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16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jpeg" ContentType="image/jpeg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-20" yWindow="-20" windowWidth="24800" windowHeight="17320" tabRatio="939" firstSheet="9" activeTab="16"/>
  </bookViews>
  <sheets>
    <sheet name="7-19-16" sheetId="2" r:id="rId1"/>
    <sheet name="Results 7-19-16" sheetId="3" r:id="rId2"/>
    <sheet name="Results 7-19-16 Reorganized" sheetId="4" r:id="rId3"/>
    <sheet name="7-28-16" sheetId="5" r:id="rId4"/>
    <sheet name="Results 7-28-16" sheetId="6" r:id="rId5"/>
    <sheet name="Results 7-28-16 Reorganized" sheetId="7" r:id="rId6"/>
    <sheet name="8-4-16" sheetId="8" r:id="rId7"/>
    <sheet name="Results 8-4-16" sheetId="9" r:id="rId8"/>
    <sheet name="Results 8-4-16 Reorganized" sheetId="10" r:id="rId9"/>
    <sheet name="8-11-16" sheetId="11" r:id="rId10"/>
    <sheet name="Results 8-11-16" sheetId="12" r:id="rId11"/>
    <sheet name="Results 8-11-16 Reorganized" sheetId="13" r:id="rId12"/>
    <sheet name="8-11-16 Results H3A cells" sheetId="14" r:id="rId13"/>
    <sheet name="8-30-16" sheetId="15" r:id="rId14"/>
    <sheet name="Results 8-30-16" sheetId="16" r:id="rId15"/>
    <sheet name="Results 8-30-16 Reorganized" sheetId="17" r:id="rId16"/>
    <sheet name="8-30-16 Results H3A cells" sheetId="19" r:id="rId17"/>
    <sheet name="Template 96 plate to list" sheetId="18" r:id="rId18"/>
  </sheet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P7" i="2"/>
  <c r="P6"/>
  <c r="B131"/>
  <c r="B123"/>
  <c r="B115"/>
  <c r="B130"/>
  <c r="F133"/>
  <c r="B133"/>
  <c r="D133"/>
  <c r="B122"/>
  <c r="F125"/>
  <c r="B125"/>
  <c r="D125"/>
  <c r="B114"/>
  <c r="F117"/>
  <c r="B117"/>
  <c r="D117"/>
  <c r="B103"/>
  <c r="B104"/>
  <c r="F106"/>
  <c r="D108"/>
  <c r="B108"/>
  <c r="B106"/>
  <c r="D106"/>
  <c r="O74"/>
  <c r="M78"/>
  <c r="M79"/>
  <c r="O79"/>
  <c r="N79"/>
  <c r="O78"/>
  <c r="N78"/>
  <c r="M77"/>
  <c r="O77"/>
  <c r="N77"/>
  <c r="M76"/>
  <c r="O76"/>
  <c r="N76"/>
  <c r="O75"/>
  <c r="N75"/>
  <c r="M72"/>
  <c r="N72"/>
  <c r="N71"/>
  <c r="N66"/>
  <c r="O66"/>
  <c r="P66"/>
  <c r="N67"/>
  <c r="O67"/>
  <c r="P67"/>
  <c r="N68"/>
  <c r="O68"/>
  <c r="P68"/>
  <c r="N69"/>
  <c r="O69"/>
  <c r="P69"/>
  <c r="P65"/>
  <c r="O6"/>
  <c r="N7"/>
  <c r="O7"/>
  <c r="F6"/>
  <c r="G6"/>
  <c r="H6"/>
  <c r="S8"/>
  <c r="U8"/>
  <c r="I6"/>
  <c r="F7"/>
  <c r="G7"/>
  <c r="H7"/>
  <c r="I7"/>
  <c r="F8"/>
  <c r="G8"/>
  <c r="H8"/>
  <c r="I8"/>
  <c r="F9"/>
  <c r="G9"/>
  <c r="H9"/>
  <c r="I9"/>
  <c r="F10"/>
  <c r="G10"/>
  <c r="H10"/>
  <c r="I10"/>
  <c r="F11"/>
  <c r="G11"/>
  <c r="H11"/>
  <c r="I11"/>
  <c r="F12"/>
  <c r="G12"/>
  <c r="H12"/>
  <c r="I12"/>
  <c r="F13"/>
  <c r="G13"/>
  <c r="H13"/>
  <c r="I13"/>
  <c r="F14"/>
  <c r="G14"/>
  <c r="H14"/>
  <c r="I14"/>
  <c r="F15"/>
  <c r="G15"/>
  <c r="H15"/>
  <c r="I15"/>
  <c r="F16"/>
  <c r="G16"/>
  <c r="H16"/>
  <c r="I16"/>
  <c r="F17"/>
  <c r="G17"/>
  <c r="H17"/>
  <c r="I17"/>
  <c r="F18"/>
  <c r="G18"/>
  <c r="H18"/>
  <c r="I18"/>
  <c r="F19"/>
  <c r="G19"/>
  <c r="H19"/>
  <c r="I19"/>
  <c r="F20"/>
  <c r="G20"/>
  <c r="H20"/>
  <c r="I20"/>
  <c r="F21"/>
  <c r="G21"/>
  <c r="H21"/>
  <c r="I21"/>
  <c r="F22"/>
  <c r="G22"/>
  <c r="H22"/>
  <c r="I22"/>
  <c r="F23"/>
  <c r="G23"/>
  <c r="H23"/>
  <c r="I23"/>
  <c r="F24"/>
  <c r="G24"/>
  <c r="H24"/>
  <c r="I24"/>
  <c r="F25"/>
  <c r="G25"/>
  <c r="H25"/>
  <c r="I25"/>
  <c r="F26"/>
  <c r="G26"/>
  <c r="H26"/>
  <c r="I26"/>
  <c r="F27"/>
  <c r="G27"/>
  <c r="H27"/>
  <c r="I27"/>
  <c r="F28"/>
  <c r="G28"/>
  <c r="H28"/>
  <c r="I28"/>
  <c r="F29"/>
  <c r="G29"/>
  <c r="H29"/>
  <c r="I29"/>
  <c r="F30"/>
  <c r="G30"/>
  <c r="H30"/>
  <c r="I30"/>
  <c r="F31"/>
  <c r="G31"/>
  <c r="H31"/>
  <c r="I31"/>
  <c r="F32"/>
  <c r="G32"/>
  <c r="H32"/>
  <c r="I32"/>
  <c r="F33"/>
  <c r="G33"/>
  <c r="H33"/>
  <c r="I33"/>
  <c r="F34"/>
  <c r="G34"/>
  <c r="H34"/>
  <c r="I34"/>
  <c r="F35"/>
  <c r="G35"/>
  <c r="H35"/>
  <c r="I35"/>
  <c r="F36"/>
  <c r="G36"/>
  <c r="H36"/>
  <c r="I36"/>
  <c r="F37"/>
  <c r="G37"/>
  <c r="H37"/>
  <c r="I37"/>
  <c r="F38"/>
  <c r="G38"/>
  <c r="H38"/>
  <c r="I38"/>
  <c r="F39"/>
  <c r="G39"/>
  <c r="H39"/>
  <c r="I39"/>
  <c r="F40"/>
  <c r="G40"/>
  <c r="H40"/>
  <c r="I40"/>
  <c r="F41"/>
  <c r="G41"/>
  <c r="H41"/>
  <c r="I41"/>
  <c r="F42"/>
  <c r="G42"/>
  <c r="H42"/>
  <c r="I42"/>
  <c r="F43"/>
  <c r="G43"/>
  <c r="H43"/>
  <c r="I43"/>
  <c r="F44"/>
  <c r="G44"/>
  <c r="H44"/>
  <c r="I44"/>
  <c r="F46"/>
  <c r="G46"/>
  <c r="H46"/>
  <c r="I46"/>
  <c r="F47"/>
  <c r="G47"/>
  <c r="H47"/>
  <c r="I47"/>
  <c r="F48"/>
  <c r="G48"/>
  <c r="H48"/>
  <c r="I48"/>
  <c r="F49"/>
  <c r="G49"/>
  <c r="H49"/>
  <c r="I49"/>
  <c r="F50"/>
  <c r="G50"/>
  <c r="H50"/>
  <c r="I50"/>
  <c r="F51"/>
  <c r="G51"/>
  <c r="H51"/>
  <c r="I51"/>
  <c r="F52"/>
  <c r="G52"/>
  <c r="H52"/>
  <c r="I52"/>
  <c r="F53"/>
  <c r="G53"/>
  <c r="H53"/>
  <c r="I53"/>
  <c r="F54"/>
  <c r="G54"/>
  <c r="H54"/>
  <c r="I54"/>
  <c r="F55"/>
  <c r="G55"/>
  <c r="H55"/>
  <c r="I55"/>
  <c r="F56"/>
  <c r="G56"/>
  <c r="H56"/>
  <c r="I56"/>
  <c r="F57"/>
  <c r="G57"/>
  <c r="H57"/>
  <c r="I57"/>
  <c r="F58"/>
  <c r="G58"/>
  <c r="H58"/>
  <c r="I58"/>
  <c r="F59"/>
  <c r="G59"/>
  <c r="H59"/>
  <c r="I59"/>
  <c r="F60"/>
  <c r="G60"/>
  <c r="H60"/>
  <c r="I60"/>
  <c r="F61"/>
  <c r="G61"/>
  <c r="H61"/>
  <c r="I61"/>
  <c r="F62"/>
  <c r="G62"/>
  <c r="H62"/>
  <c r="I62"/>
  <c r="F63"/>
  <c r="G63"/>
  <c r="H63"/>
  <c r="I63"/>
  <c r="F64"/>
  <c r="G64"/>
  <c r="H64"/>
  <c r="I64"/>
  <c r="F65"/>
  <c r="G65"/>
  <c r="H65"/>
  <c r="I65"/>
  <c r="F66"/>
  <c r="G66"/>
  <c r="H66"/>
  <c r="I66"/>
  <c r="F67"/>
  <c r="G67"/>
  <c r="H67"/>
  <c r="I67"/>
  <c r="F68"/>
  <c r="G68"/>
  <c r="H68"/>
  <c r="I68"/>
  <c r="F69"/>
  <c r="G69"/>
  <c r="H69"/>
  <c r="I69"/>
  <c r="F70"/>
  <c r="G70"/>
  <c r="H70"/>
  <c r="I70"/>
  <c r="F71"/>
  <c r="G71"/>
  <c r="H71"/>
  <c r="I71"/>
  <c r="F72"/>
  <c r="G72"/>
  <c r="H72"/>
  <c r="I72"/>
  <c r="F73"/>
  <c r="G73"/>
  <c r="H73"/>
  <c r="I73"/>
  <c r="F74"/>
  <c r="G74"/>
  <c r="H74"/>
  <c r="I74"/>
  <c r="F75"/>
  <c r="G75"/>
  <c r="H75"/>
  <c r="I75"/>
  <c r="F76"/>
  <c r="G76"/>
  <c r="H76"/>
  <c r="I76"/>
  <c r="F77"/>
  <c r="G77"/>
  <c r="H77"/>
  <c r="I77"/>
  <c r="F78"/>
  <c r="G78"/>
  <c r="H78"/>
  <c r="I78"/>
  <c r="F79"/>
  <c r="G79"/>
  <c r="H79"/>
  <c r="I79"/>
  <c r="F80"/>
  <c r="G80"/>
  <c r="H80"/>
  <c r="I80"/>
  <c r="F81"/>
  <c r="G81"/>
  <c r="H81"/>
  <c r="I81"/>
  <c r="F82"/>
  <c r="G82"/>
  <c r="H82"/>
  <c r="I82"/>
  <c r="F83"/>
  <c r="G83"/>
  <c r="H83"/>
  <c r="I83"/>
  <c r="F84"/>
  <c r="G84"/>
  <c r="H84"/>
  <c r="I84"/>
  <c r="F85"/>
  <c r="G85"/>
  <c r="H85"/>
  <c r="I85"/>
  <c r="F5"/>
  <c r="G5"/>
  <c r="H5"/>
  <c r="I5"/>
  <c r="I87"/>
  <c r="I86"/>
  <c r="J87"/>
  <c r="S9"/>
  <c r="U9"/>
  <c r="S10"/>
  <c r="U10"/>
  <c r="S11"/>
  <c r="U11"/>
  <c r="U13"/>
  <c r="T11"/>
  <c r="T10"/>
  <c r="T9"/>
  <c r="T8"/>
  <c r="A87"/>
  <c r="B125" i="5"/>
  <c r="B126"/>
  <c r="F128"/>
  <c r="B128"/>
  <c r="D128"/>
  <c r="B117"/>
  <c r="B118"/>
  <c r="F120"/>
  <c r="B120"/>
  <c r="D120"/>
  <c r="B109"/>
  <c r="B110"/>
  <c r="F112"/>
  <c r="B112"/>
  <c r="D112"/>
  <c r="B98"/>
  <c r="B99"/>
  <c r="F101"/>
  <c r="D103"/>
  <c r="B103"/>
  <c r="B101"/>
  <c r="D101"/>
  <c r="N73"/>
  <c r="O73"/>
  <c r="O72"/>
  <c r="N79"/>
  <c r="N80"/>
  <c r="P80"/>
  <c r="O80"/>
  <c r="P79"/>
  <c r="O79"/>
  <c r="N78"/>
  <c r="P78"/>
  <c r="O78"/>
  <c r="N77"/>
  <c r="P77"/>
  <c r="O77"/>
  <c r="P76"/>
  <c r="O76"/>
  <c r="O70"/>
  <c r="P70"/>
  <c r="Q70"/>
  <c r="O69"/>
  <c r="P69"/>
  <c r="Q69"/>
  <c r="O68"/>
  <c r="P68"/>
  <c r="Q68"/>
  <c r="O67"/>
  <c r="P67"/>
  <c r="Q67"/>
  <c r="Q66"/>
  <c r="N7"/>
  <c r="O7"/>
  <c r="O6"/>
  <c r="S8"/>
  <c r="U8"/>
  <c r="F5"/>
  <c r="G5"/>
  <c r="H5"/>
  <c r="I5"/>
  <c r="F6"/>
  <c r="G6"/>
  <c r="H6"/>
  <c r="I6"/>
  <c r="F7"/>
  <c r="G7"/>
  <c r="H7"/>
  <c r="I7"/>
  <c r="F8"/>
  <c r="G8"/>
  <c r="H8"/>
  <c r="I8"/>
  <c r="F9"/>
  <c r="G9"/>
  <c r="H9"/>
  <c r="I9"/>
  <c r="F10"/>
  <c r="G10"/>
  <c r="H10"/>
  <c r="I10"/>
  <c r="F11"/>
  <c r="G11"/>
  <c r="H11"/>
  <c r="I11"/>
  <c r="F12"/>
  <c r="G12"/>
  <c r="H12"/>
  <c r="I12"/>
  <c r="F13"/>
  <c r="G13"/>
  <c r="H13"/>
  <c r="I13"/>
  <c r="F14"/>
  <c r="G14"/>
  <c r="H14"/>
  <c r="I14"/>
  <c r="F15"/>
  <c r="G15"/>
  <c r="H15"/>
  <c r="I15"/>
  <c r="F16"/>
  <c r="G16"/>
  <c r="H16"/>
  <c r="I16"/>
  <c r="F17"/>
  <c r="G17"/>
  <c r="H17"/>
  <c r="I17"/>
  <c r="F18"/>
  <c r="G18"/>
  <c r="H18"/>
  <c r="I18"/>
  <c r="F19"/>
  <c r="G19"/>
  <c r="H19"/>
  <c r="I19"/>
  <c r="F20"/>
  <c r="G20"/>
  <c r="H20"/>
  <c r="I20"/>
  <c r="F21"/>
  <c r="G21"/>
  <c r="H21"/>
  <c r="I21"/>
  <c r="F22"/>
  <c r="G22"/>
  <c r="H22"/>
  <c r="I22"/>
  <c r="F23"/>
  <c r="G23"/>
  <c r="H23"/>
  <c r="I23"/>
  <c r="F24"/>
  <c r="G24"/>
  <c r="H24"/>
  <c r="I24"/>
  <c r="F25"/>
  <c r="G25"/>
  <c r="H25"/>
  <c r="I25"/>
  <c r="F26"/>
  <c r="G26"/>
  <c r="H26"/>
  <c r="I26"/>
  <c r="F27"/>
  <c r="G27"/>
  <c r="H27"/>
  <c r="I27"/>
  <c r="F28"/>
  <c r="G28"/>
  <c r="H28"/>
  <c r="I28"/>
  <c r="F29"/>
  <c r="G29"/>
  <c r="H29"/>
  <c r="I29"/>
  <c r="F30"/>
  <c r="G30"/>
  <c r="H30"/>
  <c r="I30"/>
  <c r="F31"/>
  <c r="G31"/>
  <c r="H31"/>
  <c r="I31"/>
  <c r="F32"/>
  <c r="G32"/>
  <c r="H32"/>
  <c r="I32"/>
  <c r="F33"/>
  <c r="G33"/>
  <c r="H33"/>
  <c r="I33"/>
  <c r="F34"/>
  <c r="G34"/>
  <c r="H34"/>
  <c r="I34"/>
  <c r="F35"/>
  <c r="G35"/>
  <c r="H35"/>
  <c r="I35"/>
  <c r="F36"/>
  <c r="G36"/>
  <c r="H36"/>
  <c r="I36"/>
  <c r="F37"/>
  <c r="G37"/>
  <c r="H37"/>
  <c r="I37"/>
  <c r="F38"/>
  <c r="G38"/>
  <c r="H38"/>
  <c r="I38"/>
  <c r="F39"/>
  <c r="G39"/>
  <c r="H39"/>
  <c r="I39"/>
  <c r="F40"/>
  <c r="G40"/>
  <c r="H40"/>
  <c r="I40"/>
  <c r="F41"/>
  <c r="G41"/>
  <c r="H41"/>
  <c r="I41"/>
  <c r="F42"/>
  <c r="G42"/>
  <c r="H42"/>
  <c r="I42"/>
  <c r="F43"/>
  <c r="G43"/>
  <c r="H43"/>
  <c r="I43"/>
  <c r="F44"/>
  <c r="G44"/>
  <c r="H44"/>
  <c r="I44"/>
  <c r="F45"/>
  <c r="G45"/>
  <c r="H45"/>
  <c r="I45"/>
  <c r="F46"/>
  <c r="G46"/>
  <c r="H46"/>
  <c r="I46"/>
  <c r="F47"/>
  <c r="G47"/>
  <c r="H47"/>
  <c r="I47"/>
  <c r="F48"/>
  <c r="G48"/>
  <c r="H48"/>
  <c r="I48"/>
  <c r="F49"/>
  <c r="G49"/>
  <c r="H49"/>
  <c r="I49"/>
  <c r="F50"/>
  <c r="G50"/>
  <c r="H50"/>
  <c r="I50"/>
  <c r="F51"/>
  <c r="G51"/>
  <c r="H51"/>
  <c r="I51"/>
  <c r="F52"/>
  <c r="G52"/>
  <c r="H52"/>
  <c r="I52"/>
  <c r="I54"/>
  <c r="J5"/>
  <c r="I55"/>
  <c r="A55"/>
  <c r="J55"/>
  <c r="S9"/>
  <c r="U9"/>
  <c r="S10"/>
  <c r="U10"/>
  <c r="S11"/>
  <c r="U11"/>
  <c r="U13"/>
  <c r="T11"/>
  <c r="T10"/>
  <c r="T9"/>
  <c r="T8"/>
  <c r="P7"/>
  <c r="P6"/>
  <c r="B103" i="11"/>
  <c r="B104"/>
  <c r="F106"/>
  <c r="D108"/>
  <c r="B108"/>
  <c r="B106"/>
  <c r="D106"/>
  <c r="V11"/>
  <c r="AB13"/>
  <c r="AB12"/>
  <c r="O7"/>
  <c r="O6"/>
  <c r="G92"/>
  <c r="G91"/>
  <c r="G84"/>
  <c r="B84"/>
  <c r="G77"/>
  <c r="G89"/>
  <c r="G82"/>
  <c r="B82"/>
  <c r="G75"/>
  <c r="B75"/>
  <c r="B77"/>
  <c r="A70"/>
  <c r="B130"/>
  <c r="B131"/>
  <c r="F133"/>
  <c r="B133"/>
  <c r="D133"/>
  <c r="B122"/>
  <c r="B123"/>
  <c r="F125"/>
  <c r="B125"/>
  <c r="D125"/>
  <c r="B114"/>
  <c r="B115"/>
  <c r="F117"/>
  <c r="B117"/>
  <c r="D117"/>
  <c r="I109"/>
  <c r="G93"/>
  <c r="H93"/>
  <c r="G63"/>
  <c r="H92"/>
  <c r="G59"/>
  <c r="G86"/>
  <c r="H86"/>
  <c r="B86"/>
  <c r="C86"/>
  <c r="G53"/>
  <c r="G85"/>
  <c r="H85"/>
  <c r="G48"/>
  <c r="B85"/>
  <c r="C85"/>
  <c r="G79"/>
  <c r="H79"/>
  <c r="B79"/>
  <c r="C79"/>
  <c r="G44"/>
  <c r="G78"/>
  <c r="H78"/>
  <c r="G38"/>
  <c r="B78"/>
  <c r="C78"/>
  <c r="S8"/>
  <c r="U8"/>
  <c r="F5"/>
  <c r="G5"/>
  <c r="H5"/>
  <c r="I5"/>
  <c r="F6"/>
  <c r="G6"/>
  <c r="H6"/>
  <c r="I6"/>
  <c r="F7"/>
  <c r="G7"/>
  <c r="H7"/>
  <c r="I7"/>
  <c r="F8"/>
  <c r="G8"/>
  <c r="H8"/>
  <c r="I8"/>
  <c r="F9"/>
  <c r="G9"/>
  <c r="H9"/>
  <c r="I9"/>
  <c r="F10"/>
  <c r="G10"/>
  <c r="H10"/>
  <c r="I10"/>
  <c r="F11"/>
  <c r="G11"/>
  <c r="H11"/>
  <c r="I11"/>
  <c r="F12"/>
  <c r="G12"/>
  <c r="H12"/>
  <c r="I12"/>
  <c r="F13"/>
  <c r="G13"/>
  <c r="H13"/>
  <c r="I13"/>
  <c r="F14"/>
  <c r="G14"/>
  <c r="H14"/>
  <c r="I14"/>
  <c r="F15"/>
  <c r="G15"/>
  <c r="H15"/>
  <c r="I15"/>
  <c r="F16"/>
  <c r="G16"/>
  <c r="H16"/>
  <c r="I16"/>
  <c r="F17"/>
  <c r="G17"/>
  <c r="H17"/>
  <c r="I17"/>
  <c r="F18"/>
  <c r="G18"/>
  <c r="H18"/>
  <c r="I18"/>
  <c r="F19"/>
  <c r="G19"/>
  <c r="H19"/>
  <c r="I19"/>
  <c r="F20"/>
  <c r="G20"/>
  <c r="H20"/>
  <c r="I20"/>
  <c r="F21"/>
  <c r="G21"/>
  <c r="H21"/>
  <c r="I21"/>
  <c r="F22"/>
  <c r="G22"/>
  <c r="H22"/>
  <c r="I22"/>
  <c r="F23"/>
  <c r="G23"/>
  <c r="H23"/>
  <c r="I23"/>
  <c r="F24"/>
  <c r="G24"/>
  <c r="H24"/>
  <c r="I24"/>
  <c r="F25"/>
  <c r="G25"/>
  <c r="H25"/>
  <c r="I25"/>
  <c r="F26"/>
  <c r="G26"/>
  <c r="H26"/>
  <c r="I26"/>
  <c r="F27"/>
  <c r="G27"/>
  <c r="H27"/>
  <c r="I27"/>
  <c r="F28"/>
  <c r="G28"/>
  <c r="H28"/>
  <c r="I28"/>
  <c r="F29"/>
  <c r="G29"/>
  <c r="H29"/>
  <c r="I29"/>
  <c r="F30"/>
  <c r="G30"/>
  <c r="H30"/>
  <c r="I30"/>
  <c r="F31"/>
  <c r="G31"/>
  <c r="H31"/>
  <c r="I31"/>
  <c r="F32"/>
  <c r="G32"/>
  <c r="H32"/>
  <c r="I32"/>
  <c r="F33"/>
  <c r="G33"/>
  <c r="H33"/>
  <c r="I33"/>
  <c r="F34"/>
  <c r="G34"/>
  <c r="H34"/>
  <c r="I34"/>
  <c r="F35"/>
  <c r="G35"/>
  <c r="H35"/>
  <c r="I35"/>
  <c r="F36"/>
  <c r="G36"/>
  <c r="H36"/>
  <c r="I36"/>
  <c r="F37"/>
  <c r="G37"/>
  <c r="H37"/>
  <c r="I37"/>
  <c r="F38"/>
  <c r="H38"/>
  <c r="I38"/>
  <c r="F39"/>
  <c r="G39"/>
  <c r="H39"/>
  <c r="I39"/>
  <c r="F40"/>
  <c r="G40"/>
  <c r="H40"/>
  <c r="I40"/>
  <c r="F41"/>
  <c r="G41"/>
  <c r="H41"/>
  <c r="I41"/>
  <c r="F42"/>
  <c r="G42"/>
  <c r="H42"/>
  <c r="I42"/>
  <c r="F43"/>
  <c r="G43"/>
  <c r="H43"/>
  <c r="I43"/>
  <c r="F44"/>
  <c r="H44"/>
  <c r="I44"/>
  <c r="F45"/>
  <c r="G45"/>
  <c r="H45"/>
  <c r="I45"/>
  <c r="F46"/>
  <c r="G46"/>
  <c r="H46"/>
  <c r="I46"/>
  <c r="F47"/>
  <c r="G47"/>
  <c r="H47"/>
  <c r="I47"/>
  <c r="F48"/>
  <c r="H48"/>
  <c r="I48"/>
  <c r="F49"/>
  <c r="G49"/>
  <c r="H49"/>
  <c r="I49"/>
  <c r="F50"/>
  <c r="G50"/>
  <c r="H50"/>
  <c r="I50"/>
  <c r="F51"/>
  <c r="G51"/>
  <c r="H51"/>
  <c r="I51"/>
  <c r="F52"/>
  <c r="G52"/>
  <c r="H52"/>
  <c r="I52"/>
  <c r="F53"/>
  <c r="H53"/>
  <c r="I53"/>
  <c r="F54"/>
  <c r="G54"/>
  <c r="H54"/>
  <c r="I54"/>
  <c r="F55"/>
  <c r="G55"/>
  <c r="H55"/>
  <c r="I55"/>
  <c r="F56"/>
  <c r="G56"/>
  <c r="H56"/>
  <c r="I56"/>
  <c r="F57"/>
  <c r="G57"/>
  <c r="H57"/>
  <c r="I57"/>
  <c r="F58"/>
  <c r="G58"/>
  <c r="H58"/>
  <c r="I58"/>
  <c r="F59"/>
  <c r="H59"/>
  <c r="I59"/>
  <c r="F60"/>
  <c r="G60"/>
  <c r="H60"/>
  <c r="I60"/>
  <c r="F61"/>
  <c r="G61"/>
  <c r="H61"/>
  <c r="I61"/>
  <c r="F62"/>
  <c r="G62"/>
  <c r="H62"/>
  <c r="I62"/>
  <c r="F63"/>
  <c r="H63"/>
  <c r="I63"/>
  <c r="F64"/>
  <c r="G64"/>
  <c r="H64"/>
  <c r="I64"/>
  <c r="F65"/>
  <c r="G65"/>
  <c r="H65"/>
  <c r="I65"/>
  <c r="F66"/>
  <c r="G66"/>
  <c r="H66"/>
  <c r="I66"/>
  <c r="F67"/>
  <c r="G67"/>
  <c r="H67"/>
  <c r="I67"/>
  <c r="F68"/>
  <c r="G68"/>
  <c r="H68"/>
  <c r="I68"/>
  <c r="I70"/>
  <c r="I69"/>
  <c r="J70"/>
  <c r="AA19"/>
  <c r="AA20"/>
  <c r="AC20"/>
  <c r="AB20"/>
  <c r="AC19"/>
  <c r="AB19"/>
  <c r="AA18"/>
  <c r="AC18"/>
  <c r="AB18"/>
  <c r="AA17"/>
  <c r="AC17"/>
  <c r="AB17"/>
  <c r="AC16"/>
  <c r="AB16"/>
  <c r="AA13"/>
  <c r="S9"/>
  <c r="U9"/>
  <c r="S10"/>
  <c r="U10"/>
  <c r="S11"/>
  <c r="U11"/>
  <c r="U13"/>
  <c r="T11"/>
  <c r="AB10"/>
  <c r="AC10"/>
  <c r="AD10"/>
  <c r="T10"/>
  <c r="AB9"/>
  <c r="AC9"/>
  <c r="AD9"/>
  <c r="T9"/>
  <c r="AB8"/>
  <c r="AC8"/>
  <c r="AD8"/>
  <c r="T8"/>
  <c r="AB7"/>
  <c r="AC7"/>
  <c r="AD7"/>
  <c r="N7"/>
  <c r="P7"/>
  <c r="AD6"/>
  <c r="P6"/>
  <c r="F3" i="14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2"/>
  <c r="B130" i="15"/>
  <c r="B131"/>
  <c r="F133"/>
  <c r="B133"/>
  <c r="D133"/>
  <c r="B122"/>
  <c r="B123"/>
  <c r="F125"/>
  <c r="B125"/>
  <c r="D125"/>
  <c r="B114"/>
  <c r="B115"/>
  <c r="F117"/>
  <c r="B117"/>
  <c r="D117"/>
  <c r="I109"/>
  <c r="B103"/>
  <c r="B104"/>
  <c r="F106"/>
  <c r="D108"/>
  <c r="B108"/>
  <c r="B106"/>
  <c r="D106"/>
  <c r="G82"/>
  <c r="G86"/>
  <c r="H86"/>
  <c r="G66"/>
  <c r="G84"/>
  <c r="G85"/>
  <c r="H85"/>
  <c r="B82"/>
  <c r="B86"/>
  <c r="C86"/>
  <c r="G20"/>
  <c r="G17"/>
  <c r="B84"/>
  <c r="B85"/>
  <c r="C85"/>
  <c r="G75"/>
  <c r="G79"/>
  <c r="H79"/>
  <c r="B79"/>
  <c r="C79"/>
  <c r="G12"/>
  <c r="G77"/>
  <c r="G78"/>
  <c r="H78"/>
  <c r="G6"/>
  <c r="B77"/>
  <c r="B78"/>
  <c r="C78"/>
  <c r="S8"/>
  <c r="U8"/>
  <c r="F5"/>
  <c r="G5"/>
  <c r="H5"/>
  <c r="I5"/>
  <c r="F6"/>
  <c r="H6"/>
  <c r="I6"/>
  <c r="F7"/>
  <c r="G7"/>
  <c r="H7"/>
  <c r="I7"/>
  <c r="F8"/>
  <c r="G8"/>
  <c r="H8"/>
  <c r="I8"/>
  <c r="F9"/>
  <c r="G9"/>
  <c r="H9"/>
  <c r="I9"/>
  <c r="F10"/>
  <c r="G10"/>
  <c r="H10"/>
  <c r="I10"/>
  <c r="F11"/>
  <c r="G11"/>
  <c r="H11"/>
  <c r="I11"/>
  <c r="F12"/>
  <c r="H12"/>
  <c r="I12"/>
  <c r="F13"/>
  <c r="G13"/>
  <c r="H13"/>
  <c r="I13"/>
  <c r="F14"/>
  <c r="G14"/>
  <c r="H14"/>
  <c r="I14"/>
  <c r="F15"/>
  <c r="G15"/>
  <c r="H15"/>
  <c r="I15"/>
  <c r="F16"/>
  <c r="G16"/>
  <c r="H16"/>
  <c r="I16"/>
  <c r="F17"/>
  <c r="H17"/>
  <c r="I17"/>
  <c r="F18"/>
  <c r="G18"/>
  <c r="H18"/>
  <c r="I18"/>
  <c r="F19"/>
  <c r="G19"/>
  <c r="H19"/>
  <c r="I19"/>
  <c r="F20"/>
  <c r="H20"/>
  <c r="I20"/>
  <c r="F21"/>
  <c r="G21"/>
  <c r="H21"/>
  <c r="I21"/>
  <c r="F22"/>
  <c r="G22"/>
  <c r="H22"/>
  <c r="I22"/>
  <c r="F23"/>
  <c r="G23"/>
  <c r="H23"/>
  <c r="I23"/>
  <c r="F24"/>
  <c r="G24"/>
  <c r="H24"/>
  <c r="I24"/>
  <c r="F25"/>
  <c r="G25"/>
  <c r="H25"/>
  <c r="I25"/>
  <c r="F26"/>
  <c r="G26"/>
  <c r="H26"/>
  <c r="I26"/>
  <c r="F27"/>
  <c r="G27"/>
  <c r="H27"/>
  <c r="I27"/>
  <c r="F28"/>
  <c r="G28"/>
  <c r="H28"/>
  <c r="I28"/>
  <c r="F29"/>
  <c r="G29"/>
  <c r="H29"/>
  <c r="I29"/>
  <c r="F30"/>
  <c r="G30"/>
  <c r="H30"/>
  <c r="I30"/>
  <c r="F31"/>
  <c r="G31"/>
  <c r="H31"/>
  <c r="I31"/>
  <c r="F32"/>
  <c r="G32"/>
  <c r="H32"/>
  <c r="I32"/>
  <c r="F33"/>
  <c r="G33"/>
  <c r="H33"/>
  <c r="I33"/>
  <c r="F34"/>
  <c r="G34"/>
  <c r="H34"/>
  <c r="I34"/>
  <c r="F35"/>
  <c r="G35"/>
  <c r="H35"/>
  <c r="I35"/>
  <c r="F36"/>
  <c r="G36"/>
  <c r="H36"/>
  <c r="I36"/>
  <c r="F37"/>
  <c r="G37"/>
  <c r="H37"/>
  <c r="I37"/>
  <c r="F38"/>
  <c r="G38"/>
  <c r="H38"/>
  <c r="I38"/>
  <c r="F39"/>
  <c r="G39"/>
  <c r="H39"/>
  <c r="I39"/>
  <c r="F40"/>
  <c r="G40"/>
  <c r="H40"/>
  <c r="I40"/>
  <c r="F41"/>
  <c r="G41"/>
  <c r="H41"/>
  <c r="I41"/>
  <c r="F42"/>
  <c r="G42"/>
  <c r="H42"/>
  <c r="I42"/>
  <c r="F43"/>
  <c r="G43"/>
  <c r="H43"/>
  <c r="I43"/>
  <c r="F44"/>
  <c r="G44"/>
  <c r="H44"/>
  <c r="I44"/>
  <c r="F45"/>
  <c r="G45"/>
  <c r="H45"/>
  <c r="I45"/>
  <c r="F46"/>
  <c r="G46"/>
  <c r="H46"/>
  <c r="I46"/>
  <c r="F47"/>
  <c r="G47"/>
  <c r="H47"/>
  <c r="I47"/>
  <c r="F48"/>
  <c r="G48"/>
  <c r="H48"/>
  <c r="I48"/>
  <c r="F49"/>
  <c r="G49"/>
  <c r="H49"/>
  <c r="I49"/>
  <c r="F50"/>
  <c r="G50"/>
  <c r="H50"/>
  <c r="I50"/>
  <c r="F51"/>
  <c r="G51"/>
  <c r="H51"/>
  <c r="I51"/>
  <c r="F52"/>
  <c r="G52"/>
  <c r="H52"/>
  <c r="I52"/>
  <c r="F53"/>
  <c r="G53"/>
  <c r="H53"/>
  <c r="I53"/>
  <c r="F54"/>
  <c r="G54"/>
  <c r="H54"/>
  <c r="I54"/>
  <c r="F55"/>
  <c r="G55"/>
  <c r="H55"/>
  <c r="I55"/>
  <c r="F56"/>
  <c r="G56"/>
  <c r="H56"/>
  <c r="I56"/>
  <c r="F57"/>
  <c r="G57"/>
  <c r="H57"/>
  <c r="I57"/>
  <c r="F58"/>
  <c r="G58"/>
  <c r="H58"/>
  <c r="I58"/>
  <c r="F59"/>
  <c r="G59"/>
  <c r="H59"/>
  <c r="I59"/>
  <c r="F60"/>
  <c r="G60"/>
  <c r="H60"/>
  <c r="I60"/>
  <c r="F61"/>
  <c r="G61"/>
  <c r="H61"/>
  <c r="I61"/>
  <c r="F62"/>
  <c r="G62"/>
  <c r="H62"/>
  <c r="I62"/>
  <c r="F63"/>
  <c r="G63"/>
  <c r="H63"/>
  <c r="I63"/>
  <c r="F64"/>
  <c r="G64"/>
  <c r="H64"/>
  <c r="I64"/>
  <c r="F65"/>
  <c r="G65"/>
  <c r="H65"/>
  <c r="I65"/>
  <c r="F66"/>
  <c r="H66"/>
  <c r="I66"/>
  <c r="F67"/>
  <c r="G67"/>
  <c r="H67"/>
  <c r="I67"/>
  <c r="F68"/>
  <c r="G68"/>
  <c r="H68"/>
  <c r="I68"/>
  <c r="I70"/>
  <c r="I69"/>
  <c r="J70"/>
  <c r="A70"/>
  <c r="AA19"/>
  <c r="AA20"/>
  <c r="AC20"/>
  <c r="AB20"/>
  <c r="AC19"/>
  <c r="AB19"/>
  <c r="AA18"/>
  <c r="AC18"/>
  <c r="AB18"/>
  <c r="AA17"/>
  <c r="AC17"/>
  <c r="AB17"/>
  <c r="AC16"/>
  <c r="AB16"/>
  <c r="AA13"/>
  <c r="AB13"/>
  <c r="S9"/>
  <c r="U9"/>
  <c r="S10"/>
  <c r="U10"/>
  <c r="S11"/>
  <c r="U11"/>
  <c r="U13"/>
  <c r="AB12"/>
  <c r="V11"/>
  <c r="T11"/>
  <c r="AB10"/>
  <c r="AC10"/>
  <c r="AD10"/>
  <c r="T10"/>
  <c r="AB9"/>
  <c r="AC9"/>
  <c r="AD9"/>
  <c r="T9"/>
  <c r="AB8"/>
  <c r="AC8"/>
  <c r="AD8"/>
  <c r="T8"/>
  <c r="AB7"/>
  <c r="AC7"/>
  <c r="AD7"/>
  <c r="N7"/>
  <c r="O7"/>
  <c r="P7"/>
  <c r="AD6"/>
  <c r="O6"/>
  <c r="P6"/>
  <c r="F3" i="19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2"/>
  <c r="I109" i="8"/>
  <c r="P7"/>
  <c r="P6"/>
  <c r="G92"/>
  <c r="G93"/>
  <c r="H93"/>
  <c r="G91"/>
  <c r="H92"/>
  <c r="B91"/>
  <c r="B93"/>
  <c r="C93"/>
  <c r="B92"/>
  <c r="C92"/>
  <c r="G84"/>
  <c r="G86"/>
  <c r="H86"/>
  <c r="G85"/>
  <c r="H85"/>
  <c r="B84"/>
  <c r="B86"/>
  <c r="C86"/>
  <c r="B85"/>
  <c r="C85"/>
  <c r="G78"/>
  <c r="G77"/>
  <c r="G79"/>
  <c r="H79"/>
  <c r="H78"/>
  <c r="C78"/>
  <c r="C79"/>
  <c r="B79"/>
  <c r="B78"/>
  <c r="B77"/>
  <c r="F6"/>
  <c r="G6"/>
  <c r="H6"/>
  <c r="F7"/>
  <c r="G7"/>
  <c r="H7"/>
  <c r="F8"/>
  <c r="G8"/>
  <c r="H8"/>
  <c r="F9"/>
  <c r="G9"/>
  <c r="H9"/>
  <c r="F10"/>
  <c r="G10"/>
  <c r="H10"/>
  <c r="F11"/>
  <c r="G11"/>
  <c r="H11"/>
  <c r="F12"/>
  <c r="G12"/>
  <c r="H12"/>
  <c r="F13"/>
  <c r="G13"/>
  <c r="H13"/>
  <c r="F14"/>
  <c r="G14"/>
  <c r="H14"/>
  <c r="F15"/>
  <c r="G15"/>
  <c r="H15"/>
  <c r="F16"/>
  <c r="G16"/>
  <c r="H16"/>
  <c r="F17"/>
  <c r="G17"/>
  <c r="H17"/>
  <c r="F18"/>
  <c r="G18"/>
  <c r="H18"/>
  <c r="F19"/>
  <c r="G19"/>
  <c r="H19"/>
  <c r="F20"/>
  <c r="G20"/>
  <c r="H20"/>
  <c r="F21"/>
  <c r="G21"/>
  <c r="H21"/>
  <c r="F22"/>
  <c r="G22"/>
  <c r="H22"/>
  <c r="F23"/>
  <c r="G23"/>
  <c r="H23"/>
  <c r="F24"/>
  <c r="G24"/>
  <c r="H24"/>
  <c r="F25"/>
  <c r="G25"/>
  <c r="H25"/>
  <c r="F26"/>
  <c r="G26"/>
  <c r="H26"/>
  <c r="F27"/>
  <c r="G27"/>
  <c r="H27"/>
  <c r="F28"/>
  <c r="G28"/>
  <c r="H28"/>
  <c r="F29"/>
  <c r="G29"/>
  <c r="H29"/>
  <c r="F30"/>
  <c r="G30"/>
  <c r="H30"/>
  <c r="F31"/>
  <c r="G31"/>
  <c r="H31"/>
  <c r="F32"/>
  <c r="G32"/>
  <c r="H32"/>
  <c r="F33"/>
  <c r="G33"/>
  <c r="H33"/>
  <c r="F34"/>
  <c r="G34"/>
  <c r="H34"/>
  <c r="F35"/>
  <c r="G35"/>
  <c r="H35"/>
  <c r="F36"/>
  <c r="G36"/>
  <c r="H36"/>
  <c r="F37"/>
  <c r="G37"/>
  <c r="H37"/>
  <c r="F38"/>
  <c r="G38"/>
  <c r="H38"/>
  <c r="F39"/>
  <c r="G39"/>
  <c r="H39"/>
  <c r="F40"/>
  <c r="G40"/>
  <c r="H40"/>
  <c r="F41"/>
  <c r="G41"/>
  <c r="H41"/>
  <c r="F42"/>
  <c r="G42"/>
  <c r="H42"/>
  <c r="F43"/>
  <c r="G43"/>
  <c r="H43"/>
  <c r="F44"/>
  <c r="G44"/>
  <c r="H44"/>
  <c r="F45"/>
  <c r="G45"/>
  <c r="H45"/>
  <c r="F46"/>
  <c r="G46"/>
  <c r="H46"/>
  <c r="F47"/>
  <c r="G47"/>
  <c r="H47"/>
  <c r="F48"/>
  <c r="G48"/>
  <c r="H48"/>
  <c r="F49"/>
  <c r="G49"/>
  <c r="H49"/>
  <c r="F50"/>
  <c r="G50"/>
  <c r="H50"/>
  <c r="F51"/>
  <c r="G51"/>
  <c r="H51"/>
  <c r="F52"/>
  <c r="G52"/>
  <c r="H52"/>
  <c r="F53"/>
  <c r="G53"/>
  <c r="H53"/>
  <c r="F54"/>
  <c r="G54"/>
  <c r="H54"/>
  <c r="F55"/>
  <c r="G55"/>
  <c r="H55"/>
  <c r="F56"/>
  <c r="G56"/>
  <c r="H56"/>
  <c r="F57"/>
  <c r="G57"/>
  <c r="H57"/>
  <c r="F58"/>
  <c r="G58"/>
  <c r="H58"/>
  <c r="F59"/>
  <c r="G59"/>
  <c r="H59"/>
  <c r="F60"/>
  <c r="G60"/>
  <c r="H60"/>
  <c r="F61"/>
  <c r="G61"/>
  <c r="H61"/>
  <c r="F62"/>
  <c r="G62"/>
  <c r="H62"/>
  <c r="F63"/>
  <c r="G63"/>
  <c r="H63"/>
  <c r="F64"/>
  <c r="G64"/>
  <c r="H64"/>
  <c r="F65"/>
  <c r="G65"/>
  <c r="H65"/>
  <c r="F66"/>
  <c r="G66"/>
  <c r="H66"/>
  <c r="F67"/>
  <c r="G67"/>
  <c r="H67"/>
  <c r="F68"/>
  <c r="G68"/>
  <c r="H68"/>
  <c r="H5"/>
  <c r="G5"/>
  <c r="F5"/>
  <c r="U8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70"/>
  <c r="I69"/>
  <c r="A70"/>
  <c r="B130"/>
  <c r="B131"/>
  <c r="F133"/>
  <c r="B133"/>
  <c r="D133"/>
  <c r="B122"/>
  <c r="B123"/>
  <c r="F125"/>
  <c r="B125"/>
  <c r="D125"/>
  <c r="B114"/>
  <c r="B115"/>
  <c r="F117"/>
  <c r="B117"/>
  <c r="D117"/>
  <c r="S8"/>
  <c r="AA19"/>
  <c r="AA20"/>
  <c r="AC20"/>
  <c r="AB20"/>
  <c r="AC19"/>
  <c r="AB19"/>
  <c r="AA18"/>
  <c r="AC18"/>
  <c r="AB18"/>
  <c r="AA17"/>
  <c r="AC17"/>
  <c r="AB17"/>
  <c r="AC16"/>
  <c r="AB16"/>
  <c r="AA13"/>
  <c r="AB13"/>
  <c r="AB12"/>
  <c r="AB10"/>
  <c r="AC10"/>
  <c r="AD10"/>
  <c r="AB9"/>
  <c r="AC9"/>
  <c r="AD9"/>
  <c r="AB8"/>
  <c r="AC8"/>
  <c r="AD8"/>
  <c r="AB7"/>
  <c r="AC7"/>
  <c r="AD7"/>
  <c r="AD6"/>
  <c r="S9"/>
  <c r="U9"/>
  <c r="S10"/>
  <c r="U10"/>
  <c r="S11"/>
  <c r="U11"/>
  <c r="U13"/>
  <c r="T11"/>
  <c r="T10"/>
  <c r="T9"/>
  <c r="T8"/>
  <c r="N7"/>
  <c r="O7"/>
  <c r="O6"/>
  <c r="J70"/>
  <c r="F106" i="3"/>
  <c r="E106"/>
  <c r="D106"/>
  <c r="F105"/>
  <c r="E105"/>
  <c r="D105"/>
  <c r="F104"/>
  <c r="E104"/>
  <c r="D104"/>
  <c r="F103"/>
  <c r="E103"/>
  <c r="D103"/>
  <c r="S106"/>
  <c r="R106"/>
  <c r="Q106"/>
  <c r="S105"/>
  <c r="R105"/>
  <c r="Q105"/>
  <c r="S104"/>
  <c r="R104"/>
  <c r="Q104"/>
  <c r="S103"/>
  <c r="R103"/>
  <c r="Q103"/>
  <c r="AF106"/>
  <c r="AE106"/>
  <c r="AD106"/>
  <c r="AF105"/>
  <c r="AE105"/>
  <c r="AD105"/>
  <c r="AF104"/>
  <c r="AE104"/>
  <c r="AD104"/>
  <c r="AF103"/>
  <c r="AE103"/>
  <c r="AD103"/>
  <c r="AF100"/>
  <c r="AE100"/>
  <c r="AD100"/>
  <c r="AF99"/>
  <c r="AE99"/>
  <c r="AD99"/>
  <c r="AF98"/>
  <c r="AE98"/>
  <c r="AD98"/>
  <c r="AF97"/>
  <c r="AE97"/>
  <c r="AD97"/>
  <c r="AF96"/>
  <c r="AE96"/>
  <c r="AD96"/>
  <c r="S100"/>
  <c r="R100"/>
  <c r="Q100"/>
  <c r="S99"/>
  <c r="R99"/>
  <c r="Q99"/>
  <c r="S98"/>
  <c r="R98"/>
  <c r="Q98"/>
  <c r="S97"/>
  <c r="R97"/>
  <c r="Q97"/>
  <c r="S96"/>
  <c r="R96"/>
  <c r="Q96"/>
  <c r="F100"/>
  <c r="E100"/>
  <c r="D100"/>
  <c r="F99"/>
  <c r="E99"/>
  <c r="D99"/>
  <c r="F98"/>
  <c r="E98"/>
  <c r="D98"/>
  <c r="F97"/>
  <c r="E97"/>
  <c r="D97"/>
  <c r="F96"/>
  <c r="E96"/>
  <c r="D96"/>
  <c r="AF93"/>
  <c r="AE93"/>
  <c r="AD93"/>
  <c r="AF92"/>
  <c r="AE92"/>
  <c r="AD92"/>
  <c r="AF91"/>
  <c r="AE91"/>
  <c r="AD91"/>
  <c r="AF90"/>
  <c r="AE90"/>
  <c r="AD90"/>
  <c r="F93"/>
  <c r="E93"/>
  <c r="D93"/>
  <c r="F92"/>
  <c r="E92"/>
  <c r="D92"/>
  <c r="F91"/>
  <c r="E91"/>
  <c r="D91"/>
  <c r="F90"/>
  <c r="E90"/>
  <c r="D90"/>
  <c r="S93"/>
  <c r="R93"/>
  <c r="Q93"/>
  <c r="S92"/>
  <c r="R92"/>
  <c r="Q92"/>
  <c r="S91"/>
  <c r="R91"/>
  <c r="Q91"/>
  <c r="S90"/>
  <c r="R90"/>
  <c r="Q90"/>
  <c r="AC68"/>
  <c r="AD68"/>
  <c r="AE68"/>
  <c r="AF68"/>
  <c r="AG68"/>
  <c r="AH68"/>
  <c r="AI68"/>
  <c r="AJ68"/>
  <c r="AK68"/>
  <c r="AL68"/>
  <c r="AC69"/>
  <c r="AD69"/>
  <c r="AE69"/>
  <c r="AF69"/>
  <c r="AG69"/>
  <c r="AH69"/>
  <c r="AI69"/>
  <c r="AJ69"/>
  <c r="AK69"/>
  <c r="AL69"/>
  <c r="AC70"/>
  <c r="AD70"/>
  <c r="AE70"/>
  <c r="AF70"/>
  <c r="AG70"/>
  <c r="AH70"/>
  <c r="AI70"/>
  <c r="AJ70"/>
  <c r="AK70"/>
  <c r="AL70"/>
  <c r="AC71"/>
  <c r="AD71"/>
  <c r="AE71"/>
  <c r="AF71"/>
  <c r="AG71"/>
  <c r="AH71"/>
  <c r="AI71"/>
  <c r="AJ71"/>
  <c r="AK71"/>
  <c r="AL71"/>
  <c r="AC72"/>
  <c r="AD72"/>
  <c r="AE72"/>
  <c r="AF72"/>
  <c r="AG72"/>
  <c r="AH72"/>
  <c r="AI72"/>
  <c r="AJ72"/>
  <c r="AK72"/>
  <c r="AL72"/>
  <c r="AC73"/>
  <c r="AD73"/>
  <c r="AE73"/>
  <c r="AF73"/>
  <c r="AG73"/>
  <c r="AH73"/>
  <c r="AI73"/>
  <c r="AJ73"/>
  <c r="AK73"/>
  <c r="AL73"/>
  <c r="AC74"/>
  <c r="AD74"/>
  <c r="AE74"/>
  <c r="AF74"/>
  <c r="AG74"/>
  <c r="AH74"/>
  <c r="AI74"/>
  <c r="AJ74"/>
  <c r="AK74"/>
  <c r="AL74"/>
  <c r="AD67"/>
  <c r="AE67"/>
  <c r="AF67"/>
  <c r="AG67"/>
  <c r="AH67"/>
  <c r="AI67"/>
  <c r="AJ67"/>
  <c r="AK67"/>
  <c r="AL67"/>
  <c r="AC67"/>
  <c r="X67"/>
  <c r="Y67"/>
  <c r="X68"/>
  <c r="Y68"/>
  <c r="X69"/>
  <c r="Y69"/>
  <c r="X70"/>
  <c r="Y70"/>
  <c r="X71"/>
  <c r="Y71"/>
  <c r="X72"/>
  <c r="Y72"/>
  <c r="X73"/>
  <c r="Y73"/>
  <c r="X74"/>
  <c r="Y74"/>
  <c r="V67"/>
  <c r="W67"/>
  <c r="V68"/>
  <c r="W68"/>
  <c r="V69"/>
  <c r="W69"/>
  <c r="V70"/>
  <c r="W70"/>
  <c r="V71"/>
  <c r="W71"/>
  <c r="V72"/>
  <c r="W72"/>
  <c r="V73"/>
  <c r="W73"/>
  <c r="V74"/>
  <c r="W74"/>
  <c r="P68"/>
  <c r="Q68"/>
  <c r="R68"/>
  <c r="S68"/>
  <c r="T68"/>
  <c r="U68"/>
  <c r="P69"/>
  <c r="Q69"/>
  <c r="R69"/>
  <c r="S69"/>
  <c r="T69"/>
  <c r="U69"/>
  <c r="P70"/>
  <c r="Q70"/>
  <c r="R70"/>
  <c r="S70"/>
  <c r="T70"/>
  <c r="U70"/>
  <c r="P71"/>
  <c r="Q71"/>
  <c r="R71"/>
  <c r="S71"/>
  <c r="T71"/>
  <c r="U71"/>
  <c r="P72"/>
  <c r="Q72"/>
  <c r="R72"/>
  <c r="S72"/>
  <c r="T72"/>
  <c r="U72"/>
  <c r="P73"/>
  <c r="Q73"/>
  <c r="R73"/>
  <c r="S73"/>
  <c r="T73"/>
  <c r="U73"/>
  <c r="P74"/>
  <c r="Q74"/>
  <c r="R74"/>
  <c r="S74"/>
  <c r="T74"/>
  <c r="U74"/>
  <c r="Q67"/>
  <c r="R67"/>
  <c r="S67"/>
  <c r="T67"/>
  <c r="U67"/>
  <c r="P67"/>
  <c r="C68"/>
  <c r="D68"/>
  <c r="E68"/>
  <c r="F68"/>
  <c r="G68"/>
  <c r="H68"/>
  <c r="I68"/>
  <c r="J68"/>
  <c r="K68"/>
  <c r="L68"/>
  <c r="C69"/>
  <c r="D69"/>
  <c r="E69"/>
  <c r="F69"/>
  <c r="G69"/>
  <c r="H69"/>
  <c r="I69"/>
  <c r="J69"/>
  <c r="K69"/>
  <c r="L69"/>
  <c r="C70"/>
  <c r="D70"/>
  <c r="E70"/>
  <c r="F70"/>
  <c r="G70"/>
  <c r="H70"/>
  <c r="I70"/>
  <c r="J70"/>
  <c r="K70"/>
  <c r="L70"/>
  <c r="C71"/>
  <c r="D71"/>
  <c r="E71"/>
  <c r="F71"/>
  <c r="G71"/>
  <c r="H71"/>
  <c r="I71"/>
  <c r="J71"/>
  <c r="K71"/>
  <c r="L71"/>
  <c r="C72"/>
  <c r="D72"/>
  <c r="E72"/>
  <c r="F72"/>
  <c r="G72"/>
  <c r="H72"/>
  <c r="I72"/>
  <c r="J72"/>
  <c r="K72"/>
  <c r="L72"/>
  <c r="C73"/>
  <c r="D73"/>
  <c r="E73"/>
  <c r="F73"/>
  <c r="G73"/>
  <c r="H73"/>
  <c r="I73"/>
  <c r="J73"/>
  <c r="K73"/>
  <c r="L73"/>
  <c r="C74"/>
  <c r="D74"/>
  <c r="E74"/>
  <c r="F74"/>
  <c r="G74"/>
  <c r="H74"/>
  <c r="I74"/>
  <c r="J74"/>
  <c r="K74"/>
  <c r="L74"/>
  <c r="D67"/>
  <c r="E67"/>
  <c r="F67"/>
  <c r="G67"/>
  <c r="H67"/>
  <c r="I67"/>
  <c r="J67"/>
  <c r="K67"/>
  <c r="L67"/>
  <c r="C67"/>
  <c r="AT39"/>
  <c r="AS39"/>
  <c r="AR39"/>
  <c r="AQ39"/>
  <c r="AP39"/>
  <c r="AO39"/>
  <c r="AN39"/>
  <c r="AM39"/>
  <c r="AL39"/>
  <c r="AK39"/>
  <c r="AJ39"/>
  <c r="AI39"/>
  <c r="AT38"/>
  <c r="AS38"/>
  <c r="AR38"/>
  <c r="AQ38"/>
  <c r="AP38"/>
  <c r="AO38"/>
  <c r="AN38"/>
  <c r="AM38"/>
  <c r="AL38"/>
  <c r="AK38"/>
  <c r="AJ38"/>
  <c r="AI38"/>
  <c r="AT37"/>
  <c r="AS37"/>
  <c r="AR37"/>
  <c r="AQ37"/>
  <c r="AP37"/>
  <c r="AO37"/>
  <c r="AN37"/>
  <c r="AM37"/>
  <c r="AL37"/>
  <c r="AK37"/>
  <c r="AJ37"/>
  <c r="AI37"/>
  <c r="AT36"/>
  <c r="AS36"/>
  <c r="AR36"/>
  <c r="AQ36"/>
  <c r="AP36"/>
  <c r="AO36"/>
  <c r="AN36"/>
  <c r="AM36"/>
  <c r="AL36"/>
  <c r="AK36"/>
  <c r="AJ36"/>
  <c r="AI36"/>
  <c r="AT35"/>
  <c r="AS35"/>
  <c r="AR35"/>
  <c r="AQ35"/>
  <c r="AP35"/>
  <c r="AO35"/>
  <c r="AN35"/>
  <c r="AM35"/>
  <c r="AL35"/>
  <c r="AK35"/>
  <c r="AJ35"/>
  <c r="AI35"/>
  <c r="AT34"/>
  <c r="AS34"/>
  <c r="AR34"/>
  <c r="AQ34"/>
  <c r="AP34"/>
  <c r="AO34"/>
  <c r="AN34"/>
  <c r="AM34"/>
  <c r="AL34"/>
  <c r="AK34"/>
  <c r="AJ34"/>
  <c r="AI34"/>
  <c r="AT33"/>
  <c r="AS33"/>
  <c r="AR33"/>
  <c r="AQ33"/>
  <c r="AP33"/>
  <c r="AO33"/>
  <c r="AN33"/>
  <c r="AM33"/>
  <c r="AL33"/>
  <c r="AK33"/>
  <c r="AJ33"/>
  <c r="AI33"/>
  <c r="AT32"/>
  <c r="AS32"/>
  <c r="AR32"/>
  <c r="AQ32"/>
  <c r="AP32"/>
  <c r="AO32"/>
  <c r="AN32"/>
  <c r="AM32"/>
  <c r="AL32"/>
  <c r="AK32"/>
  <c r="AJ32"/>
  <c r="AI32"/>
  <c r="AD39"/>
  <c r="AC39"/>
  <c r="AB39"/>
  <c r="AA39"/>
  <c r="Z39"/>
  <c r="Y39"/>
  <c r="X39"/>
  <c r="W39"/>
  <c r="V39"/>
  <c r="U39"/>
  <c r="T39"/>
  <c r="S39"/>
  <c r="AD38"/>
  <c r="AC38"/>
  <c r="AB38"/>
  <c r="AA38"/>
  <c r="Z38"/>
  <c r="Y38"/>
  <c r="X38"/>
  <c r="W38"/>
  <c r="V38"/>
  <c r="U38"/>
  <c r="T38"/>
  <c r="S38"/>
  <c r="AD37"/>
  <c r="AC37"/>
  <c r="AB37"/>
  <c r="AA37"/>
  <c r="Z37"/>
  <c r="Y37"/>
  <c r="X37"/>
  <c r="W37"/>
  <c r="V37"/>
  <c r="U37"/>
  <c r="T37"/>
  <c r="S37"/>
  <c r="AD36"/>
  <c r="AC36"/>
  <c r="AB36"/>
  <c r="AA36"/>
  <c r="Z36"/>
  <c r="Y36"/>
  <c r="X36"/>
  <c r="W36"/>
  <c r="V36"/>
  <c r="U36"/>
  <c r="T36"/>
  <c r="S36"/>
  <c r="AD35"/>
  <c r="AC35"/>
  <c r="AB35"/>
  <c r="AA35"/>
  <c r="Z35"/>
  <c r="Y35"/>
  <c r="X35"/>
  <c r="W35"/>
  <c r="V35"/>
  <c r="U35"/>
  <c r="T35"/>
  <c r="S35"/>
  <c r="AD34"/>
  <c r="AC34"/>
  <c r="AB34"/>
  <c r="AA34"/>
  <c r="Z34"/>
  <c r="Y34"/>
  <c r="X34"/>
  <c r="W34"/>
  <c r="V34"/>
  <c r="U34"/>
  <c r="T34"/>
  <c r="S34"/>
  <c r="AD33"/>
  <c r="AC33"/>
  <c r="AB33"/>
  <c r="AA33"/>
  <c r="Z33"/>
  <c r="Y33"/>
  <c r="X33"/>
  <c r="W33"/>
  <c r="V33"/>
  <c r="U33"/>
  <c r="T33"/>
  <c r="S33"/>
  <c r="AD32"/>
  <c r="AC32"/>
  <c r="AB32"/>
  <c r="AA32"/>
  <c r="Z32"/>
  <c r="Y32"/>
  <c r="X32"/>
  <c r="W32"/>
  <c r="V32"/>
  <c r="U32"/>
  <c r="T32"/>
  <c r="S32"/>
  <c r="C33"/>
  <c r="D33"/>
  <c r="E33"/>
  <c r="F33"/>
  <c r="G33"/>
  <c r="H33"/>
  <c r="I33"/>
  <c r="J33"/>
  <c r="K33"/>
  <c r="L33"/>
  <c r="M33"/>
  <c r="N33"/>
  <c r="C34"/>
  <c r="D34"/>
  <c r="E34"/>
  <c r="F34"/>
  <c r="G34"/>
  <c r="H34"/>
  <c r="I34"/>
  <c r="J34"/>
  <c r="K34"/>
  <c r="L34"/>
  <c r="M34"/>
  <c r="N34"/>
  <c r="C35"/>
  <c r="D35"/>
  <c r="E35"/>
  <c r="F35"/>
  <c r="G35"/>
  <c r="H35"/>
  <c r="I35"/>
  <c r="J35"/>
  <c r="K35"/>
  <c r="L35"/>
  <c r="M35"/>
  <c r="N35"/>
  <c r="C36"/>
  <c r="D36"/>
  <c r="E36"/>
  <c r="F36"/>
  <c r="G36"/>
  <c r="H36"/>
  <c r="I36"/>
  <c r="J36"/>
  <c r="K36"/>
  <c r="L36"/>
  <c r="M36"/>
  <c r="N36"/>
  <c r="C37"/>
  <c r="D37"/>
  <c r="E37"/>
  <c r="F37"/>
  <c r="G37"/>
  <c r="H37"/>
  <c r="I37"/>
  <c r="J37"/>
  <c r="K37"/>
  <c r="L37"/>
  <c r="M37"/>
  <c r="N37"/>
  <c r="C38"/>
  <c r="D38"/>
  <c r="E38"/>
  <c r="F38"/>
  <c r="G38"/>
  <c r="H38"/>
  <c r="I38"/>
  <c r="J38"/>
  <c r="K38"/>
  <c r="L38"/>
  <c r="M38"/>
  <c r="N38"/>
  <c r="C39"/>
  <c r="D39"/>
  <c r="E39"/>
  <c r="F39"/>
  <c r="G39"/>
  <c r="H39"/>
  <c r="I39"/>
  <c r="J39"/>
  <c r="K39"/>
  <c r="L39"/>
  <c r="M39"/>
  <c r="N39"/>
  <c r="D32"/>
  <c r="E32"/>
  <c r="F32"/>
  <c r="G32"/>
  <c r="H32"/>
  <c r="I32"/>
  <c r="J32"/>
  <c r="K32"/>
  <c r="L32"/>
  <c r="M32"/>
  <c r="N32"/>
  <c r="C32"/>
  <c r="N3" i="4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2"/>
  <c r="AT38" i="6"/>
  <c r="AS38"/>
  <c r="AR38"/>
  <c r="AQ38"/>
  <c r="AP38"/>
  <c r="AO38"/>
  <c r="AN38"/>
  <c r="AM38"/>
  <c r="AL38"/>
  <c r="AK38"/>
  <c r="AJ38"/>
  <c r="AI38"/>
  <c r="AT37"/>
  <c r="AS37"/>
  <c r="AR37"/>
  <c r="AQ37"/>
  <c r="AP37"/>
  <c r="AO37"/>
  <c r="AN37"/>
  <c r="AM37"/>
  <c r="AL37"/>
  <c r="AK37"/>
  <c r="AJ37"/>
  <c r="AI37"/>
  <c r="AT36"/>
  <c r="AS36"/>
  <c r="AR36"/>
  <c r="AQ36"/>
  <c r="AP36"/>
  <c r="AO36"/>
  <c r="AN36"/>
  <c r="AM36"/>
  <c r="AL36"/>
  <c r="AK36"/>
  <c r="AJ36"/>
  <c r="AI36"/>
  <c r="AT35"/>
  <c r="AS35"/>
  <c r="AR35"/>
  <c r="AQ35"/>
  <c r="AP35"/>
  <c r="AO35"/>
  <c r="AN35"/>
  <c r="AM35"/>
  <c r="AL35"/>
  <c r="AK35"/>
  <c r="AJ35"/>
  <c r="AI35"/>
  <c r="AT34"/>
  <c r="AS34"/>
  <c r="AR34"/>
  <c r="AQ34"/>
  <c r="AP34"/>
  <c r="AO34"/>
  <c r="AN34"/>
  <c r="AM34"/>
  <c r="AL34"/>
  <c r="AK34"/>
  <c r="AJ34"/>
  <c r="AI34"/>
  <c r="AT33"/>
  <c r="AS33"/>
  <c r="AR33"/>
  <c r="AQ33"/>
  <c r="AP33"/>
  <c r="AO33"/>
  <c r="AN33"/>
  <c r="AM33"/>
  <c r="AL33"/>
  <c r="AK33"/>
  <c r="AJ33"/>
  <c r="AI33"/>
  <c r="AT32"/>
  <c r="AS32"/>
  <c r="AR32"/>
  <c r="AQ32"/>
  <c r="AP32"/>
  <c r="AO32"/>
  <c r="AN32"/>
  <c r="AM32"/>
  <c r="AL32"/>
  <c r="AK32"/>
  <c r="AJ32"/>
  <c r="AI32"/>
  <c r="AT31"/>
  <c r="AS31"/>
  <c r="AR31"/>
  <c r="AQ31"/>
  <c r="AP31"/>
  <c r="AO31"/>
  <c r="AN31"/>
  <c r="AM31"/>
  <c r="AL31"/>
  <c r="AK31"/>
  <c r="AJ31"/>
  <c r="AI31"/>
  <c r="AD38"/>
  <c r="AC38"/>
  <c r="AB38"/>
  <c r="AA38"/>
  <c r="Z38"/>
  <c r="Y38"/>
  <c r="X38"/>
  <c r="W38"/>
  <c r="V38"/>
  <c r="U38"/>
  <c r="T38"/>
  <c r="S38"/>
  <c r="AD37"/>
  <c r="AC37"/>
  <c r="AB37"/>
  <c r="AA37"/>
  <c r="Z37"/>
  <c r="Y37"/>
  <c r="X37"/>
  <c r="W37"/>
  <c r="V37"/>
  <c r="U37"/>
  <c r="T37"/>
  <c r="S37"/>
  <c r="AD36"/>
  <c r="AC36"/>
  <c r="AB36"/>
  <c r="AA36"/>
  <c r="Z36"/>
  <c r="Y36"/>
  <c r="X36"/>
  <c r="W36"/>
  <c r="V36"/>
  <c r="U36"/>
  <c r="T36"/>
  <c r="S36"/>
  <c r="AD35"/>
  <c r="AC35"/>
  <c r="AB35"/>
  <c r="AA35"/>
  <c r="Z35"/>
  <c r="Y35"/>
  <c r="X35"/>
  <c r="W35"/>
  <c r="V35"/>
  <c r="U35"/>
  <c r="T35"/>
  <c r="S35"/>
  <c r="AD34"/>
  <c r="AC34"/>
  <c r="AB34"/>
  <c r="AA34"/>
  <c r="Z34"/>
  <c r="Y34"/>
  <c r="X34"/>
  <c r="W34"/>
  <c r="V34"/>
  <c r="U34"/>
  <c r="T34"/>
  <c r="S34"/>
  <c r="AD33"/>
  <c r="AC33"/>
  <c r="AB33"/>
  <c r="AA33"/>
  <c r="Z33"/>
  <c r="Y33"/>
  <c r="X33"/>
  <c r="W33"/>
  <c r="V33"/>
  <c r="U33"/>
  <c r="T33"/>
  <c r="S33"/>
  <c r="AD32"/>
  <c r="AC32"/>
  <c r="AB32"/>
  <c r="AA32"/>
  <c r="Z32"/>
  <c r="Y32"/>
  <c r="X32"/>
  <c r="W32"/>
  <c r="V32"/>
  <c r="U32"/>
  <c r="T32"/>
  <c r="S32"/>
  <c r="AD31"/>
  <c r="AC31"/>
  <c r="AB31"/>
  <c r="AA31"/>
  <c r="Z31"/>
  <c r="Y31"/>
  <c r="X31"/>
  <c r="W31"/>
  <c r="V31"/>
  <c r="U31"/>
  <c r="T31"/>
  <c r="S31"/>
  <c r="C32"/>
  <c r="D32"/>
  <c r="E32"/>
  <c r="F32"/>
  <c r="G32"/>
  <c r="H32"/>
  <c r="I32"/>
  <c r="J32"/>
  <c r="K32"/>
  <c r="L32"/>
  <c r="M32"/>
  <c r="N32"/>
  <c r="C33"/>
  <c r="D33"/>
  <c r="E33"/>
  <c r="F33"/>
  <c r="G33"/>
  <c r="H33"/>
  <c r="I33"/>
  <c r="J33"/>
  <c r="K33"/>
  <c r="L33"/>
  <c r="M33"/>
  <c r="N33"/>
  <c r="C34"/>
  <c r="D34"/>
  <c r="E34"/>
  <c r="F34"/>
  <c r="G34"/>
  <c r="H34"/>
  <c r="I34"/>
  <c r="J34"/>
  <c r="K34"/>
  <c r="L34"/>
  <c r="M34"/>
  <c r="N34"/>
  <c r="C35"/>
  <c r="D35"/>
  <c r="E35"/>
  <c r="F35"/>
  <c r="G35"/>
  <c r="H35"/>
  <c r="I35"/>
  <c r="J35"/>
  <c r="K35"/>
  <c r="L35"/>
  <c r="M35"/>
  <c r="N35"/>
  <c r="C36"/>
  <c r="D36"/>
  <c r="E36"/>
  <c r="F36"/>
  <c r="G36"/>
  <c r="H36"/>
  <c r="I36"/>
  <c r="J36"/>
  <c r="K36"/>
  <c r="L36"/>
  <c r="M36"/>
  <c r="N36"/>
  <c r="C37"/>
  <c r="D37"/>
  <c r="E37"/>
  <c r="F37"/>
  <c r="G37"/>
  <c r="H37"/>
  <c r="I37"/>
  <c r="J37"/>
  <c r="K37"/>
  <c r="L37"/>
  <c r="M37"/>
  <c r="N37"/>
  <c r="C38"/>
  <c r="D38"/>
  <c r="E38"/>
  <c r="F38"/>
  <c r="G38"/>
  <c r="H38"/>
  <c r="I38"/>
  <c r="J38"/>
  <c r="K38"/>
  <c r="L38"/>
  <c r="M38"/>
  <c r="N38"/>
  <c r="D31"/>
  <c r="E31"/>
  <c r="F31"/>
  <c r="G31"/>
  <c r="H31"/>
  <c r="I31"/>
  <c r="J31"/>
  <c r="K31"/>
  <c r="L31"/>
  <c r="M31"/>
  <c r="N31"/>
  <c r="C31"/>
  <c r="N3" i="7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80"/>
  <c r="H81"/>
  <c r="H82"/>
  <c r="H83"/>
  <c r="H84"/>
  <c r="H85"/>
  <c r="H86"/>
  <c r="H87"/>
  <c r="H88"/>
  <c r="H89"/>
  <c r="H91"/>
  <c r="H92"/>
  <c r="H93"/>
  <c r="H94"/>
  <c r="H95"/>
  <c r="H96"/>
  <c r="H97"/>
  <c r="H2"/>
  <c r="DV38" i="12"/>
  <c r="DU38"/>
  <c r="DT38"/>
  <c r="DS38"/>
  <c r="DR38"/>
  <c r="DQ38"/>
  <c r="DP38"/>
  <c r="DO38"/>
  <c r="DN38"/>
  <c r="DM38"/>
  <c r="DL38"/>
  <c r="DK38"/>
  <c r="DV37"/>
  <c r="DU37"/>
  <c r="DT37"/>
  <c r="DS37"/>
  <c r="DR37"/>
  <c r="DQ37"/>
  <c r="DP37"/>
  <c r="DO37"/>
  <c r="DN37"/>
  <c r="DM37"/>
  <c r="DL37"/>
  <c r="DK37"/>
  <c r="DV36"/>
  <c r="DU36"/>
  <c r="DT36"/>
  <c r="DS36"/>
  <c r="DR36"/>
  <c r="DQ36"/>
  <c r="DP36"/>
  <c r="DO36"/>
  <c r="DN36"/>
  <c r="DM36"/>
  <c r="DL36"/>
  <c r="DK36"/>
  <c r="DV35"/>
  <c r="DU35"/>
  <c r="DT35"/>
  <c r="DS35"/>
  <c r="DR35"/>
  <c r="DQ35"/>
  <c r="DP35"/>
  <c r="DO35"/>
  <c r="DN35"/>
  <c r="DM35"/>
  <c r="DL35"/>
  <c r="DK35"/>
  <c r="DV34"/>
  <c r="DU34"/>
  <c r="DT34"/>
  <c r="DS34"/>
  <c r="DR34"/>
  <c r="DQ34"/>
  <c r="DP34"/>
  <c r="DO34"/>
  <c r="DN34"/>
  <c r="DM34"/>
  <c r="DL34"/>
  <c r="DK34"/>
  <c r="DV33"/>
  <c r="DU33"/>
  <c r="DT33"/>
  <c r="DS33"/>
  <c r="DR33"/>
  <c r="DQ33"/>
  <c r="DP33"/>
  <c r="DO33"/>
  <c r="DN33"/>
  <c r="DM33"/>
  <c r="DL33"/>
  <c r="DK33"/>
  <c r="DV32"/>
  <c r="DU32"/>
  <c r="DT32"/>
  <c r="DS32"/>
  <c r="DR32"/>
  <c r="DQ32"/>
  <c r="DP32"/>
  <c r="DO32"/>
  <c r="DN32"/>
  <c r="DM32"/>
  <c r="DL32"/>
  <c r="DK32"/>
  <c r="DV31"/>
  <c r="DU31"/>
  <c r="DT31"/>
  <c r="DS31"/>
  <c r="DR31"/>
  <c r="DQ31"/>
  <c r="DP31"/>
  <c r="DO31"/>
  <c r="DN31"/>
  <c r="DM31"/>
  <c r="DL31"/>
  <c r="DK31"/>
  <c r="DF38"/>
  <c r="DE38"/>
  <c r="DD38"/>
  <c r="DC38"/>
  <c r="DB38"/>
  <c r="DA38"/>
  <c r="CZ38"/>
  <c r="CY38"/>
  <c r="CX38"/>
  <c r="CW38"/>
  <c r="CV38"/>
  <c r="CU38"/>
  <c r="DF37"/>
  <c r="DE37"/>
  <c r="DD37"/>
  <c r="DC37"/>
  <c r="DB37"/>
  <c r="DA37"/>
  <c r="CZ37"/>
  <c r="CY37"/>
  <c r="CX37"/>
  <c r="CW37"/>
  <c r="CV37"/>
  <c r="CU37"/>
  <c r="DF36"/>
  <c r="DE36"/>
  <c r="DD36"/>
  <c r="DC36"/>
  <c r="DB36"/>
  <c r="DA36"/>
  <c r="CZ36"/>
  <c r="CY36"/>
  <c r="CX36"/>
  <c r="CW36"/>
  <c r="CV36"/>
  <c r="CU36"/>
  <c r="DF35"/>
  <c r="DE35"/>
  <c r="DD35"/>
  <c r="DC35"/>
  <c r="DB35"/>
  <c r="DA35"/>
  <c r="CZ35"/>
  <c r="CY35"/>
  <c r="CX35"/>
  <c r="CW35"/>
  <c r="CV35"/>
  <c r="CU35"/>
  <c r="DF34"/>
  <c r="DE34"/>
  <c r="DD34"/>
  <c r="DC34"/>
  <c r="DB34"/>
  <c r="DA34"/>
  <c r="CZ34"/>
  <c r="CY34"/>
  <c r="CX34"/>
  <c r="CW34"/>
  <c r="CV34"/>
  <c r="CU34"/>
  <c r="DF33"/>
  <c r="DE33"/>
  <c r="DD33"/>
  <c r="DC33"/>
  <c r="DB33"/>
  <c r="DA33"/>
  <c r="CZ33"/>
  <c r="CY33"/>
  <c r="CX33"/>
  <c r="CW33"/>
  <c r="CV33"/>
  <c r="CU33"/>
  <c r="DF32"/>
  <c r="DE32"/>
  <c r="DD32"/>
  <c r="DC32"/>
  <c r="DB32"/>
  <c r="DA32"/>
  <c r="CZ32"/>
  <c r="CY32"/>
  <c r="CX32"/>
  <c r="CW32"/>
  <c r="CV32"/>
  <c r="CU32"/>
  <c r="DF31"/>
  <c r="DE31"/>
  <c r="DD31"/>
  <c r="DC31"/>
  <c r="DB31"/>
  <c r="DA31"/>
  <c r="CZ31"/>
  <c r="CY31"/>
  <c r="CX31"/>
  <c r="CW31"/>
  <c r="CV31"/>
  <c r="CU31"/>
  <c r="CP38"/>
  <c r="CO38"/>
  <c r="CN38"/>
  <c r="CM38"/>
  <c r="CL38"/>
  <c r="CK38"/>
  <c r="CJ38"/>
  <c r="CI38"/>
  <c r="CH38"/>
  <c r="CG38"/>
  <c r="CF38"/>
  <c r="CE38"/>
  <c r="CP37"/>
  <c r="CO37"/>
  <c r="CN37"/>
  <c r="CM37"/>
  <c r="CL37"/>
  <c r="CK37"/>
  <c r="CJ37"/>
  <c r="CI37"/>
  <c r="CH37"/>
  <c r="CG37"/>
  <c r="CF37"/>
  <c r="CE37"/>
  <c r="CP36"/>
  <c r="CO36"/>
  <c r="CN36"/>
  <c r="CM36"/>
  <c r="CL36"/>
  <c r="CK36"/>
  <c r="CJ36"/>
  <c r="CI36"/>
  <c r="CH36"/>
  <c r="CG36"/>
  <c r="CF36"/>
  <c r="CE36"/>
  <c r="CP35"/>
  <c r="CO35"/>
  <c r="CN35"/>
  <c r="CM35"/>
  <c r="CL35"/>
  <c r="CK35"/>
  <c r="CJ35"/>
  <c r="CI35"/>
  <c r="CH35"/>
  <c r="CG35"/>
  <c r="CF35"/>
  <c r="CE35"/>
  <c r="CP34"/>
  <c r="CO34"/>
  <c r="CN34"/>
  <c r="CM34"/>
  <c r="CL34"/>
  <c r="CK34"/>
  <c r="CJ34"/>
  <c r="CI34"/>
  <c r="CH34"/>
  <c r="CG34"/>
  <c r="CF34"/>
  <c r="CE34"/>
  <c r="CP33"/>
  <c r="CO33"/>
  <c r="CN33"/>
  <c r="CM33"/>
  <c r="CL33"/>
  <c r="CK33"/>
  <c r="CJ33"/>
  <c r="CI33"/>
  <c r="CH33"/>
  <c r="CG33"/>
  <c r="CF33"/>
  <c r="CE33"/>
  <c r="CP32"/>
  <c r="CO32"/>
  <c r="CN32"/>
  <c r="CM32"/>
  <c r="CL32"/>
  <c r="CK32"/>
  <c r="CJ32"/>
  <c r="CI32"/>
  <c r="CH32"/>
  <c r="CG32"/>
  <c r="CF32"/>
  <c r="CE32"/>
  <c r="CP31"/>
  <c r="CO31"/>
  <c r="CN31"/>
  <c r="CM31"/>
  <c r="CL31"/>
  <c r="CK31"/>
  <c r="CJ31"/>
  <c r="CI31"/>
  <c r="CH31"/>
  <c r="CG31"/>
  <c r="CF31"/>
  <c r="CE31"/>
  <c r="BZ38"/>
  <c r="BY38"/>
  <c r="BX38"/>
  <c r="BW38"/>
  <c r="BV38"/>
  <c r="BU38"/>
  <c r="BT38"/>
  <c r="BS38"/>
  <c r="BR38"/>
  <c r="BQ38"/>
  <c r="BP38"/>
  <c r="BO38"/>
  <c r="BZ37"/>
  <c r="BY37"/>
  <c r="BX37"/>
  <c r="BW37"/>
  <c r="BV37"/>
  <c r="BU37"/>
  <c r="BT37"/>
  <c r="BS37"/>
  <c r="BR37"/>
  <c r="BQ37"/>
  <c r="BP37"/>
  <c r="BO37"/>
  <c r="BZ36"/>
  <c r="BY36"/>
  <c r="BX36"/>
  <c r="BW36"/>
  <c r="BV36"/>
  <c r="BU36"/>
  <c r="BT36"/>
  <c r="BS36"/>
  <c r="BR36"/>
  <c r="BQ36"/>
  <c r="BP36"/>
  <c r="BO36"/>
  <c r="BZ35"/>
  <c r="BY35"/>
  <c r="BX35"/>
  <c r="BW35"/>
  <c r="BV35"/>
  <c r="BU35"/>
  <c r="BT35"/>
  <c r="BS35"/>
  <c r="BR35"/>
  <c r="BQ35"/>
  <c r="BP35"/>
  <c r="BO35"/>
  <c r="BZ34"/>
  <c r="BY34"/>
  <c r="BX34"/>
  <c r="BW34"/>
  <c r="BV34"/>
  <c r="BU34"/>
  <c r="BT34"/>
  <c r="BS34"/>
  <c r="BR34"/>
  <c r="BQ34"/>
  <c r="BP34"/>
  <c r="BO34"/>
  <c r="BZ33"/>
  <c r="BY33"/>
  <c r="BX33"/>
  <c r="BW33"/>
  <c r="BV33"/>
  <c r="BU33"/>
  <c r="BT33"/>
  <c r="BS33"/>
  <c r="BR33"/>
  <c r="BQ33"/>
  <c r="BP33"/>
  <c r="BO33"/>
  <c r="BZ32"/>
  <c r="BY32"/>
  <c r="BX32"/>
  <c r="BW32"/>
  <c r="BV32"/>
  <c r="BU32"/>
  <c r="BT32"/>
  <c r="BS32"/>
  <c r="BR32"/>
  <c r="BQ32"/>
  <c r="BP32"/>
  <c r="BO32"/>
  <c r="BZ31"/>
  <c r="BY31"/>
  <c r="BX31"/>
  <c r="BW31"/>
  <c r="BV31"/>
  <c r="BU31"/>
  <c r="BT31"/>
  <c r="BS31"/>
  <c r="BR31"/>
  <c r="BQ31"/>
  <c r="BP31"/>
  <c r="BO31"/>
  <c r="BJ38"/>
  <c r="BI38"/>
  <c r="BH38"/>
  <c r="BG38"/>
  <c r="BF38"/>
  <c r="BE38"/>
  <c r="BD38"/>
  <c r="BC38"/>
  <c r="BB38"/>
  <c r="BA38"/>
  <c r="AZ38"/>
  <c r="AY38"/>
  <c r="BJ37"/>
  <c r="BI37"/>
  <c r="BH37"/>
  <c r="BG37"/>
  <c r="BF37"/>
  <c r="BE37"/>
  <c r="BD37"/>
  <c r="BC37"/>
  <c r="BB37"/>
  <c r="BA37"/>
  <c r="AZ37"/>
  <c r="AY37"/>
  <c r="BJ36"/>
  <c r="BI36"/>
  <c r="BH36"/>
  <c r="BG36"/>
  <c r="BF36"/>
  <c r="BE36"/>
  <c r="BD36"/>
  <c r="BC36"/>
  <c r="BB36"/>
  <c r="BA36"/>
  <c r="AZ36"/>
  <c r="AY36"/>
  <c r="BJ35"/>
  <c r="BI35"/>
  <c r="BH35"/>
  <c r="BG35"/>
  <c r="BF35"/>
  <c r="BE35"/>
  <c r="BD35"/>
  <c r="BC35"/>
  <c r="BB35"/>
  <c r="BA35"/>
  <c r="AZ35"/>
  <c r="AY35"/>
  <c r="BJ34"/>
  <c r="BI34"/>
  <c r="BH34"/>
  <c r="BG34"/>
  <c r="BF34"/>
  <c r="BE34"/>
  <c r="BD34"/>
  <c r="BC34"/>
  <c r="BB34"/>
  <c r="BA34"/>
  <c r="AZ34"/>
  <c r="AY34"/>
  <c r="BJ33"/>
  <c r="BI33"/>
  <c r="BH33"/>
  <c r="BG33"/>
  <c r="BF33"/>
  <c r="BE33"/>
  <c r="BD33"/>
  <c r="BC33"/>
  <c r="BB33"/>
  <c r="BA33"/>
  <c r="AZ33"/>
  <c r="AY33"/>
  <c r="BJ32"/>
  <c r="BI32"/>
  <c r="BH32"/>
  <c r="BG32"/>
  <c r="BF32"/>
  <c r="BE32"/>
  <c r="BD32"/>
  <c r="BC32"/>
  <c r="BB32"/>
  <c r="BA32"/>
  <c r="AZ32"/>
  <c r="AY32"/>
  <c r="BJ31"/>
  <c r="BI31"/>
  <c r="BH31"/>
  <c r="BG31"/>
  <c r="BF31"/>
  <c r="BE31"/>
  <c r="BD31"/>
  <c r="BC31"/>
  <c r="BB31"/>
  <c r="BA31"/>
  <c r="AZ31"/>
  <c r="AY31"/>
  <c r="AT38"/>
  <c r="AS38"/>
  <c r="AR38"/>
  <c r="AQ38"/>
  <c r="AP38"/>
  <c r="AO38"/>
  <c r="AN38"/>
  <c r="AM38"/>
  <c r="AL38"/>
  <c r="AK38"/>
  <c r="AJ38"/>
  <c r="AI38"/>
  <c r="AT37"/>
  <c r="AS37"/>
  <c r="AR37"/>
  <c r="AQ37"/>
  <c r="AP37"/>
  <c r="AO37"/>
  <c r="AN37"/>
  <c r="AM37"/>
  <c r="AL37"/>
  <c r="AK37"/>
  <c r="AJ37"/>
  <c r="AI37"/>
  <c r="AT36"/>
  <c r="AS36"/>
  <c r="AR36"/>
  <c r="AQ36"/>
  <c r="AP36"/>
  <c r="AO36"/>
  <c r="AN36"/>
  <c r="AM36"/>
  <c r="AL36"/>
  <c r="AK36"/>
  <c r="AJ36"/>
  <c r="AI36"/>
  <c r="AT35"/>
  <c r="AS35"/>
  <c r="AR35"/>
  <c r="AQ35"/>
  <c r="AP35"/>
  <c r="AO35"/>
  <c r="AN35"/>
  <c r="AM35"/>
  <c r="AL35"/>
  <c r="AK35"/>
  <c r="AJ35"/>
  <c r="AI35"/>
  <c r="AT34"/>
  <c r="AS34"/>
  <c r="AR34"/>
  <c r="AQ34"/>
  <c r="AP34"/>
  <c r="AO34"/>
  <c r="AN34"/>
  <c r="AM34"/>
  <c r="AL34"/>
  <c r="AK34"/>
  <c r="AJ34"/>
  <c r="AI34"/>
  <c r="AT33"/>
  <c r="AS33"/>
  <c r="AR33"/>
  <c r="AQ33"/>
  <c r="AP33"/>
  <c r="AO33"/>
  <c r="AN33"/>
  <c r="AM33"/>
  <c r="AL33"/>
  <c r="AK33"/>
  <c r="AJ33"/>
  <c r="AI33"/>
  <c r="AT32"/>
  <c r="AS32"/>
  <c r="AR32"/>
  <c r="AQ32"/>
  <c r="AP32"/>
  <c r="AO32"/>
  <c r="AN32"/>
  <c r="AM32"/>
  <c r="AL32"/>
  <c r="AK32"/>
  <c r="AJ32"/>
  <c r="AI32"/>
  <c r="AT31"/>
  <c r="AS31"/>
  <c r="AR31"/>
  <c r="AQ31"/>
  <c r="AP31"/>
  <c r="AO31"/>
  <c r="AN31"/>
  <c r="AM31"/>
  <c r="AL31"/>
  <c r="AK31"/>
  <c r="AJ31"/>
  <c r="AI31"/>
  <c r="AD38"/>
  <c r="AC38"/>
  <c r="AB38"/>
  <c r="AA38"/>
  <c r="Z38"/>
  <c r="Y38"/>
  <c r="X38"/>
  <c r="W38"/>
  <c r="V38"/>
  <c r="U38"/>
  <c r="T38"/>
  <c r="S38"/>
  <c r="AD37"/>
  <c r="AC37"/>
  <c r="AB37"/>
  <c r="AA37"/>
  <c r="Z37"/>
  <c r="Y37"/>
  <c r="X37"/>
  <c r="W37"/>
  <c r="V37"/>
  <c r="U37"/>
  <c r="T37"/>
  <c r="S37"/>
  <c r="AD36"/>
  <c r="AC36"/>
  <c r="AB36"/>
  <c r="AA36"/>
  <c r="Z36"/>
  <c r="Y36"/>
  <c r="X36"/>
  <c r="W36"/>
  <c r="V36"/>
  <c r="U36"/>
  <c r="T36"/>
  <c r="S36"/>
  <c r="AD35"/>
  <c r="AC35"/>
  <c r="AB35"/>
  <c r="AA35"/>
  <c r="Z35"/>
  <c r="Y35"/>
  <c r="X35"/>
  <c r="W35"/>
  <c r="V35"/>
  <c r="U35"/>
  <c r="T35"/>
  <c r="S35"/>
  <c r="AD34"/>
  <c r="AC34"/>
  <c r="AB34"/>
  <c r="AA34"/>
  <c r="Z34"/>
  <c r="Y34"/>
  <c r="X34"/>
  <c r="W34"/>
  <c r="V34"/>
  <c r="U34"/>
  <c r="T34"/>
  <c r="S34"/>
  <c r="AD33"/>
  <c r="AC33"/>
  <c r="AB33"/>
  <c r="AA33"/>
  <c r="Z33"/>
  <c r="Y33"/>
  <c r="X33"/>
  <c r="W33"/>
  <c r="V33"/>
  <c r="U33"/>
  <c r="T33"/>
  <c r="S33"/>
  <c r="AD32"/>
  <c r="AC32"/>
  <c r="AB32"/>
  <c r="AA32"/>
  <c r="Z32"/>
  <c r="Y32"/>
  <c r="X32"/>
  <c r="W32"/>
  <c r="V32"/>
  <c r="U32"/>
  <c r="T32"/>
  <c r="S32"/>
  <c r="AD31"/>
  <c r="AC31"/>
  <c r="AB31"/>
  <c r="AA31"/>
  <c r="Z31"/>
  <c r="Y31"/>
  <c r="X31"/>
  <c r="W31"/>
  <c r="V31"/>
  <c r="U31"/>
  <c r="T31"/>
  <c r="S31"/>
  <c r="C32"/>
  <c r="D32"/>
  <c r="E32"/>
  <c r="F32"/>
  <c r="G32"/>
  <c r="H32"/>
  <c r="I32"/>
  <c r="J32"/>
  <c r="K32"/>
  <c r="L32"/>
  <c r="M32"/>
  <c r="N32"/>
  <c r="C33"/>
  <c r="D33"/>
  <c r="E33"/>
  <c r="F33"/>
  <c r="G33"/>
  <c r="H33"/>
  <c r="I33"/>
  <c r="J33"/>
  <c r="K33"/>
  <c r="L33"/>
  <c r="M33"/>
  <c r="N33"/>
  <c r="C34"/>
  <c r="D34"/>
  <c r="E34"/>
  <c r="F34"/>
  <c r="G34"/>
  <c r="H34"/>
  <c r="I34"/>
  <c r="J34"/>
  <c r="K34"/>
  <c r="L34"/>
  <c r="M34"/>
  <c r="N34"/>
  <c r="C35"/>
  <c r="D35"/>
  <c r="E35"/>
  <c r="F35"/>
  <c r="G35"/>
  <c r="H35"/>
  <c r="I35"/>
  <c r="J35"/>
  <c r="K35"/>
  <c r="L35"/>
  <c r="M35"/>
  <c r="N35"/>
  <c r="C36"/>
  <c r="D36"/>
  <c r="E36"/>
  <c r="F36"/>
  <c r="G36"/>
  <c r="H36"/>
  <c r="I36"/>
  <c r="J36"/>
  <c r="K36"/>
  <c r="L36"/>
  <c r="M36"/>
  <c r="N36"/>
  <c r="C37"/>
  <c r="D37"/>
  <c r="E37"/>
  <c r="F37"/>
  <c r="G37"/>
  <c r="H37"/>
  <c r="I37"/>
  <c r="J37"/>
  <c r="K37"/>
  <c r="L37"/>
  <c r="M37"/>
  <c r="N37"/>
  <c r="C38"/>
  <c r="D38"/>
  <c r="E38"/>
  <c r="F38"/>
  <c r="G38"/>
  <c r="H38"/>
  <c r="I38"/>
  <c r="J38"/>
  <c r="K38"/>
  <c r="L38"/>
  <c r="M38"/>
  <c r="N38"/>
  <c r="D31"/>
  <c r="E31"/>
  <c r="F31"/>
  <c r="G31"/>
  <c r="H31"/>
  <c r="I31"/>
  <c r="J31"/>
  <c r="K31"/>
  <c r="L31"/>
  <c r="M31"/>
  <c r="N31"/>
  <c r="C31"/>
  <c r="N3" i="1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2"/>
  <c r="DV37" i="16"/>
  <c r="DU37"/>
  <c r="DT37"/>
  <c r="DS37"/>
  <c r="DR37"/>
  <c r="DQ37"/>
  <c r="DP37"/>
  <c r="DO37"/>
  <c r="DN37"/>
  <c r="DM37"/>
  <c r="DL37"/>
  <c r="DK37"/>
  <c r="DV36"/>
  <c r="DU36"/>
  <c r="DT36"/>
  <c r="DS36"/>
  <c r="DR36"/>
  <c r="DQ36"/>
  <c r="DP36"/>
  <c r="DO36"/>
  <c r="DN36"/>
  <c r="DM36"/>
  <c r="DL36"/>
  <c r="DK36"/>
  <c r="DV35"/>
  <c r="DU35"/>
  <c r="DT35"/>
  <c r="DS35"/>
  <c r="DR35"/>
  <c r="DQ35"/>
  <c r="DP35"/>
  <c r="DO35"/>
  <c r="DN35"/>
  <c r="DM35"/>
  <c r="DL35"/>
  <c r="DK35"/>
  <c r="DV34"/>
  <c r="DU34"/>
  <c r="DT34"/>
  <c r="DS34"/>
  <c r="DR34"/>
  <c r="DQ34"/>
  <c r="DP34"/>
  <c r="DO34"/>
  <c r="DN34"/>
  <c r="DM34"/>
  <c r="DL34"/>
  <c r="DK34"/>
  <c r="DV33"/>
  <c r="DU33"/>
  <c r="DT33"/>
  <c r="DS33"/>
  <c r="DR33"/>
  <c r="DQ33"/>
  <c r="DP33"/>
  <c r="DO33"/>
  <c r="DN33"/>
  <c r="DM33"/>
  <c r="DL33"/>
  <c r="DK33"/>
  <c r="DV32"/>
  <c r="DU32"/>
  <c r="DT32"/>
  <c r="DS32"/>
  <c r="DR32"/>
  <c r="DQ32"/>
  <c r="DP32"/>
  <c r="DO32"/>
  <c r="DN32"/>
  <c r="DM32"/>
  <c r="DL32"/>
  <c r="DK32"/>
  <c r="DV31"/>
  <c r="DU31"/>
  <c r="DT31"/>
  <c r="DS31"/>
  <c r="DR31"/>
  <c r="DQ31"/>
  <c r="DP31"/>
  <c r="DO31"/>
  <c r="DN31"/>
  <c r="DM31"/>
  <c r="DL31"/>
  <c r="DK31"/>
  <c r="DV30"/>
  <c r="DU30"/>
  <c r="DT30"/>
  <c r="DS30"/>
  <c r="DR30"/>
  <c r="DQ30"/>
  <c r="DP30"/>
  <c r="DO30"/>
  <c r="DN30"/>
  <c r="DM30"/>
  <c r="DL30"/>
  <c r="DK30"/>
  <c r="DF37"/>
  <c r="DE37"/>
  <c r="DD37"/>
  <c r="DC37"/>
  <c r="DB37"/>
  <c r="DA37"/>
  <c r="CZ37"/>
  <c r="CY37"/>
  <c r="CX37"/>
  <c r="CW37"/>
  <c r="CV37"/>
  <c r="CU37"/>
  <c r="DF36"/>
  <c r="DE36"/>
  <c r="DD36"/>
  <c r="DC36"/>
  <c r="DB36"/>
  <c r="DA36"/>
  <c r="CZ36"/>
  <c r="CY36"/>
  <c r="CX36"/>
  <c r="CW36"/>
  <c r="CV36"/>
  <c r="CU36"/>
  <c r="DF35"/>
  <c r="DE35"/>
  <c r="DD35"/>
  <c r="DC35"/>
  <c r="DB35"/>
  <c r="DA35"/>
  <c r="CZ35"/>
  <c r="CY35"/>
  <c r="CX35"/>
  <c r="CW35"/>
  <c r="CV35"/>
  <c r="CU35"/>
  <c r="DF34"/>
  <c r="DE34"/>
  <c r="DD34"/>
  <c r="DC34"/>
  <c r="DB34"/>
  <c r="DA34"/>
  <c r="CZ34"/>
  <c r="CY34"/>
  <c r="CX34"/>
  <c r="CW34"/>
  <c r="CV34"/>
  <c r="CU34"/>
  <c r="DF33"/>
  <c r="DE33"/>
  <c r="DD33"/>
  <c r="DC33"/>
  <c r="DB33"/>
  <c r="DA33"/>
  <c r="CZ33"/>
  <c r="CY33"/>
  <c r="CX33"/>
  <c r="CW33"/>
  <c r="CV33"/>
  <c r="CU33"/>
  <c r="DF32"/>
  <c r="DE32"/>
  <c r="DD32"/>
  <c r="DC32"/>
  <c r="DB32"/>
  <c r="DA32"/>
  <c r="CZ32"/>
  <c r="CY32"/>
  <c r="CX32"/>
  <c r="CW32"/>
  <c r="CV32"/>
  <c r="CU32"/>
  <c r="DF31"/>
  <c r="DE31"/>
  <c r="DD31"/>
  <c r="DC31"/>
  <c r="DB31"/>
  <c r="DA31"/>
  <c r="CZ31"/>
  <c r="CY31"/>
  <c r="CX31"/>
  <c r="CW31"/>
  <c r="CV31"/>
  <c r="CU31"/>
  <c r="DF30"/>
  <c r="DE30"/>
  <c r="DD30"/>
  <c r="DC30"/>
  <c r="DB30"/>
  <c r="DA30"/>
  <c r="CZ30"/>
  <c r="CY30"/>
  <c r="CX30"/>
  <c r="CW30"/>
  <c r="CV30"/>
  <c r="CU30"/>
  <c r="CP37"/>
  <c r="CO37"/>
  <c r="CN37"/>
  <c r="CM37"/>
  <c r="CL37"/>
  <c r="CK37"/>
  <c r="CJ37"/>
  <c r="CI37"/>
  <c r="CH37"/>
  <c r="CG37"/>
  <c r="CF37"/>
  <c r="CE37"/>
  <c r="CP36"/>
  <c r="CO36"/>
  <c r="CN36"/>
  <c r="CM36"/>
  <c r="CL36"/>
  <c r="CK36"/>
  <c r="CJ36"/>
  <c r="CI36"/>
  <c r="CH36"/>
  <c r="CG36"/>
  <c r="CF36"/>
  <c r="CE36"/>
  <c r="CP35"/>
  <c r="CO35"/>
  <c r="CN35"/>
  <c r="CM35"/>
  <c r="CL35"/>
  <c r="CK35"/>
  <c r="CJ35"/>
  <c r="CI35"/>
  <c r="CH35"/>
  <c r="CG35"/>
  <c r="CF35"/>
  <c r="CE35"/>
  <c r="CP34"/>
  <c r="CO34"/>
  <c r="CN34"/>
  <c r="CM34"/>
  <c r="CL34"/>
  <c r="CK34"/>
  <c r="CJ34"/>
  <c r="CI34"/>
  <c r="CH34"/>
  <c r="CG34"/>
  <c r="CF34"/>
  <c r="CE34"/>
  <c r="CP33"/>
  <c r="CO33"/>
  <c r="CN33"/>
  <c r="CM33"/>
  <c r="CL33"/>
  <c r="CK33"/>
  <c r="CJ33"/>
  <c r="CI33"/>
  <c r="CH33"/>
  <c r="CG33"/>
  <c r="CF33"/>
  <c r="CE33"/>
  <c r="CP32"/>
  <c r="CO32"/>
  <c r="CN32"/>
  <c r="CM32"/>
  <c r="CL32"/>
  <c r="CK32"/>
  <c r="CJ32"/>
  <c r="CI32"/>
  <c r="CH32"/>
  <c r="CG32"/>
  <c r="CF32"/>
  <c r="CE32"/>
  <c r="CP31"/>
  <c r="CO31"/>
  <c r="CN31"/>
  <c r="CM31"/>
  <c r="CL31"/>
  <c r="CK31"/>
  <c r="CJ31"/>
  <c r="CI31"/>
  <c r="CH31"/>
  <c r="CG31"/>
  <c r="CF31"/>
  <c r="CE31"/>
  <c r="CP30"/>
  <c r="CO30"/>
  <c r="CN30"/>
  <c r="CM30"/>
  <c r="CL30"/>
  <c r="CK30"/>
  <c r="CJ30"/>
  <c r="CI30"/>
  <c r="CH30"/>
  <c r="CG30"/>
  <c r="CF30"/>
  <c r="CE30"/>
  <c r="BZ37"/>
  <c r="BY37"/>
  <c r="BX37"/>
  <c r="BW37"/>
  <c r="BV37"/>
  <c r="BU37"/>
  <c r="BT37"/>
  <c r="BS37"/>
  <c r="BR37"/>
  <c r="BQ37"/>
  <c r="BP37"/>
  <c r="BO37"/>
  <c r="BZ36"/>
  <c r="BY36"/>
  <c r="BX36"/>
  <c r="BW36"/>
  <c r="BV36"/>
  <c r="BU36"/>
  <c r="BT36"/>
  <c r="BS36"/>
  <c r="BR36"/>
  <c r="BQ36"/>
  <c r="BP36"/>
  <c r="BO36"/>
  <c r="BZ35"/>
  <c r="BY35"/>
  <c r="BX35"/>
  <c r="BW35"/>
  <c r="BV35"/>
  <c r="BU35"/>
  <c r="BT35"/>
  <c r="BS35"/>
  <c r="BR35"/>
  <c r="BQ35"/>
  <c r="BP35"/>
  <c r="BO35"/>
  <c r="BZ34"/>
  <c r="BY34"/>
  <c r="BX34"/>
  <c r="BW34"/>
  <c r="BV34"/>
  <c r="BU34"/>
  <c r="BT34"/>
  <c r="BS34"/>
  <c r="BR34"/>
  <c r="BQ34"/>
  <c r="BP34"/>
  <c r="BO34"/>
  <c r="BZ33"/>
  <c r="BY33"/>
  <c r="BX33"/>
  <c r="BW33"/>
  <c r="BV33"/>
  <c r="BU33"/>
  <c r="BT33"/>
  <c r="BS33"/>
  <c r="BR33"/>
  <c r="BQ33"/>
  <c r="BP33"/>
  <c r="BO33"/>
  <c r="BZ32"/>
  <c r="BY32"/>
  <c r="BX32"/>
  <c r="BW32"/>
  <c r="BV32"/>
  <c r="BU32"/>
  <c r="BT32"/>
  <c r="BS32"/>
  <c r="BR32"/>
  <c r="BQ32"/>
  <c r="BP32"/>
  <c r="BO32"/>
  <c r="BZ31"/>
  <c r="BY31"/>
  <c r="BX31"/>
  <c r="BW31"/>
  <c r="BV31"/>
  <c r="BU31"/>
  <c r="BT31"/>
  <c r="BS31"/>
  <c r="BR31"/>
  <c r="BQ31"/>
  <c r="BP31"/>
  <c r="BO31"/>
  <c r="BZ30"/>
  <c r="BY30"/>
  <c r="BX30"/>
  <c r="BW30"/>
  <c r="BV30"/>
  <c r="BU30"/>
  <c r="BT30"/>
  <c r="BS30"/>
  <c r="BR30"/>
  <c r="BQ30"/>
  <c r="BP30"/>
  <c r="BO30"/>
  <c r="BJ37"/>
  <c r="BI37"/>
  <c r="BH37"/>
  <c r="BG37"/>
  <c r="BF37"/>
  <c r="BE37"/>
  <c r="BD37"/>
  <c r="BC37"/>
  <c r="BB37"/>
  <c r="BA37"/>
  <c r="AZ37"/>
  <c r="AY37"/>
  <c r="BJ36"/>
  <c r="BI36"/>
  <c r="BH36"/>
  <c r="BG36"/>
  <c r="BF36"/>
  <c r="BE36"/>
  <c r="BD36"/>
  <c r="BC36"/>
  <c r="BB36"/>
  <c r="BA36"/>
  <c r="AZ36"/>
  <c r="AY36"/>
  <c r="BJ35"/>
  <c r="BI35"/>
  <c r="BH35"/>
  <c r="BG35"/>
  <c r="BF35"/>
  <c r="BE35"/>
  <c r="BD35"/>
  <c r="BC35"/>
  <c r="BB35"/>
  <c r="BA35"/>
  <c r="AZ35"/>
  <c r="AY35"/>
  <c r="BJ34"/>
  <c r="BI34"/>
  <c r="BH34"/>
  <c r="BG34"/>
  <c r="BF34"/>
  <c r="BE34"/>
  <c r="BD34"/>
  <c r="BC34"/>
  <c r="BB34"/>
  <c r="BA34"/>
  <c r="AZ34"/>
  <c r="AY34"/>
  <c r="BJ33"/>
  <c r="BI33"/>
  <c r="BH33"/>
  <c r="BG33"/>
  <c r="BF33"/>
  <c r="BE33"/>
  <c r="BD33"/>
  <c r="BC33"/>
  <c r="BB33"/>
  <c r="BA33"/>
  <c r="AZ33"/>
  <c r="AY33"/>
  <c r="BJ32"/>
  <c r="BI32"/>
  <c r="BH32"/>
  <c r="BG32"/>
  <c r="BF32"/>
  <c r="BE32"/>
  <c r="BD32"/>
  <c r="BC32"/>
  <c r="BB32"/>
  <c r="BA32"/>
  <c r="AZ32"/>
  <c r="AY32"/>
  <c r="BJ31"/>
  <c r="BI31"/>
  <c r="BH31"/>
  <c r="BG31"/>
  <c r="BF31"/>
  <c r="BE31"/>
  <c r="BD31"/>
  <c r="BC31"/>
  <c r="BB31"/>
  <c r="BA31"/>
  <c r="AZ31"/>
  <c r="AY31"/>
  <c r="BJ30"/>
  <c r="BI30"/>
  <c r="BH30"/>
  <c r="BG30"/>
  <c r="BF30"/>
  <c r="BE30"/>
  <c r="BD30"/>
  <c r="BC30"/>
  <c r="BB30"/>
  <c r="BA30"/>
  <c r="AZ30"/>
  <c r="AY30"/>
  <c r="AT37"/>
  <c r="AS37"/>
  <c r="AR37"/>
  <c r="AQ37"/>
  <c r="AP37"/>
  <c r="AO37"/>
  <c r="AN37"/>
  <c r="AM37"/>
  <c r="AL37"/>
  <c r="AK37"/>
  <c r="AJ37"/>
  <c r="AI37"/>
  <c r="AT36"/>
  <c r="AS36"/>
  <c r="AR36"/>
  <c r="AQ36"/>
  <c r="AP36"/>
  <c r="AO36"/>
  <c r="AN36"/>
  <c r="AM36"/>
  <c r="AL36"/>
  <c r="AK36"/>
  <c r="AJ36"/>
  <c r="AI36"/>
  <c r="AT35"/>
  <c r="AS35"/>
  <c r="AR35"/>
  <c r="AQ35"/>
  <c r="AP35"/>
  <c r="AO35"/>
  <c r="AN35"/>
  <c r="AM35"/>
  <c r="AL35"/>
  <c r="AK35"/>
  <c r="AJ35"/>
  <c r="AI35"/>
  <c r="AT34"/>
  <c r="AS34"/>
  <c r="AR34"/>
  <c r="AQ34"/>
  <c r="AP34"/>
  <c r="AO34"/>
  <c r="AN34"/>
  <c r="AM34"/>
  <c r="AL34"/>
  <c r="AK34"/>
  <c r="AJ34"/>
  <c r="AI34"/>
  <c r="AT33"/>
  <c r="AS33"/>
  <c r="AR33"/>
  <c r="AQ33"/>
  <c r="AP33"/>
  <c r="AO33"/>
  <c r="AN33"/>
  <c r="AM33"/>
  <c r="AL33"/>
  <c r="AK33"/>
  <c r="AJ33"/>
  <c r="AI33"/>
  <c r="AT32"/>
  <c r="AS32"/>
  <c r="AR32"/>
  <c r="AQ32"/>
  <c r="AP32"/>
  <c r="AO32"/>
  <c r="AN32"/>
  <c r="AM32"/>
  <c r="AL32"/>
  <c r="AK32"/>
  <c r="AJ32"/>
  <c r="AI32"/>
  <c r="AT31"/>
  <c r="AS31"/>
  <c r="AR31"/>
  <c r="AQ31"/>
  <c r="AP31"/>
  <c r="AO31"/>
  <c r="AN31"/>
  <c r="AM31"/>
  <c r="AL31"/>
  <c r="AK31"/>
  <c r="AJ31"/>
  <c r="AI31"/>
  <c r="AT30"/>
  <c r="AS30"/>
  <c r="AR30"/>
  <c r="AQ30"/>
  <c r="AP30"/>
  <c r="AO30"/>
  <c r="AN30"/>
  <c r="AM30"/>
  <c r="AL30"/>
  <c r="AK30"/>
  <c r="AJ30"/>
  <c r="AI30"/>
  <c r="AD37"/>
  <c r="AC37"/>
  <c r="AB37"/>
  <c r="AA37"/>
  <c r="Z37"/>
  <c r="Y37"/>
  <c r="X37"/>
  <c r="W37"/>
  <c r="V37"/>
  <c r="U37"/>
  <c r="T37"/>
  <c r="S37"/>
  <c r="AD36"/>
  <c r="AC36"/>
  <c r="AB36"/>
  <c r="AA36"/>
  <c r="Z36"/>
  <c r="Y36"/>
  <c r="X36"/>
  <c r="W36"/>
  <c r="V36"/>
  <c r="U36"/>
  <c r="T36"/>
  <c r="S36"/>
  <c r="AD35"/>
  <c r="AC35"/>
  <c r="AB35"/>
  <c r="AA35"/>
  <c r="Z35"/>
  <c r="Y35"/>
  <c r="X35"/>
  <c r="W35"/>
  <c r="V35"/>
  <c r="U35"/>
  <c r="T35"/>
  <c r="S35"/>
  <c r="AD34"/>
  <c r="AC34"/>
  <c r="AB34"/>
  <c r="AA34"/>
  <c r="Z34"/>
  <c r="Y34"/>
  <c r="X34"/>
  <c r="W34"/>
  <c r="V34"/>
  <c r="U34"/>
  <c r="T34"/>
  <c r="S34"/>
  <c r="AD33"/>
  <c r="AC33"/>
  <c r="AB33"/>
  <c r="AA33"/>
  <c r="Z33"/>
  <c r="Y33"/>
  <c r="X33"/>
  <c r="W33"/>
  <c r="V33"/>
  <c r="U33"/>
  <c r="T33"/>
  <c r="S33"/>
  <c r="AD32"/>
  <c r="AC32"/>
  <c r="AB32"/>
  <c r="AA32"/>
  <c r="Z32"/>
  <c r="Y32"/>
  <c r="X32"/>
  <c r="W32"/>
  <c r="V32"/>
  <c r="U32"/>
  <c r="T32"/>
  <c r="S32"/>
  <c r="AD31"/>
  <c r="AC31"/>
  <c r="AB31"/>
  <c r="AA31"/>
  <c r="Z31"/>
  <c r="Y31"/>
  <c r="X31"/>
  <c r="W31"/>
  <c r="V31"/>
  <c r="U31"/>
  <c r="T31"/>
  <c r="S31"/>
  <c r="AD30"/>
  <c r="AC30"/>
  <c r="AB30"/>
  <c r="AA30"/>
  <c r="Z30"/>
  <c r="Y30"/>
  <c r="X30"/>
  <c r="W30"/>
  <c r="V30"/>
  <c r="U30"/>
  <c r="T30"/>
  <c r="S30"/>
  <c r="C31"/>
  <c r="D31"/>
  <c r="E31"/>
  <c r="F31"/>
  <c r="G31"/>
  <c r="H31"/>
  <c r="I31"/>
  <c r="J31"/>
  <c r="K31"/>
  <c r="L31"/>
  <c r="M31"/>
  <c r="N31"/>
  <c r="C32"/>
  <c r="D32"/>
  <c r="E32"/>
  <c r="F32"/>
  <c r="G32"/>
  <c r="H32"/>
  <c r="I32"/>
  <c r="J32"/>
  <c r="K32"/>
  <c r="L32"/>
  <c r="M32"/>
  <c r="N32"/>
  <c r="C33"/>
  <c r="D33"/>
  <c r="E33"/>
  <c r="F33"/>
  <c r="G33"/>
  <c r="H33"/>
  <c r="I33"/>
  <c r="J33"/>
  <c r="K33"/>
  <c r="L33"/>
  <c r="M33"/>
  <c r="N33"/>
  <c r="C34"/>
  <c r="D34"/>
  <c r="E34"/>
  <c r="F34"/>
  <c r="G34"/>
  <c r="H34"/>
  <c r="I34"/>
  <c r="J34"/>
  <c r="K34"/>
  <c r="L34"/>
  <c r="M34"/>
  <c r="N34"/>
  <c r="C35"/>
  <c r="D35"/>
  <c r="E35"/>
  <c r="F35"/>
  <c r="G35"/>
  <c r="H35"/>
  <c r="I35"/>
  <c r="J35"/>
  <c r="K35"/>
  <c r="L35"/>
  <c r="M35"/>
  <c r="N35"/>
  <c r="C36"/>
  <c r="D36"/>
  <c r="E36"/>
  <c r="F36"/>
  <c r="G36"/>
  <c r="H36"/>
  <c r="I36"/>
  <c r="J36"/>
  <c r="K36"/>
  <c r="L36"/>
  <c r="M36"/>
  <c r="N36"/>
  <c r="C37"/>
  <c r="D37"/>
  <c r="E37"/>
  <c r="F37"/>
  <c r="G37"/>
  <c r="H37"/>
  <c r="I37"/>
  <c r="J37"/>
  <c r="K37"/>
  <c r="L37"/>
  <c r="M37"/>
  <c r="N37"/>
  <c r="D30"/>
  <c r="E30"/>
  <c r="F30"/>
  <c r="G30"/>
  <c r="H30"/>
  <c r="I30"/>
  <c r="J30"/>
  <c r="K30"/>
  <c r="L30"/>
  <c r="M30"/>
  <c r="N30"/>
  <c r="C30"/>
  <c r="N3" i="17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2"/>
  <c r="CP36" i="9"/>
  <c r="CO36"/>
  <c r="CN36"/>
  <c r="CM36"/>
  <c r="CL36"/>
  <c r="CK36"/>
  <c r="CJ36"/>
  <c r="CI36"/>
  <c r="CH36"/>
  <c r="CG36"/>
  <c r="CF36"/>
  <c r="CE36"/>
  <c r="CP35"/>
  <c r="CO35"/>
  <c r="CN35"/>
  <c r="CM35"/>
  <c r="CL35"/>
  <c r="CK35"/>
  <c r="CJ35"/>
  <c r="CI35"/>
  <c r="CH35"/>
  <c r="CG35"/>
  <c r="CF35"/>
  <c r="CE35"/>
  <c r="CP34"/>
  <c r="CO34"/>
  <c r="CN34"/>
  <c r="CM34"/>
  <c r="CL34"/>
  <c r="CK34"/>
  <c r="CJ34"/>
  <c r="CI34"/>
  <c r="CH34"/>
  <c r="CG34"/>
  <c r="CF34"/>
  <c r="CE34"/>
  <c r="CP33"/>
  <c r="CO33"/>
  <c r="CN33"/>
  <c r="CM33"/>
  <c r="CL33"/>
  <c r="CK33"/>
  <c r="CJ33"/>
  <c r="CI33"/>
  <c r="CH33"/>
  <c r="CG33"/>
  <c r="CF33"/>
  <c r="CE33"/>
  <c r="CP32"/>
  <c r="CO32"/>
  <c r="CN32"/>
  <c r="CM32"/>
  <c r="CL32"/>
  <c r="CK32"/>
  <c r="CJ32"/>
  <c r="CI32"/>
  <c r="CH32"/>
  <c r="CG32"/>
  <c r="CF32"/>
  <c r="CE32"/>
  <c r="CP31"/>
  <c r="CO31"/>
  <c r="CN31"/>
  <c r="CM31"/>
  <c r="CL31"/>
  <c r="CK31"/>
  <c r="CJ31"/>
  <c r="CI31"/>
  <c r="CH31"/>
  <c r="CG31"/>
  <c r="CF31"/>
  <c r="CE31"/>
  <c r="CP30"/>
  <c r="CO30"/>
  <c r="CN30"/>
  <c r="CM30"/>
  <c r="CL30"/>
  <c r="CK30"/>
  <c r="CJ30"/>
  <c r="CI30"/>
  <c r="CH30"/>
  <c r="CG30"/>
  <c r="CF30"/>
  <c r="CE30"/>
  <c r="CP29"/>
  <c r="CO29"/>
  <c r="CN29"/>
  <c r="CM29"/>
  <c r="CL29"/>
  <c r="CK29"/>
  <c r="CJ29"/>
  <c r="CI29"/>
  <c r="CH29"/>
  <c r="CG29"/>
  <c r="CF29"/>
  <c r="CE29"/>
  <c r="BZ36"/>
  <c r="BY36"/>
  <c r="BX36"/>
  <c r="BW36"/>
  <c r="BV36"/>
  <c r="BU36"/>
  <c r="BT36"/>
  <c r="BS36"/>
  <c r="BR36"/>
  <c r="BQ36"/>
  <c r="BP36"/>
  <c r="BO36"/>
  <c r="BZ35"/>
  <c r="BY35"/>
  <c r="BX35"/>
  <c r="BW35"/>
  <c r="BV35"/>
  <c r="BU35"/>
  <c r="BT35"/>
  <c r="BS35"/>
  <c r="BR35"/>
  <c r="BQ35"/>
  <c r="BP35"/>
  <c r="BO35"/>
  <c r="BZ34"/>
  <c r="BY34"/>
  <c r="BX34"/>
  <c r="BW34"/>
  <c r="BV34"/>
  <c r="BU34"/>
  <c r="BT34"/>
  <c r="BS34"/>
  <c r="BR34"/>
  <c r="BQ34"/>
  <c r="BP34"/>
  <c r="BO34"/>
  <c r="BZ33"/>
  <c r="BY33"/>
  <c r="BX33"/>
  <c r="BW33"/>
  <c r="BV33"/>
  <c r="BU33"/>
  <c r="BT33"/>
  <c r="BS33"/>
  <c r="BR33"/>
  <c r="BQ33"/>
  <c r="BP33"/>
  <c r="BO33"/>
  <c r="BZ32"/>
  <c r="BY32"/>
  <c r="BX32"/>
  <c r="BW32"/>
  <c r="BV32"/>
  <c r="BU32"/>
  <c r="BT32"/>
  <c r="BS32"/>
  <c r="BR32"/>
  <c r="BQ32"/>
  <c r="BP32"/>
  <c r="BO32"/>
  <c r="BZ31"/>
  <c r="BY31"/>
  <c r="BX31"/>
  <c r="BW31"/>
  <c r="BV31"/>
  <c r="BU31"/>
  <c r="BT31"/>
  <c r="BS31"/>
  <c r="BR31"/>
  <c r="BQ31"/>
  <c r="BP31"/>
  <c r="BO31"/>
  <c r="BZ30"/>
  <c r="BY30"/>
  <c r="BX30"/>
  <c r="BW30"/>
  <c r="BV30"/>
  <c r="BU30"/>
  <c r="BT30"/>
  <c r="BS30"/>
  <c r="BR30"/>
  <c r="BQ30"/>
  <c r="BP30"/>
  <c r="BO30"/>
  <c r="BZ29"/>
  <c r="BY29"/>
  <c r="BX29"/>
  <c r="BW29"/>
  <c r="BV29"/>
  <c r="BU29"/>
  <c r="BT29"/>
  <c r="BS29"/>
  <c r="BR29"/>
  <c r="BQ29"/>
  <c r="BP29"/>
  <c r="BO29"/>
  <c r="BJ36"/>
  <c r="BI36"/>
  <c r="BH36"/>
  <c r="BG36"/>
  <c r="BF36"/>
  <c r="BE36"/>
  <c r="BD36"/>
  <c r="BC36"/>
  <c r="BB36"/>
  <c r="BA36"/>
  <c r="AZ36"/>
  <c r="AY36"/>
  <c r="BJ35"/>
  <c r="BI35"/>
  <c r="BH35"/>
  <c r="BG35"/>
  <c r="BF35"/>
  <c r="BE35"/>
  <c r="BD35"/>
  <c r="BC35"/>
  <c r="BB35"/>
  <c r="BA35"/>
  <c r="AZ35"/>
  <c r="AY35"/>
  <c r="BJ34"/>
  <c r="BI34"/>
  <c r="BH34"/>
  <c r="BG34"/>
  <c r="BF34"/>
  <c r="BE34"/>
  <c r="BD34"/>
  <c r="BC34"/>
  <c r="BB34"/>
  <c r="BA34"/>
  <c r="AZ34"/>
  <c r="AY34"/>
  <c r="BJ33"/>
  <c r="BI33"/>
  <c r="BH33"/>
  <c r="BG33"/>
  <c r="BF33"/>
  <c r="BE33"/>
  <c r="BD33"/>
  <c r="BC33"/>
  <c r="BB33"/>
  <c r="BA33"/>
  <c r="AZ33"/>
  <c r="AY33"/>
  <c r="BJ32"/>
  <c r="BI32"/>
  <c r="BH32"/>
  <c r="BG32"/>
  <c r="BF32"/>
  <c r="BE32"/>
  <c r="BD32"/>
  <c r="BC32"/>
  <c r="BB32"/>
  <c r="BA32"/>
  <c r="AZ32"/>
  <c r="AY32"/>
  <c r="BJ31"/>
  <c r="BI31"/>
  <c r="BH31"/>
  <c r="BG31"/>
  <c r="BF31"/>
  <c r="BE31"/>
  <c r="BD31"/>
  <c r="BC31"/>
  <c r="BB31"/>
  <c r="BA31"/>
  <c r="AZ31"/>
  <c r="AY31"/>
  <c r="BJ30"/>
  <c r="BI30"/>
  <c r="BH30"/>
  <c r="BG30"/>
  <c r="BF30"/>
  <c r="BE30"/>
  <c r="BD30"/>
  <c r="BC30"/>
  <c r="BB30"/>
  <c r="BA30"/>
  <c r="AZ30"/>
  <c r="AY30"/>
  <c r="BJ29"/>
  <c r="BI29"/>
  <c r="BH29"/>
  <c r="BG29"/>
  <c r="BF29"/>
  <c r="BE29"/>
  <c r="BD29"/>
  <c r="BC29"/>
  <c r="BB29"/>
  <c r="BA29"/>
  <c r="AZ29"/>
  <c r="AY29"/>
  <c r="AT36"/>
  <c r="AS36"/>
  <c r="AR36"/>
  <c r="AQ36"/>
  <c r="AP36"/>
  <c r="AO36"/>
  <c r="AN36"/>
  <c r="AM36"/>
  <c r="AL36"/>
  <c r="AK36"/>
  <c r="AJ36"/>
  <c r="AI36"/>
  <c r="AT35"/>
  <c r="AS35"/>
  <c r="AR35"/>
  <c r="AQ35"/>
  <c r="AP35"/>
  <c r="AO35"/>
  <c r="AN35"/>
  <c r="AM35"/>
  <c r="AL35"/>
  <c r="AK35"/>
  <c r="AJ35"/>
  <c r="AI35"/>
  <c r="AT34"/>
  <c r="AS34"/>
  <c r="AR34"/>
  <c r="AQ34"/>
  <c r="AP34"/>
  <c r="AO34"/>
  <c r="AN34"/>
  <c r="AM34"/>
  <c r="AL34"/>
  <c r="AK34"/>
  <c r="AJ34"/>
  <c r="AI34"/>
  <c r="AT33"/>
  <c r="AS33"/>
  <c r="AR33"/>
  <c r="AQ33"/>
  <c r="AP33"/>
  <c r="AO33"/>
  <c r="AN33"/>
  <c r="AM33"/>
  <c r="AL33"/>
  <c r="AK33"/>
  <c r="AJ33"/>
  <c r="AI33"/>
  <c r="AT32"/>
  <c r="AS32"/>
  <c r="AR32"/>
  <c r="AQ32"/>
  <c r="AP32"/>
  <c r="AO32"/>
  <c r="AN32"/>
  <c r="AM32"/>
  <c r="AL32"/>
  <c r="AK32"/>
  <c r="AJ32"/>
  <c r="AI32"/>
  <c r="AT31"/>
  <c r="AS31"/>
  <c r="AR31"/>
  <c r="AQ31"/>
  <c r="AP31"/>
  <c r="AO31"/>
  <c r="AN31"/>
  <c r="AM31"/>
  <c r="AL31"/>
  <c r="AK31"/>
  <c r="AJ31"/>
  <c r="AI31"/>
  <c r="AT30"/>
  <c r="AS30"/>
  <c r="AR30"/>
  <c r="AQ30"/>
  <c r="AP30"/>
  <c r="AO30"/>
  <c r="AN30"/>
  <c r="AM30"/>
  <c r="AL30"/>
  <c r="AK30"/>
  <c r="AJ30"/>
  <c r="AI30"/>
  <c r="AT29"/>
  <c r="AS29"/>
  <c r="AR29"/>
  <c r="AQ29"/>
  <c r="AP29"/>
  <c r="AO29"/>
  <c r="AN29"/>
  <c r="AM29"/>
  <c r="AL29"/>
  <c r="AK29"/>
  <c r="AJ29"/>
  <c r="AI29"/>
  <c r="AD36"/>
  <c r="AC36"/>
  <c r="AB36"/>
  <c r="AA36"/>
  <c r="Z36"/>
  <c r="Y36"/>
  <c r="X36"/>
  <c r="W36"/>
  <c r="V36"/>
  <c r="U36"/>
  <c r="T36"/>
  <c r="S36"/>
  <c r="AD35"/>
  <c r="AC35"/>
  <c r="AB35"/>
  <c r="AA35"/>
  <c r="Z35"/>
  <c r="Y35"/>
  <c r="X35"/>
  <c r="W35"/>
  <c r="V35"/>
  <c r="U35"/>
  <c r="T35"/>
  <c r="S35"/>
  <c r="AD34"/>
  <c r="AC34"/>
  <c r="AB34"/>
  <c r="AA34"/>
  <c r="Z34"/>
  <c r="Y34"/>
  <c r="X34"/>
  <c r="W34"/>
  <c r="V34"/>
  <c r="U34"/>
  <c r="T34"/>
  <c r="S34"/>
  <c r="AD33"/>
  <c r="AC33"/>
  <c r="AB33"/>
  <c r="AA33"/>
  <c r="Z33"/>
  <c r="Y33"/>
  <c r="X33"/>
  <c r="W33"/>
  <c r="V33"/>
  <c r="U33"/>
  <c r="T33"/>
  <c r="S33"/>
  <c r="AD32"/>
  <c r="AC32"/>
  <c r="AB32"/>
  <c r="AA32"/>
  <c r="Z32"/>
  <c r="Y32"/>
  <c r="X32"/>
  <c r="W32"/>
  <c r="V32"/>
  <c r="U32"/>
  <c r="T32"/>
  <c r="S32"/>
  <c r="AD31"/>
  <c r="AC31"/>
  <c r="AB31"/>
  <c r="AA31"/>
  <c r="Z31"/>
  <c r="Y31"/>
  <c r="X31"/>
  <c r="W31"/>
  <c r="V31"/>
  <c r="U31"/>
  <c r="T31"/>
  <c r="S31"/>
  <c r="AD30"/>
  <c r="AC30"/>
  <c r="AB30"/>
  <c r="AA30"/>
  <c r="Z30"/>
  <c r="Y30"/>
  <c r="X30"/>
  <c r="W30"/>
  <c r="V30"/>
  <c r="U30"/>
  <c r="T30"/>
  <c r="S30"/>
  <c r="AD29"/>
  <c r="AC29"/>
  <c r="AB29"/>
  <c r="AA29"/>
  <c r="Z29"/>
  <c r="Y29"/>
  <c r="X29"/>
  <c r="W29"/>
  <c r="V29"/>
  <c r="U29"/>
  <c r="T29"/>
  <c r="S29"/>
  <c r="C30"/>
  <c r="D30"/>
  <c r="E30"/>
  <c r="F30"/>
  <c r="G30"/>
  <c r="H30"/>
  <c r="I30"/>
  <c r="J30"/>
  <c r="K30"/>
  <c r="L30"/>
  <c r="M30"/>
  <c r="N30"/>
  <c r="C31"/>
  <c r="D31"/>
  <c r="E31"/>
  <c r="F31"/>
  <c r="G31"/>
  <c r="H31"/>
  <c r="I31"/>
  <c r="J31"/>
  <c r="K31"/>
  <c r="L31"/>
  <c r="M31"/>
  <c r="N31"/>
  <c r="C32"/>
  <c r="D32"/>
  <c r="E32"/>
  <c r="F32"/>
  <c r="G32"/>
  <c r="H32"/>
  <c r="I32"/>
  <c r="J32"/>
  <c r="K32"/>
  <c r="L32"/>
  <c r="M32"/>
  <c r="N32"/>
  <c r="C33"/>
  <c r="D33"/>
  <c r="E33"/>
  <c r="F33"/>
  <c r="G33"/>
  <c r="H33"/>
  <c r="I33"/>
  <c r="J33"/>
  <c r="K33"/>
  <c r="L33"/>
  <c r="M33"/>
  <c r="N33"/>
  <c r="C34"/>
  <c r="D34"/>
  <c r="E34"/>
  <c r="F34"/>
  <c r="G34"/>
  <c r="H34"/>
  <c r="I34"/>
  <c r="J34"/>
  <c r="K34"/>
  <c r="L34"/>
  <c r="M34"/>
  <c r="N34"/>
  <c r="C35"/>
  <c r="D35"/>
  <c r="E35"/>
  <c r="F35"/>
  <c r="G35"/>
  <c r="H35"/>
  <c r="I35"/>
  <c r="J35"/>
  <c r="K35"/>
  <c r="L35"/>
  <c r="M35"/>
  <c r="N35"/>
  <c r="C36"/>
  <c r="D36"/>
  <c r="E36"/>
  <c r="F36"/>
  <c r="G36"/>
  <c r="H36"/>
  <c r="I36"/>
  <c r="J36"/>
  <c r="K36"/>
  <c r="L36"/>
  <c r="M36"/>
  <c r="N36"/>
  <c r="D29"/>
  <c r="E29"/>
  <c r="F29"/>
  <c r="G29"/>
  <c r="H29"/>
  <c r="I29"/>
  <c r="J29"/>
  <c r="K29"/>
  <c r="L29"/>
  <c r="M29"/>
  <c r="N29"/>
  <c r="C29"/>
  <c r="N3" i="10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2"/>
  <c r="D91" i="18"/>
  <c r="D92"/>
  <c r="D93"/>
  <c r="D94"/>
  <c r="D95"/>
  <c r="D96"/>
  <c r="D97"/>
  <c r="D90"/>
  <c r="D83"/>
  <c r="D84"/>
  <c r="D85"/>
  <c r="D86"/>
  <c r="D87"/>
  <c r="D88"/>
  <c r="D89"/>
  <c r="D82"/>
  <c r="D75"/>
  <c r="D76"/>
  <c r="D77"/>
  <c r="D78"/>
  <c r="D79"/>
  <c r="D80"/>
  <c r="D81"/>
  <c r="D74"/>
  <c r="D67"/>
  <c r="D68"/>
  <c r="D69"/>
  <c r="D70"/>
  <c r="D71"/>
  <c r="D72"/>
  <c r="D73"/>
  <c r="D66"/>
  <c r="D59"/>
  <c r="D60"/>
  <c r="D61"/>
  <c r="D62"/>
  <c r="D63"/>
  <c r="D64"/>
  <c r="D65"/>
  <c r="D58"/>
  <c r="D51"/>
  <c r="D52"/>
  <c r="D53"/>
  <c r="D54"/>
  <c r="D55"/>
  <c r="D56"/>
  <c r="D57"/>
  <c r="D50"/>
  <c r="D43"/>
  <c r="D44"/>
  <c r="D45"/>
  <c r="D46"/>
  <c r="D47"/>
  <c r="D48"/>
  <c r="D49"/>
  <c r="D42"/>
  <c r="D35"/>
  <c r="D36"/>
  <c r="D37"/>
  <c r="D38"/>
  <c r="D39"/>
  <c r="D40"/>
  <c r="D41"/>
  <c r="D34"/>
  <c r="D27"/>
  <c r="D28"/>
  <c r="D29"/>
  <c r="D30"/>
  <c r="D31"/>
  <c r="D32"/>
  <c r="D33"/>
  <c r="D26"/>
  <c r="D19"/>
  <c r="D20"/>
  <c r="D21"/>
  <c r="D22"/>
  <c r="D23"/>
  <c r="D24"/>
  <c r="D25"/>
  <c r="D18"/>
  <c r="D11"/>
  <c r="D12"/>
  <c r="D13"/>
  <c r="D14"/>
  <c r="D15"/>
  <c r="D16"/>
  <c r="D17"/>
  <c r="D10"/>
  <c r="D3"/>
  <c r="D4"/>
  <c r="D5"/>
  <c r="D6"/>
  <c r="D7"/>
  <c r="D8"/>
  <c r="D9"/>
  <c r="D2"/>
  <c r="C91"/>
  <c r="C92"/>
  <c r="C93"/>
  <c r="C94"/>
  <c r="C95"/>
  <c r="C96"/>
  <c r="C97"/>
  <c r="C90"/>
  <c r="C83"/>
  <c r="C84"/>
  <c r="C85"/>
  <c r="C86"/>
  <c r="C87"/>
  <c r="C88"/>
  <c r="C89"/>
  <c r="C82"/>
  <c r="C75"/>
  <c r="C76"/>
  <c r="C77"/>
  <c r="C78"/>
  <c r="C79"/>
  <c r="C80"/>
  <c r="C81"/>
  <c r="C74"/>
  <c r="C67"/>
  <c r="C68"/>
  <c r="C69"/>
  <c r="C70"/>
  <c r="C71"/>
  <c r="C72"/>
  <c r="C73"/>
  <c r="C66"/>
  <c r="C59"/>
  <c r="C60"/>
  <c r="C61"/>
  <c r="C62"/>
  <c r="C63"/>
  <c r="C64"/>
  <c r="C65"/>
  <c r="C58"/>
  <c r="C51"/>
  <c r="C52"/>
  <c r="C53"/>
  <c r="C54"/>
  <c r="C55"/>
  <c r="C56"/>
  <c r="C57"/>
  <c r="C50"/>
  <c r="C43"/>
  <c r="C44"/>
  <c r="C45"/>
  <c r="C46"/>
  <c r="C47"/>
  <c r="C48"/>
  <c r="C49"/>
  <c r="C42"/>
  <c r="C35"/>
  <c r="C36"/>
  <c r="C37"/>
  <c r="C38"/>
  <c r="C39"/>
  <c r="C40"/>
  <c r="C41"/>
  <c r="C34"/>
  <c r="C27"/>
  <c r="C28"/>
  <c r="C29"/>
  <c r="C30"/>
  <c r="C31"/>
  <c r="C32"/>
  <c r="C33"/>
  <c r="C26"/>
  <c r="C19"/>
  <c r="C20"/>
  <c r="C21"/>
  <c r="C22"/>
  <c r="C23"/>
  <c r="C24"/>
  <c r="C25"/>
  <c r="C18"/>
  <c r="C11"/>
  <c r="C12"/>
  <c r="C13"/>
  <c r="C14"/>
  <c r="C15"/>
  <c r="C16"/>
  <c r="C17"/>
  <c r="C10"/>
  <c r="C3"/>
  <c r="C4"/>
  <c r="C5"/>
  <c r="C6"/>
  <c r="C7"/>
  <c r="C8"/>
  <c r="C9"/>
  <c r="C2"/>
</calcChain>
</file>

<file path=xl/sharedStrings.xml><?xml version="1.0" encoding="utf-8"?>
<sst xmlns="http://schemas.openxmlformats.org/spreadsheetml/2006/main" count="4965" uniqueCount="421">
  <si>
    <t xml:space="preserve">Otherwise, just add the 25 ul after you have mixed from the quenching procedure. </t>
  </si>
  <si>
    <t>in 96-deep well block</t>
  </si>
  <si>
    <t>H3A TMA Dilution - DR on Plate 3 Columns 7-12</t>
  </si>
  <si>
    <t>SV40</t>
  </si>
  <si>
    <t>CRE</t>
  </si>
  <si>
    <t>Receptor</t>
  </si>
  <si>
    <t>Combinations of the possible events</t>
  </si>
  <si>
    <t>total</t>
  </si>
  <si>
    <t>V Receptor</t>
  </si>
  <si>
    <t>V SV40</t>
  </si>
  <si>
    <t>V CRE</t>
  </si>
  <si>
    <t>MEM</t>
  </si>
  <si>
    <t>lowest volume to pipette = 0.1uL</t>
  </si>
  <si>
    <t>96 deep well blocks hold 2mL each</t>
  </si>
  <si>
    <t>complex</t>
  </si>
  <si>
    <t>total # of wells per receptor and MM</t>
  </si>
  <si>
    <t>1 well</t>
  </si>
  <si>
    <t>column</t>
  </si>
  <si>
    <t>Master</t>
  </si>
  <si>
    <t>Lipo Mix</t>
  </si>
  <si>
    <t>M10 quench</t>
  </si>
  <si>
    <t>M10 to 25-filled</t>
    <phoneticPr fontId="0" type="noConversion"/>
  </si>
  <si>
    <t>formula: (ngVector + (ngVector*0.1(ngVector)))/100  *4(number of wells)</t>
  </si>
  <si>
    <t>Do all MEM at average</t>
  </si>
  <si>
    <t>Column</t>
  </si>
  <si>
    <t>Row</t>
  </si>
  <si>
    <t>A</t>
  </si>
  <si>
    <t>B</t>
  </si>
  <si>
    <t>C</t>
  </si>
  <si>
    <t>D</t>
  </si>
  <si>
    <t>E</t>
  </si>
  <si>
    <t>F</t>
  </si>
  <si>
    <t>G</t>
  </si>
  <si>
    <t>H</t>
  </si>
  <si>
    <t>did all vector calculations + 10% extra which Is already included in the master mix total</t>
  </si>
  <si>
    <t>Procedure:</t>
  </si>
  <si>
    <t>1. Pipette 16.86 uL of MEM into columns 1-10 of a 96-well deep well block</t>
  </si>
  <si>
    <t>the shortest any well will be is 1 uL</t>
  </si>
  <si>
    <t>running 3x with differen [TMA]</t>
  </si>
  <si>
    <t>2. Add other vectors - see if there is a smaller repeat dispenser pipette that you can use</t>
  </si>
  <si>
    <t>lipo</t>
  </si>
  <si>
    <t>Lipo</t>
  </si>
  <si>
    <t>ul/plate</t>
  </si>
  <si>
    <t>ul total</t>
  </si>
  <si>
    <t>3. Make total of lipo mix (1800 ul MEM and 72ul Lipo)</t>
  </si>
  <si>
    <t>4. Add 18.33uL of lipo mix to each well of 96-deep well</t>
  </si>
  <si>
    <t>Using multichannel pipette if possible</t>
  </si>
  <si>
    <t>5. Complex for 15 minutes - start timer now</t>
  </si>
  <si>
    <t>Mix</t>
  </si>
  <si>
    <t>Go ahead and use the same tips - this may minorly change the concentration of things, but every well is getting the same stuff so it shouldn't matter too much</t>
  </si>
  <si>
    <t>6. quench</t>
  </si>
  <si>
    <t xml:space="preserve">Do the M10 to 25-fill </t>
  </si>
  <si>
    <t xml:space="preserve">91.67 M10 in each well - can I do this with the big pipettor so we can mix quickly? </t>
  </si>
  <si>
    <t>7. Fill wells with 25ul of M10 if you have time now - you could also make sure you have the other master mix going for the HEK cells</t>
  </si>
  <si>
    <t>If not use put M10 in a reservoir and use  different pipettes for all of the wells and mix well</t>
  </si>
  <si>
    <t>8. Add 25ul to the wells</t>
  </si>
  <si>
    <t xml:space="preserve">If you have gotten the 96 at a time well thing to work, then awesome! That should make things faster! </t>
  </si>
  <si>
    <t>25ng</t>
  </si>
  <si>
    <t>I can't really tell what the receptor data should look like</t>
  </si>
  <si>
    <t>average MEM</t>
  </si>
  <si>
    <t>Column 1 of deep well TMA 1</t>
  </si>
  <si>
    <t>Column 2 of deep well TMA 1</t>
  </si>
  <si>
    <t>Column 3 of deep well TMA 1</t>
  </si>
  <si>
    <t>Column 4 of deep well TMA 1</t>
  </si>
  <si>
    <t>Column 5 of deep well TMA 1</t>
  </si>
  <si>
    <t>Column 6 of deep well TMA 1</t>
  </si>
  <si>
    <t>Column 7 of deep well TMA 1</t>
  </si>
  <si>
    <t>Column 8 of deep well TMA 1</t>
  </si>
  <si>
    <t>Column 1 of deep well TMA 2</t>
  </si>
  <si>
    <t>Column 2 of deep well TMA 2</t>
  </si>
  <si>
    <t>Column 3 of deep well TMA 2</t>
  </si>
  <si>
    <t>Column 4 of deep well TMA 2</t>
  </si>
  <si>
    <t>Column 5 of deep well TMA 2</t>
  </si>
  <si>
    <t>Column 6 of deep well TMA 2</t>
  </si>
  <si>
    <t>Column 7 of deep well TMA 2</t>
  </si>
  <si>
    <t>Column 8 of deep well TMA 2</t>
  </si>
  <si>
    <t>Column 1 of deep well TMA 3</t>
  </si>
  <si>
    <t>Column 2 of deep well TMA 3</t>
  </si>
  <si>
    <t>Column 3 of deep well TMA 3</t>
  </si>
  <si>
    <t>Column 4 of deep well TMA 3</t>
  </si>
  <si>
    <t>Column 5 of deep well TMA 3</t>
  </si>
  <si>
    <t>Column 6 of deep well TMA 3</t>
  </si>
  <si>
    <t>H3A        TAAR5        DR</t>
  </si>
  <si>
    <t>H3A        Rho            DR</t>
  </si>
  <si>
    <t>Column 9 of deep well TMA 1</t>
  </si>
  <si>
    <t>Column 10 of deep well TMA 1</t>
  </si>
  <si>
    <t>Column 9 of deep well TMA 2</t>
  </si>
  <si>
    <t>Column 10 of deep well TMA 2</t>
  </si>
  <si>
    <t>Column 7 of deep well TMA 3</t>
  </si>
  <si>
    <t>Column 8 of deep well TMA 3</t>
  </si>
  <si>
    <t>Column 9 of deep well TMA 3</t>
  </si>
  <si>
    <t>Column 10 of deep well TMA 3</t>
  </si>
  <si>
    <t>calculating for 4 wells each (even though each is only in three) and knowing that all vectors are diluted 100ng/ul</t>
  </si>
  <si>
    <t xml:space="preserve">Transfection for H3A cells </t>
  </si>
  <si>
    <t>(on back half of plate 3)</t>
  </si>
  <si>
    <t>MM -H3A</t>
  </si>
  <si>
    <t>ng/well</t>
  </si>
  <si>
    <t>uL/plate</t>
  </si>
  <si>
    <t>1 plate</t>
  </si>
  <si>
    <t>RTP</t>
  </si>
  <si>
    <t xml:space="preserve">CRE </t>
  </si>
  <si>
    <t>M3</t>
  </si>
  <si>
    <t>Remember there will be two tubes</t>
  </si>
  <si>
    <t>one for hTAAR5 and one for Rho</t>
  </si>
  <si>
    <t>Probably should complex in the 5mL tubes</t>
  </si>
  <si>
    <t>Odor Stim</t>
  </si>
  <si>
    <t xml:space="preserve">What concentrations of TMA do we wanna use? </t>
  </si>
  <si>
    <t>300uM</t>
  </si>
  <si>
    <t>100uM</t>
  </si>
  <si>
    <t>30uM</t>
  </si>
  <si>
    <t>Clone #s</t>
  </si>
  <si>
    <t>TAAR5</t>
  </si>
  <si>
    <t>9F08</t>
  </si>
  <si>
    <t>Rho</t>
  </si>
  <si>
    <t>999</t>
  </si>
  <si>
    <t>Odor #s</t>
  </si>
  <si>
    <t>9 A7</t>
  </si>
  <si>
    <t>TMA</t>
  </si>
  <si>
    <t>TMA Dilution</t>
  </si>
  <si>
    <t xml:space="preserve"> # of Max conc wells per plate</t>
  </si>
  <si>
    <t>Plates</t>
  </si>
  <si>
    <t>Vol needed</t>
  </si>
  <si>
    <t>Total Volume for max dilution</t>
  </si>
  <si>
    <t>V 1M stock uL</t>
  </si>
  <si>
    <t>[init] mM</t>
  </si>
  <si>
    <t xml:space="preserve">  V CD293</t>
  </si>
  <si>
    <t>[final] (µM)</t>
  </si>
  <si>
    <t>Total Volume</t>
  </si>
  <si>
    <t>V prev dilution odor (uL)</t>
  </si>
  <si>
    <t>into</t>
  </si>
  <si>
    <t>Because small amounts of SV40 are hard to pipette, I'm going to make a MEM + SV40 mix first and then distribute that to wells</t>
  </si>
  <si>
    <t>TMA Dilutions for the rest of the plates</t>
  </si>
  <si>
    <t>Total volume for dilution</t>
  </si>
  <si>
    <t>V 300uL Dilution</t>
  </si>
  <si>
    <t>[init] uM</t>
  </si>
  <si>
    <t>is = amount we need for this dilution + amount we need for the next dilution</t>
  </si>
  <si>
    <t>Dilute 300uM TMA to 100uM TMA</t>
  </si>
  <si>
    <t>Dilute 100uM TMA to 30uM TMA</t>
  </si>
  <si>
    <t>added a little extra to the total volume needed for max dilution to all three of these</t>
  </si>
  <si>
    <t>because they are being diluted and because they are coming from a reservoir</t>
  </si>
  <si>
    <t>do these into reservoirs</t>
  </si>
  <si>
    <t>do this in a tube strip</t>
  </si>
  <si>
    <t>30uM TMA</t>
  </si>
  <si>
    <t>100uM TMA</t>
  </si>
  <si>
    <t>300uM TMA</t>
  </si>
  <si>
    <t>TAAR5 Dose Response</t>
  </si>
  <si>
    <t>Rho Dose Response</t>
  </si>
  <si>
    <t>Results</t>
  </si>
  <si>
    <t>See 160720_MK under luciferase data for all raw data, but here is my analysis</t>
  </si>
  <si>
    <t>Read 1:Lum</t>
  </si>
  <si>
    <t>Actual Temperature:</t>
  </si>
  <si>
    <t>Read 2:Lum</t>
  </si>
  <si>
    <t>PLATE 1</t>
  </si>
  <si>
    <t>PLATE 2</t>
  </si>
  <si>
    <t>PLATE 3</t>
  </si>
  <si>
    <t xml:space="preserve">This part was the Hana Cells - I ran this to make sure that the run was working correctly. </t>
  </si>
  <si>
    <t>normalized</t>
  </si>
  <si>
    <t>Organized by TMA Concentration</t>
  </si>
  <si>
    <t>30 uM TMA</t>
  </si>
  <si>
    <t>Luc</t>
  </si>
  <si>
    <t>RL</t>
  </si>
  <si>
    <t>norm</t>
  </si>
  <si>
    <t>luc</t>
  </si>
  <si>
    <t>This organization with color done by the concentration of vector added</t>
  </si>
  <si>
    <t xml:space="preserve">SV40 </t>
  </si>
  <si>
    <t>Does this correlate with RL data?</t>
  </si>
  <si>
    <t>Does this correlate with luc Data?</t>
  </si>
  <si>
    <t>C2 is the same concentrations as for previous plates</t>
  </si>
  <si>
    <t>2.5ng</t>
  </si>
  <si>
    <t>5ng</t>
  </si>
  <si>
    <t>10ng</t>
  </si>
  <si>
    <t>15ng</t>
  </si>
  <si>
    <t>average by SV40</t>
  </si>
  <si>
    <t>For this, RL averages should be similar across the [TMA] at each concentration of vector, which they are</t>
  </si>
  <si>
    <t>The 2.5ng is causing low values of RL in wells 1 and 3, but isn't too bad for the rest except at E9</t>
  </si>
  <si>
    <t>*this could be due to pipetting error or somehow the concentration of receptor is affecting the transfection</t>
  </si>
  <si>
    <t>5ng is the concentration of SV40 currently used - unclear which should be used in the future</t>
  </si>
  <si>
    <t>At a glance the average normalized values seems to be distinguishable between the three concentrations which is good</t>
  </si>
  <si>
    <t>average by receptor</t>
  </si>
  <si>
    <t>20ng</t>
  </si>
  <si>
    <t>PLATE 7</t>
  </si>
  <si>
    <t>PLATE 8</t>
  </si>
  <si>
    <t>hTAAR5</t>
  </si>
  <si>
    <t>H3A TMA Dilution- 2 plates</t>
  </si>
  <si>
    <t>Results from 8-11-6</t>
  </si>
  <si>
    <t>H3A DR</t>
  </si>
  <si>
    <t>TAAr5</t>
  </si>
  <si>
    <t>It appears as though around 20ng there is a luc peak and it decreases at 25ng - I don't know why this would happen, perhaps a cell health issue</t>
  </si>
  <si>
    <t>average by CRE</t>
  </si>
  <si>
    <t>Lowest value of CRE is definitely too low</t>
  </si>
  <si>
    <t>CRE is usually at 10ng</t>
  </si>
  <si>
    <t>I would argue that CRE should be at least at 10ng for this to be successful</t>
  </si>
  <si>
    <t>TMA_30_luc</t>
  </si>
  <si>
    <t>TMA_100_luc</t>
  </si>
  <si>
    <t>TMA_300_luc</t>
  </si>
  <si>
    <t>TMA_30_RL</t>
  </si>
  <si>
    <t>TMA_100_RL</t>
  </si>
  <si>
    <t>TMA_300_RL</t>
  </si>
  <si>
    <t>TMA_30_norm</t>
  </si>
  <si>
    <t>TMA_100_norm</t>
  </si>
  <si>
    <t>TMA_300_norm</t>
  </si>
  <si>
    <t>add 25% for reservoir</t>
  </si>
  <si>
    <t>running 3x with different [TMA]</t>
  </si>
  <si>
    <t>H3a TAAR5 DR</t>
  </si>
  <si>
    <t>H3a Rho DR</t>
  </si>
  <si>
    <t>formula: (ngVector + (ngVector*0.1(ngVector)))/100  *5(number of wells)</t>
  </si>
  <si>
    <t>2. Add other vectors</t>
  </si>
  <si>
    <t xml:space="preserve">3. Make total of lipo mix </t>
  </si>
  <si>
    <t>1. Pipette 24.82 uL of MEM into columns 1-6 of a 96-well deep well block</t>
  </si>
  <si>
    <t>4. Add 27.5uL of lipo mix to each well of 96-deep well</t>
  </si>
  <si>
    <t>put tips into just first 6 columns on the 300 pipettor</t>
  </si>
  <si>
    <t>add lipo mix to the reservoir but only in the first 6 columns</t>
  </si>
  <si>
    <t xml:space="preserve">137.5 M10 in each well - do this with the 96 multichannel head - </t>
  </si>
  <si>
    <t>all of plate 4</t>
  </si>
  <si>
    <t>NOTE: We were really low on volumes for the last dispense for all of these- in the futue make a couple more wells of the MM than we would need normally</t>
  </si>
  <si>
    <t>plate 1</t>
  </si>
  <si>
    <t>plate 2</t>
  </si>
  <si>
    <t>plate 3</t>
  </si>
  <si>
    <t>*I blacked out wells that should be excluded</t>
  </si>
  <si>
    <t>7-12 may all be short on transfection - see how bad it looks first</t>
  </si>
  <si>
    <t>Normalized</t>
  </si>
  <si>
    <t>RECEPTOR</t>
  </si>
  <si>
    <t>v</t>
  </si>
  <si>
    <t>PLATE 4</t>
  </si>
  <si>
    <t>PLATE 5</t>
  </si>
  <si>
    <t>PLATE 6</t>
  </si>
  <si>
    <t>what column of the 96-deep well plate</t>
  </si>
  <si>
    <t>TMA 1 - 30uM (plates 1 and 2)</t>
  </si>
  <si>
    <t>TMA 3 - 300uM (plates 5 and 6)</t>
  </si>
  <si>
    <t>TMA 2 - 100uM (plates 3 and 4)</t>
  </si>
  <si>
    <t>How many wells for each receptor in the block</t>
  </si>
  <si>
    <t>they are three concentrations of TMA for each</t>
  </si>
  <si>
    <t>and run in triplicate</t>
  </si>
  <si>
    <t>that is 9 wells each</t>
  </si>
  <si>
    <t>round up to 10</t>
  </si>
  <si>
    <t>H</t>
    <phoneticPr fontId="16" type="noConversion"/>
  </si>
  <si>
    <t>C</t>
    <phoneticPr fontId="16" type="noConversion"/>
  </si>
  <si>
    <t>D</t>
    <phoneticPr fontId="16" type="noConversion"/>
  </si>
  <si>
    <t>E</t>
    <phoneticPr fontId="16" type="noConversion"/>
  </si>
  <si>
    <t>F</t>
    <phoneticPr fontId="16" type="noConversion"/>
  </si>
  <si>
    <t>G</t>
    <phoneticPr fontId="16" type="noConversion"/>
  </si>
  <si>
    <t>H</t>
    <phoneticPr fontId="16" type="noConversion"/>
  </si>
  <si>
    <t>C</t>
    <phoneticPr fontId="16" type="noConversion"/>
  </si>
  <si>
    <t>1. Make MEM SV40 mixtures (5 of them) and distribute 41.75 per well as indicated</t>
  </si>
  <si>
    <t>2. Add other vectors - use small repeat dispenser</t>
  </si>
  <si>
    <t>SV40 Mixtures</t>
  </si>
  <si>
    <t>for 1ng</t>
  </si>
  <si>
    <t># of wells</t>
  </si>
  <si>
    <t>SV40 / well</t>
  </si>
  <si>
    <t>Total SV40</t>
  </si>
  <si>
    <t>MEM per well</t>
  </si>
  <si>
    <t>Total MEM</t>
  </si>
  <si>
    <t>lets give ourselves some extra</t>
  </si>
  <si>
    <t>for 1.5ng</t>
  </si>
  <si>
    <t>for 2.0ng</t>
  </si>
  <si>
    <t>for 2.5ng</t>
  </si>
  <si>
    <t>ODOR STIm</t>
  </si>
  <si>
    <t>for 3.0ng</t>
  </si>
  <si>
    <t>for 5.0ng</t>
  </si>
  <si>
    <t>4. Add 45.83 of lipo mix to each well of 96-deep well</t>
  </si>
  <si>
    <t>add 10% for reservoir</t>
  </si>
  <si>
    <t>do with multichannel head all at the same time</t>
  </si>
  <si>
    <t>229.17 M10 in each well - this is too much volume to do with the reservoir; use the regular multichannel and make a reservoir of M10 and do it by row (change tips after each time) then use multichannel head to mix them</t>
  </si>
  <si>
    <t>make sure you put only half of the tips on the 96 head</t>
  </si>
  <si>
    <t>You can do the first parts of plate 1 3 and 5 using the head, then switch to the 12multichannel to make things easier</t>
  </si>
  <si>
    <t>how many wells of each odor?</t>
  </si>
  <si>
    <t>PALTE 5</t>
  </si>
  <si>
    <t>Looks like something was wrong with the transfection from B4 because this is low across all plates</t>
  </si>
  <si>
    <t>and it was from a well that was the repeats of the original - I may need to exclude these rows in the analysis; figure out how to label them so you can do that once you're in R.</t>
  </si>
  <si>
    <t>UseforRSM</t>
  </si>
  <si>
    <t>n</t>
  </si>
  <si>
    <t>y</t>
  </si>
  <si>
    <t>this was only half of the lipo we needed</t>
  </si>
  <si>
    <t>calculating for x wells each (even though each is only in three) and knowing that all vectors are diluted 100ng/ul</t>
  </si>
  <si>
    <t>formula: (ngVector + (ngVector*0.1(ngVector)))/100  *x(number of wells)</t>
  </si>
  <si>
    <t>calculating for 10 wells each  and knowing that all vectors are diluted 100ng/ul</t>
  </si>
  <si>
    <t>formula: (ngVector + (ngVector*0.1(ngVector)))/100  *10(number of wells)</t>
  </si>
  <si>
    <t>orig</t>
  </si>
  <si>
    <t>for 0.5 ng</t>
  </si>
  <si>
    <t>for 1.5 ng</t>
  </si>
  <si>
    <t>1. Make MEM SV40 mixtures (5 of them) and distribute 42 per well as indicated</t>
  </si>
  <si>
    <t>M10 total for fill</t>
  </si>
  <si>
    <t>H3A</t>
  </si>
  <si>
    <t>D</t>
    <phoneticPr fontId="16" type="noConversion"/>
  </si>
  <si>
    <t>E</t>
    <phoneticPr fontId="16" type="noConversion"/>
  </si>
  <si>
    <t>G</t>
    <phoneticPr fontId="16" type="noConversion"/>
  </si>
  <si>
    <t>H</t>
    <phoneticPr fontId="16" type="noConversion"/>
  </si>
  <si>
    <t>C</t>
    <phoneticPr fontId="16" type="noConversion"/>
  </si>
  <si>
    <t>G</t>
    <phoneticPr fontId="16" type="noConversion"/>
  </si>
  <si>
    <t>H</t>
    <phoneticPr fontId="16" type="noConversion"/>
  </si>
  <si>
    <t>PASTE HERE:</t>
    <phoneticPr fontId="16" type="noConversion"/>
  </si>
  <si>
    <t>Something happened in the transfection well C2 which looks like it affected C2 and C10 in plates 1, 3, and 5 and C6 in plates 2,4, and 6 - eliminate these if possible</t>
  </si>
  <si>
    <t xml:space="preserve">Also, something happened with the transfection with the "original" values, so 8E through H have basically no CRE value. Not sure what went wrong, but these aren't important to analysis so eliminate them. </t>
  </si>
  <si>
    <t>something happened to the well next to it too…</t>
  </si>
  <si>
    <t>TMA Concentration</t>
  </si>
  <si>
    <t>Plate_number</t>
  </si>
  <si>
    <t>PlateLocation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</si>
  <si>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</si>
  <si>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</si>
  <si>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</si>
  <si>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</si>
  <si>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</si>
  <si>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</si>
  <si>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</si>
  <si>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</si>
  <si>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</si>
  <si>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</si>
  <si>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</si>
  <si>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</si>
  <si>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</si>
  <si>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</si>
  <si>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</si>
  <si>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</si>
  <si>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</si>
  <si>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</si>
  <si>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</si>
  <si>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</si>
  <si>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</si>
  <si>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</si>
  <si>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</si>
  <si>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</si>
  <si>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</si>
  <si>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</si>
  <si>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</si>
  <si>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</si>
  <si>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</si>
  <si>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</si>
  <si>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</si>
  <si>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</si>
  <si>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</si>
  <si>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</si>
  <si>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</si>
  <si>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</si>
  <si>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</si>
  <si>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</si>
  <si>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</si>
  <si>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</si>
  <si>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</si>
  <si>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</si>
  <si>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</si>
  <si>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</si>
  <si>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</si>
  <si>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</si>
  <si>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</si>
  <si>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</si>
  <si>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</si>
  <si>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</si>
  <si>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</si>
  <si>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</si>
  <si>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</si>
  <si>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</si>
  <si>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</si>
  <si>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</si>
  <si>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</si>
  <si>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</si>
  <si>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</si>
  <si>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</si>
  <si>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</si>
  <si>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</si>
  <si>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</si>
  <si>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</si>
  <si>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</si>
  <si>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</si>
  <si>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</si>
  <si>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</si>
  <si>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</si>
  <si>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</si>
  <si>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</si>
  <si>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</si>
  <si>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</si>
  <si>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</si>
  <si>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</si>
  <si>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</si>
  <si>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</si>
  <si>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</si>
  <si>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</si>
  <si>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</si>
  <si>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</si>
  <si>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</si>
  <si>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</si>
  <si>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</si>
  <si>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</si>
  <si>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</si>
  <si>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</si>
  <si>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</si>
  <si>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</si>
  <si>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</si>
  <si>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</si>
  <si>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</si>
  <si>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</si>
  <si>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</si>
  <si>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</si>
  <si>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</si>
  <si>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highlighted use rho instead of taar5</t>
  </si>
  <si>
    <t>PLATE5</t>
  </si>
  <si>
    <t>Receptor_Type</t>
    <phoneticPr fontId="16" type="noConversion"/>
  </si>
  <si>
    <t>Rho</t>
    <phoneticPr fontId="16" type="noConversion"/>
  </si>
  <si>
    <t>hTAAR5</t>
    <phoneticPr fontId="16" type="noConversion"/>
  </si>
  <si>
    <t>n</t>
    <phoneticPr fontId="16" type="noConversion"/>
  </si>
  <si>
    <t>n</t>
    <phoneticPr fontId="16" type="noConversion"/>
  </si>
  <si>
    <t>n</t>
    <phoneticPr fontId="16" type="noConversion"/>
  </si>
  <si>
    <t>n</t>
    <phoneticPr fontId="16" type="noConversion"/>
  </si>
  <si>
    <t>n</t>
    <phoneticPr fontId="16" type="noConversion"/>
  </si>
  <si>
    <t>n</t>
    <phoneticPr fontId="16" type="noConversion"/>
  </si>
  <si>
    <t>y</t>
    <phoneticPr fontId="16" type="noConversion"/>
  </si>
  <si>
    <t>y</t>
    <phoneticPr fontId="16" type="noConversion"/>
  </si>
  <si>
    <t>y</t>
    <phoneticPr fontId="16" type="noConversion"/>
  </si>
  <si>
    <t>y</t>
    <phoneticPr fontId="16" type="noConversion"/>
  </si>
  <si>
    <t>y</t>
    <phoneticPr fontId="16" type="noConversion"/>
  </si>
  <si>
    <t>y</t>
    <phoneticPr fontId="16" type="noConversion"/>
  </si>
  <si>
    <t>Row</t>
    <phoneticPr fontId="16" type="noConversion"/>
  </si>
  <si>
    <t>Column</t>
    <phoneticPr fontId="16" type="noConversion"/>
  </si>
  <si>
    <t>Luc</t>
    <phoneticPr fontId="16" type="noConversion"/>
  </si>
  <si>
    <t>RL</t>
    <phoneticPr fontId="16" type="noConversion"/>
  </si>
  <si>
    <t>A</t>
    <phoneticPr fontId="16" type="noConversion"/>
  </si>
  <si>
    <t>B</t>
    <phoneticPr fontId="16" type="noConversion"/>
  </si>
  <si>
    <t>C</t>
    <phoneticPr fontId="16" type="noConversion"/>
  </si>
  <si>
    <t>D</t>
    <phoneticPr fontId="16" type="noConversion"/>
  </si>
  <si>
    <t>E</t>
    <phoneticPr fontId="16" type="noConversion"/>
  </si>
  <si>
    <t>F</t>
    <phoneticPr fontId="16" type="noConversion"/>
  </si>
  <si>
    <t>G</t>
    <phoneticPr fontId="16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</si>
</sst>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"/>
  </numFmts>
  <fonts count="1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indexed="8"/>
      <name val="Arial"/>
      <family val="2"/>
    </font>
    <font>
      <sz val="10"/>
      <color indexed="63"/>
      <name val="Arial"/>
      <family val="2"/>
    </font>
    <font>
      <sz val="7"/>
      <color indexed="8"/>
      <name val="Arial"/>
      <family val="2"/>
    </font>
    <font>
      <sz val="10"/>
      <color indexed="13"/>
      <name val="Arial"/>
      <family val="2"/>
    </font>
    <font>
      <sz val="12"/>
      <color rgb="FFFFFF00"/>
      <name val="Calibri"/>
      <family val="2"/>
      <scheme val="minor"/>
    </font>
    <font>
      <sz val="8"/>
      <name val="Verdana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4D1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AD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193">
    <xf numFmtId="0" fontId="0" fillId="0" borderId="0" xfId="0"/>
    <xf numFmtId="0" fontId="0" fillId="0" borderId="0" xfId="0" applyBorder="1"/>
    <xf numFmtId="168" fontId="3" fillId="0" borderId="2" xfId="1" applyNumberFormat="1" applyFont="1" applyFill="1" applyBorder="1"/>
    <xf numFmtId="168" fontId="2" fillId="0" borderId="0" xfId="1" applyNumberFormat="1" applyFill="1"/>
    <xf numFmtId="0" fontId="0" fillId="0" borderId="3" xfId="0" applyFill="1" applyBorder="1" applyAlignment="1"/>
    <xf numFmtId="0" fontId="0" fillId="0" borderId="4" xfId="0" applyFill="1" applyBorder="1" applyAlignment="1"/>
    <xf numFmtId="168" fontId="2" fillId="0" borderId="5" xfId="1" applyNumberFormat="1" applyFill="1" applyBorder="1"/>
    <xf numFmtId="168" fontId="2" fillId="0" borderId="1" xfId="1" applyNumberFormat="1" applyFont="1" applyFill="1" applyBorder="1"/>
    <xf numFmtId="168" fontId="2" fillId="0" borderId="4" xfId="1" applyNumberFormat="1" applyFont="1" applyFill="1" applyBorder="1"/>
    <xf numFmtId="168" fontId="4" fillId="2" borderId="6" xfId="1" applyNumberFormat="1" applyFont="1" applyFill="1" applyBorder="1"/>
    <xf numFmtId="0" fontId="0" fillId="0" borderId="0" xfId="0" applyFill="1"/>
    <xf numFmtId="168" fontId="2" fillId="3" borderId="6" xfId="1" applyNumberFormat="1" applyFont="1" applyFill="1" applyBorder="1"/>
    <xf numFmtId="168" fontId="2" fillId="0" borderId="7" xfId="1" applyNumberFormat="1" applyFill="1" applyBorder="1"/>
    <xf numFmtId="168" fontId="2" fillId="0" borderId="4" xfId="1" applyNumberFormat="1" applyFill="1" applyBorder="1"/>
    <xf numFmtId="2" fontId="2" fillId="3" borderId="8" xfId="1" applyNumberFormat="1" applyFill="1" applyBorder="1"/>
    <xf numFmtId="168" fontId="2" fillId="4" borderId="8" xfId="1" applyNumberFormat="1" applyFont="1" applyFill="1" applyBorder="1"/>
    <xf numFmtId="2" fontId="2" fillId="4" borderId="8" xfId="1" applyNumberFormat="1" applyFill="1" applyBorder="1"/>
    <xf numFmtId="168" fontId="2" fillId="5" borderId="8" xfId="1" applyNumberFormat="1" applyFont="1" applyFill="1" applyBorder="1"/>
    <xf numFmtId="2" fontId="2" fillId="5" borderId="8" xfId="1" applyNumberFormat="1" applyFill="1" applyBorder="1"/>
    <xf numFmtId="168" fontId="0" fillId="0" borderId="0" xfId="0" applyNumberFormat="1" applyFill="1"/>
    <xf numFmtId="2" fontId="0" fillId="0" borderId="0" xfId="0" applyNumberFormat="1"/>
    <xf numFmtId="168" fontId="2" fillId="0" borderId="9" xfId="1" applyNumberFormat="1" applyFont="1" applyFill="1" applyBorder="1"/>
    <xf numFmtId="2" fontId="2" fillId="0" borderId="9" xfId="1" applyNumberForma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2" fontId="0" fillId="0" borderId="1" xfId="0" applyNumberFormat="1" applyBorder="1"/>
    <xf numFmtId="0" fontId="0" fillId="0" borderId="4" xfId="0" applyBorder="1"/>
    <xf numFmtId="0" fontId="0" fillId="0" borderId="7" xfId="0" applyBorder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left"/>
    </xf>
    <xf numFmtId="0" fontId="3" fillId="4" borderId="2" xfId="1" applyFont="1" applyFill="1" applyBorder="1"/>
    <xf numFmtId="0" fontId="2" fillId="0" borderId="16" xfId="1" applyFont="1" applyFill="1" applyBorder="1"/>
    <xf numFmtId="0" fontId="2" fillId="0" borderId="1" xfId="1" applyFill="1" applyBorder="1"/>
    <xf numFmtId="0" fontId="2" fillId="0" borderId="1" xfId="1" applyFont="1" applyFill="1" applyBorder="1"/>
    <xf numFmtId="0" fontId="1" fillId="0" borderId="10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0" xfId="0" applyFont="1" applyFill="1" applyBorder="1"/>
    <xf numFmtId="0" fontId="3" fillId="5" borderId="2" xfId="1" applyFont="1" applyFill="1" applyBorder="1"/>
    <xf numFmtId="0" fontId="0" fillId="0" borderId="27" xfId="0" applyFill="1" applyBorder="1"/>
    <xf numFmtId="0" fontId="2" fillId="0" borderId="18" xfId="1" applyFont="1" applyFill="1" applyBorder="1"/>
    <xf numFmtId="0" fontId="2" fillId="0" borderId="28" xfId="1" applyFont="1" applyFill="1" applyBorder="1"/>
    <xf numFmtId="0" fontId="2" fillId="0" borderId="6" xfId="1" applyFill="1" applyBorder="1"/>
    <xf numFmtId="0" fontId="2" fillId="0" borderId="29" xfId="1" applyFont="1" applyFill="1" applyBorder="1"/>
    <xf numFmtId="0" fontId="2" fillId="0" borderId="7" xfId="1" applyFill="1" applyBorder="1"/>
    <xf numFmtId="0" fontId="2" fillId="0" borderId="4" xfId="1" applyFill="1" applyBorder="1"/>
    <xf numFmtId="0" fontId="2" fillId="0" borderId="8" xfId="1" applyFill="1" applyBorder="1"/>
    <xf numFmtId="0" fontId="2" fillId="0" borderId="12" xfId="1" applyFont="1" applyFill="1" applyBorder="1"/>
    <xf numFmtId="0" fontId="2" fillId="0" borderId="14" xfId="1" applyFont="1" applyFill="1" applyBorder="1"/>
    <xf numFmtId="0" fontId="2" fillId="0" borderId="30" xfId="1" applyFill="1" applyBorder="1"/>
    <xf numFmtId="0" fontId="2" fillId="0" borderId="19" xfId="1" applyFill="1" applyBorder="1"/>
    <xf numFmtId="0" fontId="2" fillId="0" borderId="31" xfId="1" applyFill="1" applyBorder="1"/>
    <xf numFmtId="168" fontId="2" fillId="6" borderId="8" xfId="1" applyNumberFormat="1" applyFont="1" applyFill="1" applyBorder="1"/>
    <xf numFmtId="168" fontId="2" fillId="6" borderId="7" xfId="1" applyNumberFormat="1" applyFill="1" applyBorder="1"/>
    <xf numFmtId="168" fontId="2" fillId="6" borderId="4" xfId="1" applyNumberFormat="1" applyFill="1" applyBorder="1"/>
    <xf numFmtId="2" fontId="2" fillId="6" borderId="8" xfId="1" applyNumberFormat="1" applyFill="1" applyBorder="1"/>
    <xf numFmtId="0" fontId="1" fillId="0" borderId="0" xfId="0" applyFont="1"/>
    <xf numFmtId="0" fontId="0" fillId="0" borderId="2" xfId="0" applyFill="1" applyBorder="1"/>
    <xf numFmtId="0" fontId="7" fillId="0" borderId="16" xfId="2" applyFont="1" applyFill="1" applyBorder="1" applyAlignment="1">
      <alignment horizontal="right" wrapText="1"/>
    </xf>
    <xf numFmtId="0" fontId="7" fillId="0" borderId="1" xfId="2" applyFont="1" applyFill="1" applyBorder="1" applyAlignment="1">
      <alignment horizontal="right" wrapText="1"/>
    </xf>
    <xf numFmtId="0" fontId="8" fillId="0" borderId="1" xfId="2" applyFont="1" applyFill="1" applyBorder="1" applyAlignment="1">
      <alignment wrapText="1"/>
    </xf>
    <xf numFmtId="0" fontId="0" fillId="0" borderId="3" xfId="0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1" xfId="0" applyNumberFormat="1" applyFill="1" applyBorder="1"/>
    <xf numFmtId="0" fontId="0" fillId="0" borderId="32" xfId="0" applyFill="1" applyBorder="1"/>
    <xf numFmtId="0" fontId="0" fillId="0" borderId="1" xfId="0" applyFill="1" applyBorder="1"/>
    <xf numFmtId="0" fontId="9" fillId="0" borderId="1" xfId="0" applyFont="1" applyFill="1" applyBorder="1"/>
    <xf numFmtId="0" fontId="0" fillId="0" borderId="0" xfId="0" applyFill="1" applyBorder="1"/>
    <xf numFmtId="49" fontId="0" fillId="0" borderId="0" xfId="0" applyNumberFormat="1" applyFill="1" applyBorder="1"/>
    <xf numFmtId="0" fontId="10" fillId="0" borderId="1" xfId="0" applyFont="1" applyFill="1" applyBorder="1"/>
    <xf numFmtId="0" fontId="0" fillId="7" borderId="1" xfId="0" applyFill="1" applyBorder="1"/>
    <xf numFmtId="0" fontId="0" fillId="0" borderId="1" xfId="0" applyFill="1" applyBorder="1" applyAlignment="1">
      <alignment horizontal="left"/>
    </xf>
    <xf numFmtId="0" fontId="1" fillId="0" borderId="33" xfId="0" applyFont="1" applyBorder="1"/>
    <xf numFmtId="0" fontId="0" fillId="0" borderId="34" xfId="0" applyBorder="1"/>
    <xf numFmtId="0" fontId="0" fillId="0" borderId="34" xfId="0" applyBorder="1" applyAlignment="1">
      <alignment horizontal="right"/>
    </xf>
    <xf numFmtId="0" fontId="0" fillId="0" borderId="34" xfId="0" applyBorder="1" applyAlignment="1">
      <alignment horizontal="left"/>
    </xf>
    <xf numFmtId="0" fontId="0" fillId="0" borderId="35" xfId="0" applyBorder="1"/>
    <xf numFmtId="0" fontId="0" fillId="0" borderId="36" xfId="0" applyBorder="1"/>
    <xf numFmtId="0" fontId="0" fillId="0" borderId="13" xfId="0" applyFill="1" applyBorder="1"/>
    <xf numFmtId="0" fontId="0" fillId="0" borderId="37" xfId="0" applyBorder="1"/>
    <xf numFmtId="0" fontId="0" fillId="0" borderId="19" xfId="0" applyFill="1" applyBorder="1"/>
    <xf numFmtId="0" fontId="0" fillId="0" borderId="15" xfId="0" applyFill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38" xfId="0" applyBorder="1"/>
    <xf numFmtId="0" fontId="1" fillId="0" borderId="36" xfId="0" applyFont="1" applyBorder="1"/>
    <xf numFmtId="0" fontId="0" fillId="7" borderId="19" xfId="0" applyFill="1" applyBorder="1"/>
    <xf numFmtId="0" fontId="11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8" borderId="39" xfId="0" applyFill="1" applyBorder="1" applyAlignment="1">
      <alignment vertical="center" wrapText="1"/>
    </xf>
    <xf numFmtId="0" fontId="12" fillId="8" borderId="39" xfId="0" applyFont="1" applyFill="1" applyBorder="1" applyAlignment="1">
      <alignment horizontal="center" vertical="center" wrapText="1"/>
    </xf>
    <xf numFmtId="0" fontId="6" fillId="9" borderId="39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6" fillId="10" borderId="39" xfId="0" applyFont="1" applyFill="1" applyBorder="1" applyAlignment="1">
      <alignment horizontal="center" vertical="center" wrapText="1"/>
    </xf>
    <xf numFmtId="0" fontId="6" fillId="11" borderId="39" xfId="0" applyFont="1" applyFill="1" applyBorder="1" applyAlignment="1">
      <alignment horizontal="center" vertical="center" wrapText="1"/>
    </xf>
    <xf numFmtId="0" fontId="6" fillId="8" borderId="39" xfId="0" applyFont="1" applyFill="1" applyBorder="1" applyAlignment="1">
      <alignment horizontal="center" vertical="center" wrapText="1"/>
    </xf>
    <xf numFmtId="0" fontId="6" fillId="12" borderId="39" xfId="0" applyFont="1" applyFill="1" applyBorder="1" applyAlignment="1">
      <alignment horizontal="center" vertical="center" wrapText="1"/>
    </xf>
    <xf numFmtId="0" fontId="6" fillId="13" borderId="39" xfId="0" applyFont="1" applyFill="1" applyBorder="1" applyAlignment="1">
      <alignment horizontal="center" vertical="center" wrapText="1"/>
    </xf>
    <xf numFmtId="0" fontId="6" fillId="14" borderId="39" xfId="0" applyFont="1" applyFill="1" applyBorder="1" applyAlignment="1">
      <alignment horizontal="center" vertical="center" wrapText="1"/>
    </xf>
    <xf numFmtId="0" fontId="12" fillId="8" borderId="0" xfId="0" applyFont="1" applyFill="1" applyBorder="1" applyAlignment="1">
      <alignment horizontal="center" vertical="center" wrapText="1"/>
    </xf>
    <xf numFmtId="0" fontId="14" fillId="8" borderId="39" xfId="0" applyFont="1" applyFill="1" applyBorder="1" applyAlignment="1">
      <alignment horizontal="center" vertical="center" wrapText="1"/>
    </xf>
    <xf numFmtId="0" fontId="15" fillId="0" borderId="0" xfId="0" applyFont="1"/>
    <xf numFmtId="0" fontId="6" fillId="15" borderId="39" xfId="0" applyFont="1" applyFill="1" applyBorder="1" applyAlignment="1">
      <alignment horizontal="center" vertical="center" wrapText="1"/>
    </xf>
    <xf numFmtId="0" fontId="6" fillId="16" borderId="39" xfId="0" applyFont="1" applyFill="1" applyBorder="1" applyAlignment="1">
      <alignment horizontal="center" vertical="center" wrapText="1"/>
    </xf>
    <xf numFmtId="0" fontId="6" fillId="17" borderId="39" xfId="0" applyFont="1" applyFill="1" applyBorder="1" applyAlignment="1">
      <alignment horizontal="center" vertical="center" wrapText="1"/>
    </xf>
    <xf numFmtId="0" fontId="6" fillId="2" borderId="39" xfId="0" applyFont="1" applyFill="1" applyBorder="1" applyAlignment="1">
      <alignment horizontal="center" vertical="center" wrapText="1"/>
    </xf>
    <xf numFmtId="0" fontId="6" fillId="18" borderId="39" xfId="0" applyFont="1" applyFill="1" applyBorder="1" applyAlignment="1">
      <alignment horizontal="center" vertical="center" wrapText="1"/>
    </xf>
    <xf numFmtId="0" fontId="6" fillId="19" borderId="39" xfId="0" applyFont="1" applyFill="1" applyBorder="1" applyAlignment="1">
      <alignment horizontal="center" vertical="center" wrapText="1"/>
    </xf>
    <xf numFmtId="0" fontId="6" fillId="20" borderId="39" xfId="0" applyFont="1" applyFill="1" applyBorder="1" applyAlignment="1">
      <alignment horizontal="center" vertical="center" wrapText="1"/>
    </xf>
    <xf numFmtId="0" fontId="6" fillId="21" borderId="39" xfId="0" applyFont="1" applyFill="1" applyBorder="1" applyAlignment="1">
      <alignment horizontal="center" vertical="center" wrapText="1"/>
    </xf>
    <xf numFmtId="0" fontId="6" fillId="7" borderId="39" xfId="0" applyFont="1" applyFill="1" applyBorder="1" applyAlignment="1">
      <alignment horizontal="center" vertical="center" wrapText="1"/>
    </xf>
    <xf numFmtId="0" fontId="6" fillId="22" borderId="39" xfId="0" applyFont="1" applyFill="1" applyBorder="1" applyAlignment="1">
      <alignment horizontal="center" vertical="center" wrapText="1"/>
    </xf>
    <xf numFmtId="0" fontId="6" fillId="23" borderId="39" xfId="0" applyFont="1" applyFill="1" applyBorder="1" applyAlignment="1">
      <alignment horizontal="center" vertical="center" wrapText="1"/>
    </xf>
    <xf numFmtId="0" fontId="6" fillId="24" borderId="39" xfId="0" applyFont="1" applyFill="1" applyBorder="1" applyAlignment="1">
      <alignment horizontal="center" vertical="center" wrapText="1"/>
    </xf>
    <xf numFmtId="0" fontId="6" fillId="25" borderId="39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/>
    </xf>
    <xf numFmtId="0" fontId="6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2" fillId="0" borderId="0" xfId="1" applyFill="1" applyBorder="1"/>
    <xf numFmtId="0" fontId="0" fillId="0" borderId="3" xfId="0" applyBorder="1"/>
    <xf numFmtId="0" fontId="0" fillId="0" borderId="40" xfId="0" applyBorder="1"/>
    <xf numFmtId="0" fontId="0" fillId="0" borderId="41" xfId="0" applyBorder="1"/>
    <xf numFmtId="2" fontId="0" fillId="0" borderId="3" xfId="0" applyNumberFormat="1" applyBorder="1"/>
    <xf numFmtId="2" fontId="0" fillId="0" borderId="0" xfId="0" applyNumberFormat="1" applyBorder="1"/>
    <xf numFmtId="0" fontId="4" fillId="26" borderId="39" xfId="0" applyFont="1" applyFill="1" applyBorder="1" applyAlignment="1">
      <alignment horizontal="center" vertical="center" wrapText="1"/>
    </xf>
    <xf numFmtId="0" fontId="6" fillId="26" borderId="39" xfId="0" applyFont="1" applyFill="1" applyBorder="1" applyAlignment="1">
      <alignment horizontal="center" vertical="center" wrapText="1"/>
    </xf>
    <xf numFmtId="0" fontId="0" fillId="26" borderId="0" xfId="0" applyFill="1"/>
    <xf numFmtId="0" fontId="6" fillId="0" borderId="39" xfId="0" applyFont="1" applyFill="1" applyBorder="1" applyAlignment="1">
      <alignment horizontal="center" vertical="center" wrapText="1"/>
    </xf>
    <xf numFmtId="0" fontId="6" fillId="27" borderId="39" xfId="0" applyFont="1" applyFill="1" applyBorder="1" applyAlignment="1">
      <alignment horizontal="center" vertical="center" wrapText="1"/>
    </xf>
    <xf numFmtId="0" fontId="6" fillId="28" borderId="39" xfId="0" applyFont="1" applyFill="1" applyBorder="1" applyAlignment="1">
      <alignment horizontal="center" vertical="center" wrapText="1"/>
    </xf>
    <xf numFmtId="0" fontId="6" fillId="29" borderId="39" xfId="0" applyFont="1" applyFill="1" applyBorder="1" applyAlignment="1">
      <alignment horizontal="center" vertical="center" wrapText="1"/>
    </xf>
    <xf numFmtId="0" fontId="6" fillId="30" borderId="3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right"/>
    </xf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5" xfId="0" applyBorder="1"/>
    <xf numFmtId="0" fontId="0" fillId="0" borderId="1" xfId="0" applyBorder="1" applyAlignment="1">
      <alignment horizontal="left"/>
    </xf>
    <xf numFmtId="0" fontId="0" fillId="0" borderId="7" xfId="0" applyFill="1" applyBorder="1"/>
    <xf numFmtId="0" fontId="0" fillId="0" borderId="16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1" xfId="0" applyBorder="1"/>
    <xf numFmtId="0" fontId="0" fillId="0" borderId="13" xfId="0" applyBorder="1"/>
    <xf numFmtId="0" fontId="0" fillId="0" borderId="19" xfId="0" applyBorder="1" applyAlignment="1">
      <alignment horizontal="left"/>
    </xf>
    <xf numFmtId="0" fontId="0" fillId="0" borderId="15" xfId="0" applyBorder="1"/>
    <xf numFmtId="0" fontId="0" fillId="0" borderId="44" xfId="0" applyBorder="1"/>
    <xf numFmtId="0" fontId="0" fillId="0" borderId="12" xfId="0" applyFill="1" applyBorder="1" applyAlignment="1">
      <alignment horizontal="right"/>
    </xf>
    <xf numFmtId="0" fontId="0" fillId="0" borderId="14" xfId="0" applyFill="1" applyBorder="1" applyAlignment="1">
      <alignment horizontal="right"/>
    </xf>
    <xf numFmtId="0" fontId="0" fillId="0" borderId="19" xfId="0" applyFill="1" applyBorder="1" applyAlignment="1">
      <alignment horizontal="left"/>
    </xf>
    <xf numFmtId="0" fontId="1" fillId="0" borderId="36" xfId="0" applyFont="1" applyFill="1" applyBorder="1"/>
    <xf numFmtId="0" fontId="0" fillId="0" borderId="45" xfId="0" applyBorder="1"/>
    <xf numFmtId="0" fontId="0" fillId="0" borderId="32" xfId="0" applyBorder="1"/>
    <xf numFmtId="0" fontId="0" fillId="0" borderId="43" xfId="0" applyBorder="1"/>
    <xf numFmtId="0" fontId="0" fillId="31" borderId="0" xfId="0" applyFill="1"/>
    <xf numFmtId="0" fontId="0" fillId="0" borderId="7" xfId="0" applyFill="1" applyBorder="1" applyAlignment="1">
      <alignment horizontal="center"/>
    </xf>
    <xf numFmtId="0" fontId="0" fillId="2" borderId="1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0" fontId="0" fillId="0" borderId="10" xfId="0" applyBorder="1"/>
    <xf numFmtId="0" fontId="0" fillId="0" borderId="28" xfId="0" applyBorder="1"/>
    <xf numFmtId="0" fontId="0" fillId="0" borderId="27" xfId="0" applyBorder="1"/>
    <xf numFmtId="0" fontId="0" fillId="0" borderId="12" xfId="0" applyBorder="1"/>
    <xf numFmtId="0" fontId="0" fillId="0" borderId="14" xfId="0" applyBorder="1"/>
    <xf numFmtId="0" fontId="0" fillId="0" borderId="31" xfId="0" applyBorder="1"/>
    <xf numFmtId="0" fontId="0" fillId="0" borderId="30" xfId="0" applyBorder="1"/>
    <xf numFmtId="2" fontId="0" fillId="0" borderId="19" xfId="0" applyNumberFormat="1" applyBorder="1"/>
    <xf numFmtId="2" fontId="0" fillId="0" borderId="18" xfId="0" applyNumberFormat="1" applyBorder="1"/>
    <xf numFmtId="0" fontId="0" fillId="2" borderId="12" xfId="0" applyFill="1" applyBorder="1"/>
    <xf numFmtId="0" fontId="0" fillId="2" borderId="14" xfId="0" applyFill="1" applyBorder="1"/>
    <xf numFmtId="0" fontId="0" fillId="2" borderId="19" xfId="0" applyFill="1" applyBorder="1"/>
    <xf numFmtId="0" fontId="0" fillId="2" borderId="31" xfId="0" applyFill="1" applyBorder="1"/>
    <xf numFmtId="0" fontId="0" fillId="2" borderId="10" xfId="0" applyFill="1" applyBorder="1"/>
    <xf numFmtId="0" fontId="0" fillId="2" borderId="18" xfId="0" applyFill="1" applyBorder="1"/>
    <xf numFmtId="0" fontId="0" fillId="2" borderId="28" xfId="0" applyFill="1" applyBorder="1"/>
    <xf numFmtId="0" fontId="0" fillId="0" borderId="25" xfId="0" applyFill="1" applyBorder="1" applyAlignment="1">
      <alignment horizontal="right"/>
    </xf>
    <xf numFmtId="0" fontId="0" fillId="0" borderId="46" xfId="0" applyFill="1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32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0" xfId="0" applyBorder="1" applyAlignment="1">
      <alignment horizontal="center"/>
    </xf>
  </cellXfs>
  <cellStyles count="3">
    <cellStyle name="Normal" xfId="0" builtinId="0"/>
    <cellStyle name="Normal_2.18.14" xfId="2"/>
    <cellStyle name="Normal_Luciferase Summaries.xls" xfId="1"/>
  </cellStyles>
  <dxfs count="0"/>
  <tableStyles count="0" defaultTableStyle="TableStyleMedium9"/>
  <colors>
    <mruColors>
      <color rgb="FFFFFA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a="http://schemas.openxmlformats.org/drawingml/2006/main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X142"/>
  <sheetViews>
    <sheetView topLeftCell="A131" workbookViewId="0">
      <selection activeCell="L135" sqref="L135"/>
    </sheetView>
  </sheetViews>
  <sheetFormatPr baseColWidth="10" defaultRowHeight="15"/>
  <cols>
    <col min="4" max="4" width="7.33203125" style="23" customWidth="1"/>
    <col min="5" max="5" width="10.83203125" style="24" customWidth="1"/>
    <col min="9" max="9" width="11.6640625" bestFit="1" customWidth="1"/>
  </cols>
  <sheetData>
    <row r="1" spans="1:22">
      <c r="A1" t="s">
        <v>6</v>
      </c>
      <c r="G1" t="s">
        <v>92</v>
      </c>
    </row>
    <row r="2" spans="1:22">
      <c r="A2" t="s">
        <v>38</v>
      </c>
      <c r="F2" t="s">
        <v>34</v>
      </c>
    </row>
    <row r="3" spans="1:22" ht="16" thickBot="1">
      <c r="D3" s="188" t="s">
        <v>1</v>
      </c>
      <c r="E3" s="188"/>
      <c r="F3" t="s">
        <v>22</v>
      </c>
      <c r="M3" t="s">
        <v>12</v>
      </c>
      <c r="P3" t="s">
        <v>13</v>
      </c>
    </row>
    <row r="4" spans="1:22" ht="16" thickBot="1">
      <c r="A4" s="25" t="s">
        <v>5</v>
      </c>
      <c r="B4" s="25" t="s">
        <v>3</v>
      </c>
      <c r="C4" s="27" t="s">
        <v>4</v>
      </c>
      <c r="D4" s="29" t="s">
        <v>25</v>
      </c>
      <c r="E4" s="30" t="s">
        <v>24</v>
      </c>
      <c r="F4" s="28" t="s">
        <v>8</v>
      </c>
      <c r="G4" s="25" t="s">
        <v>9</v>
      </c>
      <c r="H4" s="25" t="s">
        <v>10</v>
      </c>
      <c r="I4" s="25" t="s">
        <v>11</v>
      </c>
      <c r="J4" s="25" t="s">
        <v>23</v>
      </c>
    </row>
    <row r="5" spans="1:22" ht="16" thickBot="1">
      <c r="A5" s="25">
        <v>5</v>
      </c>
      <c r="B5" s="25">
        <v>15</v>
      </c>
      <c r="C5" s="27">
        <v>2.5</v>
      </c>
      <c r="D5" s="31" t="s">
        <v>26</v>
      </c>
      <c r="E5" s="32">
        <v>1</v>
      </c>
      <c r="F5" s="28">
        <f>((A5*4 + (A5*4*0.1))/100)</f>
        <v>0.22</v>
      </c>
      <c r="G5" s="25">
        <f>((B5*4 + (B5*4*0.1))/100)</f>
        <v>0.66</v>
      </c>
      <c r="H5" s="25">
        <f>((C5*4 + (C5*4*0.1))/100)</f>
        <v>0.11</v>
      </c>
      <c r="I5" s="26">
        <f>($U$8-SUM(F5:H5))</f>
        <v>17.343333333333337</v>
      </c>
      <c r="J5" s="25">
        <v>16.86</v>
      </c>
      <c r="M5" s="35" t="s">
        <v>40</v>
      </c>
      <c r="N5" s="10" t="s">
        <v>42</v>
      </c>
      <c r="O5" s="10" t="s">
        <v>43</v>
      </c>
      <c r="P5" s="74" t="s">
        <v>201</v>
      </c>
      <c r="R5" s="2" t="s">
        <v>14</v>
      </c>
      <c r="S5" s="3"/>
      <c r="T5" s="3"/>
      <c r="U5" s="4" t="s">
        <v>15</v>
      </c>
      <c r="V5" s="5"/>
    </row>
    <row r="6" spans="1:22" ht="16" thickBot="1">
      <c r="A6" s="25">
        <v>5</v>
      </c>
      <c r="B6" s="25">
        <v>15</v>
      </c>
      <c r="C6" s="27">
        <v>5</v>
      </c>
      <c r="D6" s="31" t="s">
        <v>27</v>
      </c>
      <c r="E6" s="32">
        <v>1</v>
      </c>
      <c r="F6" s="28">
        <f t="shared" ref="F6:F36" si="0">((A6*4 + (A6*4*0.1))/100)</f>
        <v>0.22</v>
      </c>
      <c r="G6" s="25">
        <f t="shared" ref="G6:G36" si="1">((B6*4 + (B6*4*0.1))/100)</f>
        <v>0.66</v>
      </c>
      <c r="H6" s="25">
        <f t="shared" ref="H6:H36" si="2">((C6*4 + (C6*4*0.1))/100)</f>
        <v>0.22</v>
      </c>
      <c r="I6" s="26">
        <f t="shared" ref="I6:I36" si="3">($U$8-SUM(F6:H6))</f>
        <v>17.233333333333334</v>
      </c>
      <c r="J6" s="25"/>
      <c r="M6" s="36" t="s">
        <v>11</v>
      </c>
      <c r="N6" s="37">
        <v>450</v>
      </c>
      <c r="O6" s="37">
        <f>N6*4</f>
        <v>1800</v>
      </c>
      <c r="P6" s="25">
        <f>O6+(O6*0.25)</f>
        <v>2250</v>
      </c>
      <c r="R6" s="6"/>
      <c r="S6" s="7" t="s">
        <v>16</v>
      </c>
      <c r="T6" s="8" t="s">
        <v>17</v>
      </c>
      <c r="U6" s="9">
        <v>4</v>
      </c>
      <c r="V6" s="10"/>
    </row>
    <row r="7" spans="1:22">
      <c r="A7" s="25">
        <v>5</v>
      </c>
      <c r="B7" s="25">
        <v>15</v>
      </c>
      <c r="C7" s="27">
        <v>10</v>
      </c>
      <c r="D7" s="31" t="s">
        <v>28</v>
      </c>
      <c r="E7" s="32">
        <v>1</v>
      </c>
      <c r="F7" s="28">
        <f t="shared" si="0"/>
        <v>0.22</v>
      </c>
      <c r="G7" s="25">
        <f t="shared" si="1"/>
        <v>0.66</v>
      </c>
      <c r="H7" s="25">
        <f t="shared" si="2"/>
        <v>0.44</v>
      </c>
      <c r="I7" s="26">
        <f t="shared" si="3"/>
        <v>17.013333333333335</v>
      </c>
      <c r="J7" s="25"/>
      <c r="M7" s="38" t="s">
        <v>41</v>
      </c>
      <c r="N7" s="37">
        <f>N6/25</f>
        <v>18</v>
      </c>
      <c r="O7" s="37">
        <f>N7*4</f>
        <v>72</v>
      </c>
      <c r="P7" s="25">
        <f>O7+(O7*0.25)</f>
        <v>90</v>
      </c>
      <c r="R7" s="11"/>
      <c r="S7" s="12"/>
      <c r="T7" s="13"/>
      <c r="U7" s="14"/>
      <c r="V7" s="10"/>
    </row>
    <row r="8" spans="1:22">
      <c r="A8" s="25">
        <v>5</v>
      </c>
      <c r="B8" s="25">
        <v>15</v>
      </c>
      <c r="C8" s="27">
        <v>20</v>
      </c>
      <c r="D8" s="31" t="s">
        <v>29</v>
      </c>
      <c r="E8" s="32">
        <v>1</v>
      </c>
      <c r="F8" s="28">
        <f t="shared" si="0"/>
        <v>0.22</v>
      </c>
      <c r="G8" s="25">
        <f t="shared" si="1"/>
        <v>0.66</v>
      </c>
      <c r="H8" s="25">
        <f t="shared" si="2"/>
        <v>0.88</v>
      </c>
      <c r="I8" s="26">
        <f t="shared" si="3"/>
        <v>16.573333333333334</v>
      </c>
      <c r="J8" s="25"/>
      <c r="R8" s="15" t="s">
        <v>18</v>
      </c>
      <c r="S8" s="12">
        <f>50/12</f>
        <v>4.166666666666667</v>
      </c>
      <c r="T8" s="13">
        <f>S8*8</f>
        <v>33.333333333333336</v>
      </c>
      <c r="U8" s="16">
        <f>((S8*U6)*0.1)+(S8*U6)</f>
        <v>18.333333333333336</v>
      </c>
      <c r="V8" s="10"/>
    </row>
    <row r="9" spans="1:22">
      <c r="A9" s="25">
        <v>5</v>
      </c>
      <c r="B9" s="25">
        <v>2.5</v>
      </c>
      <c r="C9" s="27">
        <v>2.5</v>
      </c>
      <c r="D9" s="31" t="s">
        <v>30</v>
      </c>
      <c r="E9" s="32">
        <v>1</v>
      </c>
      <c r="F9" s="28">
        <f t="shared" si="0"/>
        <v>0.22</v>
      </c>
      <c r="G9" s="25">
        <f t="shared" si="1"/>
        <v>0.11</v>
      </c>
      <c r="H9" s="25">
        <f t="shared" si="2"/>
        <v>0.11</v>
      </c>
      <c r="I9" s="26">
        <f t="shared" si="3"/>
        <v>17.893333333333334</v>
      </c>
      <c r="J9" s="25"/>
      <c r="R9" s="17" t="s">
        <v>19</v>
      </c>
      <c r="S9" s="12">
        <f>50/12</f>
        <v>4.166666666666667</v>
      </c>
      <c r="T9" s="13">
        <f>S9*8</f>
        <v>33.333333333333336</v>
      </c>
      <c r="U9" s="18">
        <f>((S9*U6)*0.1)+(S9*U6)</f>
        <v>18.333333333333336</v>
      </c>
      <c r="V9" s="10"/>
    </row>
    <row r="10" spans="1:22">
      <c r="A10" s="25">
        <v>5</v>
      </c>
      <c r="B10" s="25">
        <v>2.5</v>
      </c>
      <c r="C10" s="27">
        <v>5</v>
      </c>
      <c r="D10" s="31" t="s">
        <v>31</v>
      </c>
      <c r="E10" s="32">
        <v>1</v>
      </c>
      <c r="F10" s="28">
        <f t="shared" si="0"/>
        <v>0.22</v>
      </c>
      <c r="G10" s="25">
        <f t="shared" si="1"/>
        <v>0.11</v>
      </c>
      <c r="H10" s="25">
        <f t="shared" si="2"/>
        <v>0.22</v>
      </c>
      <c r="I10" s="26">
        <f t="shared" si="3"/>
        <v>17.783333333333335</v>
      </c>
      <c r="J10" s="25"/>
      <c r="R10" s="59" t="s">
        <v>20</v>
      </c>
      <c r="S10" s="60">
        <f>500/12</f>
        <v>41.666666666666664</v>
      </c>
      <c r="T10" s="61">
        <f>S10*8</f>
        <v>333.33333333333331</v>
      </c>
      <c r="U10" s="62">
        <f>((S10*U6)*0.1)+(S10*U6)</f>
        <v>183.33333333333331</v>
      </c>
      <c r="V10" s="19"/>
    </row>
    <row r="11" spans="1:22" ht="16" thickBot="1">
      <c r="A11" s="25">
        <v>5</v>
      </c>
      <c r="B11" s="25">
        <v>2.5</v>
      </c>
      <c r="C11" s="27">
        <v>10</v>
      </c>
      <c r="D11" s="31" t="s">
        <v>32</v>
      </c>
      <c r="E11" s="32">
        <v>1</v>
      </c>
      <c r="F11" s="28">
        <f t="shared" si="0"/>
        <v>0.22</v>
      </c>
      <c r="G11" s="25">
        <f t="shared" si="1"/>
        <v>0.11</v>
      </c>
      <c r="H11" s="25">
        <f t="shared" si="2"/>
        <v>0.44</v>
      </c>
      <c r="I11" s="26">
        <f t="shared" si="3"/>
        <v>17.563333333333336</v>
      </c>
      <c r="J11" s="25"/>
      <c r="R11" s="21" t="s">
        <v>21</v>
      </c>
      <c r="S11" s="12">
        <f>S10/2</f>
        <v>20.833333333333332</v>
      </c>
      <c r="T11" s="13">
        <f>S11*8</f>
        <v>166.66666666666666</v>
      </c>
      <c r="U11" s="22">
        <f>((S11*U6)*0.1)+(S11*U6)</f>
        <v>91.666666666666657</v>
      </c>
      <c r="V11" s="10"/>
    </row>
    <row r="12" spans="1:22">
      <c r="A12" s="25">
        <v>5</v>
      </c>
      <c r="B12" s="25">
        <v>2.5</v>
      </c>
      <c r="C12" s="27">
        <v>20</v>
      </c>
      <c r="D12" s="31" t="s">
        <v>33</v>
      </c>
      <c r="E12" s="32">
        <v>1</v>
      </c>
      <c r="F12" s="28">
        <f t="shared" si="0"/>
        <v>0.22</v>
      </c>
      <c r="G12" s="25">
        <f t="shared" si="1"/>
        <v>0.11</v>
      </c>
      <c r="H12" s="25">
        <f t="shared" si="2"/>
        <v>0.88</v>
      </c>
      <c r="I12" s="26">
        <f t="shared" si="3"/>
        <v>17.123333333333335</v>
      </c>
      <c r="J12" s="25"/>
    </row>
    <row r="13" spans="1:22">
      <c r="A13" s="25">
        <v>5</v>
      </c>
      <c r="B13" s="25">
        <v>5</v>
      </c>
      <c r="C13" s="27">
        <v>2.5</v>
      </c>
      <c r="D13" s="31" t="s">
        <v>26</v>
      </c>
      <c r="E13" s="32">
        <v>2</v>
      </c>
      <c r="F13" s="28">
        <f t="shared" si="0"/>
        <v>0.22</v>
      </c>
      <c r="G13" s="25">
        <f t="shared" si="1"/>
        <v>0.22</v>
      </c>
      <c r="H13" s="25">
        <f t="shared" si="2"/>
        <v>0.11</v>
      </c>
      <c r="I13" s="26">
        <f t="shared" si="3"/>
        <v>17.783333333333335</v>
      </c>
      <c r="J13" s="25"/>
      <c r="U13" s="20">
        <f>SUM(U8:U11)</f>
        <v>311.66666666666663</v>
      </c>
    </row>
    <row r="14" spans="1:22">
      <c r="A14" s="25">
        <v>5</v>
      </c>
      <c r="B14" s="25">
        <v>5</v>
      </c>
      <c r="C14" s="27">
        <v>5</v>
      </c>
      <c r="D14" s="31" t="s">
        <v>27</v>
      </c>
      <c r="E14" s="32">
        <v>2</v>
      </c>
      <c r="F14" s="28">
        <f t="shared" si="0"/>
        <v>0.22</v>
      </c>
      <c r="G14" s="25">
        <f t="shared" si="1"/>
        <v>0.22</v>
      </c>
      <c r="H14" s="25">
        <f t="shared" si="2"/>
        <v>0.22</v>
      </c>
      <c r="I14" s="26">
        <f t="shared" si="3"/>
        <v>17.673333333333336</v>
      </c>
      <c r="J14" s="25"/>
      <c r="L14" t="s">
        <v>35</v>
      </c>
    </row>
    <row r="15" spans="1:22">
      <c r="A15" s="25">
        <v>5</v>
      </c>
      <c r="B15" s="25">
        <v>5</v>
      </c>
      <c r="C15" s="27">
        <v>10</v>
      </c>
      <c r="D15" s="31" t="s">
        <v>28</v>
      </c>
      <c r="E15" s="32">
        <v>2</v>
      </c>
      <c r="F15" s="28">
        <f t="shared" si="0"/>
        <v>0.22</v>
      </c>
      <c r="G15" s="25">
        <f t="shared" si="1"/>
        <v>0.22</v>
      </c>
      <c r="H15" s="25">
        <f t="shared" si="2"/>
        <v>0.44</v>
      </c>
      <c r="I15" s="26">
        <f t="shared" si="3"/>
        <v>17.453333333333337</v>
      </c>
      <c r="J15" s="25"/>
      <c r="L15" t="s">
        <v>36</v>
      </c>
    </row>
    <row r="16" spans="1:22">
      <c r="A16" s="25">
        <v>5</v>
      </c>
      <c r="B16" s="25">
        <v>5</v>
      </c>
      <c r="C16" s="27">
        <v>20</v>
      </c>
      <c r="D16" s="31" t="s">
        <v>29</v>
      </c>
      <c r="E16" s="32">
        <v>2</v>
      </c>
      <c r="F16" s="28">
        <f t="shared" si="0"/>
        <v>0.22</v>
      </c>
      <c r="G16" s="25">
        <f t="shared" si="1"/>
        <v>0.22</v>
      </c>
      <c r="H16" s="25">
        <f t="shared" si="2"/>
        <v>0.88</v>
      </c>
      <c r="I16" s="26">
        <f t="shared" si="3"/>
        <v>17.013333333333335</v>
      </c>
      <c r="J16" s="25"/>
      <c r="L16" t="s">
        <v>39</v>
      </c>
    </row>
    <row r="17" spans="1:24">
      <c r="A17" s="25">
        <v>5</v>
      </c>
      <c r="B17" s="25">
        <v>10</v>
      </c>
      <c r="C17" s="27">
        <v>2.5</v>
      </c>
      <c r="D17" s="31" t="s">
        <v>30</v>
      </c>
      <c r="E17" s="32">
        <v>2</v>
      </c>
      <c r="F17" s="28">
        <f t="shared" si="0"/>
        <v>0.22</v>
      </c>
      <c r="G17" s="25">
        <f t="shared" si="1"/>
        <v>0.44</v>
      </c>
      <c r="H17" s="25">
        <f t="shared" si="2"/>
        <v>0.11</v>
      </c>
      <c r="I17" s="26">
        <f t="shared" si="3"/>
        <v>17.563333333333336</v>
      </c>
      <c r="J17" s="25"/>
      <c r="L17" t="s">
        <v>44</v>
      </c>
    </row>
    <row r="18" spans="1:24">
      <c r="A18" s="25">
        <v>5</v>
      </c>
      <c r="B18" s="25">
        <v>10</v>
      </c>
      <c r="C18" s="27">
        <v>5</v>
      </c>
      <c r="D18" s="31" t="s">
        <v>31</v>
      </c>
      <c r="E18" s="32">
        <v>2</v>
      </c>
      <c r="F18" s="28">
        <f t="shared" si="0"/>
        <v>0.22</v>
      </c>
      <c r="G18" s="25">
        <f t="shared" si="1"/>
        <v>0.44</v>
      </c>
      <c r="H18" s="25">
        <f t="shared" si="2"/>
        <v>0.22</v>
      </c>
      <c r="I18" s="26">
        <f t="shared" si="3"/>
        <v>17.453333333333337</v>
      </c>
      <c r="J18" s="25"/>
      <c r="L18" t="s">
        <v>45</v>
      </c>
    </row>
    <row r="19" spans="1:24">
      <c r="A19" s="25">
        <v>5</v>
      </c>
      <c r="B19" s="25">
        <v>10</v>
      </c>
      <c r="C19" s="27">
        <v>10</v>
      </c>
      <c r="D19" s="31" t="s">
        <v>32</v>
      </c>
      <c r="E19" s="32">
        <v>2</v>
      </c>
      <c r="F19" s="28">
        <f t="shared" si="0"/>
        <v>0.22</v>
      </c>
      <c r="G19" s="25">
        <f t="shared" si="1"/>
        <v>0.44</v>
      </c>
      <c r="H19" s="25">
        <f t="shared" si="2"/>
        <v>0.44</v>
      </c>
      <c r="I19" s="26">
        <f t="shared" si="3"/>
        <v>17.233333333333334</v>
      </c>
      <c r="J19" s="25"/>
      <c r="M19" t="s">
        <v>46</v>
      </c>
    </row>
    <row r="20" spans="1:24">
      <c r="A20" s="25">
        <v>5</v>
      </c>
      <c r="B20" s="25">
        <v>10</v>
      </c>
      <c r="C20" s="27">
        <v>20</v>
      </c>
      <c r="D20" s="31" t="s">
        <v>33</v>
      </c>
      <c r="E20" s="32">
        <v>2</v>
      </c>
      <c r="F20" s="28">
        <f t="shared" si="0"/>
        <v>0.22</v>
      </c>
      <c r="G20" s="25">
        <f t="shared" si="1"/>
        <v>0.44</v>
      </c>
      <c r="H20" s="25">
        <f t="shared" si="2"/>
        <v>0.88</v>
      </c>
      <c r="I20" s="26">
        <f t="shared" si="3"/>
        <v>16.793333333333337</v>
      </c>
      <c r="J20" s="25"/>
      <c r="L20" t="s">
        <v>47</v>
      </c>
    </row>
    <row r="21" spans="1:24">
      <c r="A21" s="25">
        <v>10</v>
      </c>
      <c r="B21" s="25">
        <v>15</v>
      </c>
      <c r="C21" s="27">
        <v>2.5</v>
      </c>
      <c r="D21" s="31" t="s">
        <v>26</v>
      </c>
      <c r="E21" s="32">
        <v>3</v>
      </c>
      <c r="F21" s="28">
        <f t="shared" si="0"/>
        <v>0.44</v>
      </c>
      <c r="G21" s="25">
        <f t="shared" si="1"/>
        <v>0.66</v>
      </c>
      <c r="H21" s="25">
        <f t="shared" si="2"/>
        <v>0.11</v>
      </c>
      <c r="I21" s="26">
        <f t="shared" si="3"/>
        <v>17.123333333333335</v>
      </c>
      <c r="J21" s="25"/>
      <c r="M21" t="s">
        <v>48</v>
      </c>
    </row>
    <row r="22" spans="1:24">
      <c r="A22" s="25">
        <v>10</v>
      </c>
      <c r="B22" s="25">
        <v>15</v>
      </c>
      <c r="C22" s="27">
        <v>5</v>
      </c>
      <c r="D22" s="31" t="s">
        <v>27</v>
      </c>
      <c r="E22" s="32">
        <v>3</v>
      </c>
      <c r="F22" s="28">
        <f t="shared" si="0"/>
        <v>0.44</v>
      </c>
      <c r="G22" s="25">
        <f t="shared" si="1"/>
        <v>0.66</v>
      </c>
      <c r="H22" s="25">
        <f t="shared" si="2"/>
        <v>0.22</v>
      </c>
      <c r="I22" s="26">
        <f t="shared" si="3"/>
        <v>17.013333333333335</v>
      </c>
      <c r="J22" s="25"/>
      <c r="M22" t="s">
        <v>49</v>
      </c>
    </row>
    <row r="23" spans="1:24">
      <c r="A23" s="25">
        <v>10</v>
      </c>
      <c r="B23" s="25">
        <v>15</v>
      </c>
      <c r="C23" s="27">
        <v>10</v>
      </c>
      <c r="D23" s="31" t="s">
        <v>28</v>
      </c>
      <c r="E23" s="32">
        <v>3</v>
      </c>
      <c r="F23" s="28">
        <f t="shared" si="0"/>
        <v>0.44</v>
      </c>
      <c r="G23" s="25">
        <f t="shared" si="1"/>
        <v>0.66</v>
      </c>
      <c r="H23" s="25">
        <f t="shared" si="2"/>
        <v>0.44</v>
      </c>
      <c r="I23" s="26">
        <f t="shared" si="3"/>
        <v>16.793333333333337</v>
      </c>
      <c r="J23" s="25"/>
      <c r="L23" t="s">
        <v>53</v>
      </c>
    </row>
    <row r="24" spans="1:24">
      <c r="A24" s="25">
        <v>10</v>
      </c>
      <c r="B24" s="25">
        <v>15</v>
      </c>
      <c r="C24" s="27">
        <v>20</v>
      </c>
      <c r="D24" s="31" t="s">
        <v>29</v>
      </c>
      <c r="E24" s="32">
        <v>3</v>
      </c>
      <c r="F24" s="28">
        <f t="shared" si="0"/>
        <v>0.44</v>
      </c>
      <c r="G24" s="25">
        <f t="shared" si="1"/>
        <v>0.66</v>
      </c>
      <c r="H24" s="25">
        <f t="shared" si="2"/>
        <v>0.88</v>
      </c>
      <c r="I24" s="26">
        <f t="shared" si="3"/>
        <v>16.353333333333335</v>
      </c>
      <c r="J24" s="25"/>
      <c r="L24" t="s">
        <v>50</v>
      </c>
      <c r="M24" t="s">
        <v>52</v>
      </c>
    </row>
    <row r="25" spans="1:24">
      <c r="A25" s="25">
        <v>10</v>
      </c>
      <c r="B25" s="25">
        <v>2.5</v>
      </c>
      <c r="C25" s="27">
        <v>2.5</v>
      </c>
      <c r="D25" s="31" t="s">
        <v>30</v>
      </c>
      <c r="E25" s="32">
        <v>3</v>
      </c>
      <c r="F25" s="28">
        <f t="shared" si="0"/>
        <v>0.44</v>
      </c>
      <c r="G25" s="25">
        <f t="shared" si="1"/>
        <v>0.11</v>
      </c>
      <c r="H25" s="25">
        <f t="shared" si="2"/>
        <v>0.11</v>
      </c>
      <c r="I25" s="26">
        <f t="shared" si="3"/>
        <v>17.673333333333336</v>
      </c>
      <c r="J25" s="25"/>
      <c r="M25" t="s">
        <v>51</v>
      </c>
    </row>
    <row r="26" spans="1:24">
      <c r="A26" s="25">
        <v>10</v>
      </c>
      <c r="B26" s="25">
        <v>2.5</v>
      </c>
      <c r="C26" s="27">
        <v>5</v>
      </c>
      <c r="D26" s="31" t="s">
        <v>31</v>
      </c>
      <c r="E26" s="32">
        <v>3</v>
      </c>
      <c r="F26" s="28">
        <f t="shared" si="0"/>
        <v>0.44</v>
      </c>
      <c r="G26" s="25">
        <f t="shared" si="1"/>
        <v>0.11</v>
      </c>
      <c r="H26" s="25">
        <f t="shared" si="2"/>
        <v>0.22</v>
      </c>
      <c r="I26" s="26">
        <f t="shared" si="3"/>
        <v>17.563333333333336</v>
      </c>
      <c r="J26" s="25"/>
      <c r="M26" t="s">
        <v>54</v>
      </c>
    </row>
    <row r="27" spans="1:24">
      <c r="A27" s="25">
        <v>10</v>
      </c>
      <c r="B27" s="25">
        <v>2.5</v>
      </c>
      <c r="C27" s="27">
        <v>10</v>
      </c>
      <c r="D27" s="31" t="s">
        <v>32</v>
      </c>
      <c r="E27" s="32">
        <v>3</v>
      </c>
      <c r="F27" s="28">
        <f t="shared" si="0"/>
        <v>0.44</v>
      </c>
      <c r="G27" s="25">
        <f t="shared" si="1"/>
        <v>0.11</v>
      </c>
      <c r="H27" s="25">
        <f t="shared" si="2"/>
        <v>0.44</v>
      </c>
      <c r="I27" s="26">
        <f t="shared" si="3"/>
        <v>17.343333333333337</v>
      </c>
      <c r="J27" s="25"/>
      <c r="L27" t="s">
        <v>55</v>
      </c>
    </row>
    <row r="28" spans="1:24">
      <c r="A28" s="25">
        <v>10</v>
      </c>
      <c r="B28" s="25">
        <v>2.5</v>
      </c>
      <c r="C28" s="27">
        <v>20</v>
      </c>
      <c r="D28" s="31" t="s">
        <v>33</v>
      </c>
      <c r="E28" s="32">
        <v>3</v>
      </c>
      <c r="F28" s="28">
        <f t="shared" si="0"/>
        <v>0.44</v>
      </c>
      <c r="G28" s="25">
        <f t="shared" si="1"/>
        <v>0.11</v>
      </c>
      <c r="H28" s="25">
        <f t="shared" si="2"/>
        <v>0.88</v>
      </c>
      <c r="I28" s="26">
        <f t="shared" si="3"/>
        <v>16.903333333333336</v>
      </c>
      <c r="J28" s="25"/>
      <c r="M28" t="s">
        <v>56</v>
      </c>
    </row>
    <row r="29" spans="1:24">
      <c r="A29" s="25">
        <v>10</v>
      </c>
      <c r="B29" s="25">
        <v>5</v>
      </c>
      <c r="C29" s="27">
        <v>2.5</v>
      </c>
      <c r="D29" s="31" t="s">
        <v>26</v>
      </c>
      <c r="E29" s="32">
        <v>4</v>
      </c>
      <c r="F29" s="28">
        <f t="shared" si="0"/>
        <v>0.44</v>
      </c>
      <c r="G29" s="25">
        <f t="shared" si="1"/>
        <v>0.22</v>
      </c>
      <c r="H29" s="25">
        <f t="shared" si="2"/>
        <v>0.11</v>
      </c>
      <c r="I29" s="26">
        <f t="shared" si="3"/>
        <v>17.563333333333336</v>
      </c>
      <c r="J29" s="25"/>
      <c r="M29" t="s">
        <v>0</v>
      </c>
    </row>
    <row r="30" spans="1:24">
      <c r="A30" s="25">
        <v>10</v>
      </c>
      <c r="B30" s="25">
        <v>5</v>
      </c>
      <c r="C30" s="27">
        <v>5</v>
      </c>
      <c r="D30" s="31" t="s">
        <v>27</v>
      </c>
      <c r="E30" s="32">
        <v>4</v>
      </c>
      <c r="F30" s="28">
        <f t="shared" si="0"/>
        <v>0.44</v>
      </c>
      <c r="G30" s="25">
        <f t="shared" si="1"/>
        <v>0.22</v>
      </c>
      <c r="H30" s="25">
        <f t="shared" si="2"/>
        <v>0.22</v>
      </c>
      <c r="I30" s="26">
        <f t="shared" si="3"/>
        <v>17.453333333333337</v>
      </c>
      <c r="J30" s="25"/>
    </row>
    <row r="31" spans="1:24" ht="16" thickBot="1">
      <c r="A31" s="25">
        <v>10</v>
      </c>
      <c r="B31" s="25">
        <v>5</v>
      </c>
      <c r="C31" s="27">
        <v>10</v>
      </c>
      <c r="D31" s="31" t="s">
        <v>28</v>
      </c>
      <c r="E31" s="32">
        <v>4</v>
      </c>
      <c r="F31" s="28">
        <f t="shared" si="0"/>
        <v>0.44</v>
      </c>
      <c r="G31" s="25">
        <f t="shared" si="1"/>
        <v>0.22</v>
      </c>
      <c r="H31" s="25">
        <f t="shared" si="2"/>
        <v>0.44</v>
      </c>
      <c r="I31" s="26">
        <f t="shared" si="3"/>
        <v>17.233333333333334</v>
      </c>
      <c r="J31" s="25"/>
    </row>
    <row r="32" spans="1:24" ht="16" thickBot="1">
      <c r="A32" s="25">
        <v>10</v>
      </c>
      <c r="B32" s="25">
        <v>5</v>
      </c>
      <c r="C32" s="27">
        <v>20</v>
      </c>
      <c r="D32" s="31" t="s">
        <v>29</v>
      </c>
      <c r="E32" s="32">
        <v>4</v>
      </c>
      <c r="F32" s="28">
        <f t="shared" si="0"/>
        <v>0.44</v>
      </c>
      <c r="G32" s="25">
        <f t="shared" si="1"/>
        <v>0.22</v>
      </c>
      <c r="H32" s="25">
        <f t="shared" si="2"/>
        <v>0.88</v>
      </c>
      <c r="I32" s="26">
        <f t="shared" si="3"/>
        <v>16.793333333333337</v>
      </c>
      <c r="J32" s="25"/>
      <c r="L32" s="39"/>
      <c r="M32" s="40">
        <v>1</v>
      </c>
      <c r="N32" s="40">
        <v>2</v>
      </c>
      <c r="O32" s="40">
        <v>3</v>
      </c>
      <c r="P32" s="40">
        <v>4</v>
      </c>
      <c r="Q32" s="40">
        <v>5</v>
      </c>
      <c r="R32" s="40">
        <v>6</v>
      </c>
      <c r="S32" s="40">
        <v>7</v>
      </c>
      <c r="T32" s="40">
        <v>8</v>
      </c>
      <c r="U32" s="40">
        <v>9</v>
      </c>
      <c r="V32" s="40">
        <v>10</v>
      </c>
      <c r="W32" s="40">
        <v>11</v>
      </c>
      <c r="X32" s="41">
        <v>12</v>
      </c>
    </row>
    <row r="33" spans="1:24">
      <c r="A33" s="25">
        <v>10</v>
      </c>
      <c r="B33" s="25">
        <v>10</v>
      </c>
      <c r="C33" s="27">
        <v>2.5</v>
      </c>
      <c r="D33" s="31" t="s">
        <v>30</v>
      </c>
      <c r="E33" s="32">
        <v>4</v>
      </c>
      <c r="F33" s="28">
        <f t="shared" si="0"/>
        <v>0.44</v>
      </c>
      <c r="G33" s="25">
        <f t="shared" si="1"/>
        <v>0.44</v>
      </c>
      <c r="H33" s="25">
        <f t="shared" si="2"/>
        <v>0.11</v>
      </c>
      <c r="I33" s="26">
        <f t="shared" si="3"/>
        <v>17.343333333333337</v>
      </c>
      <c r="J33" s="25"/>
      <c r="L33" s="42" t="s">
        <v>26</v>
      </c>
      <c r="M33" s="185" t="s">
        <v>60</v>
      </c>
      <c r="N33" s="185" t="s">
        <v>61</v>
      </c>
      <c r="O33" s="185" t="s">
        <v>62</v>
      </c>
      <c r="P33" s="185" t="s">
        <v>63</v>
      </c>
      <c r="Q33" s="185" t="s">
        <v>64</v>
      </c>
      <c r="R33" s="185" t="s">
        <v>65</v>
      </c>
      <c r="S33" s="185" t="s">
        <v>66</v>
      </c>
      <c r="T33" s="185" t="s">
        <v>67</v>
      </c>
      <c r="U33" s="185" t="s">
        <v>84</v>
      </c>
      <c r="V33" s="185" t="s">
        <v>85</v>
      </c>
      <c r="W33" s="185" t="s">
        <v>88</v>
      </c>
      <c r="X33" s="185" t="s">
        <v>89</v>
      </c>
    </row>
    <row r="34" spans="1:24">
      <c r="A34" s="25">
        <v>10</v>
      </c>
      <c r="B34" s="25">
        <v>10</v>
      </c>
      <c r="C34" s="27">
        <v>5</v>
      </c>
      <c r="D34" s="31" t="s">
        <v>31</v>
      </c>
      <c r="E34" s="32">
        <v>4</v>
      </c>
      <c r="F34" s="28">
        <f t="shared" si="0"/>
        <v>0.44</v>
      </c>
      <c r="G34" s="25">
        <f t="shared" si="1"/>
        <v>0.44</v>
      </c>
      <c r="H34" s="25">
        <f t="shared" si="2"/>
        <v>0.22</v>
      </c>
      <c r="I34" s="26">
        <f t="shared" si="3"/>
        <v>17.233333333333334</v>
      </c>
      <c r="J34" s="25"/>
      <c r="L34" s="42" t="s">
        <v>27</v>
      </c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</row>
    <row r="35" spans="1:24">
      <c r="A35" s="25">
        <v>10</v>
      </c>
      <c r="B35" s="25">
        <v>10</v>
      </c>
      <c r="C35" s="27">
        <v>10</v>
      </c>
      <c r="D35" s="31" t="s">
        <v>32</v>
      </c>
      <c r="E35" s="32">
        <v>4</v>
      </c>
      <c r="F35" s="28">
        <f t="shared" si="0"/>
        <v>0.44</v>
      </c>
      <c r="G35" s="25">
        <f t="shared" si="1"/>
        <v>0.44</v>
      </c>
      <c r="H35" s="25">
        <f t="shared" si="2"/>
        <v>0.44</v>
      </c>
      <c r="I35" s="26">
        <f t="shared" si="3"/>
        <v>17.013333333333335</v>
      </c>
      <c r="J35" s="25"/>
      <c r="L35" s="42" t="s">
        <v>28</v>
      </c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</row>
    <row r="36" spans="1:24">
      <c r="A36" s="25">
        <v>10</v>
      </c>
      <c r="B36" s="25">
        <v>10</v>
      </c>
      <c r="C36" s="27">
        <v>20</v>
      </c>
      <c r="D36" s="31" t="s">
        <v>33</v>
      </c>
      <c r="E36" s="32">
        <v>4</v>
      </c>
      <c r="F36" s="28">
        <f t="shared" si="0"/>
        <v>0.44</v>
      </c>
      <c r="G36" s="25">
        <f t="shared" si="1"/>
        <v>0.44</v>
      </c>
      <c r="H36" s="25">
        <f t="shared" si="2"/>
        <v>0.88</v>
      </c>
      <c r="I36" s="26">
        <f t="shared" si="3"/>
        <v>16.573333333333334</v>
      </c>
      <c r="J36" s="25"/>
      <c r="L36" s="42" t="s">
        <v>29</v>
      </c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</row>
    <row r="37" spans="1:24">
      <c r="A37" s="25">
        <v>15</v>
      </c>
      <c r="B37" s="25">
        <v>15</v>
      </c>
      <c r="C37" s="27">
        <v>2.5</v>
      </c>
      <c r="D37" s="31" t="s">
        <v>26</v>
      </c>
      <c r="E37" s="32">
        <v>5</v>
      </c>
      <c r="F37" s="28">
        <f t="shared" ref="F37:H44" si="4">((A37*4 + (A37*4*0.1))/100)</f>
        <v>0.66</v>
      </c>
      <c r="G37" s="25">
        <f t="shared" si="4"/>
        <v>0.66</v>
      </c>
      <c r="H37" s="25">
        <f t="shared" si="4"/>
        <v>0.11</v>
      </c>
      <c r="I37" s="26">
        <f t="shared" ref="I37:I44" si="5">($U$8-SUM(F37:H37))</f>
        <v>16.903333333333336</v>
      </c>
      <c r="J37" s="25"/>
      <c r="L37" s="42" t="s">
        <v>30</v>
      </c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</row>
    <row r="38" spans="1:24">
      <c r="A38" s="25">
        <v>15</v>
      </c>
      <c r="B38" s="25">
        <v>15</v>
      </c>
      <c r="C38" s="27">
        <v>5</v>
      </c>
      <c r="D38" s="31" t="s">
        <v>27</v>
      </c>
      <c r="E38" s="32">
        <v>5</v>
      </c>
      <c r="F38" s="28">
        <f t="shared" si="4"/>
        <v>0.66</v>
      </c>
      <c r="G38" s="25">
        <f t="shared" si="4"/>
        <v>0.66</v>
      </c>
      <c r="H38" s="25">
        <f t="shared" si="4"/>
        <v>0.22</v>
      </c>
      <c r="I38" s="26">
        <f t="shared" si="5"/>
        <v>16.793333333333337</v>
      </c>
      <c r="J38" s="25"/>
      <c r="L38" s="42" t="s">
        <v>31</v>
      </c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</row>
    <row r="39" spans="1:24">
      <c r="A39" s="25">
        <v>15</v>
      </c>
      <c r="B39" s="25">
        <v>15</v>
      </c>
      <c r="C39" s="27">
        <v>10</v>
      </c>
      <c r="D39" s="31" t="s">
        <v>28</v>
      </c>
      <c r="E39" s="32">
        <v>5</v>
      </c>
      <c r="F39" s="28">
        <f t="shared" si="4"/>
        <v>0.66</v>
      </c>
      <c r="G39" s="25">
        <f t="shared" si="4"/>
        <v>0.66</v>
      </c>
      <c r="H39" s="25">
        <f t="shared" si="4"/>
        <v>0.44</v>
      </c>
      <c r="I39" s="26">
        <f t="shared" si="5"/>
        <v>16.573333333333334</v>
      </c>
      <c r="J39" s="25"/>
      <c r="L39" s="42" t="s">
        <v>32</v>
      </c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</row>
    <row r="40" spans="1:24" ht="16" thickBot="1">
      <c r="A40" s="25">
        <v>15</v>
      </c>
      <c r="B40" s="25">
        <v>15</v>
      </c>
      <c r="C40" s="27">
        <v>20</v>
      </c>
      <c r="D40" s="31" t="s">
        <v>29</v>
      </c>
      <c r="E40" s="32">
        <v>5</v>
      </c>
      <c r="F40" s="28">
        <f t="shared" si="4"/>
        <v>0.66</v>
      </c>
      <c r="G40" s="25">
        <f t="shared" si="4"/>
        <v>0.66</v>
      </c>
      <c r="H40" s="25">
        <f t="shared" si="4"/>
        <v>0.88</v>
      </c>
      <c r="I40" s="26">
        <f t="shared" si="5"/>
        <v>16.133333333333336</v>
      </c>
      <c r="J40" s="25"/>
      <c r="L40" s="43" t="s">
        <v>33</v>
      </c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</row>
    <row r="41" spans="1:24" ht="16" thickBot="1">
      <c r="A41" s="25">
        <v>15</v>
      </c>
      <c r="B41" s="25">
        <v>2.5</v>
      </c>
      <c r="C41" s="27">
        <v>2.5</v>
      </c>
      <c r="D41" s="31" t="s">
        <v>30</v>
      </c>
      <c r="E41" s="32">
        <v>5</v>
      </c>
      <c r="F41" s="28">
        <f t="shared" si="4"/>
        <v>0.66</v>
      </c>
      <c r="G41" s="25">
        <f t="shared" si="4"/>
        <v>0.11</v>
      </c>
      <c r="H41" s="25">
        <f t="shared" si="4"/>
        <v>0.11</v>
      </c>
      <c r="I41" s="26">
        <f t="shared" si="5"/>
        <v>17.453333333333337</v>
      </c>
      <c r="J41" s="25"/>
    </row>
    <row r="42" spans="1:24" ht="16" thickBot="1">
      <c r="A42" s="25">
        <v>15</v>
      </c>
      <c r="B42" s="25">
        <v>2.5</v>
      </c>
      <c r="C42" s="27">
        <v>5</v>
      </c>
      <c r="D42" s="31" t="s">
        <v>31</v>
      </c>
      <c r="E42" s="32">
        <v>5</v>
      </c>
      <c r="F42" s="28">
        <f t="shared" si="4"/>
        <v>0.66</v>
      </c>
      <c r="G42" s="25">
        <f t="shared" si="4"/>
        <v>0.11</v>
      </c>
      <c r="H42" s="25">
        <f t="shared" si="4"/>
        <v>0.22</v>
      </c>
      <c r="I42" s="26">
        <f t="shared" si="5"/>
        <v>17.343333333333337</v>
      </c>
      <c r="J42" s="25"/>
      <c r="L42" s="39"/>
      <c r="M42" s="40">
        <v>1</v>
      </c>
      <c r="N42" s="40">
        <v>2</v>
      </c>
      <c r="O42" s="40">
        <v>3</v>
      </c>
      <c r="P42" s="40">
        <v>4</v>
      </c>
      <c r="Q42" s="40">
        <v>5</v>
      </c>
      <c r="R42" s="40">
        <v>6</v>
      </c>
      <c r="S42" s="40">
        <v>7</v>
      </c>
      <c r="T42" s="40">
        <v>8</v>
      </c>
      <c r="U42" s="40">
        <v>9</v>
      </c>
      <c r="V42" s="40">
        <v>10</v>
      </c>
      <c r="W42" s="40">
        <v>11</v>
      </c>
      <c r="X42" s="41">
        <v>12</v>
      </c>
    </row>
    <row r="43" spans="1:24">
      <c r="A43" s="25">
        <v>15</v>
      </c>
      <c r="B43" s="25">
        <v>2.5</v>
      </c>
      <c r="C43" s="27">
        <v>10</v>
      </c>
      <c r="D43" s="31" t="s">
        <v>32</v>
      </c>
      <c r="E43" s="32">
        <v>5</v>
      </c>
      <c r="F43" s="28">
        <f t="shared" si="4"/>
        <v>0.66</v>
      </c>
      <c r="G43" s="25">
        <f t="shared" si="4"/>
        <v>0.11</v>
      </c>
      <c r="H43" s="25">
        <f t="shared" si="4"/>
        <v>0.44</v>
      </c>
      <c r="I43" s="26">
        <f t="shared" si="5"/>
        <v>17.123333333333335</v>
      </c>
      <c r="J43" s="25"/>
      <c r="L43" s="42" t="s">
        <v>26</v>
      </c>
      <c r="M43" s="185" t="s">
        <v>68</v>
      </c>
      <c r="N43" s="185" t="s">
        <v>69</v>
      </c>
      <c r="O43" s="185" t="s">
        <v>70</v>
      </c>
      <c r="P43" s="185" t="s">
        <v>71</v>
      </c>
      <c r="Q43" s="185" t="s">
        <v>72</v>
      </c>
      <c r="R43" s="185" t="s">
        <v>73</v>
      </c>
      <c r="S43" s="185" t="s">
        <v>74</v>
      </c>
      <c r="T43" s="185" t="s">
        <v>75</v>
      </c>
      <c r="U43" s="185" t="s">
        <v>86</v>
      </c>
      <c r="V43" s="185" t="s">
        <v>87</v>
      </c>
      <c r="W43" s="185" t="s">
        <v>90</v>
      </c>
      <c r="X43" s="185" t="s">
        <v>91</v>
      </c>
    </row>
    <row r="44" spans="1:24" ht="16" thickBot="1">
      <c r="A44" s="25">
        <v>15</v>
      </c>
      <c r="B44" s="25">
        <v>2.5</v>
      </c>
      <c r="C44" s="27">
        <v>20</v>
      </c>
      <c r="D44" s="31" t="s">
        <v>33</v>
      </c>
      <c r="E44" s="32">
        <v>5</v>
      </c>
      <c r="F44" s="28">
        <f t="shared" si="4"/>
        <v>0.66</v>
      </c>
      <c r="G44" s="25">
        <f t="shared" si="4"/>
        <v>0.11</v>
      </c>
      <c r="H44" s="25">
        <f t="shared" si="4"/>
        <v>0.88</v>
      </c>
      <c r="I44" s="26">
        <f t="shared" si="5"/>
        <v>16.683333333333337</v>
      </c>
      <c r="J44" s="25"/>
      <c r="L44" s="42" t="s">
        <v>27</v>
      </c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</row>
    <row r="45" spans="1:24">
      <c r="A45" s="25" t="s">
        <v>5</v>
      </c>
      <c r="B45" s="25" t="s">
        <v>3</v>
      </c>
      <c r="C45" s="27" t="s">
        <v>4</v>
      </c>
      <c r="D45" s="29" t="s">
        <v>25</v>
      </c>
      <c r="E45" s="30" t="s">
        <v>24</v>
      </c>
      <c r="F45" s="28" t="s">
        <v>8</v>
      </c>
      <c r="G45" s="25" t="s">
        <v>9</v>
      </c>
      <c r="H45" s="25" t="s">
        <v>10</v>
      </c>
      <c r="I45" s="25" t="s">
        <v>11</v>
      </c>
      <c r="J45" s="25" t="s">
        <v>23</v>
      </c>
      <c r="L45" s="42" t="s">
        <v>28</v>
      </c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</row>
    <row r="46" spans="1:24">
      <c r="A46" s="25">
        <v>15</v>
      </c>
      <c r="B46" s="25">
        <v>5</v>
      </c>
      <c r="C46" s="27">
        <v>2.5</v>
      </c>
      <c r="D46" s="31" t="s">
        <v>26</v>
      </c>
      <c r="E46" s="32">
        <v>6</v>
      </c>
      <c r="F46" s="28">
        <f t="shared" ref="F46:F85" si="6">((A46*4 + (A46*4*0.1))/100)</f>
        <v>0.66</v>
      </c>
      <c r="G46" s="25">
        <f t="shared" ref="G46:G85" si="7">((B46*4 + (B46*4*0.1))/100)</f>
        <v>0.22</v>
      </c>
      <c r="H46" s="25">
        <f t="shared" ref="H46:H85" si="8">((C46*4 + (C46*4*0.1))/100)</f>
        <v>0.11</v>
      </c>
      <c r="I46" s="26">
        <f t="shared" ref="I46:I85" si="9">($U$8-SUM(F46:H46))</f>
        <v>17.343333333333337</v>
      </c>
      <c r="J46" s="25"/>
      <c r="L46" s="42" t="s">
        <v>29</v>
      </c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</row>
    <row r="47" spans="1:24">
      <c r="A47" s="25">
        <v>15</v>
      </c>
      <c r="B47" s="25">
        <v>5</v>
      </c>
      <c r="C47" s="27">
        <v>5</v>
      </c>
      <c r="D47" s="31" t="s">
        <v>27</v>
      </c>
      <c r="E47" s="32">
        <v>6</v>
      </c>
      <c r="F47" s="28">
        <f t="shared" si="6"/>
        <v>0.66</v>
      </c>
      <c r="G47" s="25">
        <f t="shared" si="7"/>
        <v>0.22</v>
      </c>
      <c r="H47" s="25">
        <f t="shared" si="8"/>
        <v>0.22</v>
      </c>
      <c r="I47" s="26">
        <f t="shared" si="9"/>
        <v>17.233333333333334</v>
      </c>
      <c r="J47" s="25"/>
      <c r="L47" s="42" t="s">
        <v>30</v>
      </c>
      <c r="M47" s="186"/>
      <c r="N47" s="186"/>
      <c r="O47" s="186"/>
      <c r="P47" s="186"/>
      <c r="Q47" s="186"/>
      <c r="R47" s="186"/>
      <c r="S47" s="186"/>
      <c r="T47" s="186"/>
      <c r="U47" s="186"/>
      <c r="V47" s="186"/>
      <c r="W47" s="186"/>
      <c r="X47" s="186"/>
    </row>
    <row r="48" spans="1:24">
      <c r="A48" s="25">
        <v>15</v>
      </c>
      <c r="B48" s="25">
        <v>5</v>
      </c>
      <c r="C48" s="27">
        <v>10</v>
      </c>
      <c r="D48" s="31" t="s">
        <v>28</v>
      </c>
      <c r="E48" s="32">
        <v>6</v>
      </c>
      <c r="F48" s="28">
        <f t="shared" si="6"/>
        <v>0.66</v>
      </c>
      <c r="G48" s="25">
        <f t="shared" si="7"/>
        <v>0.22</v>
      </c>
      <c r="H48" s="25">
        <f t="shared" si="8"/>
        <v>0.44</v>
      </c>
      <c r="I48" s="26">
        <f t="shared" si="9"/>
        <v>17.013333333333335</v>
      </c>
      <c r="J48" s="25"/>
      <c r="L48" s="42" t="s">
        <v>31</v>
      </c>
      <c r="M48" s="186"/>
      <c r="N48" s="186"/>
      <c r="O48" s="186"/>
      <c r="P48" s="186"/>
      <c r="Q48" s="186"/>
      <c r="R48" s="186"/>
      <c r="S48" s="186"/>
      <c r="T48" s="186"/>
      <c r="U48" s="186"/>
      <c r="V48" s="186"/>
      <c r="W48" s="186"/>
      <c r="X48" s="186"/>
    </row>
    <row r="49" spans="1:24">
      <c r="A49" s="25">
        <v>15</v>
      </c>
      <c r="B49" s="25">
        <v>5</v>
      </c>
      <c r="C49" s="27">
        <v>20</v>
      </c>
      <c r="D49" s="31" t="s">
        <v>29</v>
      </c>
      <c r="E49" s="32">
        <v>6</v>
      </c>
      <c r="F49" s="28">
        <f t="shared" si="6"/>
        <v>0.66</v>
      </c>
      <c r="G49" s="25">
        <f t="shared" si="7"/>
        <v>0.22</v>
      </c>
      <c r="H49" s="25">
        <f t="shared" si="8"/>
        <v>0.88</v>
      </c>
      <c r="I49" s="26">
        <f t="shared" si="9"/>
        <v>16.573333333333334</v>
      </c>
      <c r="J49" s="25"/>
      <c r="L49" s="42" t="s">
        <v>32</v>
      </c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</row>
    <row r="50" spans="1:24" ht="16" thickBot="1">
      <c r="A50" s="25">
        <v>15</v>
      </c>
      <c r="B50" s="25">
        <v>10</v>
      </c>
      <c r="C50" s="27">
        <v>2.5</v>
      </c>
      <c r="D50" s="31" t="s">
        <v>30</v>
      </c>
      <c r="E50" s="32">
        <v>6</v>
      </c>
      <c r="F50" s="28">
        <f t="shared" si="6"/>
        <v>0.66</v>
      </c>
      <c r="G50" s="25">
        <f t="shared" si="7"/>
        <v>0.44</v>
      </c>
      <c r="H50" s="25">
        <f t="shared" si="8"/>
        <v>0.11</v>
      </c>
      <c r="I50" s="26">
        <f t="shared" si="9"/>
        <v>17.123333333333335</v>
      </c>
      <c r="J50" s="25"/>
      <c r="L50" s="43" t="s">
        <v>33</v>
      </c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</row>
    <row r="51" spans="1:24" ht="16" thickBot="1">
      <c r="A51" s="25">
        <v>15</v>
      </c>
      <c r="B51" s="25">
        <v>10</v>
      </c>
      <c r="C51" s="27">
        <v>5</v>
      </c>
      <c r="D51" s="31" t="s">
        <v>31</v>
      </c>
      <c r="E51" s="32">
        <v>6</v>
      </c>
      <c r="F51" s="28">
        <f t="shared" si="6"/>
        <v>0.66</v>
      </c>
      <c r="G51" s="25">
        <f t="shared" si="7"/>
        <v>0.44</v>
      </c>
      <c r="H51" s="25">
        <f t="shared" si="8"/>
        <v>0.22</v>
      </c>
      <c r="I51" s="26">
        <f t="shared" si="9"/>
        <v>17.013333333333335</v>
      </c>
      <c r="J51" s="25"/>
    </row>
    <row r="52" spans="1:24" ht="16" thickBot="1">
      <c r="A52" s="25">
        <v>15</v>
      </c>
      <c r="B52" s="25">
        <v>10</v>
      </c>
      <c r="C52" s="27">
        <v>10</v>
      </c>
      <c r="D52" s="31" t="s">
        <v>32</v>
      </c>
      <c r="E52" s="32">
        <v>6</v>
      </c>
      <c r="F52" s="28">
        <f t="shared" si="6"/>
        <v>0.66</v>
      </c>
      <c r="G52" s="25">
        <f t="shared" si="7"/>
        <v>0.44</v>
      </c>
      <c r="H52" s="25">
        <f t="shared" si="8"/>
        <v>0.44</v>
      </c>
      <c r="I52" s="26">
        <f t="shared" si="9"/>
        <v>16.793333333333337</v>
      </c>
      <c r="J52" s="25"/>
      <c r="L52" s="39"/>
      <c r="M52" s="40">
        <v>1</v>
      </c>
      <c r="N52" s="40">
        <v>2</v>
      </c>
      <c r="O52" s="40">
        <v>3</v>
      </c>
      <c r="P52" s="40">
        <v>4</v>
      </c>
      <c r="Q52" s="40">
        <v>5</v>
      </c>
      <c r="R52" s="40">
        <v>6</v>
      </c>
      <c r="S52" s="40">
        <v>7</v>
      </c>
      <c r="T52" s="40">
        <v>8</v>
      </c>
      <c r="U52" s="40">
        <v>9</v>
      </c>
      <c r="V52" s="40">
        <v>10</v>
      </c>
      <c r="W52" s="40">
        <v>11</v>
      </c>
      <c r="X52" s="41">
        <v>12</v>
      </c>
    </row>
    <row r="53" spans="1:24" ht="16" customHeight="1">
      <c r="A53" s="25">
        <v>15</v>
      </c>
      <c r="B53" s="25">
        <v>10</v>
      </c>
      <c r="C53" s="27">
        <v>20</v>
      </c>
      <c r="D53" s="31" t="s">
        <v>33</v>
      </c>
      <c r="E53" s="32">
        <v>6</v>
      </c>
      <c r="F53" s="28">
        <f t="shared" si="6"/>
        <v>0.66</v>
      </c>
      <c r="G53" s="25">
        <f t="shared" si="7"/>
        <v>0.44</v>
      </c>
      <c r="H53" s="25">
        <f t="shared" si="8"/>
        <v>0.88</v>
      </c>
      <c r="I53" s="26">
        <f t="shared" si="9"/>
        <v>16.353333333333335</v>
      </c>
      <c r="J53" s="25"/>
      <c r="L53" s="42" t="s">
        <v>26</v>
      </c>
      <c r="M53" s="185" t="s">
        <v>76</v>
      </c>
      <c r="N53" s="185" t="s">
        <v>77</v>
      </c>
      <c r="O53" s="185" t="s">
        <v>78</v>
      </c>
      <c r="P53" s="185" t="s">
        <v>79</v>
      </c>
      <c r="Q53" s="185" t="s">
        <v>80</v>
      </c>
      <c r="R53" s="185" t="s">
        <v>81</v>
      </c>
      <c r="S53" s="185" t="s">
        <v>82</v>
      </c>
      <c r="T53" s="185" t="s">
        <v>82</v>
      </c>
      <c r="U53" s="185" t="s">
        <v>82</v>
      </c>
      <c r="V53" s="185" t="s">
        <v>83</v>
      </c>
      <c r="W53" s="185" t="s">
        <v>83</v>
      </c>
      <c r="X53" s="185" t="s">
        <v>83</v>
      </c>
    </row>
    <row r="54" spans="1:24">
      <c r="A54" s="25">
        <v>20</v>
      </c>
      <c r="B54" s="25">
        <v>15</v>
      </c>
      <c r="C54" s="27">
        <v>2.5</v>
      </c>
      <c r="D54" s="31" t="s">
        <v>26</v>
      </c>
      <c r="E54" s="32">
        <v>7</v>
      </c>
      <c r="F54" s="28">
        <f t="shared" si="6"/>
        <v>0.88</v>
      </c>
      <c r="G54" s="25">
        <f t="shared" si="7"/>
        <v>0.66</v>
      </c>
      <c r="H54" s="25">
        <f t="shared" si="8"/>
        <v>0.11</v>
      </c>
      <c r="I54" s="26">
        <f t="shared" si="9"/>
        <v>16.683333333333337</v>
      </c>
      <c r="J54" s="25"/>
      <c r="L54" s="42" t="s">
        <v>27</v>
      </c>
      <c r="M54" s="186"/>
      <c r="N54" s="186"/>
      <c r="O54" s="186"/>
      <c r="P54" s="186"/>
      <c r="Q54" s="186"/>
      <c r="R54" s="186"/>
      <c r="S54" s="186"/>
      <c r="T54" s="186"/>
      <c r="U54" s="186"/>
      <c r="V54" s="186"/>
      <c r="W54" s="186"/>
      <c r="X54" s="186"/>
    </row>
    <row r="55" spans="1:24">
      <c r="A55" s="25">
        <v>20</v>
      </c>
      <c r="B55" s="25">
        <v>15</v>
      </c>
      <c r="C55" s="27">
        <v>5</v>
      </c>
      <c r="D55" s="31" t="s">
        <v>27</v>
      </c>
      <c r="E55" s="32">
        <v>7</v>
      </c>
      <c r="F55" s="28">
        <f t="shared" si="6"/>
        <v>0.88</v>
      </c>
      <c r="G55" s="25">
        <f t="shared" si="7"/>
        <v>0.66</v>
      </c>
      <c r="H55" s="25">
        <f t="shared" si="8"/>
        <v>0.22</v>
      </c>
      <c r="I55" s="26">
        <f t="shared" si="9"/>
        <v>16.573333333333334</v>
      </c>
      <c r="J55" s="25"/>
      <c r="L55" s="42" t="s">
        <v>28</v>
      </c>
      <c r="M55" s="186"/>
      <c r="N55" s="186"/>
      <c r="O55" s="186"/>
      <c r="P55" s="186"/>
      <c r="Q55" s="186"/>
      <c r="R55" s="186"/>
      <c r="S55" s="186"/>
      <c r="T55" s="186"/>
      <c r="U55" s="186"/>
      <c r="V55" s="186"/>
      <c r="W55" s="186"/>
      <c r="X55" s="186"/>
    </row>
    <row r="56" spans="1:24">
      <c r="A56" s="25">
        <v>20</v>
      </c>
      <c r="B56" s="25">
        <v>15</v>
      </c>
      <c r="C56" s="27">
        <v>10</v>
      </c>
      <c r="D56" s="31" t="s">
        <v>28</v>
      </c>
      <c r="E56" s="32">
        <v>7</v>
      </c>
      <c r="F56" s="28">
        <f t="shared" si="6"/>
        <v>0.88</v>
      </c>
      <c r="G56" s="25">
        <f t="shared" si="7"/>
        <v>0.66</v>
      </c>
      <c r="H56" s="25">
        <f t="shared" si="8"/>
        <v>0.44</v>
      </c>
      <c r="I56" s="26">
        <f t="shared" si="9"/>
        <v>16.353333333333335</v>
      </c>
      <c r="J56" s="25"/>
      <c r="L56" s="42" t="s">
        <v>29</v>
      </c>
      <c r="M56" s="186"/>
      <c r="N56" s="186"/>
      <c r="O56" s="186"/>
      <c r="P56" s="186"/>
      <c r="Q56" s="186"/>
      <c r="R56" s="186"/>
      <c r="S56" s="186"/>
      <c r="T56" s="186"/>
      <c r="U56" s="186"/>
      <c r="V56" s="186"/>
      <c r="W56" s="186"/>
      <c r="X56" s="186"/>
    </row>
    <row r="57" spans="1:24">
      <c r="A57" s="25">
        <v>20</v>
      </c>
      <c r="B57" s="25">
        <v>15</v>
      </c>
      <c r="C57" s="27">
        <v>20</v>
      </c>
      <c r="D57" s="31" t="s">
        <v>29</v>
      </c>
      <c r="E57" s="32">
        <v>7</v>
      </c>
      <c r="F57" s="28">
        <f t="shared" si="6"/>
        <v>0.88</v>
      </c>
      <c r="G57" s="25">
        <f t="shared" si="7"/>
        <v>0.66</v>
      </c>
      <c r="H57" s="25">
        <f t="shared" si="8"/>
        <v>0.88</v>
      </c>
      <c r="I57" s="26">
        <f t="shared" si="9"/>
        <v>15.913333333333336</v>
      </c>
      <c r="J57" s="25"/>
      <c r="L57" s="42" t="s">
        <v>30</v>
      </c>
      <c r="M57" s="186"/>
      <c r="N57" s="186"/>
      <c r="O57" s="186"/>
      <c r="P57" s="186"/>
      <c r="Q57" s="186"/>
      <c r="R57" s="186"/>
      <c r="S57" s="186"/>
      <c r="T57" s="186"/>
      <c r="U57" s="186"/>
      <c r="V57" s="186"/>
      <c r="W57" s="186"/>
      <c r="X57" s="186"/>
    </row>
    <row r="58" spans="1:24">
      <c r="A58" s="25">
        <v>20</v>
      </c>
      <c r="B58" s="25">
        <v>2.5</v>
      </c>
      <c r="C58" s="27">
        <v>2.5</v>
      </c>
      <c r="D58" s="31" t="s">
        <v>30</v>
      </c>
      <c r="E58" s="32">
        <v>7</v>
      </c>
      <c r="F58" s="28">
        <f t="shared" si="6"/>
        <v>0.88</v>
      </c>
      <c r="G58" s="25">
        <f t="shared" si="7"/>
        <v>0.11</v>
      </c>
      <c r="H58" s="25">
        <f t="shared" si="8"/>
        <v>0.11</v>
      </c>
      <c r="I58" s="26">
        <f t="shared" si="9"/>
        <v>17.233333333333334</v>
      </c>
      <c r="J58" s="25"/>
      <c r="L58" s="42" t="s">
        <v>31</v>
      </c>
      <c r="M58" s="186"/>
      <c r="N58" s="186"/>
      <c r="O58" s="186"/>
      <c r="P58" s="186"/>
      <c r="Q58" s="186"/>
      <c r="R58" s="186"/>
      <c r="S58" s="186"/>
      <c r="T58" s="186"/>
      <c r="U58" s="186"/>
      <c r="V58" s="186"/>
      <c r="W58" s="186"/>
      <c r="X58" s="186"/>
    </row>
    <row r="59" spans="1:24">
      <c r="A59" s="25">
        <v>20</v>
      </c>
      <c r="B59" s="25">
        <v>2.5</v>
      </c>
      <c r="C59" s="27">
        <v>5</v>
      </c>
      <c r="D59" s="31" t="s">
        <v>31</v>
      </c>
      <c r="E59" s="32">
        <v>7</v>
      </c>
      <c r="F59" s="28">
        <f t="shared" si="6"/>
        <v>0.88</v>
      </c>
      <c r="G59" s="25">
        <f t="shared" si="7"/>
        <v>0.11</v>
      </c>
      <c r="H59" s="25">
        <f t="shared" si="8"/>
        <v>0.22</v>
      </c>
      <c r="I59" s="26">
        <f t="shared" si="9"/>
        <v>17.123333333333335</v>
      </c>
      <c r="J59" s="25"/>
      <c r="L59" s="42" t="s">
        <v>32</v>
      </c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</row>
    <row r="60" spans="1:24" ht="16" thickBot="1">
      <c r="A60" s="25">
        <v>20</v>
      </c>
      <c r="B60" s="25">
        <v>2.5</v>
      </c>
      <c r="C60" s="27">
        <v>10</v>
      </c>
      <c r="D60" s="31" t="s">
        <v>32</v>
      </c>
      <c r="E60" s="32">
        <v>7</v>
      </c>
      <c r="F60" s="28">
        <f t="shared" si="6"/>
        <v>0.88</v>
      </c>
      <c r="G60" s="25">
        <f t="shared" si="7"/>
        <v>0.11</v>
      </c>
      <c r="H60" s="25">
        <f t="shared" si="8"/>
        <v>0.44</v>
      </c>
      <c r="I60" s="26">
        <f t="shared" si="9"/>
        <v>16.903333333333336</v>
      </c>
      <c r="J60" s="25"/>
      <c r="L60" s="43" t="s">
        <v>33</v>
      </c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</row>
    <row r="61" spans="1:24">
      <c r="A61" s="25">
        <v>20</v>
      </c>
      <c r="B61" s="25">
        <v>2.5</v>
      </c>
      <c r="C61" s="27">
        <v>20</v>
      </c>
      <c r="D61" s="31" t="s">
        <v>33</v>
      </c>
      <c r="E61" s="32">
        <v>7</v>
      </c>
      <c r="F61" s="28">
        <f t="shared" si="6"/>
        <v>0.88</v>
      </c>
      <c r="G61" s="25">
        <f t="shared" si="7"/>
        <v>0.11</v>
      </c>
      <c r="H61" s="25">
        <f t="shared" si="8"/>
        <v>0.88</v>
      </c>
      <c r="I61" s="26">
        <f t="shared" si="9"/>
        <v>16.463333333333335</v>
      </c>
      <c r="J61" s="25"/>
    </row>
    <row r="62" spans="1:24">
      <c r="A62" s="25">
        <v>20</v>
      </c>
      <c r="B62" s="25">
        <v>5</v>
      </c>
      <c r="C62" s="27">
        <v>2.5</v>
      </c>
      <c r="D62" s="31" t="s">
        <v>26</v>
      </c>
      <c r="E62" s="32">
        <v>8</v>
      </c>
      <c r="F62" s="28">
        <f t="shared" si="6"/>
        <v>0.88</v>
      </c>
      <c r="G62" s="25">
        <f t="shared" si="7"/>
        <v>0.22</v>
      </c>
      <c r="H62" s="25">
        <f t="shared" si="8"/>
        <v>0.11</v>
      </c>
      <c r="I62" s="26">
        <f t="shared" si="9"/>
        <v>17.123333333333335</v>
      </c>
      <c r="J62" s="25"/>
    </row>
    <row r="63" spans="1:24" ht="16" thickBot="1">
      <c r="A63" s="25">
        <v>20</v>
      </c>
      <c r="B63" s="25">
        <v>5</v>
      </c>
      <c r="C63" s="27">
        <v>5</v>
      </c>
      <c r="D63" s="31" t="s">
        <v>27</v>
      </c>
      <c r="E63" s="32">
        <v>8</v>
      </c>
      <c r="F63" s="28">
        <f t="shared" si="6"/>
        <v>0.88</v>
      </c>
      <c r="G63" s="25">
        <f t="shared" si="7"/>
        <v>0.22</v>
      </c>
      <c r="H63" s="25">
        <f t="shared" si="8"/>
        <v>0.22</v>
      </c>
      <c r="I63" s="26">
        <f t="shared" si="9"/>
        <v>17.013333333333335</v>
      </c>
      <c r="J63" s="25"/>
      <c r="L63" s="44" t="s">
        <v>93</v>
      </c>
      <c r="O63" t="s">
        <v>94</v>
      </c>
    </row>
    <row r="64" spans="1:24" ht="16" thickBot="1">
      <c r="A64" s="25">
        <v>20</v>
      </c>
      <c r="B64" s="25">
        <v>5</v>
      </c>
      <c r="C64" s="27">
        <v>10</v>
      </c>
      <c r="D64" s="31" t="s">
        <v>28</v>
      </c>
      <c r="E64" s="32">
        <v>8</v>
      </c>
      <c r="F64" s="28">
        <f t="shared" si="6"/>
        <v>0.88</v>
      </c>
      <c r="G64" s="25">
        <f t="shared" si="7"/>
        <v>0.22</v>
      </c>
      <c r="H64" s="25">
        <f t="shared" si="8"/>
        <v>0.44</v>
      </c>
      <c r="I64" s="26">
        <f t="shared" si="9"/>
        <v>16.793333333333337</v>
      </c>
      <c r="J64" s="25"/>
      <c r="L64" s="45" t="s">
        <v>95</v>
      </c>
      <c r="M64" s="46" t="s">
        <v>96</v>
      </c>
      <c r="N64" s="47" t="s">
        <v>97</v>
      </c>
      <c r="O64" s="48" t="s">
        <v>98</v>
      </c>
      <c r="P64" s="49">
        <v>0.5</v>
      </c>
    </row>
    <row r="65" spans="1:18">
      <c r="A65" s="25">
        <v>20</v>
      </c>
      <c r="B65" s="25">
        <v>5</v>
      </c>
      <c r="C65" s="27">
        <v>20</v>
      </c>
      <c r="D65" s="31" t="s">
        <v>29</v>
      </c>
      <c r="E65" s="32">
        <v>8</v>
      </c>
      <c r="F65" s="28">
        <f t="shared" si="6"/>
        <v>0.88</v>
      </c>
      <c r="G65" s="25">
        <f t="shared" si="7"/>
        <v>0.22</v>
      </c>
      <c r="H65" s="25">
        <f t="shared" si="8"/>
        <v>0.88</v>
      </c>
      <c r="I65" s="26">
        <f t="shared" si="9"/>
        <v>16.353333333333335</v>
      </c>
      <c r="J65" s="25"/>
      <c r="L65" s="50" t="s">
        <v>11</v>
      </c>
      <c r="M65" s="51"/>
      <c r="N65" s="37"/>
      <c r="O65" s="52">
        <v>500</v>
      </c>
      <c r="P65" s="53">
        <f>O65*P$64</f>
        <v>250</v>
      </c>
    </row>
    <row r="66" spans="1:18">
      <c r="A66" s="25">
        <v>20</v>
      </c>
      <c r="B66" s="25">
        <v>10</v>
      </c>
      <c r="C66" s="27">
        <v>2.5</v>
      </c>
      <c r="D66" s="31" t="s">
        <v>30</v>
      </c>
      <c r="E66" s="32">
        <v>8</v>
      </c>
      <c r="F66" s="28">
        <f t="shared" si="6"/>
        <v>0.88</v>
      </c>
      <c r="G66" s="25">
        <f t="shared" si="7"/>
        <v>0.44</v>
      </c>
      <c r="H66" s="25">
        <f t="shared" si="8"/>
        <v>0.11</v>
      </c>
      <c r="I66" s="26">
        <f t="shared" si="9"/>
        <v>16.903333333333336</v>
      </c>
      <c r="J66" s="25"/>
      <c r="L66" s="54" t="s">
        <v>99</v>
      </c>
      <c r="M66" s="51">
        <v>5</v>
      </c>
      <c r="N66" s="37">
        <f>M66/100*96</f>
        <v>4.8000000000000007</v>
      </c>
      <c r="O66" s="52">
        <f>N66</f>
        <v>4.8000000000000007</v>
      </c>
      <c r="P66" s="53">
        <f t="shared" ref="P66:P69" si="10">O66*P$64</f>
        <v>2.4000000000000004</v>
      </c>
    </row>
    <row r="67" spans="1:18">
      <c r="A67" s="25">
        <v>20</v>
      </c>
      <c r="B67" s="25">
        <v>10</v>
      </c>
      <c r="C67" s="27">
        <v>5</v>
      </c>
      <c r="D67" s="31" t="s">
        <v>31</v>
      </c>
      <c r="E67" s="32">
        <v>8</v>
      </c>
      <c r="F67" s="28">
        <f t="shared" si="6"/>
        <v>0.88</v>
      </c>
      <c r="G67" s="25">
        <f t="shared" si="7"/>
        <v>0.44</v>
      </c>
      <c r="H67" s="25">
        <f t="shared" si="8"/>
        <v>0.22</v>
      </c>
      <c r="I67" s="26">
        <f t="shared" si="9"/>
        <v>16.793333333333337</v>
      </c>
      <c r="J67" s="25"/>
      <c r="L67" s="54" t="s">
        <v>100</v>
      </c>
      <c r="M67" s="51">
        <v>10</v>
      </c>
      <c r="N67" s="37">
        <f>M67/100*96</f>
        <v>9.6000000000000014</v>
      </c>
      <c r="O67" s="52">
        <f>N67</f>
        <v>9.6000000000000014</v>
      </c>
      <c r="P67" s="53">
        <f t="shared" si="10"/>
        <v>4.8000000000000007</v>
      </c>
    </row>
    <row r="68" spans="1:18">
      <c r="A68" s="25">
        <v>20</v>
      </c>
      <c r="B68" s="25">
        <v>10</v>
      </c>
      <c r="C68" s="27">
        <v>10</v>
      </c>
      <c r="D68" s="31" t="s">
        <v>32</v>
      </c>
      <c r="E68" s="32">
        <v>8</v>
      </c>
      <c r="F68" s="28">
        <f t="shared" si="6"/>
        <v>0.88</v>
      </c>
      <c r="G68" s="25">
        <f t="shared" si="7"/>
        <v>0.44</v>
      </c>
      <c r="H68" s="25">
        <f t="shared" si="8"/>
        <v>0.44</v>
      </c>
      <c r="I68" s="26">
        <f t="shared" si="9"/>
        <v>16.573333333333334</v>
      </c>
      <c r="J68" s="25"/>
      <c r="L68" s="54" t="s">
        <v>3</v>
      </c>
      <c r="M68" s="51">
        <v>5</v>
      </c>
      <c r="N68" s="37">
        <f>M68/100*96</f>
        <v>4.8000000000000007</v>
      </c>
      <c r="O68" s="52">
        <f>N68</f>
        <v>4.8000000000000007</v>
      </c>
      <c r="P68" s="53">
        <f t="shared" si="10"/>
        <v>2.4000000000000004</v>
      </c>
    </row>
    <row r="69" spans="1:18" ht="16" thickBot="1">
      <c r="A69" s="25">
        <v>20</v>
      </c>
      <c r="B69" s="25">
        <v>10</v>
      </c>
      <c r="C69" s="27">
        <v>20</v>
      </c>
      <c r="D69" s="31" t="s">
        <v>33</v>
      </c>
      <c r="E69" s="32">
        <v>8</v>
      </c>
      <c r="F69" s="28">
        <f t="shared" si="6"/>
        <v>0.88</v>
      </c>
      <c r="G69" s="25">
        <f t="shared" si="7"/>
        <v>0.44</v>
      </c>
      <c r="H69" s="25">
        <f t="shared" si="8"/>
        <v>0.88</v>
      </c>
      <c r="I69" s="26">
        <f t="shared" si="9"/>
        <v>16.133333333333336</v>
      </c>
      <c r="J69" s="25"/>
      <c r="L69" s="55" t="s">
        <v>101</v>
      </c>
      <c r="M69" s="56">
        <v>2.5</v>
      </c>
      <c r="N69" s="57">
        <f>M69/100*96</f>
        <v>2.4000000000000004</v>
      </c>
      <c r="O69" s="58">
        <f>N69</f>
        <v>2.4000000000000004</v>
      </c>
      <c r="P69" s="53">
        <f t="shared" si="10"/>
        <v>1.2000000000000002</v>
      </c>
    </row>
    <row r="70" spans="1:18" ht="16" thickBot="1">
      <c r="A70" s="25">
        <v>25</v>
      </c>
      <c r="B70" s="25">
        <v>15</v>
      </c>
      <c r="C70" s="27">
        <v>2.5</v>
      </c>
      <c r="D70" s="31" t="s">
        <v>26</v>
      </c>
      <c r="E70" s="32">
        <v>9</v>
      </c>
      <c r="F70" s="28">
        <f t="shared" si="6"/>
        <v>1.1000000000000001</v>
      </c>
      <c r="G70" s="25">
        <f t="shared" si="7"/>
        <v>0.66</v>
      </c>
      <c r="H70" s="25">
        <f t="shared" si="8"/>
        <v>0.11</v>
      </c>
      <c r="I70" s="26">
        <f t="shared" si="9"/>
        <v>16.463333333333335</v>
      </c>
      <c r="J70" s="25"/>
      <c r="L70" s="35" t="s">
        <v>40</v>
      </c>
      <c r="M70" s="10"/>
      <c r="N70" s="10"/>
    </row>
    <row r="71" spans="1:18">
      <c r="A71" s="25">
        <v>25</v>
      </c>
      <c r="B71" s="25">
        <v>15</v>
      </c>
      <c r="C71" s="27">
        <v>5</v>
      </c>
      <c r="D71" s="31" t="s">
        <v>27</v>
      </c>
      <c r="E71" s="32">
        <v>9</v>
      </c>
      <c r="F71" s="28">
        <f t="shared" si="6"/>
        <v>1.1000000000000001</v>
      </c>
      <c r="G71" s="25">
        <f t="shared" si="7"/>
        <v>0.66</v>
      </c>
      <c r="H71" s="25">
        <f t="shared" si="8"/>
        <v>0.22</v>
      </c>
      <c r="I71" s="26">
        <f t="shared" si="9"/>
        <v>16.353333333333335</v>
      </c>
      <c r="J71" s="25"/>
      <c r="L71" s="36" t="s">
        <v>11</v>
      </c>
      <c r="M71" s="37">
        <v>450</v>
      </c>
      <c r="N71" s="37">
        <f>M71*0.5</f>
        <v>225</v>
      </c>
      <c r="O71" s="126"/>
    </row>
    <row r="72" spans="1:18" ht="16" thickBot="1">
      <c r="A72" s="25">
        <v>25</v>
      </c>
      <c r="B72" s="25">
        <v>15</v>
      </c>
      <c r="C72" s="27">
        <v>10</v>
      </c>
      <c r="D72" s="31" t="s">
        <v>28</v>
      </c>
      <c r="E72" s="32">
        <v>9</v>
      </c>
      <c r="F72" s="28">
        <f t="shared" si="6"/>
        <v>1.1000000000000001</v>
      </c>
      <c r="G72" s="25">
        <f t="shared" si="7"/>
        <v>0.66</v>
      </c>
      <c r="H72" s="25">
        <f t="shared" si="8"/>
        <v>0.44</v>
      </c>
      <c r="I72" s="26">
        <f t="shared" si="9"/>
        <v>16.133333333333336</v>
      </c>
      <c r="J72" s="25"/>
      <c r="L72" s="38" t="s">
        <v>41</v>
      </c>
      <c r="M72" s="37">
        <f>M71/25</f>
        <v>18</v>
      </c>
      <c r="N72" s="37">
        <f>M72*0.5</f>
        <v>9</v>
      </c>
      <c r="O72" s="126"/>
    </row>
    <row r="73" spans="1:18" ht="16" thickBot="1">
      <c r="A73" s="25">
        <v>25</v>
      </c>
      <c r="B73" s="25">
        <v>15</v>
      </c>
      <c r="C73" s="27">
        <v>20</v>
      </c>
      <c r="D73" s="31" t="s">
        <v>29</v>
      </c>
      <c r="E73" s="32">
        <v>9</v>
      </c>
      <c r="F73" s="28">
        <f t="shared" si="6"/>
        <v>1.1000000000000001</v>
      </c>
      <c r="G73" s="25">
        <f t="shared" si="7"/>
        <v>0.66</v>
      </c>
      <c r="H73" s="25">
        <f t="shared" si="8"/>
        <v>0.88</v>
      </c>
      <c r="I73" s="26">
        <f t="shared" si="9"/>
        <v>15.693333333333335</v>
      </c>
      <c r="J73" s="25"/>
      <c r="L73" s="2" t="s">
        <v>14</v>
      </c>
      <c r="M73" s="3"/>
      <c r="N73" s="3"/>
      <c r="O73" s="4" t="s">
        <v>15</v>
      </c>
      <c r="R73" t="s">
        <v>102</v>
      </c>
    </row>
    <row r="74" spans="1:18" ht="16" thickBot="1">
      <c r="A74" s="25">
        <v>25</v>
      </c>
      <c r="B74" s="25">
        <v>2.5</v>
      </c>
      <c r="C74" s="27">
        <v>2.5</v>
      </c>
      <c r="D74" s="31" t="s">
        <v>30</v>
      </c>
      <c r="E74" s="32">
        <v>9</v>
      </c>
      <c r="F74" s="28">
        <f t="shared" si="6"/>
        <v>1.1000000000000001</v>
      </c>
      <c r="G74" s="25">
        <f t="shared" si="7"/>
        <v>0.11</v>
      </c>
      <c r="H74" s="25">
        <f t="shared" si="8"/>
        <v>0.11</v>
      </c>
      <c r="I74" s="26">
        <f t="shared" si="9"/>
        <v>17.013333333333335</v>
      </c>
      <c r="J74" s="25"/>
      <c r="L74" s="6"/>
      <c r="M74" s="7" t="s">
        <v>16</v>
      </c>
      <c r="N74" s="8" t="s">
        <v>17</v>
      </c>
      <c r="O74" s="9">
        <f>3*8</f>
        <v>24</v>
      </c>
      <c r="R74" t="s">
        <v>103</v>
      </c>
    </row>
    <row r="75" spans="1:18">
      <c r="A75" s="25">
        <v>25</v>
      </c>
      <c r="B75" s="25">
        <v>2.5</v>
      </c>
      <c r="C75" s="27">
        <v>5</v>
      </c>
      <c r="D75" s="31" t="s">
        <v>31</v>
      </c>
      <c r="E75" s="32">
        <v>9</v>
      </c>
      <c r="F75" s="28">
        <f t="shared" si="6"/>
        <v>1.1000000000000001</v>
      </c>
      <c r="G75" s="25">
        <f t="shared" si="7"/>
        <v>0.11</v>
      </c>
      <c r="H75" s="25">
        <f t="shared" si="8"/>
        <v>0.22</v>
      </c>
      <c r="I75" s="26">
        <f t="shared" si="9"/>
        <v>16.903333333333336</v>
      </c>
      <c r="J75" s="25"/>
      <c r="L75" s="11" t="s">
        <v>5</v>
      </c>
      <c r="M75" s="12">
        <v>0.05</v>
      </c>
      <c r="N75" s="13">
        <f>M75*8</f>
        <v>0.4</v>
      </c>
      <c r="O75" s="14">
        <f>((M75*O74)*0.1)+(M75*O74)</f>
        <v>1.3200000000000003</v>
      </c>
    </row>
    <row r="76" spans="1:18">
      <c r="A76" s="25">
        <v>25</v>
      </c>
      <c r="B76" s="25">
        <v>2.5</v>
      </c>
      <c r="C76" s="27">
        <v>10</v>
      </c>
      <c r="D76" s="31" t="s">
        <v>32</v>
      </c>
      <c r="E76" s="32">
        <v>9</v>
      </c>
      <c r="F76" s="28">
        <f t="shared" si="6"/>
        <v>1.1000000000000001</v>
      </c>
      <c r="G76" s="25">
        <f t="shared" si="7"/>
        <v>0.11</v>
      </c>
      <c r="H76" s="25">
        <f t="shared" si="8"/>
        <v>0.44</v>
      </c>
      <c r="I76" s="26">
        <f t="shared" si="9"/>
        <v>16.683333333333337</v>
      </c>
      <c r="J76" s="25"/>
      <c r="L76" s="15" t="s">
        <v>18</v>
      </c>
      <c r="M76" s="12">
        <f>50/12</f>
        <v>4.166666666666667</v>
      </c>
      <c r="N76" s="13">
        <f>M76*8</f>
        <v>33.333333333333336</v>
      </c>
      <c r="O76" s="16">
        <f>((M76*O74)*0.1)+(M76*O74)</f>
        <v>110</v>
      </c>
    </row>
    <row r="77" spans="1:18">
      <c r="A77" s="25">
        <v>25</v>
      </c>
      <c r="B77" s="25">
        <v>2.5</v>
      </c>
      <c r="C77" s="27">
        <v>20</v>
      </c>
      <c r="D77" s="31" t="s">
        <v>33</v>
      </c>
      <c r="E77" s="32">
        <v>9</v>
      </c>
      <c r="F77" s="28">
        <f t="shared" si="6"/>
        <v>1.1000000000000001</v>
      </c>
      <c r="G77" s="25">
        <f t="shared" si="7"/>
        <v>0.11</v>
      </c>
      <c r="H77" s="25">
        <f t="shared" si="8"/>
        <v>0.88</v>
      </c>
      <c r="I77" s="26">
        <f t="shared" si="9"/>
        <v>16.243333333333336</v>
      </c>
      <c r="J77" s="25"/>
      <c r="L77" s="17" t="s">
        <v>19</v>
      </c>
      <c r="M77" s="12">
        <f>50/12</f>
        <v>4.166666666666667</v>
      </c>
      <c r="N77" s="13">
        <f>M77*8</f>
        <v>33.333333333333336</v>
      </c>
      <c r="O77" s="18">
        <f>((M77*O74)*0.1)+(M77*O74)</f>
        <v>110</v>
      </c>
    </row>
    <row r="78" spans="1:18">
      <c r="A78" s="25">
        <v>25</v>
      </c>
      <c r="B78" s="25">
        <v>5</v>
      </c>
      <c r="C78" s="27">
        <v>2.5</v>
      </c>
      <c r="D78" s="31" t="s">
        <v>26</v>
      </c>
      <c r="E78" s="32">
        <v>10</v>
      </c>
      <c r="F78" s="28">
        <f t="shared" si="6"/>
        <v>1.1000000000000001</v>
      </c>
      <c r="G78" s="25">
        <f t="shared" si="7"/>
        <v>0.22</v>
      </c>
      <c r="H78" s="25">
        <f t="shared" si="8"/>
        <v>0.11</v>
      </c>
      <c r="I78" s="26">
        <f t="shared" si="9"/>
        <v>16.903333333333336</v>
      </c>
      <c r="J78" s="25"/>
      <c r="L78" s="59" t="s">
        <v>20</v>
      </c>
      <c r="M78" s="60">
        <f>500/12</f>
        <v>41.666666666666664</v>
      </c>
      <c r="N78" s="61">
        <f>M78*8</f>
        <v>333.33333333333331</v>
      </c>
      <c r="O78" s="62">
        <f>((M78*O74)*0.1)+(M78*O74)</f>
        <v>1100</v>
      </c>
    </row>
    <row r="79" spans="1:18" ht="16" thickBot="1">
      <c r="A79" s="25">
        <v>25</v>
      </c>
      <c r="B79" s="25">
        <v>5</v>
      </c>
      <c r="C79" s="27">
        <v>5</v>
      </c>
      <c r="D79" s="31" t="s">
        <v>27</v>
      </c>
      <c r="E79" s="32">
        <v>10</v>
      </c>
      <c r="F79" s="28">
        <f t="shared" si="6"/>
        <v>1.1000000000000001</v>
      </c>
      <c r="G79" s="25">
        <f t="shared" si="7"/>
        <v>0.22</v>
      </c>
      <c r="H79" s="25">
        <f t="shared" si="8"/>
        <v>0.22</v>
      </c>
      <c r="I79" s="26">
        <f t="shared" si="9"/>
        <v>16.793333333333337</v>
      </c>
      <c r="J79" s="25"/>
      <c r="L79" s="21" t="s">
        <v>21</v>
      </c>
      <c r="M79" s="12">
        <f>M78/2</f>
        <v>20.833333333333332</v>
      </c>
      <c r="N79" s="13">
        <f>M79*8</f>
        <v>166.66666666666666</v>
      </c>
      <c r="O79" s="22">
        <f>((M79*O74)*0.1)+(M79*O74)</f>
        <v>550</v>
      </c>
      <c r="Q79" t="s">
        <v>104</v>
      </c>
    </row>
    <row r="80" spans="1:18">
      <c r="A80" s="25">
        <v>25</v>
      </c>
      <c r="B80" s="25">
        <v>5</v>
      </c>
      <c r="C80" s="27">
        <v>10</v>
      </c>
      <c r="D80" s="31" t="s">
        <v>28</v>
      </c>
      <c r="E80" s="32">
        <v>10</v>
      </c>
      <c r="F80" s="28">
        <f t="shared" si="6"/>
        <v>1.1000000000000001</v>
      </c>
      <c r="G80" s="25">
        <f t="shared" si="7"/>
        <v>0.22</v>
      </c>
      <c r="H80" s="25">
        <f t="shared" si="8"/>
        <v>0.44</v>
      </c>
      <c r="I80" s="26">
        <f t="shared" si="9"/>
        <v>16.573333333333334</v>
      </c>
      <c r="J80" s="25"/>
    </row>
    <row r="81" spans="1:24">
      <c r="A81" s="25">
        <v>25</v>
      </c>
      <c r="B81" s="25">
        <v>5</v>
      </c>
      <c r="C81" s="27">
        <v>20</v>
      </c>
      <c r="D81" s="31" t="s">
        <v>29</v>
      </c>
      <c r="E81" s="32">
        <v>10</v>
      </c>
      <c r="F81" s="28">
        <f t="shared" si="6"/>
        <v>1.1000000000000001</v>
      </c>
      <c r="G81" s="25">
        <f t="shared" si="7"/>
        <v>0.22</v>
      </c>
      <c r="H81" s="25">
        <f t="shared" si="8"/>
        <v>0.88</v>
      </c>
      <c r="I81" s="26">
        <f t="shared" si="9"/>
        <v>16.133333333333336</v>
      </c>
      <c r="J81" s="25"/>
    </row>
    <row r="82" spans="1:24">
      <c r="A82" s="25">
        <v>25</v>
      </c>
      <c r="B82" s="25">
        <v>10</v>
      </c>
      <c r="C82" s="27">
        <v>2.5</v>
      </c>
      <c r="D82" s="31" t="s">
        <v>30</v>
      </c>
      <c r="E82" s="32">
        <v>10</v>
      </c>
      <c r="F82" s="28">
        <f t="shared" si="6"/>
        <v>1.1000000000000001</v>
      </c>
      <c r="G82" s="25">
        <f t="shared" si="7"/>
        <v>0.44</v>
      </c>
      <c r="H82" s="25">
        <f t="shared" si="8"/>
        <v>0.11</v>
      </c>
      <c r="I82" s="26">
        <f t="shared" si="9"/>
        <v>16.683333333333337</v>
      </c>
      <c r="J82" s="25"/>
    </row>
    <row r="83" spans="1:24">
      <c r="A83" s="25">
        <v>25</v>
      </c>
      <c r="B83" s="25">
        <v>10</v>
      </c>
      <c r="C83" s="27">
        <v>5</v>
      </c>
      <c r="D83" s="31" t="s">
        <v>31</v>
      </c>
      <c r="E83" s="32">
        <v>10</v>
      </c>
      <c r="F83" s="28">
        <f t="shared" si="6"/>
        <v>1.1000000000000001</v>
      </c>
      <c r="G83" s="25">
        <f t="shared" si="7"/>
        <v>0.44</v>
      </c>
      <c r="H83" s="25">
        <f t="shared" si="8"/>
        <v>0.22</v>
      </c>
      <c r="I83" s="26">
        <f t="shared" si="9"/>
        <v>16.573333333333334</v>
      </c>
      <c r="J83" s="25"/>
    </row>
    <row r="84" spans="1:24">
      <c r="A84" s="25">
        <v>25</v>
      </c>
      <c r="B84" s="25">
        <v>10</v>
      </c>
      <c r="C84" s="27">
        <v>10</v>
      </c>
      <c r="D84" s="31" t="s">
        <v>32</v>
      </c>
      <c r="E84" s="32">
        <v>10</v>
      </c>
      <c r="F84" s="28">
        <f t="shared" si="6"/>
        <v>1.1000000000000001</v>
      </c>
      <c r="G84" s="25">
        <f t="shared" si="7"/>
        <v>0.44</v>
      </c>
      <c r="H84" s="25">
        <f t="shared" si="8"/>
        <v>0.44</v>
      </c>
      <c r="I84" s="26">
        <f t="shared" si="9"/>
        <v>16.353333333333335</v>
      </c>
      <c r="J84" s="25"/>
    </row>
    <row r="85" spans="1:24" ht="16" thickBot="1">
      <c r="A85" s="25">
        <v>25</v>
      </c>
      <c r="B85" s="25">
        <v>10</v>
      </c>
      <c r="C85" s="27">
        <v>20</v>
      </c>
      <c r="D85" s="33" t="s">
        <v>33</v>
      </c>
      <c r="E85" s="34">
        <v>10</v>
      </c>
      <c r="F85" s="28">
        <f t="shared" si="6"/>
        <v>1.1000000000000001</v>
      </c>
      <c r="G85" s="25">
        <f t="shared" si="7"/>
        <v>0.44</v>
      </c>
      <c r="H85" s="25">
        <f t="shared" si="8"/>
        <v>0.88</v>
      </c>
      <c r="I85" s="26">
        <f t="shared" si="9"/>
        <v>15.913333333333336</v>
      </c>
      <c r="J85" s="25"/>
    </row>
    <row r="86" spans="1:24">
      <c r="A86" t="s">
        <v>7</v>
      </c>
      <c r="H86" t="s">
        <v>59</v>
      </c>
      <c r="I86" s="20">
        <f>AVERAGE(I5:I85)</f>
        <v>16.903333333333343</v>
      </c>
    </row>
    <row r="87" spans="1:24">
      <c r="A87">
        <f>COUNT(A5:A85)</f>
        <v>80</v>
      </c>
      <c r="I87" s="20">
        <f>MAX(I5:I85)</f>
        <v>17.893333333333334</v>
      </c>
      <c r="J87" s="20">
        <f>I87-I86</f>
        <v>0.98999999999999133</v>
      </c>
      <c r="K87" t="s">
        <v>37</v>
      </c>
    </row>
    <row r="91" spans="1:24" ht="16" thickBot="1">
      <c r="A91" s="63" t="s">
        <v>105</v>
      </c>
      <c r="C91" t="s">
        <v>106</v>
      </c>
      <c r="H91" t="s">
        <v>107</v>
      </c>
      <c r="I91" t="s">
        <v>108</v>
      </c>
      <c r="J91" t="s">
        <v>109</v>
      </c>
    </row>
    <row r="92" spans="1:24" ht="16" thickBot="1">
      <c r="L92" s="39"/>
      <c r="M92" s="40">
        <v>1</v>
      </c>
      <c r="N92" s="40">
        <v>2</v>
      </c>
      <c r="O92" s="40">
        <v>3</v>
      </c>
      <c r="P92" s="40">
        <v>4</v>
      </c>
      <c r="Q92" s="40">
        <v>5</v>
      </c>
      <c r="R92" s="40">
        <v>6</v>
      </c>
      <c r="S92" s="40">
        <v>7</v>
      </c>
      <c r="T92" s="40">
        <v>8</v>
      </c>
      <c r="U92" s="40">
        <v>9</v>
      </c>
      <c r="V92" s="40">
        <v>10</v>
      </c>
      <c r="W92" s="40">
        <v>11</v>
      </c>
      <c r="X92" s="41">
        <v>12</v>
      </c>
    </row>
    <row r="93" spans="1:24" ht="16" thickBot="1">
      <c r="A93" s="64" t="s">
        <v>110</v>
      </c>
      <c r="B93" s="10"/>
      <c r="C93" s="10"/>
      <c r="D93" s="10"/>
      <c r="E93" s="10"/>
      <c r="L93" s="42" t="s">
        <v>26</v>
      </c>
      <c r="M93" s="185" t="s">
        <v>142</v>
      </c>
      <c r="N93" s="185" t="s">
        <v>142</v>
      </c>
      <c r="O93" s="185" t="s">
        <v>142</v>
      </c>
      <c r="P93" s="185" t="s">
        <v>142</v>
      </c>
      <c r="Q93" s="185" t="s">
        <v>142</v>
      </c>
      <c r="R93" s="185" t="s">
        <v>142</v>
      </c>
      <c r="S93" s="185" t="s">
        <v>142</v>
      </c>
      <c r="T93" s="185" t="s">
        <v>142</v>
      </c>
      <c r="U93" s="185" t="s">
        <v>142</v>
      </c>
      <c r="V93" s="185" t="s">
        <v>142</v>
      </c>
      <c r="W93" s="185" t="s">
        <v>143</v>
      </c>
      <c r="X93" s="185" t="s">
        <v>143</v>
      </c>
    </row>
    <row r="94" spans="1:24">
      <c r="A94" s="65" t="s">
        <v>111</v>
      </c>
      <c r="B94" s="66">
        <v>830</v>
      </c>
      <c r="C94" s="67" t="s">
        <v>112</v>
      </c>
      <c r="D94" s="10"/>
      <c r="E94" s="10"/>
      <c r="L94" s="42" t="s">
        <v>27</v>
      </c>
      <c r="M94" s="186"/>
      <c r="N94" s="186"/>
      <c r="O94" s="186"/>
      <c r="P94" s="186"/>
      <c r="Q94" s="186"/>
      <c r="R94" s="186"/>
      <c r="S94" s="186"/>
      <c r="T94" s="186"/>
      <c r="U94" s="186"/>
      <c r="V94" s="186"/>
      <c r="W94" s="186"/>
      <c r="X94" s="186"/>
    </row>
    <row r="95" spans="1:24" ht="16" thickBot="1">
      <c r="A95" s="68" t="s">
        <v>113</v>
      </c>
      <c r="B95" s="69" t="s">
        <v>114</v>
      </c>
      <c r="C95" s="70"/>
      <c r="D95" s="10"/>
      <c r="E95" s="10"/>
      <c r="L95" s="42" t="s">
        <v>28</v>
      </c>
      <c r="M95" s="186"/>
      <c r="N95" s="186"/>
      <c r="O95" s="186"/>
      <c r="P95" s="186"/>
      <c r="Q95" s="186"/>
      <c r="R95" s="186"/>
      <c r="S95" s="186"/>
      <c r="T95" s="186"/>
      <c r="U95" s="186"/>
      <c r="V95" s="186"/>
      <c r="W95" s="186"/>
      <c r="X95" s="186"/>
    </row>
    <row r="96" spans="1:24">
      <c r="A96" s="71" t="s">
        <v>115</v>
      </c>
      <c r="B96" s="10"/>
      <c r="C96" s="10"/>
      <c r="D96" s="10"/>
      <c r="E96" s="10"/>
      <c r="L96" s="42" t="s">
        <v>29</v>
      </c>
      <c r="M96" s="186"/>
      <c r="N96" s="186"/>
      <c r="O96" s="186"/>
      <c r="P96" s="186"/>
      <c r="Q96" s="186"/>
      <c r="R96" s="186"/>
      <c r="S96" s="186"/>
      <c r="T96" s="186"/>
      <c r="U96" s="186"/>
      <c r="V96" s="186"/>
      <c r="W96" s="186"/>
      <c r="X96" s="186"/>
    </row>
    <row r="97" spans="1:24">
      <c r="A97" s="72">
        <v>817</v>
      </c>
      <c r="B97" s="73" t="s">
        <v>116</v>
      </c>
      <c r="C97" s="70" t="s">
        <v>117</v>
      </c>
      <c r="D97" s="10"/>
      <c r="E97" s="10"/>
      <c r="L97" s="42" t="s">
        <v>30</v>
      </c>
      <c r="M97" s="186"/>
      <c r="N97" s="186"/>
      <c r="O97" s="186"/>
      <c r="P97" s="186"/>
      <c r="Q97" s="186"/>
      <c r="R97" s="186"/>
      <c r="S97" s="186"/>
      <c r="T97" s="186"/>
      <c r="U97" s="186"/>
      <c r="V97" s="186"/>
      <c r="W97" s="186"/>
      <c r="X97" s="186"/>
    </row>
    <row r="98" spans="1:24" ht="16" thickBot="1">
      <c r="A98" s="74"/>
      <c r="B98" s="75"/>
      <c r="C98" s="75"/>
      <c r="D98" s="74"/>
      <c r="E98" s="10"/>
      <c r="L98" s="42" t="s">
        <v>31</v>
      </c>
      <c r="M98" s="186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</row>
    <row r="99" spans="1:24">
      <c r="A99" s="79" t="s">
        <v>2</v>
      </c>
      <c r="B99" s="80"/>
      <c r="C99" s="80"/>
      <c r="D99" s="81"/>
      <c r="E99" s="82"/>
      <c r="F99" s="83"/>
      <c r="G99" t="s">
        <v>141</v>
      </c>
      <c r="L99" s="42" t="s">
        <v>32</v>
      </c>
      <c r="M99" s="186"/>
      <c r="N99" s="186"/>
      <c r="O99" s="186"/>
      <c r="P99" s="186"/>
      <c r="Q99" s="186"/>
      <c r="R99" s="186"/>
      <c r="S99" s="186"/>
      <c r="T99" s="186"/>
      <c r="U99" s="186"/>
      <c r="V99" s="186"/>
      <c r="W99" s="186"/>
      <c r="X99" s="186"/>
    </row>
    <row r="100" spans="1:24" ht="16" thickBot="1">
      <c r="A100" s="84"/>
      <c r="B100" s="76" t="s">
        <v>118</v>
      </c>
      <c r="C100" s="72"/>
      <c r="D100" s="72"/>
      <c r="E100" s="72"/>
      <c r="F100" s="85"/>
      <c r="L100" s="43" t="s">
        <v>33</v>
      </c>
      <c r="M100" s="187"/>
      <c r="N100" s="187"/>
      <c r="O100" s="187"/>
      <c r="P100" s="187"/>
      <c r="Q100" s="187"/>
      <c r="R100" s="187"/>
      <c r="S100" s="187"/>
      <c r="T100" s="187"/>
      <c r="U100" s="187"/>
      <c r="V100" s="187"/>
      <c r="W100" s="187"/>
      <c r="X100" s="187"/>
    </row>
    <row r="101" spans="1:24" ht="16" thickBot="1">
      <c r="A101" s="84"/>
      <c r="B101" s="77">
        <v>6</v>
      </c>
      <c r="C101" s="78" t="s">
        <v>119</v>
      </c>
      <c r="D101" s="72"/>
      <c r="E101" s="72"/>
      <c r="F101" s="85"/>
    </row>
    <row r="102" spans="1:24" ht="16" thickBot="1">
      <c r="A102" s="84"/>
      <c r="B102" s="77">
        <v>1</v>
      </c>
      <c r="C102" s="72" t="s">
        <v>120</v>
      </c>
      <c r="D102" s="72"/>
      <c r="E102" s="72"/>
      <c r="F102" s="85"/>
      <c r="L102" s="39"/>
      <c r="M102" s="40">
        <v>1</v>
      </c>
      <c r="N102" s="40">
        <v>2</v>
      </c>
      <c r="O102" s="40">
        <v>3</v>
      </c>
      <c r="P102" s="40">
        <v>4</v>
      </c>
      <c r="Q102" s="40">
        <v>5</v>
      </c>
      <c r="R102" s="40">
        <v>6</v>
      </c>
      <c r="S102" s="40">
        <v>7</v>
      </c>
      <c r="T102" s="40">
        <v>8</v>
      </c>
      <c r="U102" s="40">
        <v>9</v>
      </c>
      <c r="V102" s="40">
        <v>10</v>
      </c>
      <c r="W102" s="40">
        <v>11</v>
      </c>
      <c r="X102" s="41">
        <v>12</v>
      </c>
    </row>
    <row r="103" spans="1:24">
      <c r="A103" s="84"/>
      <c r="B103" s="72">
        <f>25*B102*B101</f>
        <v>150</v>
      </c>
      <c r="C103" s="72" t="s">
        <v>121</v>
      </c>
      <c r="D103" s="72"/>
      <c r="E103" s="72"/>
      <c r="F103" s="85"/>
      <c r="L103" s="42" t="s">
        <v>26</v>
      </c>
      <c r="M103" s="185" t="s">
        <v>144</v>
      </c>
      <c r="N103" s="185" t="s">
        <v>144</v>
      </c>
      <c r="O103" s="185" t="s">
        <v>144</v>
      </c>
      <c r="P103" s="185" t="s">
        <v>144</v>
      </c>
      <c r="Q103" s="185" t="s">
        <v>144</v>
      </c>
      <c r="R103" s="185" t="s">
        <v>144</v>
      </c>
      <c r="S103" s="185" t="s">
        <v>144</v>
      </c>
      <c r="T103" s="185" t="s">
        <v>144</v>
      </c>
      <c r="U103" s="185" t="s">
        <v>144</v>
      </c>
      <c r="V103" s="185" t="s">
        <v>144</v>
      </c>
      <c r="W103" s="185" t="s">
        <v>143</v>
      </c>
      <c r="X103" s="185" t="s">
        <v>143</v>
      </c>
    </row>
    <row r="104" spans="1:24">
      <c r="A104" s="84"/>
      <c r="B104" s="72">
        <f>(B103+0.2*B103)*1.5</f>
        <v>270</v>
      </c>
      <c r="C104" s="78" t="s">
        <v>122</v>
      </c>
      <c r="D104" s="72"/>
      <c r="E104" s="72"/>
      <c r="F104" s="85"/>
      <c r="L104" s="42" t="s">
        <v>27</v>
      </c>
      <c r="M104" s="186"/>
      <c r="N104" s="186"/>
      <c r="O104" s="186"/>
      <c r="P104" s="186"/>
      <c r="Q104" s="186"/>
      <c r="R104" s="186"/>
      <c r="S104" s="186"/>
      <c r="T104" s="186"/>
      <c r="U104" s="186"/>
      <c r="V104" s="186"/>
      <c r="W104" s="186"/>
      <c r="X104" s="186"/>
    </row>
    <row r="105" spans="1:24">
      <c r="A105" s="84"/>
      <c r="B105" s="72" t="s">
        <v>123</v>
      </c>
      <c r="C105" s="72" t="s">
        <v>124</v>
      </c>
      <c r="D105" s="72" t="s">
        <v>125</v>
      </c>
      <c r="E105" s="72" t="s">
        <v>126</v>
      </c>
      <c r="F105" s="85" t="s">
        <v>127</v>
      </c>
      <c r="L105" s="42" t="s">
        <v>28</v>
      </c>
      <c r="M105" s="186"/>
      <c r="N105" s="186"/>
      <c r="O105" s="186"/>
      <c r="P105" s="186"/>
      <c r="Q105" s="186"/>
      <c r="R105" s="186"/>
      <c r="S105" s="186"/>
      <c r="T105" s="186"/>
      <c r="U105" s="186"/>
      <c r="V105" s="186"/>
      <c r="W105" s="186"/>
      <c r="X105" s="186"/>
    </row>
    <row r="106" spans="1:24">
      <c r="A106" s="84"/>
      <c r="B106" s="72">
        <f>F106*E106/C106/1000</f>
        <v>0.27</v>
      </c>
      <c r="C106" s="77">
        <v>1000</v>
      </c>
      <c r="D106" s="72">
        <f>F106-B106</f>
        <v>269.73</v>
      </c>
      <c r="E106" s="77">
        <v>1000</v>
      </c>
      <c r="F106" s="85">
        <f>B104</f>
        <v>270</v>
      </c>
      <c r="L106" s="42" t="s">
        <v>29</v>
      </c>
      <c r="M106" s="186"/>
      <c r="N106" s="186"/>
      <c r="O106" s="186"/>
      <c r="P106" s="186"/>
      <c r="Q106" s="186"/>
      <c r="R106" s="186"/>
      <c r="S106" s="186"/>
      <c r="T106" s="186"/>
      <c r="U106" s="186"/>
      <c r="V106" s="186"/>
      <c r="W106" s="186"/>
      <c r="X106" s="186"/>
    </row>
    <row r="107" spans="1:24">
      <c r="A107" s="84"/>
      <c r="B107" s="72" t="s">
        <v>128</v>
      </c>
      <c r="C107" s="72"/>
      <c r="D107" s="72" t="s">
        <v>125</v>
      </c>
      <c r="E107" s="72"/>
      <c r="F107" s="85"/>
      <c r="L107" s="42" t="s">
        <v>30</v>
      </c>
      <c r="M107" s="186"/>
      <c r="N107" s="186"/>
      <c r="O107" s="186"/>
      <c r="P107" s="186"/>
      <c r="Q107" s="186"/>
      <c r="R107" s="186"/>
      <c r="S107" s="186"/>
      <c r="T107" s="186"/>
      <c r="U107" s="186"/>
      <c r="V107" s="186"/>
      <c r="W107" s="186"/>
      <c r="X107" s="186"/>
    </row>
    <row r="108" spans="1:24" ht="16" thickBot="1">
      <c r="A108" s="86"/>
      <c r="B108" s="87">
        <f>F106/3</f>
        <v>90</v>
      </c>
      <c r="C108" s="87" t="s">
        <v>129</v>
      </c>
      <c r="D108" s="87">
        <f>F106*2/3</f>
        <v>180</v>
      </c>
      <c r="E108" s="87"/>
      <c r="F108" s="88"/>
      <c r="L108" s="42" t="s">
        <v>31</v>
      </c>
      <c r="M108" s="186"/>
      <c r="N108" s="186"/>
      <c r="O108" s="186"/>
      <c r="P108" s="186"/>
      <c r="Q108" s="186"/>
      <c r="R108" s="186"/>
      <c r="S108" s="186"/>
      <c r="T108" s="186"/>
      <c r="U108" s="186"/>
      <c r="V108" s="186"/>
      <c r="W108" s="186"/>
      <c r="X108" s="186"/>
    </row>
    <row r="109" spans="1:24">
      <c r="L109" s="42" t="s">
        <v>32</v>
      </c>
      <c r="M109" s="186"/>
      <c r="N109" s="186"/>
      <c r="O109" s="186"/>
      <c r="P109" s="186"/>
      <c r="Q109" s="186"/>
      <c r="R109" s="186"/>
      <c r="S109" s="186"/>
      <c r="T109" s="186"/>
      <c r="U109" s="186"/>
      <c r="V109" s="186"/>
      <c r="W109" s="186"/>
      <c r="X109" s="186"/>
    </row>
    <row r="110" spans="1:24" ht="16" thickBot="1">
      <c r="A110" t="s">
        <v>140</v>
      </c>
      <c r="L110" s="43" t="s">
        <v>33</v>
      </c>
      <c r="M110" s="187"/>
      <c r="N110" s="187"/>
      <c r="O110" s="187"/>
      <c r="P110" s="187"/>
      <c r="Q110" s="187"/>
      <c r="R110" s="187"/>
      <c r="S110" s="187"/>
      <c r="T110" s="187"/>
      <c r="U110" s="187"/>
      <c r="V110" s="187"/>
      <c r="W110" s="187"/>
      <c r="X110" s="187"/>
    </row>
    <row r="111" spans="1:24" ht="16" thickBot="1">
      <c r="A111" s="79" t="s">
        <v>131</v>
      </c>
      <c r="B111" s="80"/>
      <c r="C111" s="80"/>
      <c r="D111" s="81"/>
      <c r="E111" s="82"/>
      <c r="F111" s="83"/>
    </row>
    <row r="112" spans="1:24" ht="16" thickBot="1">
      <c r="A112" s="84"/>
      <c r="B112" s="76" t="s">
        <v>118</v>
      </c>
      <c r="C112" s="72"/>
      <c r="D112" s="72"/>
      <c r="E112" s="72"/>
      <c r="F112" s="85"/>
      <c r="L112" s="39"/>
      <c r="M112" s="40">
        <v>1</v>
      </c>
      <c r="N112" s="40">
        <v>2</v>
      </c>
      <c r="O112" s="40">
        <v>3</v>
      </c>
      <c r="P112" s="40">
        <v>4</v>
      </c>
      <c r="Q112" s="40">
        <v>5</v>
      </c>
      <c r="R112" s="40">
        <v>6</v>
      </c>
      <c r="S112" s="40">
        <v>7</v>
      </c>
      <c r="T112" s="40">
        <v>8</v>
      </c>
      <c r="U112" s="40">
        <v>9</v>
      </c>
      <c r="V112" s="40">
        <v>10</v>
      </c>
      <c r="W112" s="40">
        <v>11</v>
      </c>
      <c r="X112" s="41">
        <v>12</v>
      </c>
    </row>
    <row r="113" spans="1:24">
      <c r="A113" s="84"/>
      <c r="B113" s="77">
        <v>80</v>
      </c>
      <c r="C113" s="78" t="s">
        <v>119</v>
      </c>
      <c r="D113" s="72"/>
      <c r="E113" s="72"/>
      <c r="F113" s="85"/>
      <c r="L113" s="42" t="s">
        <v>26</v>
      </c>
      <c r="M113" s="185" t="s">
        <v>143</v>
      </c>
      <c r="N113" s="185" t="s">
        <v>143</v>
      </c>
      <c r="O113" s="185" t="s">
        <v>143</v>
      </c>
      <c r="P113" s="185" t="s">
        <v>143</v>
      </c>
      <c r="Q113" s="185" t="s">
        <v>143</v>
      </c>
      <c r="R113" s="185" t="s">
        <v>143</v>
      </c>
      <c r="S113" s="185" t="s">
        <v>145</v>
      </c>
      <c r="T113" s="185" t="s">
        <v>145</v>
      </c>
      <c r="U113" s="185" t="s">
        <v>145</v>
      </c>
      <c r="V113" s="185" t="s">
        <v>146</v>
      </c>
      <c r="W113" s="185" t="s">
        <v>146</v>
      </c>
      <c r="X113" s="185" t="s">
        <v>146</v>
      </c>
    </row>
    <row r="114" spans="1:24">
      <c r="A114" s="84"/>
      <c r="B114" s="72">
        <f>25*B113</f>
        <v>2000</v>
      </c>
      <c r="C114" s="72" t="s">
        <v>121</v>
      </c>
      <c r="D114" s="72"/>
      <c r="E114" s="72"/>
      <c r="F114" s="85"/>
      <c r="L114" s="42" t="s">
        <v>27</v>
      </c>
      <c r="M114" s="186"/>
      <c r="N114" s="186"/>
      <c r="O114" s="186"/>
      <c r="P114" s="186"/>
      <c r="Q114" s="186"/>
      <c r="R114" s="186"/>
      <c r="S114" s="186"/>
      <c r="T114" s="186"/>
      <c r="U114" s="186"/>
      <c r="V114" s="186"/>
      <c r="W114" s="186"/>
      <c r="X114" s="186"/>
    </row>
    <row r="115" spans="1:24">
      <c r="A115" s="84"/>
      <c r="B115" s="72">
        <f>(B114+0.2*B114)*2</f>
        <v>4800</v>
      </c>
      <c r="C115" s="78" t="s">
        <v>122</v>
      </c>
      <c r="D115" s="72"/>
      <c r="E115" s="72"/>
      <c r="F115" s="85"/>
      <c r="L115" s="42" t="s">
        <v>28</v>
      </c>
      <c r="M115" s="186"/>
      <c r="N115" s="186"/>
      <c r="O115" s="186"/>
      <c r="P115" s="186"/>
      <c r="Q115" s="186"/>
      <c r="R115" s="186"/>
      <c r="S115" s="186"/>
      <c r="T115" s="186"/>
      <c r="U115" s="186"/>
      <c r="V115" s="186"/>
      <c r="W115" s="186"/>
      <c r="X115" s="186"/>
    </row>
    <row r="116" spans="1:24">
      <c r="A116" s="84"/>
      <c r="B116" s="72" t="s">
        <v>123</v>
      </c>
      <c r="C116" s="72" t="s">
        <v>124</v>
      </c>
      <c r="D116" s="72" t="s">
        <v>125</v>
      </c>
      <c r="E116" s="72" t="s">
        <v>126</v>
      </c>
      <c r="F116" s="85" t="s">
        <v>127</v>
      </c>
      <c r="L116" s="42" t="s">
        <v>29</v>
      </c>
      <c r="M116" s="186"/>
      <c r="N116" s="186"/>
      <c r="O116" s="186"/>
      <c r="P116" s="186"/>
      <c r="Q116" s="186"/>
      <c r="R116" s="186"/>
      <c r="S116" s="186"/>
      <c r="T116" s="186"/>
      <c r="U116" s="186"/>
      <c r="V116" s="186"/>
      <c r="W116" s="186"/>
      <c r="X116" s="186"/>
    </row>
    <row r="117" spans="1:24">
      <c r="A117" s="84"/>
      <c r="B117" s="72">
        <f>F117*E117/C117/1000</f>
        <v>1.44</v>
      </c>
      <c r="C117" s="77">
        <v>1000</v>
      </c>
      <c r="D117" s="72">
        <f>F117-B117</f>
        <v>4798.5600000000004</v>
      </c>
      <c r="E117" s="77">
        <v>300</v>
      </c>
      <c r="F117" s="85">
        <f>B115</f>
        <v>4800</v>
      </c>
      <c r="L117" s="42" t="s">
        <v>30</v>
      </c>
      <c r="M117" s="186"/>
      <c r="N117" s="186"/>
      <c r="O117" s="186"/>
      <c r="P117" s="186"/>
      <c r="Q117" s="186"/>
      <c r="R117" s="186"/>
      <c r="S117" s="186"/>
      <c r="T117" s="186"/>
      <c r="U117" s="186"/>
      <c r="V117" s="186"/>
      <c r="W117" s="186"/>
      <c r="X117" s="186"/>
    </row>
    <row r="118" spans="1:24">
      <c r="A118" s="84"/>
      <c r="B118" s="1"/>
      <c r="C118" s="1"/>
      <c r="D118" s="89"/>
      <c r="E118" s="90"/>
      <c r="F118" s="91"/>
      <c r="L118" s="42" t="s">
        <v>31</v>
      </c>
      <c r="M118" s="186"/>
      <c r="N118" s="186"/>
      <c r="O118" s="186"/>
      <c r="P118" s="186"/>
      <c r="Q118" s="186"/>
      <c r="R118" s="186"/>
      <c r="S118" s="186"/>
      <c r="T118" s="186"/>
      <c r="U118" s="186"/>
      <c r="V118" s="186"/>
      <c r="W118" s="186"/>
      <c r="X118" s="186"/>
    </row>
    <row r="119" spans="1:24">
      <c r="A119" s="92" t="s">
        <v>136</v>
      </c>
      <c r="B119" s="1"/>
      <c r="C119" s="1"/>
      <c r="D119" s="89"/>
      <c r="E119" s="90"/>
      <c r="F119" s="91"/>
      <c r="L119" s="42" t="s">
        <v>32</v>
      </c>
      <c r="M119" s="186"/>
      <c r="N119" s="186"/>
      <c r="O119" s="186"/>
      <c r="P119" s="186"/>
      <c r="Q119" s="186"/>
      <c r="R119" s="186"/>
      <c r="S119" s="186"/>
      <c r="T119" s="186"/>
      <c r="U119" s="186"/>
      <c r="V119" s="186"/>
      <c r="W119" s="186"/>
      <c r="X119" s="186"/>
    </row>
    <row r="120" spans="1:24" ht="16" thickBot="1">
      <c r="A120" s="84"/>
      <c r="B120" s="76" t="s">
        <v>118</v>
      </c>
      <c r="C120" s="72"/>
      <c r="D120" s="72"/>
      <c r="E120" s="72"/>
      <c r="F120" s="85"/>
      <c r="L120" s="43" t="s">
        <v>33</v>
      </c>
      <c r="M120" s="187"/>
      <c r="N120" s="187"/>
      <c r="O120" s="187"/>
      <c r="P120" s="187"/>
      <c r="Q120" s="187"/>
      <c r="R120" s="187"/>
      <c r="S120" s="187"/>
      <c r="T120" s="187"/>
      <c r="U120" s="187"/>
      <c r="V120" s="187"/>
      <c r="W120" s="187"/>
      <c r="X120" s="187"/>
    </row>
    <row r="121" spans="1:24">
      <c r="A121" s="84"/>
      <c r="B121" s="77">
        <v>80</v>
      </c>
      <c r="C121" s="78" t="s">
        <v>119</v>
      </c>
      <c r="D121" s="72"/>
      <c r="E121" s="72"/>
      <c r="F121" s="85"/>
    </row>
    <row r="122" spans="1:24" ht="16" customHeight="1">
      <c r="A122" s="84"/>
      <c r="B122" s="72">
        <f>25*B121</f>
        <v>2000</v>
      </c>
      <c r="C122" s="72" t="s">
        <v>121</v>
      </c>
      <c r="D122" s="72"/>
      <c r="E122" s="72"/>
      <c r="F122" s="85"/>
    </row>
    <row r="123" spans="1:24">
      <c r="A123" s="84"/>
      <c r="B123" s="72">
        <f>(B122+0.2*B122)*2</f>
        <v>4800</v>
      </c>
      <c r="C123" s="78" t="s">
        <v>122</v>
      </c>
      <c r="D123" s="72"/>
      <c r="E123" s="72"/>
      <c r="F123" s="85"/>
    </row>
    <row r="124" spans="1:24">
      <c r="A124" s="84"/>
      <c r="B124" s="72" t="s">
        <v>133</v>
      </c>
      <c r="C124" s="72" t="s">
        <v>134</v>
      </c>
      <c r="D124" s="72" t="s">
        <v>125</v>
      </c>
      <c r="E124" s="72" t="s">
        <v>126</v>
      </c>
      <c r="F124" s="85" t="s">
        <v>127</v>
      </c>
    </row>
    <row r="125" spans="1:24">
      <c r="A125" s="84"/>
      <c r="B125" s="72">
        <f>F125*E125/C125</f>
        <v>1600</v>
      </c>
      <c r="C125" s="77">
        <v>300</v>
      </c>
      <c r="D125" s="72">
        <f>F125-B125</f>
        <v>3200</v>
      </c>
      <c r="E125" s="77">
        <v>100</v>
      </c>
      <c r="F125" s="85">
        <f>B123</f>
        <v>4800</v>
      </c>
    </row>
    <row r="126" spans="1:24">
      <c r="A126" s="84"/>
      <c r="B126" s="1"/>
      <c r="C126" s="1"/>
      <c r="D126" s="89"/>
      <c r="E126" s="90"/>
      <c r="F126" s="91"/>
    </row>
    <row r="127" spans="1:24">
      <c r="A127" s="92" t="s">
        <v>137</v>
      </c>
      <c r="B127" s="1"/>
      <c r="C127" s="1"/>
      <c r="D127" s="89"/>
      <c r="E127" s="90"/>
      <c r="F127" s="91"/>
    </row>
    <row r="128" spans="1:24">
      <c r="A128" s="84"/>
      <c r="B128" s="76" t="s">
        <v>118</v>
      </c>
      <c r="C128" s="72"/>
      <c r="D128" s="72"/>
      <c r="E128" s="72"/>
      <c r="F128" s="85"/>
    </row>
    <row r="129" spans="1:12">
      <c r="A129" s="84"/>
      <c r="B129" s="77">
        <v>80</v>
      </c>
      <c r="C129" s="78" t="s">
        <v>119</v>
      </c>
      <c r="D129" s="72"/>
      <c r="E129" s="72"/>
      <c r="F129" s="85"/>
    </row>
    <row r="130" spans="1:12">
      <c r="A130" s="84"/>
      <c r="B130" s="72">
        <f>25*B129</f>
        <v>2000</v>
      </c>
      <c r="C130" s="72" t="s">
        <v>121</v>
      </c>
      <c r="D130" s="72"/>
      <c r="E130" s="72"/>
      <c r="F130" s="85"/>
    </row>
    <row r="131" spans="1:12">
      <c r="A131" s="84"/>
      <c r="B131" s="72">
        <f>(B130+0.2*B130)*2</f>
        <v>4800</v>
      </c>
      <c r="C131" s="78" t="s">
        <v>122</v>
      </c>
      <c r="D131" s="72"/>
      <c r="E131" s="72"/>
      <c r="F131" s="85"/>
    </row>
    <row r="132" spans="1:12" ht="16" customHeight="1">
      <c r="A132" s="84"/>
      <c r="B132" s="72" t="s">
        <v>133</v>
      </c>
      <c r="C132" s="72" t="s">
        <v>134</v>
      </c>
      <c r="D132" s="72" t="s">
        <v>125</v>
      </c>
      <c r="E132" s="72" t="s">
        <v>126</v>
      </c>
      <c r="F132" s="85" t="s">
        <v>127</v>
      </c>
    </row>
    <row r="133" spans="1:12" ht="16" thickBot="1">
      <c r="A133" s="86"/>
      <c r="B133" s="87">
        <f>F133*E133/C133</f>
        <v>1440</v>
      </c>
      <c r="C133" s="93">
        <v>100</v>
      </c>
      <c r="D133" s="87">
        <f>F133-B133</f>
        <v>3360</v>
      </c>
      <c r="E133" s="93">
        <v>30</v>
      </c>
      <c r="F133" s="88">
        <f>B131</f>
        <v>4800</v>
      </c>
    </row>
    <row r="135" spans="1:12">
      <c r="A135" t="s">
        <v>132</v>
      </c>
      <c r="D135"/>
      <c r="E135"/>
      <c r="L135" t="s">
        <v>222</v>
      </c>
    </row>
    <row r="136" spans="1:12">
      <c r="A136" t="s">
        <v>135</v>
      </c>
      <c r="D136"/>
      <c r="E136"/>
    </row>
    <row r="137" spans="1:12">
      <c r="A137" t="s">
        <v>138</v>
      </c>
      <c r="D137"/>
      <c r="E137"/>
    </row>
    <row r="138" spans="1:12">
      <c r="A138" t="s">
        <v>139</v>
      </c>
      <c r="D138"/>
      <c r="E138"/>
    </row>
    <row r="142" spans="1:12" ht="16" customHeight="1"/>
  </sheetData>
  <mergeCells count="73">
    <mergeCell ref="X113:X120"/>
    <mergeCell ref="R113:R120"/>
    <mergeCell ref="S113:S120"/>
    <mergeCell ref="T113:T120"/>
    <mergeCell ref="U113:U120"/>
    <mergeCell ref="V113:V120"/>
    <mergeCell ref="W113:W120"/>
    <mergeCell ref="T103:T110"/>
    <mergeCell ref="U103:U110"/>
    <mergeCell ref="V103:V110"/>
    <mergeCell ref="W103:W110"/>
    <mergeCell ref="X103:X110"/>
    <mergeCell ref="M113:M120"/>
    <mergeCell ref="N113:N120"/>
    <mergeCell ref="O113:O120"/>
    <mergeCell ref="P113:P120"/>
    <mergeCell ref="Q113:Q120"/>
    <mergeCell ref="V93:V100"/>
    <mergeCell ref="W93:W100"/>
    <mergeCell ref="X93:X100"/>
    <mergeCell ref="M103:M110"/>
    <mergeCell ref="N103:N110"/>
    <mergeCell ref="O103:O110"/>
    <mergeCell ref="P103:P110"/>
    <mergeCell ref="Q103:Q110"/>
    <mergeCell ref="R103:R110"/>
    <mergeCell ref="S103:S110"/>
    <mergeCell ref="P93:P100"/>
    <mergeCell ref="Q93:Q100"/>
    <mergeCell ref="R93:R100"/>
    <mergeCell ref="S93:S100"/>
    <mergeCell ref="T93:T100"/>
    <mergeCell ref="U93:U100"/>
    <mergeCell ref="M93:M100"/>
    <mergeCell ref="N93:N100"/>
    <mergeCell ref="O93:O100"/>
    <mergeCell ref="S53:S60"/>
    <mergeCell ref="T53:T60"/>
    <mergeCell ref="U53:U60"/>
    <mergeCell ref="V53:V60"/>
    <mergeCell ref="W53:W60"/>
    <mergeCell ref="X53:X60"/>
    <mergeCell ref="M53:M60"/>
    <mergeCell ref="N53:N60"/>
    <mergeCell ref="O53:O60"/>
    <mergeCell ref="P53:P60"/>
    <mergeCell ref="Q53:Q60"/>
    <mergeCell ref="R53:R60"/>
    <mergeCell ref="X43:X50"/>
    <mergeCell ref="M43:M50"/>
    <mergeCell ref="N43:N50"/>
    <mergeCell ref="O43:O50"/>
    <mergeCell ref="P43:P50"/>
    <mergeCell ref="Q43:Q50"/>
    <mergeCell ref="R43:R50"/>
    <mergeCell ref="S43:S50"/>
    <mergeCell ref="T43:T50"/>
    <mergeCell ref="U43:U50"/>
    <mergeCell ref="V43:V50"/>
    <mergeCell ref="W43:W50"/>
    <mergeCell ref="R33:R40"/>
    <mergeCell ref="S33:S40"/>
    <mergeCell ref="X33:X40"/>
    <mergeCell ref="W33:W40"/>
    <mergeCell ref="V33:V40"/>
    <mergeCell ref="U33:U40"/>
    <mergeCell ref="T33:T40"/>
    <mergeCell ref="Q33:Q40"/>
    <mergeCell ref="D3:E3"/>
    <mergeCell ref="M33:M40"/>
    <mergeCell ref="N33:N40"/>
    <mergeCell ref="O33:O40"/>
    <mergeCell ref="P33:P40"/>
  </mergeCells>
  <phoneticPr fontId="5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AF169"/>
  <sheetViews>
    <sheetView workbookViewId="0">
      <selection activeCell="D5" sqref="D5:E68"/>
    </sheetView>
  </sheetViews>
  <sheetFormatPr baseColWidth="10" defaultRowHeight="15"/>
  <cols>
    <col min="4" max="4" width="7.33203125" style="23" customWidth="1"/>
    <col min="5" max="5" width="10.83203125" style="24" customWidth="1"/>
    <col min="9" max="9" width="11.6640625" bestFit="1" customWidth="1"/>
  </cols>
  <sheetData>
    <row r="1" spans="1:32">
      <c r="A1" t="s">
        <v>6</v>
      </c>
      <c r="G1" t="s">
        <v>273</v>
      </c>
    </row>
    <row r="2" spans="1:32">
      <c r="A2" t="s">
        <v>38</v>
      </c>
      <c r="F2" t="s">
        <v>34</v>
      </c>
    </row>
    <row r="3" spans="1:32" ht="16" thickBot="1">
      <c r="D3" s="188" t="s">
        <v>1</v>
      </c>
      <c r="E3" s="188"/>
      <c r="F3" t="s">
        <v>274</v>
      </c>
      <c r="M3" t="s">
        <v>12</v>
      </c>
      <c r="P3" t="s">
        <v>13</v>
      </c>
    </row>
    <row r="4" spans="1:32" ht="16" thickBot="1">
      <c r="A4" s="25" t="s">
        <v>5</v>
      </c>
      <c r="B4" s="25" t="s">
        <v>3</v>
      </c>
      <c r="C4" s="27" t="s">
        <v>4</v>
      </c>
      <c r="D4" s="29" t="s">
        <v>25</v>
      </c>
      <c r="E4" s="30" t="s">
        <v>24</v>
      </c>
      <c r="F4" s="28" t="s">
        <v>8</v>
      </c>
      <c r="G4" s="25" t="s">
        <v>9</v>
      </c>
      <c r="H4" s="25" t="s">
        <v>10</v>
      </c>
      <c r="I4" s="25" t="s">
        <v>11</v>
      </c>
      <c r="J4" s="25" t="s">
        <v>23</v>
      </c>
      <c r="Z4" s="44" t="s">
        <v>93</v>
      </c>
    </row>
    <row r="5" spans="1:32" ht="16" thickBot="1">
      <c r="A5" s="25">
        <v>5</v>
      </c>
      <c r="B5" s="25">
        <v>0.5</v>
      </c>
      <c r="C5" s="27">
        <v>15</v>
      </c>
      <c r="D5" s="31" t="s">
        <v>26</v>
      </c>
      <c r="E5" s="32">
        <v>1</v>
      </c>
      <c r="F5" s="28">
        <f>((A5*10 + (A5*10*0.1))/100)</f>
        <v>0.55000000000000004</v>
      </c>
      <c r="G5" s="25">
        <f>((B5*10 + (B5*10*0.1))/100)</f>
        <v>5.5E-2</v>
      </c>
      <c r="H5" s="25">
        <f>((C5*10 + (C5*10*0.1))/100)</f>
        <v>1.65</v>
      </c>
      <c r="I5" s="26">
        <f>($U$8-SUM(F5:H5))</f>
        <v>43.578333333333333</v>
      </c>
      <c r="J5" s="25">
        <v>42</v>
      </c>
      <c r="M5" s="35" t="s">
        <v>40</v>
      </c>
      <c r="N5" s="10" t="s">
        <v>42</v>
      </c>
      <c r="O5" s="10" t="s">
        <v>43</v>
      </c>
      <c r="P5" s="74" t="s">
        <v>260</v>
      </c>
      <c r="R5" s="2" t="s">
        <v>14</v>
      </c>
      <c r="S5" s="3"/>
      <c r="T5" s="3"/>
      <c r="U5" s="4" t="s">
        <v>15</v>
      </c>
      <c r="V5" s="5"/>
      <c r="Z5" s="45" t="s">
        <v>95</v>
      </c>
      <c r="AA5" s="46" t="s">
        <v>96</v>
      </c>
      <c r="AB5" s="47" t="s">
        <v>97</v>
      </c>
      <c r="AC5" s="48" t="s">
        <v>98</v>
      </c>
      <c r="AD5" s="49">
        <v>2</v>
      </c>
    </row>
    <row r="6" spans="1:32" ht="16" thickBot="1">
      <c r="A6" s="25">
        <v>5</v>
      </c>
      <c r="B6" s="25">
        <v>0.5</v>
      </c>
      <c r="C6" s="27">
        <v>20</v>
      </c>
      <c r="D6" s="31" t="s">
        <v>27</v>
      </c>
      <c r="E6" s="32">
        <v>1</v>
      </c>
      <c r="F6" s="28">
        <f t="shared" ref="F6:H68" si="0">((A6*10 + (A6*10*0.1))/100)</f>
        <v>0.55000000000000004</v>
      </c>
      <c r="G6" s="25">
        <f t="shared" si="0"/>
        <v>5.5E-2</v>
      </c>
      <c r="H6" s="25">
        <f t="shared" si="0"/>
        <v>2.2000000000000002</v>
      </c>
      <c r="I6" s="26">
        <f t="shared" ref="I6:I44" si="1">($U$8-SUM(F6:H6))</f>
        <v>43.028333333333336</v>
      </c>
      <c r="J6" s="25"/>
      <c r="M6" s="36" t="s">
        <v>11</v>
      </c>
      <c r="N6" s="37">
        <v>450</v>
      </c>
      <c r="O6" s="37">
        <f>N6*8</f>
        <v>3600</v>
      </c>
      <c r="P6" s="25">
        <f>O6+(O6*0.1)</f>
        <v>3960</v>
      </c>
      <c r="R6" s="6"/>
      <c r="S6" s="7" t="s">
        <v>16</v>
      </c>
      <c r="T6" s="8" t="s">
        <v>17</v>
      </c>
      <c r="U6" s="9">
        <v>10</v>
      </c>
      <c r="V6" s="10"/>
      <c r="Z6" s="50" t="s">
        <v>11</v>
      </c>
      <c r="AA6" s="51"/>
      <c r="AB6" s="37"/>
      <c r="AC6" s="52">
        <v>500</v>
      </c>
      <c r="AD6" s="53">
        <f>AC6*AD$5</f>
        <v>1000</v>
      </c>
    </row>
    <row r="7" spans="1:32">
      <c r="A7" s="25">
        <v>5</v>
      </c>
      <c r="B7" s="25">
        <v>0.5</v>
      </c>
      <c r="C7" s="27">
        <v>25</v>
      </c>
      <c r="D7" s="31" t="s">
        <v>28</v>
      </c>
      <c r="E7" s="32">
        <v>1</v>
      </c>
      <c r="F7" s="28">
        <f t="shared" si="0"/>
        <v>0.55000000000000004</v>
      </c>
      <c r="G7" s="25">
        <f t="shared" si="0"/>
        <v>5.5E-2</v>
      </c>
      <c r="H7" s="25">
        <f t="shared" si="0"/>
        <v>2.75</v>
      </c>
      <c r="I7" s="26">
        <f t="shared" si="1"/>
        <v>42.478333333333339</v>
      </c>
      <c r="J7" s="25"/>
      <c r="M7" s="38" t="s">
        <v>41</v>
      </c>
      <c r="N7" s="37">
        <f>N6/25</f>
        <v>18</v>
      </c>
      <c r="O7" s="37">
        <f>N7*8</f>
        <v>144</v>
      </c>
      <c r="P7" s="25">
        <f>O7+(O7*0.1)</f>
        <v>158.4</v>
      </c>
      <c r="R7" s="11"/>
      <c r="S7" s="12"/>
      <c r="T7" s="13"/>
      <c r="U7" s="14"/>
      <c r="V7" s="10"/>
      <c r="Z7" s="54" t="s">
        <v>99</v>
      </c>
      <c r="AA7" s="51">
        <v>5</v>
      </c>
      <c r="AB7" s="37">
        <f>AA7/100*96</f>
        <v>4.8000000000000007</v>
      </c>
      <c r="AC7" s="52">
        <f>AB7</f>
        <v>4.8000000000000007</v>
      </c>
      <c r="AD7" s="53">
        <f>AC7*AD$5</f>
        <v>9.6000000000000014</v>
      </c>
    </row>
    <row r="8" spans="1:32">
      <c r="A8" s="25">
        <v>5</v>
      </c>
      <c r="B8" s="25">
        <v>0.5</v>
      </c>
      <c r="C8" s="27">
        <v>30</v>
      </c>
      <c r="D8" s="31" t="s">
        <v>29</v>
      </c>
      <c r="E8" s="32">
        <v>1</v>
      </c>
      <c r="F8" s="28">
        <f t="shared" si="0"/>
        <v>0.55000000000000004</v>
      </c>
      <c r="G8" s="25">
        <f t="shared" si="0"/>
        <v>5.5E-2</v>
      </c>
      <c r="H8" s="25">
        <f t="shared" si="0"/>
        <v>3.3</v>
      </c>
      <c r="I8" s="26">
        <f t="shared" si="1"/>
        <v>41.928333333333335</v>
      </c>
      <c r="J8" s="25"/>
      <c r="R8" s="15" t="s">
        <v>18</v>
      </c>
      <c r="S8" s="12">
        <f>50/12</f>
        <v>4.166666666666667</v>
      </c>
      <c r="T8" s="13">
        <f>S8*8</f>
        <v>33.333333333333336</v>
      </c>
      <c r="U8" s="16">
        <f>((S8*U6)*0.1)+(S8*U6)</f>
        <v>45.833333333333336</v>
      </c>
      <c r="V8" s="10"/>
      <c r="Z8" s="54" t="s">
        <v>100</v>
      </c>
      <c r="AA8" s="51">
        <v>10</v>
      </c>
      <c r="AB8" s="37">
        <f>AA8/100*96</f>
        <v>9.6000000000000014</v>
      </c>
      <c r="AC8" s="52">
        <f>AB8</f>
        <v>9.6000000000000014</v>
      </c>
      <c r="AD8" s="53">
        <f>AC8*AD$5</f>
        <v>19.200000000000003</v>
      </c>
    </row>
    <row r="9" spans="1:32">
      <c r="A9" s="25">
        <v>5</v>
      </c>
      <c r="B9" s="25">
        <v>0.5</v>
      </c>
      <c r="C9" s="27">
        <v>35</v>
      </c>
      <c r="D9" s="31" t="s">
        <v>30</v>
      </c>
      <c r="E9" s="32">
        <v>1</v>
      </c>
      <c r="F9" s="28">
        <f t="shared" si="0"/>
        <v>0.55000000000000004</v>
      </c>
      <c r="G9" s="25">
        <f t="shared" si="0"/>
        <v>5.5E-2</v>
      </c>
      <c r="H9" s="25">
        <f t="shared" si="0"/>
        <v>3.85</v>
      </c>
      <c r="I9" s="26">
        <f t="shared" si="1"/>
        <v>41.378333333333337</v>
      </c>
      <c r="J9" s="25"/>
      <c r="R9" s="17" t="s">
        <v>19</v>
      </c>
      <c r="S9" s="12">
        <f>50/12</f>
        <v>4.166666666666667</v>
      </c>
      <c r="T9" s="13">
        <f>S9*8</f>
        <v>33.333333333333336</v>
      </c>
      <c r="U9" s="18">
        <f>((S9*U6)*0.1)+(S9*U6)</f>
        <v>45.833333333333336</v>
      </c>
      <c r="V9" s="10"/>
      <c r="Z9" s="54" t="s">
        <v>3</v>
      </c>
      <c r="AA9" s="51">
        <v>5</v>
      </c>
      <c r="AB9" s="37">
        <f>AA9/100*96</f>
        <v>4.8000000000000007</v>
      </c>
      <c r="AC9" s="52">
        <f>AB9</f>
        <v>4.8000000000000007</v>
      </c>
      <c r="AD9" s="53">
        <f>AC9*AD$5</f>
        <v>9.6000000000000014</v>
      </c>
    </row>
    <row r="10" spans="1:32" ht="16" thickBot="1">
      <c r="A10" s="25">
        <v>5</v>
      </c>
      <c r="B10" s="25">
        <v>0.75</v>
      </c>
      <c r="C10" s="27">
        <v>15</v>
      </c>
      <c r="D10" s="31" t="s">
        <v>31</v>
      </c>
      <c r="E10" s="32">
        <v>1</v>
      </c>
      <c r="F10" s="28">
        <f t="shared" si="0"/>
        <v>0.55000000000000004</v>
      </c>
      <c r="G10" s="25">
        <f t="shared" si="0"/>
        <v>8.2500000000000004E-2</v>
      </c>
      <c r="H10" s="25">
        <f t="shared" si="0"/>
        <v>1.65</v>
      </c>
      <c r="I10" s="26">
        <f t="shared" si="1"/>
        <v>43.550833333333337</v>
      </c>
      <c r="J10" s="25"/>
      <c r="R10" s="59" t="s">
        <v>20</v>
      </c>
      <c r="S10" s="60">
        <f>500/12</f>
        <v>41.666666666666664</v>
      </c>
      <c r="T10" s="61">
        <f>S10*8</f>
        <v>333.33333333333331</v>
      </c>
      <c r="U10" s="62">
        <f>((S10*U6)*0.1)+(S10*U6)</f>
        <v>458.33333333333331</v>
      </c>
      <c r="V10" s="19" t="s">
        <v>281</v>
      </c>
      <c r="Z10" s="55" t="s">
        <v>101</v>
      </c>
      <c r="AA10" s="56">
        <v>2.5</v>
      </c>
      <c r="AB10" s="57">
        <f>AA10/100*96</f>
        <v>2.4000000000000004</v>
      </c>
      <c r="AC10" s="58">
        <f>AB10</f>
        <v>2.4000000000000004</v>
      </c>
      <c r="AD10" s="53">
        <f>AC10*AD$5</f>
        <v>4.8000000000000007</v>
      </c>
    </row>
    <row r="11" spans="1:32" ht="16" thickBot="1">
      <c r="A11" s="25">
        <v>5</v>
      </c>
      <c r="B11" s="25">
        <v>0.75</v>
      </c>
      <c r="C11" s="27">
        <v>20</v>
      </c>
      <c r="D11" s="31" t="s">
        <v>32</v>
      </c>
      <c r="E11" s="32">
        <v>1</v>
      </c>
      <c r="F11" s="28">
        <f t="shared" si="0"/>
        <v>0.55000000000000004</v>
      </c>
      <c r="G11" s="25">
        <f t="shared" si="0"/>
        <v>8.2500000000000004E-2</v>
      </c>
      <c r="H11" s="25">
        <f t="shared" si="0"/>
        <v>2.2000000000000002</v>
      </c>
      <c r="I11" s="26">
        <f t="shared" si="1"/>
        <v>43.000833333333333</v>
      </c>
      <c r="J11" s="25"/>
      <c r="R11" s="21" t="s">
        <v>21</v>
      </c>
      <c r="S11" s="12">
        <f>S10/2</f>
        <v>20.833333333333332</v>
      </c>
      <c r="T11" s="13">
        <f>S11*8</f>
        <v>166.66666666666666</v>
      </c>
      <c r="U11" s="22">
        <f>((S11*U6)*0.1)+(S11*U6)</f>
        <v>229.16666666666666</v>
      </c>
      <c r="V11" s="10">
        <f>U11*(8*8)</f>
        <v>14666.666666666666</v>
      </c>
      <c r="Z11" s="35" t="s">
        <v>40</v>
      </c>
      <c r="AA11" s="10"/>
      <c r="AB11" s="10"/>
    </row>
    <row r="12" spans="1:32">
      <c r="A12" s="25">
        <v>5</v>
      </c>
      <c r="B12" s="25">
        <v>0.75</v>
      </c>
      <c r="C12" s="27">
        <v>25</v>
      </c>
      <c r="D12" s="31" t="s">
        <v>33</v>
      </c>
      <c r="E12" s="32">
        <v>1</v>
      </c>
      <c r="F12" s="28">
        <f t="shared" si="0"/>
        <v>0.55000000000000004</v>
      </c>
      <c r="G12" s="25">
        <f t="shared" si="0"/>
        <v>8.2500000000000004E-2</v>
      </c>
      <c r="H12" s="25">
        <f t="shared" si="0"/>
        <v>2.75</v>
      </c>
      <c r="I12" s="26">
        <f t="shared" si="1"/>
        <v>42.450833333333335</v>
      </c>
      <c r="J12" s="25"/>
      <c r="Z12" s="36" t="s">
        <v>11</v>
      </c>
      <c r="AA12" s="37">
        <v>450</v>
      </c>
      <c r="AB12" s="37">
        <f>AA12*AD5</f>
        <v>900</v>
      </c>
      <c r="AC12" s="126"/>
    </row>
    <row r="13" spans="1:32" ht="16" thickBot="1">
      <c r="A13" s="25">
        <v>5</v>
      </c>
      <c r="B13" s="25">
        <v>0.75</v>
      </c>
      <c r="C13" s="27">
        <v>30</v>
      </c>
      <c r="D13" s="31" t="s">
        <v>26</v>
      </c>
      <c r="E13" s="32">
        <v>2</v>
      </c>
      <c r="F13" s="28">
        <f t="shared" si="0"/>
        <v>0.55000000000000004</v>
      </c>
      <c r="G13" s="25">
        <f t="shared" si="0"/>
        <v>8.2500000000000004E-2</v>
      </c>
      <c r="H13" s="25">
        <f t="shared" si="0"/>
        <v>3.3</v>
      </c>
      <c r="I13" s="26">
        <f t="shared" si="1"/>
        <v>41.900833333333338</v>
      </c>
      <c r="J13" s="25"/>
      <c r="U13" s="20">
        <f>SUM(U8:U11)</f>
        <v>779.16666666666663</v>
      </c>
      <c r="Z13" s="38" t="s">
        <v>41</v>
      </c>
      <c r="AA13" s="37">
        <f>AA12/25</f>
        <v>18</v>
      </c>
      <c r="AB13" s="37">
        <f>AA13*AD5</f>
        <v>36</v>
      </c>
      <c r="AC13" s="126"/>
    </row>
    <row r="14" spans="1:32" ht="16" thickBot="1">
      <c r="A14" s="25">
        <v>5</v>
      </c>
      <c r="B14" s="25">
        <v>0.75</v>
      </c>
      <c r="C14" s="27">
        <v>35</v>
      </c>
      <c r="D14" s="31" t="s">
        <v>27</v>
      </c>
      <c r="E14" s="32">
        <v>2</v>
      </c>
      <c r="F14" s="28">
        <f t="shared" si="0"/>
        <v>0.55000000000000004</v>
      </c>
      <c r="G14" s="25">
        <f t="shared" si="0"/>
        <v>8.2500000000000004E-2</v>
      </c>
      <c r="H14" s="25">
        <f t="shared" si="0"/>
        <v>3.85</v>
      </c>
      <c r="I14" s="26">
        <f t="shared" si="1"/>
        <v>41.350833333333334</v>
      </c>
      <c r="J14" s="25"/>
      <c r="L14" t="s">
        <v>35</v>
      </c>
      <c r="Z14" s="2" t="s">
        <v>14</v>
      </c>
      <c r="AA14" s="3"/>
      <c r="AB14" s="3"/>
      <c r="AC14" s="4" t="s">
        <v>15</v>
      </c>
      <c r="AF14" t="s">
        <v>102</v>
      </c>
    </row>
    <row r="15" spans="1:32" ht="16" thickBot="1">
      <c r="A15" s="25">
        <v>5</v>
      </c>
      <c r="B15" s="25">
        <v>1.25</v>
      </c>
      <c r="C15" s="27">
        <v>15</v>
      </c>
      <c r="D15" s="31" t="s">
        <v>28</v>
      </c>
      <c r="E15" s="32">
        <v>2</v>
      </c>
      <c r="F15" s="28">
        <f t="shared" si="0"/>
        <v>0.55000000000000004</v>
      </c>
      <c r="G15" s="25">
        <f t="shared" si="0"/>
        <v>0.13750000000000001</v>
      </c>
      <c r="H15" s="25">
        <f t="shared" si="0"/>
        <v>1.65</v>
      </c>
      <c r="I15" s="26">
        <f t="shared" si="1"/>
        <v>43.495833333333337</v>
      </c>
      <c r="J15" s="25"/>
      <c r="L15" t="s">
        <v>280</v>
      </c>
      <c r="Z15" s="6"/>
      <c r="AA15" s="7" t="s">
        <v>16</v>
      </c>
      <c r="AB15" s="8" t="s">
        <v>17</v>
      </c>
      <c r="AC15" s="9">
        <v>96</v>
      </c>
      <c r="AF15" t="s">
        <v>103</v>
      </c>
    </row>
    <row r="16" spans="1:32">
      <c r="A16" s="25">
        <v>5</v>
      </c>
      <c r="B16" s="25">
        <v>1.25</v>
      </c>
      <c r="C16" s="27">
        <v>20</v>
      </c>
      <c r="D16" s="31" t="s">
        <v>29</v>
      </c>
      <c r="E16" s="32">
        <v>2</v>
      </c>
      <c r="F16" s="28">
        <f t="shared" si="0"/>
        <v>0.55000000000000004</v>
      </c>
      <c r="G16" s="25">
        <f t="shared" si="0"/>
        <v>0.13750000000000001</v>
      </c>
      <c r="H16" s="25">
        <f t="shared" si="0"/>
        <v>2.2000000000000002</v>
      </c>
      <c r="I16" s="26">
        <f t="shared" si="1"/>
        <v>42.945833333333333</v>
      </c>
      <c r="J16" s="25"/>
      <c r="L16" t="s">
        <v>244</v>
      </c>
      <c r="Z16" s="11" t="s">
        <v>5</v>
      </c>
      <c r="AA16" s="12">
        <v>0.05</v>
      </c>
      <c r="AB16" s="13">
        <f>AA16*8</f>
        <v>0.4</v>
      </c>
      <c r="AC16" s="14">
        <f>((AA16*AC15)*0.1)+(AA16*AC15)</f>
        <v>5.2800000000000011</v>
      </c>
    </row>
    <row r="17" spans="1:31">
      <c r="A17" s="25">
        <v>5</v>
      </c>
      <c r="B17" s="25">
        <v>1.25</v>
      </c>
      <c r="C17" s="27">
        <v>25</v>
      </c>
      <c r="D17" s="31" t="s">
        <v>30</v>
      </c>
      <c r="E17" s="32">
        <v>2</v>
      </c>
      <c r="F17" s="28">
        <f t="shared" si="0"/>
        <v>0.55000000000000004</v>
      </c>
      <c r="G17" s="25">
        <f t="shared" si="0"/>
        <v>0.13750000000000001</v>
      </c>
      <c r="H17" s="25">
        <f t="shared" si="0"/>
        <v>2.75</v>
      </c>
      <c r="I17" s="26">
        <f t="shared" si="1"/>
        <v>42.395833333333336</v>
      </c>
      <c r="J17" s="25"/>
      <c r="L17" t="s">
        <v>207</v>
      </c>
      <c r="Z17" s="15" t="s">
        <v>18</v>
      </c>
      <c r="AA17" s="12">
        <f>50/12</f>
        <v>4.166666666666667</v>
      </c>
      <c r="AB17" s="13">
        <f>AA17*8</f>
        <v>33.333333333333336</v>
      </c>
      <c r="AC17" s="16">
        <f>((AA17*AC15)*0.1)+(AA17*AC15)</f>
        <v>440</v>
      </c>
    </row>
    <row r="18" spans="1:31">
      <c r="A18" s="25">
        <v>5</v>
      </c>
      <c r="B18" s="25">
        <v>1.25</v>
      </c>
      <c r="C18" s="27">
        <v>30</v>
      </c>
      <c r="D18" s="31" t="s">
        <v>31</v>
      </c>
      <c r="E18" s="32">
        <v>2</v>
      </c>
      <c r="F18" s="28">
        <f t="shared" si="0"/>
        <v>0.55000000000000004</v>
      </c>
      <c r="G18" s="25">
        <f t="shared" si="0"/>
        <v>0.13750000000000001</v>
      </c>
      <c r="H18" s="25">
        <f t="shared" si="0"/>
        <v>3.3</v>
      </c>
      <c r="I18" s="26">
        <f t="shared" si="1"/>
        <v>41.845833333333339</v>
      </c>
      <c r="J18" s="25"/>
      <c r="L18" t="s">
        <v>259</v>
      </c>
      <c r="Z18" s="17" t="s">
        <v>19</v>
      </c>
      <c r="AA18" s="12">
        <f>50/12</f>
        <v>4.166666666666667</v>
      </c>
      <c r="AB18" s="13">
        <f>AA18*8</f>
        <v>33.333333333333336</v>
      </c>
      <c r="AC18" s="18">
        <f>((AA18*AC15)*0.1)+(AA18*AC15)</f>
        <v>440</v>
      </c>
    </row>
    <row r="19" spans="1:31">
      <c r="A19" s="25">
        <v>5</v>
      </c>
      <c r="B19" s="25">
        <v>1.25</v>
      </c>
      <c r="C19" s="27">
        <v>35</v>
      </c>
      <c r="D19" s="31" t="s">
        <v>32</v>
      </c>
      <c r="E19" s="32">
        <v>2</v>
      </c>
      <c r="F19" s="28">
        <f t="shared" si="0"/>
        <v>0.55000000000000004</v>
      </c>
      <c r="G19" s="25">
        <f t="shared" si="0"/>
        <v>0.13750000000000001</v>
      </c>
      <c r="H19" s="25">
        <f t="shared" si="0"/>
        <v>3.85</v>
      </c>
      <c r="I19" s="26">
        <f t="shared" si="1"/>
        <v>41.295833333333334</v>
      </c>
      <c r="J19" s="25"/>
      <c r="M19" t="s">
        <v>261</v>
      </c>
      <c r="S19">
        <v>25.83</v>
      </c>
      <c r="T19">
        <v>20</v>
      </c>
      <c r="Z19" s="59" t="s">
        <v>20</v>
      </c>
      <c r="AA19" s="60">
        <f>500/12</f>
        <v>41.666666666666664</v>
      </c>
      <c r="AB19" s="61">
        <f>AA19*8</f>
        <v>333.33333333333331</v>
      </c>
      <c r="AC19" s="62">
        <f>((AA19*AC15)*0.1)+(AA19*AC15)</f>
        <v>4400</v>
      </c>
    </row>
    <row r="20" spans="1:31" ht="16" thickBot="1">
      <c r="A20" s="25">
        <v>5</v>
      </c>
      <c r="B20" s="25">
        <v>1.5</v>
      </c>
      <c r="C20" s="27">
        <v>15</v>
      </c>
      <c r="D20" s="31" t="s">
        <v>33</v>
      </c>
      <c r="E20" s="32">
        <v>2</v>
      </c>
      <c r="F20" s="28">
        <f t="shared" si="0"/>
        <v>0.55000000000000004</v>
      </c>
      <c r="G20" s="25">
        <f t="shared" si="0"/>
        <v>0.16500000000000001</v>
      </c>
      <c r="H20" s="25">
        <f t="shared" si="0"/>
        <v>1.65</v>
      </c>
      <c r="I20" s="26">
        <f t="shared" si="1"/>
        <v>43.468333333333334</v>
      </c>
      <c r="J20" s="25"/>
      <c r="L20" t="s">
        <v>47</v>
      </c>
      <c r="Z20" s="21" t="s">
        <v>21</v>
      </c>
      <c r="AA20" s="12">
        <f>AA19/2</f>
        <v>20.833333333333332</v>
      </c>
      <c r="AB20" s="13">
        <f>AA20*8</f>
        <v>166.66666666666666</v>
      </c>
      <c r="AC20" s="22">
        <f>((AA20*AC15)*0.1)+(AA20*AC15)</f>
        <v>2200</v>
      </c>
      <c r="AE20" t="s">
        <v>104</v>
      </c>
    </row>
    <row r="21" spans="1:31">
      <c r="A21" s="25">
        <v>5</v>
      </c>
      <c r="B21" s="25">
        <v>1.5</v>
      </c>
      <c r="C21" s="27">
        <v>20</v>
      </c>
      <c r="D21" s="31" t="s">
        <v>26</v>
      </c>
      <c r="E21" s="32">
        <v>3</v>
      </c>
      <c r="F21" s="28">
        <f t="shared" si="0"/>
        <v>0.55000000000000004</v>
      </c>
      <c r="G21" s="25">
        <f t="shared" si="0"/>
        <v>0.16500000000000001</v>
      </c>
      <c r="H21" s="25">
        <f t="shared" si="0"/>
        <v>2.2000000000000002</v>
      </c>
      <c r="I21" s="26">
        <f t="shared" si="1"/>
        <v>42.918333333333337</v>
      </c>
      <c r="J21" s="25"/>
      <c r="M21" t="s">
        <v>48</v>
      </c>
    </row>
    <row r="22" spans="1:31">
      <c r="A22" s="25">
        <v>5</v>
      </c>
      <c r="B22" s="25">
        <v>1.5</v>
      </c>
      <c r="C22" s="27">
        <v>25</v>
      </c>
      <c r="D22" s="31" t="s">
        <v>27</v>
      </c>
      <c r="E22" s="32">
        <v>3</v>
      </c>
      <c r="F22" s="28">
        <f t="shared" si="0"/>
        <v>0.55000000000000004</v>
      </c>
      <c r="G22" s="25">
        <f t="shared" si="0"/>
        <v>0.16500000000000001</v>
      </c>
      <c r="H22" s="25">
        <f t="shared" si="0"/>
        <v>2.75</v>
      </c>
      <c r="I22" s="26">
        <f t="shared" si="1"/>
        <v>42.368333333333339</v>
      </c>
      <c r="J22" s="25"/>
      <c r="M22" t="s">
        <v>49</v>
      </c>
    </row>
    <row r="23" spans="1:31">
      <c r="A23" s="25">
        <v>5</v>
      </c>
      <c r="B23" s="25">
        <v>1.5</v>
      </c>
      <c r="C23" s="27">
        <v>30</v>
      </c>
      <c r="D23" s="31" t="s">
        <v>28</v>
      </c>
      <c r="E23" s="32">
        <v>3</v>
      </c>
      <c r="F23" s="28">
        <f t="shared" si="0"/>
        <v>0.55000000000000004</v>
      </c>
      <c r="G23" s="25">
        <f t="shared" si="0"/>
        <v>0.16500000000000001</v>
      </c>
      <c r="H23" s="25">
        <f t="shared" si="0"/>
        <v>3.3</v>
      </c>
      <c r="I23" s="26">
        <f t="shared" si="1"/>
        <v>41.818333333333335</v>
      </c>
      <c r="J23" s="25"/>
      <c r="L23" t="s">
        <v>53</v>
      </c>
    </row>
    <row r="24" spans="1:31">
      <c r="A24" s="25">
        <v>5</v>
      </c>
      <c r="B24" s="25">
        <v>1.5</v>
      </c>
      <c r="C24" s="27">
        <v>35</v>
      </c>
      <c r="D24" s="31" t="s">
        <v>29</v>
      </c>
      <c r="E24" s="32">
        <v>3</v>
      </c>
      <c r="F24" s="28">
        <f t="shared" si="0"/>
        <v>0.55000000000000004</v>
      </c>
      <c r="G24" s="25">
        <f t="shared" si="0"/>
        <v>0.16500000000000001</v>
      </c>
      <c r="H24" s="25">
        <f t="shared" si="0"/>
        <v>3.85</v>
      </c>
      <c r="I24" s="26">
        <f t="shared" si="1"/>
        <v>41.268333333333338</v>
      </c>
      <c r="J24" s="25"/>
      <c r="L24" t="s">
        <v>50</v>
      </c>
      <c r="M24" t="s">
        <v>262</v>
      </c>
    </row>
    <row r="25" spans="1:31">
      <c r="A25" s="25">
        <v>10</v>
      </c>
      <c r="B25" s="25">
        <v>0.5</v>
      </c>
      <c r="C25" s="27">
        <v>15</v>
      </c>
      <c r="D25" s="31" t="s">
        <v>30</v>
      </c>
      <c r="E25" s="32">
        <v>3</v>
      </c>
      <c r="F25" s="28">
        <f t="shared" si="0"/>
        <v>1.1000000000000001</v>
      </c>
      <c r="G25" s="25">
        <f t="shared" si="0"/>
        <v>5.5E-2</v>
      </c>
      <c r="H25" s="25">
        <f t="shared" si="0"/>
        <v>1.65</v>
      </c>
      <c r="I25" s="26">
        <f t="shared" si="1"/>
        <v>43.028333333333336</v>
      </c>
      <c r="J25" s="25"/>
      <c r="M25" t="s">
        <v>51</v>
      </c>
    </row>
    <row r="26" spans="1:31">
      <c r="A26" s="25">
        <v>10</v>
      </c>
      <c r="B26" s="25">
        <v>0.5</v>
      </c>
      <c r="C26" s="27">
        <v>20</v>
      </c>
      <c r="D26" s="31" t="s">
        <v>31</v>
      </c>
      <c r="E26" s="32">
        <v>3</v>
      </c>
      <c r="F26" s="28">
        <f t="shared" si="0"/>
        <v>1.1000000000000001</v>
      </c>
      <c r="G26" s="25">
        <f t="shared" si="0"/>
        <v>5.5E-2</v>
      </c>
      <c r="H26" s="25">
        <f t="shared" si="0"/>
        <v>2.2000000000000002</v>
      </c>
      <c r="I26" s="26">
        <f t="shared" si="1"/>
        <v>42.478333333333339</v>
      </c>
      <c r="J26" s="25"/>
    </row>
    <row r="27" spans="1:31">
      <c r="A27" s="25">
        <v>10</v>
      </c>
      <c r="B27" s="25">
        <v>0.5</v>
      </c>
      <c r="C27" s="27">
        <v>25</v>
      </c>
      <c r="D27" s="31" t="s">
        <v>32</v>
      </c>
      <c r="E27" s="32">
        <v>3</v>
      </c>
      <c r="F27" s="28">
        <f t="shared" si="0"/>
        <v>1.1000000000000001</v>
      </c>
      <c r="G27" s="25">
        <f t="shared" si="0"/>
        <v>5.5E-2</v>
      </c>
      <c r="H27" s="25">
        <f t="shared" si="0"/>
        <v>2.75</v>
      </c>
      <c r="I27" s="26">
        <f t="shared" si="1"/>
        <v>41.928333333333335</v>
      </c>
      <c r="J27" s="25"/>
      <c r="L27" t="s">
        <v>55</v>
      </c>
    </row>
    <row r="28" spans="1:31">
      <c r="A28" s="25">
        <v>10</v>
      </c>
      <c r="B28" s="25">
        <v>0.5</v>
      </c>
      <c r="C28" s="27">
        <v>30</v>
      </c>
      <c r="D28" s="31" t="s">
        <v>33</v>
      </c>
      <c r="E28" s="32">
        <v>3</v>
      </c>
      <c r="F28" s="28">
        <f t="shared" si="0"/>
        <v>1.1000000000000001</v>
      </c>
      <c r="G28" s="25">
        <f t="shared" si="0"/>
        <v>5.5E-2</v>
      </c>
      <c r="H28" s="25">
        <f t="shared" si="0"/>
        <v>3.3</v>
      </c>
      <c r="I28" s="26">
        <f t="shared" si="1"/>
        <v>41.378333333333337</v>
      </c>
      <c r="J28" s="25"/>
      <c r="M28" t="s">
        <v>263</v>
      </c>
      <c r="AC28" t="s">
        <v>230</v>
      </c>
    </row>
    <row r="29" spans="1:31">
      <c r="A29" s="25">
        <v>10</v>
      </c>
      <c r="B29" s="25">
        <v>0.5</v>
      </c>
      <c r="C29" s="27">
        <v>35</v>
      </c>
      <c r="D29" s="31" t="s">
        <v>26</v>
      </c>
      <c r="E29" s="32">
        <v>4</v>
      </c>
      <c r="F29" s="28">
        <f t="shared" si="0"/>
        <v>1.1000000000000001</v>
      </c>
      <c r="G29" s="25">
        <f t="shared" si="0"/>
        <v>5.5E-2</v>
      </c>
      <c r="H29" s="25">
        <f t="shared" si="0"/>
        <v>3.85</v>
      </c>
      <c r="I29" s="26">
        <f t="shared" si="1"/>
        <v>40.828333333333333</v>
      </c>
      <c r="J29" s="25"/>
      <c r="M29" t="s">
        <v>264</v>
      </c>
      <c r="AC29" t="s">
        <v>231</v>
      </c>
    </row>
    <row r="30" spans="1:31">
      <c r="A30" s="25">
        <v>10</v>
      </c>
      <c r="B30" s="25">
        <v>0.75</v>
      </c>
      <c r="C30" s="27">
        <v>15</v>
      </c>
      <c r="D30" s="31" t="s">
        <v>27</v>
      </c>
      <c r="E30" s="32">
        <v>4</v>
      </c>
      <c r="F30" s="28">
        <f t="shared" si="0"/>
        <v>1.1000000000000001</v>
      </c>
      <c r="G30" s="25">
        <f t="shared" si="0"/>
        <v>8.2500000000000004E-2</v>
      </c>
      <c r="H30" s="25">
        <f t="shared" si="0"/>
        <v>1.65</v>
      </c>
      <c r="I30" s="26">
        <f t="shared" si="1"/>
        <v>43.000833333333333</v>
      </c>
      <c r="J30" s="25"/>
      <c r="AC30" t="s">
        <v>232</v>
      </c>
    </row>
    <row r="31" spans="1:31" ht="16" thickBot="1">
      <c r="A31" s="25">
        <v>10</v>
      </c>
      <c r="B31" s="25">
        <v>0.75</v>
      </c>
      <c r="C31" s="27">
        <v>20</v>
      </c>
      <c r="D31" s="31" t="s">
        <v>28</v>
      </c>
      <c r="E31" s="32">
        <v>4</v>
      </c>
      <c r="F31" s="28">
        <f t="shared" si="0"/>
        <v>1.1000000000000001</v>
      </c>
      <c r="G31" s="25">
        <f t="shared" si="0"/>
        <v>8.2500000000000004E-2</v>
      </c>
      <c r="H31" s="25">
        <f t="shared" si="0"/>
        <v>2.2000000000000002</v>
      </c>
      <c r="I31" s="26">
        <f t="shared" si="1"/>
        <v>42.450833333333335</v>
      </c>
      <c r="J31" s="25"/>
      <c r="L31" t="s">
        <v>152</v>
      </c>
      <c r="M31" t="s">
        <v>226</v>
      </c>
      <c r="AC31" t="s">
        <v>233</v>
      </c>
    </row>
    <row r="32" spans="1:31" ht="16" thickBot="1">
      <c r="A32" s="25">
        <v>10</v>
      </c>
      <c r="B32" s="25">
        <v>0.75</v>
      </c>
      <c r="C32" s="27">
        <v>25</v>
      </c>
      <c r="D32" s="31" t="s">
        <v>29</v>
      </c>
      <c r="E32" s="32">
        <v>4</v>
      </c>
      <c r="F32" s="28">
        <f t="shared" si="0"/>
        <v>1.1000000000000001</v>
      </c>
      <c r="G32" s="25">
        <f t="shared" si="0"/>
        <v>8.2500000000000004E-2</v>
      </c>
      <c r="H32" s="25">
        <f t="shared" si="0"/>
        <v>2.75</v>
      </c>
      <c r="I32" s="26">
        <f t="shared" si="1"/>
        <v>41.900833333333338</v>
      </c>
      <c r="J32" s="25"/>
      <c r="L32" s="39"/>
      <c r="M32" s="40">
        <v>1</v>
      </c>
      <c r="N32" s="40">
        <v>2</v>
      </c>
      <c r="O32" s="40">
        <v>3</v>
      </c>
      <c r="P32" s="40">
        <v>4</v>
      </c>
      <c r="Q32" s="40">
        <v>5</v>
      </c>
      <c r="R32" s="40">
        <v>6</v>
      </c>
      <c r="S32" s="40">
        <v>7</v>
      </c>
      <c r="T32" s="40">
        <v>8</v>
      </c>
      <c r="U32" s="40">
        <v>9</v>
      </c>
      <c r="V32" s="40">
        <v>10</v>
      </c>
      <c r="W32" s="40">
        <v>11</v>
      </c>
      <c r="X32" s="41">
        <v>12</v>
      </c>
      <c r="Z32" s="158"/>
      <c r="AC32" t="s">
        <v>234</v>
      </c>
    </row>
    <row r="33" spans="1:26" ht="16" customHeight="1">
      <c r="A33" s="25">
        <v>10</v>
      </c>
      <c r="B33" s="25">
        <v>0.75</v>
      </c>
      <c r="C33" s="27">
        <v>30</v>
      </c>
      <c r="D33" s="31" t="s">
        <v>30</v>
      </c>
      <c r="E33" s="32">
        <v>4</v>
      </c>
      <c r="F33" s="28">
        <f t="shared" si="0"/>
        <v>1.1000000000000001</v>
      </c>
      <c r="G33" s="25">
        <f t="shared" si="0"/>
        <v>8.2500000000000004E-2</v>
      </c>
      <c r="H33" s="25">
        <f t="shared" si="0"/>
        <v>3.3</v>
      </c>
      <c r="I33" s="26">
        <f t="shared" si="1"/>
        <v>41.350833333333334</v>
      </c>
      <c r="J33" s="25"/>
      <c r="L33" s="42" t="s">
        <v>26</v>
      </c>
      <c r="M33" s="185">
        <v>1</v>
      </c>
      <c r="N33" s="185">
        <v>2</v>
      </c>
      <c r="O33" s="185">
        <v>3</v>
      </c>
      <c r="P33" s="185">
        <v>4</v>
      </c>
      <c r="Q33" s="185">
        <v>5</v>
      </c>
      <c r="R33" s="185">
        <v>6</v>
      </c>
      <c r="S33" s="185">
        <v>7</v>
      </c>
      <c r="T33" s="185">
        <v>8</v>
      </c>
      <c r="U33" s="185">
        <v>1</v>
      </c>
      <c r="V33" s="185">
        <v>2</v>
      </c>
      <c r="W33" s="185">
        <v>3</v>
      </c>
      <c r="X33" s="185">
        <v>4</v>
      </c>
      <c r="Z33" s="158"/>
    </row>
    <row r="34" spans="1:26">
      <c r="A34" s="25">
        <v>10</v>
      </c>
      <c r="B34" s="25">
        <v>0.75</v>
      </c>
      <c r="C34" s="27">
        <v>35</v>
      </c>
      <c r="D34" s="31" t="s">
        <v>31</v>
      </c>
      <c r="E34" s="32">
        <v>4</v>
      </c>
      <c r="F34" s="28">
        <f t="shared" si="0"/>
        <v>1.1000000000000001</v>
      </c>
      <c r="G34" s="25">
        <f t="shared" si="0"/>
        <v>8.2500000000000004E-2</v>
      </c>
      <c r="H34" s="25">
        <f t="shared" si="0"/>
        <v>3.85</v>
      </c>
      <c r="I34" s="26">
        <f t="shared" si="1"/>
        <v>40.800833333333337</v>
      </c>
      <c r="J34" s="25"/>
      <c r="L34" s="42" t="s">
        <v>27</v>
      </c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Z34" s="158"/>
    </row>
    <row r="35" spans="1:26">
      <c r="A35" s="25">
        <v>10</v>
      </c>
      <c r="B35" s="25">
        <v>1.25</v>
      </c>
      <c r="C35" s="27">
        <v>15</v>
      </c>
      <c r="D35" s="31" t="s">
        <v>32</v>
      </c>
      <c r="E35" s="32">
        <v>4</v>
      </c>
      <c r="F35" s="28">
        <f t="shared" si="0"/>
        <v>1.1000000000000001</v>
      </c>
      <c r="G35" s="25">
        <f t="shared" si="0"/>
        <v>0.13750000000000001</v>
      </c>
      <c r="H35" s="25">
        <f t="shared" si="0"/>
        <v>1.65</v>
      </c>
      <c r="I35" s="26">
        <f t="shared" si="1"/>
        <v>42.945833333333333</v>
      </c>
      <c r="J35" s="25"/>
      <c r="L35" s="42" t="s">
        <v>28</v>
      </c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Z35" s="158"/>
    </row>
    <row r="36" spans="1:26">
      <c r="A36" s="25">
        <v>10</v>
      </c>
      <c r="B36" s="25">
        <v>1.25</v>
      </c>
      <c r="C36" s="27">
        <v>20</v>
      </c>
      <c r="D36" s="31" t="s">
        <v>33</v>
      </c>
      <c r="E36" s="32">
        <v>4</v>
      </c>
      <c r="F36" s="28">
        <f t="shared" si="0"/>
        <v>1.1000000000000001</v>
      </c>
      <c r="G36" s="25">
        <f t="shared" si="0"/>
        <v>0.13750000000000001</v>
      </c>
      <c r="H36" s="25">
        <f t="shared" si="0"/>
        <v>2.2000000000000002</v>
      </c>
      <c r="I36" s="26">
        <f t="shared" si="1"/>
        <v>42.395833333333336</v>
      </c>
      <c r="J36" s="25"/>
      <c r="L36" s="42" t="s">
        <v>29</v>
      </c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Z36" s="158"/>
    </row>
    <row r="37" spans="1:26">
      <c r="A37" s="25">
        <v>10</v>
      </c>
      <c r="B37" s="25">
        <v>1.25</v>
      </c>
      <c r="C37" s="27">
        <v>25</v>
      </c>
      <c r="D37" s="31" t="s">
        <v>26</v>
      </c>
      <c r="E37" s="32">
        <v>5</v>
      </c>
      <c r="F37" s="28">
        <f t="shared" si="0"/>
        <v>1.1000000000000001</v>
      </c>
      <c r="G37" s="25">
        <f t="shared" si="0"/>
        <v>0.13750000000000001</v>
      </c>
      <c r="H37" s="25">
        <f t="shared" si="0"/>
        <v>2.75</v>
      </c>
      <c r="I37" s="26">
        <f t="shared" si="1"/>
        <v>41.845833333333339</v>
      </c>
      <c r="J37" s="25"/>
      <c r="L37" s="42" t="s">
        <v>30</v>
      </c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Z37" s="158"/>
    </row>
    <row r="38" spans="1:26">
      <c r="A38" s="25">
        <v>10</v>
      </c>
      <c r="B38" s="25">
        <v>1.25</v>
      </c>
      <c r="C38" s="27">
        <v>30</v>
      </c>
      <c r="D38" s="31" t="s">
        <v>27</v>
      </c>
      <c r="E38" s="32">
        <v>5</v>
      </c>
      <c r="F38" s="28">
        <f t="shared" si="0"/>
        <v>1.1000000000000001</v>
      </c>
      <c r="G38" s="25">
        <f t="shared" si="0"/>
        <v>0.13750000000000001</v>
      </c>
      <c r="H38" s="25">
        <f t="shared" si="0"/>
        <v>3.3</v>
      </c>
      <c r="I38" s="26">
        <f t="shared" si="1"/>
        <v>41.295833333333334</v>
      </c>
      <c r="J38" s="25"/>
      <c r="L38" s="42" t="s">
        <v>31</v>
      </c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Z38" s="158" t="s">
        <v>227</v>
      </c>
    </row>
    <row r="39" spans="1:26">
      <c r="A39" s="25">
        <v>10</v>
      </c>
      <c r="B39" s="25">
        <v>1.25</v>
      </c>
      <c r="C39" s="27">
        <v>35</v>
      </c>
      <c r="D39" s="31" t="s">
        <v>28</v>
      </c>
      <c r="E39" s="32">
        <v>5</v>
      </c>
      <c r="F39" s="28">
        <f t="shared" si="0"/>
        <v>1.1000000000000001</v>
      </c>
      <c r="G39" s="25">
        <f t="shared" si="0"/>
        <v>0.13750000000000001</v>
      </c>
      <c r="H39" s="25">
        <f t="shared" si="0"/>
        <v>3.85</v>
      </c>
      <c r="I39" s="26">
        <f t="shared" si="1"/>
        <v>40.745833333333337</v>
      </c>
      <c r="J39" s="25"/>
      <c r="L39" s="42" t="s">
        <v>32</v>
      </c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Z39" s="158"/>
    </row>
    <row r="40" spans="1:26" ht="16" thickBot="1">
      <c r="A40" s="25">
        <v>10</v>
      </c>
      <c r="B40" s="25">
        <v>1.5</v>
      </c>
      <c r="C40" s="27">
        <v>15</v>
      </c>
      <c r="D40" s="31" t="s">
        <v>29</v>
      </c>
      <c r="E40" s="32">
        <v>5</v>
      </c>
      <c r="F40" s="28">
        <f t="shared" si="0"/>
        <v>1.1000000000000001</v>
      </c>
      <c r="G40" s="25">
        <f t="shared" si="0"/>
        <v>0.16500000000000001</v>
      </c>
      <c r="H40" s="25">
        <f t="shared" si="0"/>
        <v>1.65</v>
      </c>
      <c r="I40" s="26">
        <f t="shared" si="1"/>
        <v>42.918333333333337</v>
      </c>
      <c r="J40" s="25"/>
      <c r="L40" s="43" t="s">
        <v>33</v>
      </c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  <c r="Z40" s="158"/>
    </row>
    <row r="41" spans="1:26" ht="16" thickBot="1">
      <c r="A41" s="25">
        <v>10</v>
      </c>
      <c r="B41" s="25">
        <v>1.5</v>
      </c>
      <c r="C41" s="27">
        <v>20</v>
      </c>
      <c r="D41" s="31" t="s">
        <v>30</v>
      </c>
      <c r="E41" s="32">
        <v>5</v>
      </c>
      <c r="F41" s="28">
        <f t="shared" si="0"/>
        <v>1.1000000000000001</v>
      </c>
      <c r="G41" s="25">
        <f t="shared" si="0"/>
        <v>0.16500000000000001</v>
      </c>
      <c r="H41" s="25">
        <f t="shared" si="0"/>
        <v>2.2000000000000002</v>
      </c>
      <c r="I41" s="26">
        <f t="shared" si="1"/>
        <v>42.368333333333332</v>
      </c>
      <c r="J41" s="25"/>
      <c r="L41" s="157" t="s">
        <v>153</v>
      </c>
      <c r="Z41" s="158"/>
    </row>
    <row r="42" spans="1:26" ht="16" thickBot="1">
      <c r="A42" s="25">
        <v>10</v>
      </c>
      <c r="B42" s="25">
        <v>1.5</v>
      </c>
      <c r="C42" s="27">
        <v>25</v>
      </c>
      <c r="D42" s="31" t="s">
        <v>31</v>
      </c>
      <c r="E42" s="32">
        <v>5</v>
      </c>
      <c r="F42" s="28">
        <f t="shared" si="0"/>
        <v>1.1000000000000001</v>
      </c>
      <c r="G42" s="25">
        <f t="shared" si="0"/>
        <v>0.16500000000000001</v>
      </c>
      <c r="H42" s="25">
        <f t="shared" si="0"/>
        <v>2.75</v>
      </c>
      <c r="I42" s="26">
        <f t="shared" si="1"/>
        <v>41.818333333333335</v>
      </c>
      <c r="J42" s="25"/>
      <c r="L42" s="39"/>
      <c r="M42" s="40">
        <v>1</v>
      </c>
      <c r="N42" s="40">
        <v>2</v>
      </c>
      <c r="O42" s="40">
        <v>3</v>
      </c>
      <c r="P42" s="40">
        <v>4</v>
      </c>
      <c r="Q42" s="40">
        <v>5</v>
      </c>
      <c r="R42" s="40">
        <v>6</v>
      </c>
      <c r="S42" s="40">
        <v>7</v>
      </c>
      <c r="T42" s="40">
        <v>8</v>
      </c>
      <c r="U42" s="40">
        <v>9</v>
      </c>
      <c r="V42" s="40">
        <v>10</v>
      </c>
      <c r="W42" s="40">
        <v>11</v>
      </c>
      <c r="X42" s="41">
        <v>12</v>
      </c>
      <c r="Z42" s="158"/>
    </row>
    <row r="43" spans="1:26" ht="16" customHeight="1">
      <c r="A43" s="25">
        <v>10</v>
      </c>
      <c r="B43" s="25">
        <v>1.5</v>
      </c>
      <c r="C43" s="27">
        <v>30</v>
      </c>
      <c r="D43" s="31" t="s">
        <v>32</v>
      </c>
      <c r="E43" s="32">
        <v>5</v>
      </c>
      <c r="F43" s="28">
        <f t="shared" si="0"/>
        <v>1.1000000000000001</v>
      </c>
      <c r="G43" s="25">
        <f t="shared" si="0"/>
        <v>0.16500000000000001</v>
      </c>
      <c r="H43" s="25">
        <f t="shared" si="0"/>
        <v>3.3</v>
      </c>
      <c r="I43" s="26">
        <f t="shared" si="1"/>
        <v>41.268333333333338</v>
      </c>
      <c r="J43" s="25"/>
      <c r="L43" s="42" t="s">
        <v>26</v>
      </c>
      <c r="M43" s="185">
        <v>5</v>
      </c>
      <c r="N43" s="185">
        <v>6</v>
      </c>
      <c r="O43" s="185">
        <v>7</v>
      </c>
      <c r="P43" s="185">
        <v>8</v>
      </c>
      <c r="Q43" s="185">
        <v>1</v>
      </c>
      <c r="R43" s="185">
        <v>2</v>
      </c>
      <c r="S43" s="185">
        <v>3</v>
      </c>
      <c r="T43" s="185">
        <v>4</v>
      </c>
      <c r="U43" s="185">
        <v>5</v>
      </c>
      <c r="V43" s="185">
        <v>6</v>
      </c>
      <c r="W43" s="185">
        <v>7</v>
      </c>
      <c r="X43" s="185">
        <v>8</v>
      </c>
      <c r="Z43" s="158"/>
    </row>
    <row r="44" spans="1:26">
      <c r="A44" s="25">
        <v>10</v>
      </c>
      <c r="B44" s="25">
        <v>1.5</v>
      </c>
      <c r="C44" s="27">
        <v>35</v>
      </c>
      <c r="D44" s="31" t="s">
        <v>33</v>
      </c>
      <c r="E44" s="32">
        <v>5</v>
      </c>
      <c r="F44" s="28">
        <f t="shared" si="0"/>
        <v>1.1000000000000001</v>
      </c>
      <c r="G44" s="25">
        <f t="shared" si="0"/>
        <v>0.16500000000000001</v>
      </c>
      <c r="H44" s="25">
        <f t="shared" si="0"/>
        <v>3.85</v>
      </c>
      <c r="I44" s="26">
        <f t="shared" si="1"/>
        <v>40.718333333333334</v>
      </c>
      <c r="J44" s="25"/>
      <c r="L44" s="42" t="s">
        <v>27</v>
      </c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Z44" s="158"/>
    </row>
    <row r="45" spans="1:26">
      <c r="A45" s="25">
        <v>15</v>
      </c>
      <c r="B45" s="25">
        <v>0.5</v>
      </c>
      <c r="C45" s="27">
        <v>15</v>
      </c>
      <c r="D45" s="31" t="s">
        <v>26</v>
      </c>
      <c r="E45" s="32">
        <v>6</v>
      </c>
      <c r="F45" s="28">
        <f t="shared" si="0"/>
        <v>1.65</v>
      </c>
      <c r="G45" s="25">
        <f t="shared" si="0"/>
        <v>5.5E-2</v>
      </c>
      <c r="H45" s="25">
        <f t="shared" si="0"/>
        <v>1.65</v>
      </c>
      <c r="I45" s="26">
        <f t="shared" ref="I45:I68" si="2">($U$8-SUM(F45:H45))</f>
        <v>42.478333333333339</v>
      </c>
      <c r="J45" s="25"/>
      <c r="L45" s="42" t="s">
        <v>28</v>
      </c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Z45" s="158"/>
    </row>
    <row r="46" spans="1:26">
      <c r="A46" s="25">
        <v>15</v>
      </c>
      <c r="B46" s="25">
        <v>0.5</v>
      </c>
      <c r="C46" s="27">
        <v>20</v>
      </c>
      <c r="D46" s="31" t="s">
        <v>27</v>
      </c>
      <c r="E46" s="32">
        <v>6</v>
      </c>
      <c r="F46" s="28">
        <f t="shared" si="0"/>
        <v>1.65</v>
      </c>
      <c r="G46" s="25">
        <f t="shared" si="0"/>
        <v>5.5E-2</v>
      </c>
      <c r="H46" s="25">
        <f t="shared" si="0"/>
        <v>2.2000000000000002</v>
      </c>
      <c r="I46" s="26">
        <f t="shared" si="2"/>
        <v>41.928333333333335</v>
      </c>
      <c r="J46" s="25"/>
      <c r="L46" s="42" t="s">
        <v>29</v>
      </c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Z46" s="158"/>
    </row>
    <row r="47" spans="1:26">
      <c r="A47" s="25">
        <v>15</v>
      </c>
      <c r="B47" s="25">
        <v>0.5</v>
      </c>
      <c r="C47" s="27">
        <v>25</v>
      </c>
      <c r="D47" s="31" t="s">
        <v>28</v>
      </c>
      <c r="E47" s="32">
        <v>6</v>
      </c>
      <c r="F47" s="28">
        <f t="shared" si="0"/>
        <v>1.65</v>
      </c>
      <c r="G47" s="25">
        <f t="shared" si="0"/>
        <v>5.5E-2</v>
      </c>
      <c r="H47" s="25">
        <f t="shared" si="0"/>
        <v>2.75</v>
      </c>
      <c r="I47" s="26">
        <f t="shared" si="2"/>
        <v>41.378333333333337</v>
      </c>
      <c r="J47" s="25"/>
      <c r="L47" s="42" t="s">
        <v>30</v>
      </c>
      <c r="M47" s="186"/>
      <c r="N47" s="186"/>
      <c r="O47" s="186"/>
      <c r="P47" s="186"/>
      <c r="Q47" s="186"/>
      <c r="R47" s="186"/>
      <c r="S47" s="186"/>
      <c r="T47" s="186"/>
      <c r="U47" s="186"/>
      <c r="V47" s="186"/>
      <c r="W47" s="186"/>
      <c r="X47" s="186"/>
      <c r="Z47" s="158"/>
    </row>
    <row r="48" spans="1:26">
      <c r="A48" s="25">
        <v>15</v>
      </c>
      <c r="B48" s="25">
        <v>0.5</v>
      </c>
      <c r="C48" s="27">
        <v>30</v>
      </c>
      <c r="D48" s="31" t="s">
        <v>29</v>
      </c>
      <c r="E48" s="32">
        <v>6</v>
      </c>
      <c r="F48" s="28">
        <f t="shared" si="0"/>
        <v>1.65</v>
      </c>
      <c r="G48" s="25">
        <f t="shared" si="0"/>
        <v>5.5E-2</v>
      </c>
      <c r="H48" s="25">
        <f t="shared" si="0"/>
        <v>3.3</v>
      </c>
      <c r="I48" s="26">
        <f t="shared" si="2"/>
        <v>40.828333333333333</v>
      </c>
      <c r="J48" s="25"/>
      <c r="L48" s="42" t="s">
        <v>31</v>
      </c>
      <c r="M48" s="186"/>
      <c r="N48" s="186"/>
      <c r="O48" s="186"/>
      <c r="P48" s="186"/>
      <c r="Q48" s="186"/>
      <c r="R48" s="186"/>
      <c r="S48" s="186"/>
      <c r="T48" s="186"/>
      <c r="U48" s="186"/>
      <c r="V48" s="186"/>
      <c r="W48" s="186"/>
      <c r="X48" s="186"/>
      <c r="Z48" s="158"/>
    </row>
    <row r="49" spans="1:26">
      <c r="A49" s="25">
        <v>15</v>
      </c>
      <c r="B49" s="25">
        <v>0.5</v>
      </c>
      <c r="C49" s="27">
        <v>35</v>
      </c>
      <c r="D49" s="31" t="s">
        <v>30</v>
      </c>
      <c r="E49" s="32">
        <v>6</v>
      </c>
      <c r="F49" s="28">
        <f t="shared" si="0"/>
        <v>1.65</v>
      </c>
      <c r="G49" s="25">
        <f t="shared" si="0"/>
        <v>5.5E-2</v>
      </c>
      <c r="H49" s="25">
        <f t="shared" si="0"/>
        <v>3.85</v>
      </c>
      <c r="I49" s="26">
        <f t="shared" si="2"/>
        <v>40.278333333333336</v>
      </c>
      <c r="J49" s="25"/>
      <c r="L49" s="42" t="s">
        <v>32</v>
      </c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Z49" s="158"/>
    </row>
    <row r="50" spans="1:26" ht="16" thickBot="1">
      <c r="A50" s="25">
        <v>15</v>
      </c>
      <c r="B50" s="25">
        <v>0.75</v>
      </c>
      <c r="C50" s="27">
        <v>15</v>
      </c>
      <c r="D50" s="31" t="s">
        <v>31</v>
      </c>
      <c r="E50" s="32">
        <v>6</v>
      </c>
      <c r="F50" s="28">
        <f t="shared" si="0"/>
        <v>1.65</v>
      </c>
      <c r="G50" s="25">
        <f t="shared" si="0"/>
        <v>8.2500000000000004E-2</v>
      </c>
      <c r="H50" s="25">
        <f t="shared" si="0"/>
        <v>1.65</v>
      </c>
      <c r="I50" s="26">
        <f t="shared" si="2"/>
        <v>42.450833333333335</v>
      </c>
      <c r="J50" s="25"/>
      <c r="L50" s="43" t="s">
        <v>33</v>
      </c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Z50" s="158"/>
    </row>
    <row r="51" spans="1:26" ht="16" thickBot="1">
      <c r="A51" s="25">
        <v>15</v>
      </c>
      <c r="B51" s="25">
        <v>0.75</v>
      </c>
      <c r="C51" s="27">
        <v>20</v>
      </c>
      <c r="D51" s="31" t="s">
        <v>32</v>
      </c>
      <c r="E51" s="32">
        <v>6</v>
      </c>
      <c r="F51" s="28">
        <f t="shared" si="0"/>
        <v>1.65</v>
      </c>
      <c r="G51" s="25">
        <f t="shared" si="0"/>
        <v>8.2500000000000004E-2</v>
      </c>
      <c r="H51" s="25">
        <f t="shared" si="0"/>
        <v>2.2000000000000002</v>
      </c>
      <c r="I51" s="26">
        <f t="shared" si="2"/>
        <v>41.900833333333338</v>
      </c>
      <c r="J51" s="25"/>
      <c r="L51" s="157" t="s">
        <v>154</v>
      </c>
    </row>
    <row r="52" spans="1:26" ht="16" thickBot="1">
      <c r="A52" s="25">
        <v>15</v>
      </c>
      <c r="B52" s="25">
        <v>0.75</v>
      </c>
      <c r="C52" s="27">
        <v>25</v>
      </c>
      <c r="D52" s="31" t="s">
        <v>33</v>
      </c>
      <c r="E52" s="32">
        <v>6</v>
      </c>
      <c r="F52" s="28">
        <f t="shared" si="0"/>
        <v>1.65</v>
      </c>
      <c r="G52" s="25">
        <f t="shared" si="0"/>
        <v>8.2500000000000004E-2</v>
      </c>
      <c r="H52" s="25">
        <f t="shared" si="0"/>
        <v>2.75</v>
      </c>
      <c r="I52" s="26">
        <f t="shared" si="2"/>
        <v>41.350833333333334</v>
      </c>
      <c r="J52" s="25"/>
      <c r="L52" s="39"/>
      <c r="M52" s="40">
        <v>1</v>
      </c>
      <c r="N52" s="40">
        <v>2</v>
      </c>
      <c r="O52" s="40">
        <v>3</v>
      </c>
      <c r="P52" s="40">
        <v>4</v>
      </c>
      <c r="Q52" s="40">
        <v>5</v>
      </c>
      <c r="R52" s="40">
        <v>6</v>
      </c>
      <c r="S52" s="40">
        <v>7</v>
      </c>
      <c r="T52" s="40">
        <v>8</v>
      </c>
      <c r="U52" s="40">
        <v>9</v>
      </c>
      <c r="V52" s="40">
        <v>10</v>
      </c>
      <c r="W52" s="40">
        <v>11</v>
      </c>
      <c r="X52" s="41">
        <v>12</v>
      </c>
      <c r="Z52" s="158"/>
    </row>
    <row r="53" spans="1:26" ht="16" customHeight="1">
      <c r="A53" s="25">
        <v>15</v>
      </c>
      <c r="B53" s="25">
        <v>0.75</v>
      </c>
      <c r="C53" s="27">
        <v>30</v>
      </c>
      <c r="D53" s="31" t="s">
        <v>26</v>
      </c>
      <c r="E53" s="32">
        <v>7</v>
      </c>
      <c r="F53" s="28">
        <f t="shared" si="0"/>
        <v>1.65</v>
      </c>
      <c r="G53" s="25">
        <f t="shared" si="0"/>
        <v>8.2500000000000004E-2</v>
      </c>
      <c r="H53" s="25">
        <f t="shared" si="0"/>
        <v>3.3</v>
      </c>
      <c r="I53" s="26">
        <f t="shared" si="2"/>
        <v>40.800833333333337</v>
      </c>
      <c r="J53" s="25"/>
      <c r="L53" s="42" t="s">
        <v>26</v>
      </c>
      <c r="M53" s="185">
        <v>1</v>
      </c>
      <c r="N53" s="185">
        <v>2</v>
      </c>
      <c r="O53" s="185">
        <v>3</v>
      </c>
      <c r="P53" s="185">
        <v>4</v>
      </c>
      <c r="Q53" s="185">
        <v>5</v>
      </c>
      <c r="R53" s="185">
        <v>6</v>
      </c>
      <c r="S53" s="185">
        <v>7</v>
      </c>
      <c r="T53" s="185">
        <v>8</v>
      </c>
      <c r="U53" s="185">
        <v>1</v>
      </c>
      <c r="V53" s="185">
        <v>2</v>
      </c>
      <c r="W53" s="185">
        <v>3</v>
      </c>
      <c r="X53" s="185">
        <v>4</v>
      </c>
      <c r="Z53" s="158"/>
    </row>
    <row r="54" spans="1:26">
      <c r="A54" s="25">
        <v>15</v>
      </c>
      <c r="B54" s="25">
        <v>0.75</v>
      </c>
      <c r="C54" s="27">
        <v>35</v>
      </c>
      <c r="D54" s="31" t="s">
        <v>27</v>
      </c>
      <c r="E54" s="32">
        <v>7</v>
      </c>
      <c r="F54" s="28">
        <f t="shared" si="0"/>
        <v>1.65</v>
      </c>
      <c r="G54" s="25">
        <f t="shared" si="0"/>
        <v>8.2500000000000004E-2</v>
      </c>
      <c r="H54" s="25">
        <f t="shared" si="0"/>
        <v>3.85</v>
      </c>
      <c r="I54" s="26">
        <f t="shared" si="2"/>
        <v>40.250833333333333</v>
      </c>
      <c r="J54" s="25"/>
      <c r="L54" s="42" t="s">
        <v>27</v>
      </c>
      <c r="M54" s="186"/>
      <c r="N54" s="186"/>
      <c r="O54" s="186"/>
      <c r="P54" s="186"/>
      <c r="Q54" s="186"/>
      <c r="R54" s="186"/>
      <c r="S54" s="186"/>
      <c r="T54" s="186"/>
      <c r="U54" s="186"/>
      <c r="V54" s="186"/>
      <c r="W54" s="186"/>
      <c r="X54" s="186"/>
      <c r="Z54" s="158"/>
    </row>
    <row r="55" spans="1:26">
      <c r="A55" s="25">
        <v>15</v>
      </c>
      <c r="B55" s="25">
        <v>1.25</v>
      </c>
      <c r="C55" s="27">
        <v>15</v>
      </c>
      <c r="D55" s="31" t="s">
        <v>28</v>
      </c>
      <c r="E55" s="32">
        <v>7</v>
      </c>
      <c r="F55" s="28">
        <f t="shared" si="0"/>
        <v>1.65</v>
      </c>
      <c r="G55" s="25">
        <f t="shared" si="0"/>
        <v>0.13750000000000001</v>
      </c>
      <c r="H55" s="25">
        <f t="shared" si="0"/>
        <v>1.65</v>
      </c>
      <c r="I55" s="26">
        <f t="shared" si="2"/>
        <v>42.395833333333336</v>
      </c>
      <c r="J55" s="25"/>
      <c r="L55" s="42" t="s">
        <v>28</v>
      </c>
      <c r="M55" s="186"/>
      <c r="N55" s="186"/>
      <c r="O55" s="186"/>
      <c r="P55" s="186"/>
      <c r="Q55" s="186"/>
      <c r="R55" s="186"/>
      <c r="S55" s="186"/>
      <c r="T55" s="186"/>
      <c r="U55" s="186"/>
      <c r="V55" s="186"/>
      <c r="W55" s="186"/>
      <c r="X55" s="186"/>
      <c r="Z55" s="158"/>
    </row>
    <row r="56" spans="1:26">
      <c r="A56" s="25">
        <v>15</v>
      </c>
      <c r="B56" s="25">
        <v>1.25</v>
      </c>
      <c r="C56" s="27">
        <v>20</v>
      </c>
      <c r="D56" s="31" t="s">
        <v>29</v>
      </c>
      <c r="E56" s="32">
        <v>7</v>
      </c>
      <c r="F56" s="28">
        <f t="shared" si="0"/>
        <v>1.65</v>
      </c>
      <c r="G56" s="25">
        <f t="shared" si="0"/>
        <v>0.13750000000000001</v>
      </c>
      <c r="H56" s="25">
        <f t="shared" si="0"/>
        <v>2.2000000000000002</v>
      </c>
      <c r="I56" s="26">
        <f t="shared" si="2"/>
        <v>41.845833333333339</v>
      </c>
      <c r="J56" s="25"/>
      <c r="L56" s="42" t="s">
        <v>29</v>
      </c>
      <c r="M56" s="186"/>
      <c r="N56" s="186"/>
      <c r="O56" s="186"/>
      <c r="P56" s="186"/>
      <c r="Q56" s="186"/>
      <c r="R56" s="186"/>
      <c r="S56" s="186"/>
      <c r="T56" s="186"/>
      <c r="U56" s="186"/>
      <c r="V56" s="186"/>
      <c r="W56" s="186"/>
      <c r="X56" s="186"/>
      <c r="Z56" s="158"/>
    </row>
    <row r="57" spans="1:26">
      <c r="A57" s="25">
        <v>15</v>
      </c>
      <c r="B57" s="25">
        <v>1.25</v>
      </c>
      <c r="C57" s="27">
        <v>25</v>
      </c>
      <c r="D57" s="31" t="s">
        <v>30</v>
      </c>
      <c r="E57" s="32">
        <v>7</v>
      </c>
      <c r="F57" s="28">
        <f t="shared" si="0"/>
        <v>1.65</v>
      </c>
      <c r="G57" s="25">
        <f t="shared" si="0"/>
        <v>0.13750000000000001</v>
      </c>
      <c r="H57" s="25">
        <f t="shared" si="0"/>
        <v>2.75</v>
      </c>
      <c r="I57" s="26">
        <f t="shared" si="2"/>
        <v>41.295833333333334</v>
      </c>
      <c r="J57" s="25"/>
      <c r="L57" s="42" t="s">
        <v>30</v>
      </c>
      <c r="M57" s="186"/>
      <c r="N57" s="186"/>
      <c r="O57" s="186"/>
      <c r="P57" s="186"/>
      <c r="Q57" s="186"/>
      <c r="R57" s="186"/>
      <c r="S57" s="186"/>
      <c r="T57" s="186"/>
      <c r="U57" s="186"/>
      <c r="V57" s="186"/>
      <c r="W57" s="186"/>
      <c r="X57" s="186"/>
      <c r="Z57" s="158"/>
    </row>
    <row r="58" spans="1:26">
      <c r="A58" s="25">
        <v>15</v>
      </c>
      <c r="B58" s="25">
        <v>1.25</v>
      </c>
      <c r="C58" s="27">
        <v>30</v>
      </c>
      <c r="D58" s="31" t="s">
        <v>31</v>
      </c>
      <c r="E58" s="32">
        <v>7</v>
      </c>
      <c r="F58" s="28">
        <f t="shared" si="0"/>
        <v>1.65</v>
      </c>
      <c r="G58" s="25">
        <f t="shared" si="0"/>
        <v>0.13750000000000001</v>
      </c>
      <c r="H58" s="25">
        <f t="shared" si="0"/>
        <v>3.3</v>
      </c>
      <c r="I58" s="26">
        <f t="shared" si="2"/>
        <v>40.745833333333337</v>
      </c>
      <c r="J58" s="25"/>
      <c r="L58" s="42" t="s">
        <v>31</v>
      </c>
      <c r="M58" s="186"/>
      <c r="N58" s="186"/>
      <c r="O58" s="186"/>
      <c r="P58" s="186"/>
      <c r="Q58" s="186"/>
      <c r="R58" s="186"/>
      <c r="S58" s="186"/>
      <c r="T58" s="186"/>
      <c r="U58" s="186"/>
      <c r="V58" s="186"/>
      <c r="W58" s="186"/>
      <c r="X58" s="186"/>
      <c r="Z58" s="158"/>
    </row>
    <row r="59" spans="1:26">
      <c r="A59" s="25">
        <v>15</v>
      </c>
      <c r="B59" s="25">
        <v>1.25</v>
      </c>
      <c r="C59" s="27">
        <v>35</v>
      </c>
      <c r="D59" s="31" t="s">
        <v>32</v>
      </c>
      <c r="E59" s="32">
        <v>7</v>
      </c>
      <c r="F59" s="28">
        <f t="shared" si="0"/>
        <v>1.65</v>
      </c>
      <c r="G59" s="25">
        <f t="shared" si="0"/>
        <v>0.13750000000000001</v>
      </c>
      <c r="H59" s="25">
        <f t="shared" si="0"/>
        <v>3.85</v>
      </c>
      <c r="I59" s="26">
        <f t="shared" si="2"/>
        <v>40.195833333333333</v>
      </c>
      <c r="J59" s="25"/>
      <c r="L59" s="42" t="s">
        <v>32</v>
      </c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Z59" s="158"/>
    </row>
    <row r="60" spans="1:26" ht="16" thickBot="1">
      <c r="A60" s="25">
        <v>15</v>
      </c>
      <c r="B60" s="25">
        <v>1.5</v>
      </c>
      <c r="C60" s="27">
        <v>15</v>
      </c>
      <c r="D60" s="31" t="s">
        <v>33</v>
      </c>
      <c r="E60" s="32">
        <v>7</v>
      </c>
      <c r="F60" s="28">
        <f t="shared" si="0"/>
        <v>1.65</v>
      </c>
      <c r="G60" s="25">
        <f t="shared" si="0"/>
        <v>0.16500000000000001</v>
      </c>
      <c r="H60" s="25">
        <f t="shared" si="0"/>
        <v>1.65</v>
      </c>
      <c r="I60" s="26">
        <f t="shared" si="2"/>
        <v>42.368333333333339</v>
      </c>
      <c r="J60" s="25"/>
      <c r="L60" s="43" t="s">
        <v>33</v>
      </c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Z60" s="158" t="s">
        <v>229</v>
      </c>
    </row>
    <row r="61" spans="1:26" ht="16" thickBot="1">
      <c r="A61" s="25">
        <v>15</v>
      </c>
      <c r="B61" s="25">
        <v>1.5</v>
      </c>
      <c r="C61" s="27">
        <v>20</v>
      </c>
      <c r="D61" s="31" t="s">
        <v>26</v>
      </c>
      <c r="E61" s="32">
        <v>8</v>
      </c>
      <c r="F61" s="28">
        <f t="shared" si="0"/>
        <v>1.65</v>
      </c>
      <c r="G61" s="25">
        <f t="shared" si="0"/>
        <v>0.16500000000000001</v>
      </c>
      <c r="H61" s="25">
        <f t="shared" si="0"/>
        <v>2.2000000000000002</v>
      </c>
      <c r="I61" s="26">
        <f t="shared" si="2"/>
        <v>41.818333333333335</v>
      </c>
      <c r="J61" s="25"/>
      <c r="L61" t="s">
        <v>223</v>
      </c>
      <c r="Z61" s="158"/>
    </row>
    <row r="62" spans="1:26" ht="16" thickBot="1">
      <c r="A62" s="25">
        <v>15</v>
      </c>
      <c r="B62" s="25">
        <v>1.5</v>
      </c>
      <c r="C62" s="27">
        <v>25</v>
      </c>
      <c r="D62" s="31" t="s">
        <v>27</v>
      </c>
      <c r="E62" s="32">
        <v>8</v>
      </c>
      <c r="F62" s="28">
        <f t="shared" si="0"/>
        <v>1.65</v>
      </c>
      <c r="G62" s="25">
        <f t="shared" si="0"/>
        <v>0.16500000000000001</v>
      </c>
      <c r="H62" s="25">
        <f t="shared" si="0"/>
        <v>2.75</v>
      </c>
      <c r="I62" s="26">
        <f t="shared" si="2"/>
        <v>41.268333333333338</v>
      </c>
      <c r="J62" s="25"/>
      <c r="L62" s="39"/>
      <c r="M62" s="40">
        <v>1</v>
      </c>
      <c r="N62" s="40">
        <v>2</v>
      </c>
      <c r="O62" s="40">
        <v>3</v>
      </c>
      <c r="P62" s="40">
        <v>4</v>
      </c>
      <c r="Q62" s="40">
        <v>5</v>
      </c>
      <c r="R62" s="40">
        <v>6</v>
      </c>
      <c r="S62" s="40">
        <v>7</v>
      </c>
      <c r="T62" s="40">
        <v>8</v>
      </c>
      <c r="U62" s="40">
        <v>9</v>
      </c>
      <c r="V62" s="40">
        <v>10</v>
      </c>
      <c r="W62" s="40">
        <v>11</v>
      </c>
      <c r="X62" s="41">
        <v>12</v>
      </c>
      <c r="Z62" s="158"/>
    </row>
    <row r="63" spans="1:26" ht="16" customHeight="1">
      <c r="A63" s="25">
        <v>15</v>
      </c>
      <c r="B63" s="25">
        <v>1.5</v>
      </c>
      <c r="C63" s="27">
        <v>30</v>
      </c>
      <c r="D63" s="31" t="s">
        <v>28</v>
      </c>
      <c r="E63" s="32">
        <v>8</v>
      </c>
      <c r="F63" s="28">
        <f t="shared" si="0"/>
        <v>1.65</v>
      </c>
      <c r="G63" s="25">
        <f t="shared" si="0"/>
        <v>0.16500000000000001</v>
      </c>
      <c r="H63" s="25">
        <f t="shared" si="0"/>
        <v>3.3</v>
      </c>
      <c r="I63" s="26">
        <f t="shared" si="2"/>
        <v>40.718333333333334</v>
      </c>
      <c r="J63" s="25"/>
      <c r="L63" s="42" t="s">
        <v>26</v>
      </c>
      <c r="M63" s="185">
        <v>5</v>
      </c>
      <c r="N63" s="185">
        <v>6</v>
      </c>
      <c r="O63" s="185">
        <v>7</v>
      </c>
      <c r="P63" s="185">
        <v>8</v>
      </c>
      <c r="Q63" s="185">
        <v>1</v>
      </c>
      <c r="R63" s="185">
        <v>2</v>
      </c>
      <c r="S63" s="185">
        <v>3</v>
      </c>
      <c r="T63" s="185">
        <v>4</v>
      </c>
      <c r="U63" s="185">
        <v>5</v>
      </c>
      <c r="V63" s="185">
        <v>6</v>
      </c>
      <c r="W63" s="185">
        <v>7</v>
      </c>
      <c r="X63" s="185">
        <v>8</v>
      </c>
      <c r="Z63" s="158"/>
    </row>
    <row r="64" spans="1:26">
      <c r="A64" s="25">
        <v>15</v>
      </c>
      <c r="B64" s="25">
        <v>1.5</v>
      </c>
      <c r="C64" s="27">
        <v>35</v>
      </c>
      <c r="D64" s="31" t="s">
        <v>29</v>
      </c>
      <c r="E64" s="32">
        <v>8</v>
      </c>
      <c r="F64" s="28">
        <f t="shared" si="0"/>
        <v>1.65</v>
      </c>
      <c r="G64" s="25">
        <f t="shared" si="0"/>
        <v>0.16500000000000001</v>
      </c>
      <c r="H64" s="25">
        <f t="shared" si="0"/>
        <v>3.85</v>
      </c>
      <c r="I64" s="26">
        <f t="shared" si="2"/>
        <v>40.168333333333337</v>
      </c>
      <c r="J64" s="25"/>
      <c r="L64" s="42" t="s">
        <v>27</v>
      </c>
      <c r="M64" s="186"/>
      <c r="N64" s="186"/>
      <c r="O64" s="186"/>
      <c r="P64" s="186"/>
      <c r="Q64" s="186"/>
      <c r="R64" s="186"/>
      <c r="S64" s="186"/>
      <c r="T64" s="186"/>
      <c r="U64" s="186"/>
      <c r="V64" s="186"/>
      <c r="W64" s="186"/>
      <c r="X64" s="186"/>
      <c r="Z64" s="158"/>
    </row>
    <row r="65" spans="1:26">
      <c r="A65" s="25">
        <v>5</v>
      </c>
      <c r="B65" s="25">
        <v>5</v>
      </c>
      <c r="C65" s="27">
        <v>10</v>
      </c>
      <c r="D65" s="31" t="s">
        <v>30</v>
      </c>
      <c r="E65" s="32">
        <v>8</v>
      </c>
      <c r="F65" s="28">
        <f t="shared" si="0"/>
        <v>0.55000000000000004</v>
      </c>
      <c r="G65" s="25">
        <f t="shared" si="0"/>
        <v>0.55000000000000004</v>
      </c>
      <c r="H65" s="25">
        <f t="shared" si="0"/>
        <v>1.1000000000000001</v>
      </c>
      <c r="I65" s="26">
        <f t="shared" si="2"/>
        <v>43.633333333333333</v>
      </c>
      <c r="J65" s="25" t="s">
        <v>277</v>
      </c>
      <c r="L65" s="42" t="s">
        <v>28</v>
      </c>
      <c r="M65" s="186"/>
      <c r="N65" s="186"/>
      <c r="O65" s="186"/>
      <c r="P65" s="186"/>
      <c r="Q65" s="186"/>
      <c r="R65" s="186"/>
      <c r="S65" s="186"/>
      <c r="T65" s="186"/>
      <c r="U65" s="186"/>
      <c r="V65" s="186"/>
      <c r="W65" s="186"/>
      <c r="X65" s="186"/>
      <c r="Z65" s="158"/>
    </row>
    <row r="66" spans="1:26">
      <c r="A66" s="25">
        <v>5</v>
      </c>
      <c r="B66" s="25">
        <v>5</v>
      </c>
      <c r="C66" s="27">
        <v>10</v>
      </c>
      <c r="D66" s="31" t="s">
        <v>31</v>
      </c>
      <c r="E66" s="32">
        <v>8</v>
      </c>
      <c r="F66" s="28">
        <f t="shared" si="0"/>
        <v>0.55000000000000004</v>
      </c>
      <c r="G66" s="25">
        <f t="shared" si="0"/>
        <v>0.55000000000000004</v>
      </c>
      <c r="H66" s="25">
        <f t="shared" si="0"/>
        <v>1.1000000000000001</v>
      </c>
      <c r="I66" s="26">
        <f t="shared" si="2"/>
        <v>43.633333333333333</v>
      </c>
      <c r="J66" s="25" t="s">
        <v>277</v>
      </c>
      <c r="L66" s="42" t="s">
        <v>29</v>
      </c>
      <c r="M66" s="186"/>
      <c r="N66" s="186"/>
      <c r="O66" s="186"/>
      <c r="P66" s="186"/>
      <c r="Q66" s="186"/>
      <c r="R66" s="186"/>
      <c r="S66" s="186"/>
      <c r="T66" s="186"/>
      <c r="U66" s="186"/>
      <c r="V66" s="186"/>
      <c r="W66" s="186"/>
      <c r="X66" s="186"/>
      <c r="Z66" s="158"/>
    </row>
    <row r="67" spans="1:26">
      <c r="A67" s="25">
        <v>5</v>
      </c>
      <c r="B67" s="25">
        <v>5</v>
      </c>
      <c r="C67" s="27">
        <v>10</v>
      </c>
      <c r="D67" s="31" t="s">
        <v>32</v>
      </c>
      <c r="E67" s="32">
        <v>8</v>
      </c>
      <c r="F67" s="28">
        <f t="shared" si="0"/>
        <v>0.55000000000000004</v>
      </c>
      <c r="G67" s="25">
        <f t="shared" si="0"/>
        <v>0.55000000000000004</v>
      </c>
      <c r="H67" s="25">
        <f t="shared" si="0"/>
        <v>1.1000000000000001</v>
      </c>
      <c r="I67" s="26">
        <f t="shared" si="2"/>
        <v>43.633333333333333</v>
      </c>
      <c r="J67" s="25" t="s">
        <v>277</v>
      </c>
      <c r="L67" s="42" t="s">
        <v>30</v>
      </c>
      <c r="M67" s="186"/>
      <c r="N67" s="186"/>
      <c r="O67" s="186"/>
      <c r="P67" s="186"/>
      <c r="Q67" s="186"/>
      <c r="R67" s="186"/>
      <c r="S67" s="186"/>
      <c r="T67" s="186"/>
      <c r="U67" s="186"/>
      <c r="V67" s="186"/>
      <c r="W67" s="186"/>
      <c r="X67" s="186"/>
      <c r="Z67" s="158"/>
    </row>
    <row r="68" spans="1:26">
      <c r="A68" s="25">
        <v>5</v>
      </c>
      <c r="B68" s="25">
        <v>5</v>
      </c>
      <c r="C68" s="27">
        <v>10</v>
      </c>
      <c r="D68" s="31" t="s">
        <v>33</v>
      </c>
      <c r="E68" s="32">
        <v>8</v>
      </c>
      <c r="F68" s="28">
        <f t="shared" si="0"/>
        <v>0.55000000000000004</v>
      </c>
      <c r="G68" s="25">
        <f t="shared" si="0"/>
        <v>0.55000000000000004</v>
      </c>
      <c r="H68" s="25">
        <f t="shared" si="0"/>
        <v>1.1000000000000001</v>
      </c>
      <c r="I68" s="26">
        <f t="shared" si="2"/>
        <v>43.633333333333333</v>
      </c>
      <c r="J68" s="25" t="s">
        <v>277</v>
      </c>
      <c r="L68" s="42" t="s">
        <v>31</v>
      </c>
      <c r="M68" s="186"/>
      <c r="N68" s="186"/>
      <c r="O68" s="186"/>
      <c r="P68" s="186"/>
      <c r="Q68" s="186"/>
      <c r="R68" s="186"/>
      <c r="S68" s="186"/>
      <c r="T68" s="186"/>
      <c r="U68" s="186"/>
      <c r="V68" s="186"/>
      <c r="W68" s="186"/>
      <c r="X68" s="186"/>
      <c r="Z68" s="158"/>
    </row>
    <row r="69" spans="1:26">
      <c r="A69" t="s">
        <v>7</v>
      </c>
      <c r="H69" t="s">
        <v>59</v>
      </c>
      <c r="I69" s="20">
        <f>AVERAGE(I5:I68)</f>
        <v>41.983333333333327</v>
      </c>
      <c r="L69" s="42" t="s">
        <v>32</v>
      </c>
      <c r="M69" s="186"/>
      <c r="N69" s="186"/>
      <c r="O69" s="186"/>
      <c r="P69" s="186"/>
      <c r="Q69" s="186"/>
      <c r="R69" s="186"/>
      <c r="S69" s="186"/>
      <c r="T69" s="186"/>
      <c r="U69" s="186"/>
      <c r="V69" s="186"/>
      <c r="W69" s="186"/>
      <c r="X69" s="186"/>
      <c r="Z69" s="158"/>
    </row>
    <row r="70" spans="1:26" ht="16" thickBot="1">
      <c r="A70">
        <f>COUNT(A5:A68)</f>
        <v>64</v>
      </c>
      <c r="B70" s="1"/>
      <c r="C70" s="1"/>
      <c r="D70" s="89"/>
      <c r="E70" s="90"/>
      <c r="F70" s="1"/>
      <c r="G70" s="1"/>
      <c r="I70" s="20">
        <f>MAX(I5:I68)</f>
        <v>43.633333333333333</v>
      </c>
      <c r="J70" s="20">
        <f>I70-I69</f>
        <v>1.6500000000000057</v>
      </c>
      <c r="K70" t="s">
        <v>37</v>
      </c>
      <c r="L70" s="43" t="s">
        <v>33</v>
      </c>
      <c r="M70" s="187"/>
      <c r="N70" s="187"/>
      <c r="O70" s="187"/>
      <c r="P70" s="187"/>
      <c r="Q70" s="187"/>
      <c r="R70" s="187"/>
      <c r="S70" s="187"/>
      <c r="T70" s="187"/>
      <c r="U70" s="187"/>
      <c r="V70" s="187"/>
      <c r="W70" s="187"/>
      <c r="X70" s="187"/>
      <c r="Z70" s="158"/>
    </row>
    <row r="71" spans="1:26" ht="16" thickBot="1">
      <c r="A71" s="1"/>
      <c r="B71" s="1"/>
      <c r="C71" s="1"/>
      <c r="D71" s="89"/>
      <c r="E71" s="90"/>
      <c r="F71" s="1"/>
      <c r="G71" s="1"/>
      <c r="H71" s="1"/>
      <c r="I71" s="131"/>
      <c r="J71" s="1"/>
      <c r="L71" s="157" t="s">
        <v>224</v>
      </c>
    </row>
    <row r="72" spans="1:26" ht="16" thickBot="1">
      <c r="A72" s="1" t="s">
        <v>130</v>
      </c>
      <c r="B72" s="1"/>
      <c r="C72" s="1"/>
      <c r="D72" s="89"/>
      <c r="E72" s="90"/>
      <c r="F72" s="1"/>
      <c r="G72" s="1"/>
      <c r="H72" s="1"/>
      <c r="I72" s="131"/>
      <c r="J72" s="1"/>
      <c r="L72" s="39"/>
      <c r="M72" s="40">
        <v>1</v>
      </c>
      <c r="N72" s="40">
        <v>2</v>
      </c>
      <c r="O72" s="40">
        <v>3</v>
      </c>
      <c r="P72" s="40">
        <v>4</v>
      </c>
      <c r="Q72" s="40">
        <v>5</v>
      </c>
      <c r="R72" s="40">
        <v>6</v>
      </c>
      <c r="S72" s="40">
        <v>7</v>
      </c>
      <c r="T72" s="40">
        <v>8</v>
      </c>
      <c r="U72" s="40">
        <v>9</v>
      </c>
      <c r="V72" s="40">
        <v>10</v>
      </c>
      <c r="W72" s="40">
        <v>11</v>
      </c>
      <c r="X72" s="41">
        <v>12</v>
      </c>
      <c r="Z72" s="158"/>
    </row>
    <row r="73" spans="1:26" ht="16" customHeight="1">
      <c r="A73" s="1" t="s">
        <v>245</v>
      </c>
      <c r="B73" s="1"/>
      <c r="C73" s="1"/>
      <c r="D73" s="89"/>
      <c r="E73" s="90"/>
      <c r="F73" s="1"/>
      <c r="G73" s="1"/>
      <c r="H73" s="1"/>
      <c r="I73" s="131"/>
      <c r="J73" s="1"/>
      <c r="L73" s="42" t="s">
        <v>26</v>
      </c>
      <c r="M73" s="185">
        <v>1</v>
      </c>
      <c r="N73" s="185">
        <v>2</v>
      </c>
      <c r="O73" s="185">
        <v>3</v>
      </c>
      <c r="P73" s="185">
        <v>4</v>
      </c>
      <c r="Q73" s="185">
        <v>5</v>
      </c>
      <c r="R73" s="185">
        <v>6</v>
      </c>
      <c r="S73" s="185">
        <v>7</v>
      </c>
      <c r="T73" s="185">
        <v>8</v>
      </c>
      <c r="U73" s="185">
        <v>1</v>
      </c>
      <c r="V73" s="185">
        <v>2</v>
      </c>
      <c r="W73" s="185">
        <v>3</v>
      </c>
      <c r="X73" s="185">
        <v>4</v>
      </c>
      <c r="Z73" s="158"/>
    </row>
    <row r="74" spans="1:26">
      <c r="A74" s="74" t="s">
        <v>278</v>
      </c>
      <c r="B74" s="1"/>
      <c r="C74" s="1"/>
      <c r="D74" s="89"/>
      <c r="E74" s="90"/>
      <c r="F74" s="74">
        <v>0.75</v>
      </c>
      <c r="G74" s="1"/>
      <c r="H74" s="1"/>
      <c r="I74" s="131"/>
      <c r="J74" s="1"/>
      <c r="L74" s="42" t="s">
        <v>27</v>
      </c>
      <c r="M74" s="186"/>
      <c r="N74" s="186"/>
      <c r="O74" s="186"/>
      <c r="P74" s="186"/>
      <c r="Q74" s="186"/>
      <c r="R74" s="186"/>
      <c r="S74" s="186"/>
      <c r="T74" s="186"/>
      <c r="U74" s="186"/>
      <c r="V74" s="186"/>
      <c r="W74" s="186"/>
      <c r="X74" s="186"/>
      <c r="Z74" s="158"/>
    </row>
    <row r="75" spans="1:26">
      <c r="A75" s="74" t="s">
        <v>250</v>
      </c>
      <c r="B75" s="1">
        <f>J5</f>
        <v>42</v>
      </c>
      <c r="C75" s="1"/>
      <c r="D75" s="89"/>
      <c r="E75" s="90"/>
      <c r="F75" s="74" t="s">
        <v>250</v>
      </c>
      <c r="G75" s="1">
        <f>J5</f>
        <v>42</v>
      </c>
      <c r="H75" s="1"/>
      <c r="I75" s="131"/>
      <c r="J75" s="1"/>
      <c r="L75" s="42" t="s">
        <v>28</v>
      </c>
      <c r="M75" s="186"/>
      <c r="N75" s="186"/>
      <c r="O75" s="186"/>
      <c r="P75" s="186"/>
      <c r="Q75" s="186"/>
      <c r="R75" s="186"/>
      <c r="S75" s="186"/>
      <c r="T75" s="186"/>
      <c r="U75" s="186"/>
      <c r="V75" s="186"/>
      <c r="W75" s="186"/>
      <c r="X75" s="186"/>
      <c r="Z75" s="158"/>
    </row>
    <row r="76" spans="1:26">
      <c r="A76" s="74" t="s">
        <v>247</v>
      </c>
      <c r="B76" s="1">
        <v>15</v>
      </c>
      <c r="C76" s="1"/>
      <c r="D76" s="89"/>
      <c r="E76" s="90"/>
      <c r="F76" s="74" t="s">
        <v>247</v>
      </c>
      <c r="G76" s="1">
        <v>15</v>
      </c>
      <c r="H76" s="1"/>
      <c r="I76" s="131"/>
      <c r="J76" s="1"/>
      <c r="L76" s="42" t="s">
        <v>29</v>
      </c>
      <c r="M76" s="186"/>
      <c r="N76" s="186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Z76" s="158"/>
    </row>
    <row r="77" spans="1:26" ht="16" thickBot="1">
      <c r="A77" s="74" t="s">
        <v>248</v>
      </c>
      <c r="B77" s="1">
        <f>G6</f>
        <v>5.5E-2</v>
      </c>
      <c r="C77" s="1" t="s">
        <v>252</v>
      </c>
      <c r="D77" s="89"/>
      <c r="E77" s="90"/>
      <c r="F77" s="74" t="s">
        <v>248</v>
      </c>
      <c r="G77" s="1">
        <f>G12</f>
        <v>8.2500000000000004E-2</v>
      </c>
      <c r="H77" s="1" t="s">
        <v>252</v>
      </c>
      <c r="I77" s="131"/>
      <c r="J77" s="1"/>
      <c r="L77" s="42" t="s">
        <v>30</v>
      </c>
      <c r="M77" s="186"/>
      <c r="N77" s="186"/>
      <c r="O77" s="186"/>
      <c r="P77" s="186"/>
      <c r="Q77" s="186"/>
      <c r="R77" s="186"/>
      <c r="S77" s="186"/>
      <c r="T77" s="186"/>
      <c r="U77" s="186"/>
      <c r="V77" s="186"/>
      <c r="W77" s="186"/>
      <c r="X77" s="186"/>
      <c r="Z77" s="158"/>
    </row>
    <row r="78" spans="1:26">
      <c r="A78" s="74" t="s">
        <v>249</v>
      </c>
      <c r="B78" s="1">
        <f>B76*B77</f>
        <v>0.82499999999999996</v>
      </c>
      <c r="C78" s="159">
        <f>B78+(B78*0.1)</f>
        <v>0.90749999999999997</v>
      </c>
      <c r="D78" s="89"/>
      <c r="E78" s="90"/>
      <c r="F78" s="74" t="s">
        <v>249</v>
      </c>
      <c r="G78" s="1">
        <f>G77*G76</f>
        <v>1.2375</v>
      </c>
      <c r="H78" s="159">
        <f>G78+(G78*0.1)</f>
        <v>1.3612500000000001</v>
      </c>
      <c r="I78" s="131"/>
      <c r="J78" s="1"/>
      <c r="L78" s="42" t="s">
        <v>31</v>
      </c>
      <c r="M78" s="186"/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Z78" s="158"/>
    </row>
    <row r="79" spans="1:26" ht="16" thickBot="1">
      <c r="A79" s="74" t="s">
        <v>251</v>
      </c>
      <c r="B79" s="1">
        <f>B75*B76</f>
        <v>630</v>
      </c>
      <c r="C79" s="160">
        <f>B79 + (B79*0.1)</f>
        <v>693</v>
      </c>
      <c r="D79" s="89"/>
      <c r="E79" s="90"/>
      <c r="F79" s="74" t="s">
        <v>251</v>
      </c>
      <c r="G79" s="1">
        <f>G75*G76</f>
        <v>630</v>
      </c>
      <c r="H79" s="160">
        <f>G79 + (G79*0.1)</f>
        <v>693</v>
      </c>
      <c r="I79" s="131"/>
      <c r="J79" s="1"/>
      <c r="L79" s="42" t="s">
        <v>32</v>
      </c>
      <c r="M79" s="186"/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Z79" s="158"/>
    </row>
    <row r="80" spans="1:26" ht="16" thickBot="1">
      <c r="A80" s="1"/>
      <c r="B80" s="1"/>
      <c r="C80" s="1"/>
      <c r="D80" s="89"/>
      <c r="E80" s="90"/>
      <c r="F80" s="1"/>
      <c r="G80" s="1"/>
      <c r="H80" s="1"/>
      <c r="I80" s="131"/>
      <c r="J80" s="1"/>
      <c r="L80" s="43" t="s">
        <v>33</v>
      </c>
      <c r="M80" s="187"/>
      <c r="N80" s="187"/>
      <c r="O80" s="187"/>
      <c r="P80" s="187"/>
      <c r="Q80" s="187"/>
      <c r="R80" s="187"/>
      <c r="S80" s="187"/>
      <c r="T80" s="187"/>
      <c r="U80" s="187"/>
      <c r="V80" s="187"/>
      <c r="W80" s="187"/>
      <c r="X80" s="187"/>
      <c r="Z80" s="158" t="s">
        <v>228</v>
      </c>
    </row>
    <row r="81" spans="1:26" ht="16" thickBot="1">
      <c r="A81" s="74">
        <v>1.25</v>
      </c>
      <c r="B81" s="1"/>
      <c r="C81" s="1"/>
      <c r="D81" s="89"/>
      <c r="E81" s="90"/>
      <c r="F81" s="74" t="s">
        <v>279</v>
      </c>
      <c r="G81" s="1"/>
      <c r="H81" s="1"/>
      <c r="I81" s="131"/>
      <c r="J81" s="1"/>
      <c r="L81" s="157" t="s">
        <v>225</v>
      </c>
      <c r="Z81" s="158"/>
    </row>
    <row r="82" spans="1:26" ht="16" thickBot="1">
      <c r="A82" s="74" t="s">
        <v>250</v>
      </c>
      <c r="B82" s="1">
        <f>J5</f>
        <v>42</v>
      </c>
      <c r="C82" s="1"/>
      <c r="D82" s="89"/>
      <c r="E82" s="90"/>
      <c r="F82" s="74" t="s">
        <v>250</v>
      </c>
      <c r="G82" s="1">
        <f>J5</f>
        <v>42</v>
      </c>
      <c r="H82" s="1"/>
      <c r="I82" s="131"/>
      <c r="J82" s="1"/>
      <c r="L82" s="39"/>
      <c r="M82" s="40">
        <v>1</v>
      </c>
      <c r="N82" s="40">
        <v>2</v>
      </c>
      <c r="O82" s="40">
        <v>3</v>
      </c>
      <c r="P82" s="40">
        <v>4</v>
      </c>
      <c r="Q82" s="40">
        <v>5</v>
      </c>
      <c r="R82" s="40">
        <v>6</v>
      </c>
      <c r="S82" s="40">
        <v>7</v>
      </c>
      <c r="T82" s="40">
        <v>8</v>
      </c>
      <c r="U82" s="40">
        <v>9</v>
      </c>
      <c r="V82" s="40">
        <v>10</v>
      </c>
      <c r="W82" s="40">
        <v>11</v>
      </c>
      <c r="X82" s="41">
        <v>12</v>
      </c>
      <c r="Z82" s="158"/>
    </row>
    <row r="83" spans="1:26" ht="16" customHeight="1">
      <c r="A83" s="74" t="s">
        <v>247</v>
      </c>
      <c r="B83" s="1">
        <v>15</v>
      </c>
      <c r="C83" s="1"/>
      <c r="D83" s="89"/>
      <c r="E83" s="90"/>
      <c r="F83" s="74" t="s">
        <v>247</v>
      </c>
      <c r="G83" s="1">
        <v>15</v>
      </c>
      <c r="H83" s="1"/>
      <c r="I83" s="131"/>
      <c r="J83" s="1"/>
      <c r="L83" s="42" t="s">
        <v>26</v>
      </c>
      <c r="M83" s="185">
        <v>5</v>
      </c>
      <c r="N83" s="185">
        <v>6</v>
      </c>
      <c r="O83" s="185">
        <v>7</v>
      </c>
      <c r="P83" s="185">
        <v>8</v>
      </c>
      <c r="Q83" s="185">
        <v>1</v>
      </c>
      <c r="R83" s="185">
        <v>2</v>
      </c>
      <c r="S83" s="185">
        <v>3</v>
      </c>
      <c r="T83" s="185">
        <v>4</v>
      </c>
      <c r="U83" s="185">
        <v>5</v>
      </c>
      <c r="V83" s="185">
        <v>6</v>
      </c>
      <c r="W83" s="185">
        <v>7</v>
      </c>
      <c r="X83" s="185">
        <v>8</v>
      </c>
      <c r="Z83" s="158"/>
    </row>
    <row r="84" spans="1:26" ht="16" thickBot="1">
      <c r="A84" s="74" t="s">
        <v>248</v>
      </c>
      <c r="B84" s="1">
        <f>G17</f>
        <v>0.13750000000000001</v>
      </c>
      <c r="C84" s="1" t="s">
        <v>252</v>
      </c>
      <c r="D84" s="89"/>
      <c r="E84" s="90"/>
      <c r="F84" s="74" t="s">
        <v>248</v>
      </c>
      <c r="G84" s="1">
        <f>G20</f>
        <v>0.16500000000000001</v>
      </c>
      <c r="H84" s="1" t="s">
        <v>252</v>
      </c>
      <c r="I84" s="131"/>
      <c r="J84" s="1"/>
      <c r="L84" s="42" t="s">
        <v>27</v>
      </c>
      <c r="M84" s="186"/>
      <c r="N84" s="186"/>
      <c r="O84" s="186"/>
      <c r="P84" s="186"/>
      <c r="Q84" s="186"/>
      <c r="R84" s="186"/>
      <c r="S84" s="186"/>
      <c r="T84" s="186"/>
      <c r="U84" s="186"/>
      <c r="V84" s="186"/>
      <c r="W84" s="186"/>
      <c r="X84" s="186"/>
      <c r="Z84" s="158"/>
    </row>
    <row r="85" spans="1:26">
      <c r="A85" s="74" t="s">
        <v>249</v>
      </c>
      <c r="B85" s="1">
        <f>B84*B83</f>
        <v>2.0625</v>
      </c>
      <c r="C85" s="159">
        <f>B85+(B85*0.1)</f>
        <v>2.2687499999999998</v>
      </c>
      <c r="D85" s="89"/>
      <c r="E85" s="90"/>
      <c r="F85" s="74" t="s">
        <v>249</v>
      </c>
      <c r="G85" s="1">
        <f>G84*G83</f>
        <v>2.4750000000000001</v>
      </c>
      <c r="H85" s="159">
        <f>G85+(G85*0.1)</f>
        <v>2.7225000000000001</v>
      </c>
      <c r="I85" s="131"/>
      <c r="J85" s="1"/>
      <c r="L85" s="42" t="s">
        <v>28</v>
      </c>
      <c r="M85" s="186"/>
      <c r="N85" s="186"/>
      <c r="O85" s="186"/>
      <c r="P85" s="186"/>
      <c r="Q85" s="186"/>
      <c r="R85" s="186"/>
      <c r="S85" s="186"/>
      <c r="T85" s="186"/>
      <c r="U85" s="186"/>
      <c r="V85" s="186"/>
      <c r="W85" s="186"/>
      <c r="X85" s="186"/>
      <c r="Z85" s="158"/>
    </row>
    <row r="86" spans="1:26" ht="16" thickBot="1">
      <c r="A86" s="74" t="s">
        <v>251</v>
      </c>
      <c r="B86" s="1">
        <f>B82*B83</f>
        <v>630</v>
      </c>
      <c r="C86" s="160">
        <f>B86 + (B86*0.1)</f>
        <v>693</v>
      </c>
      <c r="F86" s="74" t="s">
        <v>251</v>
      </c>
      <c r="G86" s="1">
        <f>G82*G83</f>
        <v>630</v>
      </c>
      <c r="H86" s="160">
        <f>G86 + (G86*0.1)</f>
        <v>693</v>
      </c>
      <c r="L86" s="42" t="s">
        <v>29</v>
      </c>
      <c r="M86" s="186"/>
      <c r="N86" s="186"/>
      <c r="O86" s="186"/>
      <c r="P86" s="186"/>
      <c r="Q86" s="186"/>
      <c r="R86" s="186"/>
      <c r="S86" s="186"/>
      <c r="T86" s="186"/>
      <c r="U86" s="186"/>
      <c r="V86" s="186"/>
      <c r="W86" s="186"/>
      <c r="X86" s="186"/>
      <c r="Z86" s="158"/>
    </row>
    <row r="87" spans="1:26">
      <c r="L87" s="42" t="s">
        <v>30</v>
      </c>
      <c r="M87" s="186"/>
      <c r="N87" s="186"/>
      <c r="O87" s="186"/>
      <c r="P87" s="186"/>
      <c r="Q87" s="186"/>
      <c r="R87" s="186"/>
      <c r="S87" s="186"/>
      <c r="T87" s="186"/>
      <c r="U87" s="186"/>
      <c r="V87" s="186"/>
      <c r="W87" s="186"/>
      <c r="X87" s="186"/>
      <c r="Z87" s="158"/>
    </row>
    <row r="88" spans="1:26">
      <c r="A88" s="74"/>
      <c r="B88" s="1"/>
      <c r="C88" s="1"/>
      <c r="F88" s="74" t="s">
        <v>258</v>
      </c>
      <c r="G88" s="1"/>
      <c r="H88" s="1"/>
      <c r="L88" s="42" t="s">
        <v>31</v>
      </c>
      <c r="M88" s="186"/>
      <c r="N88" s="186"/>
      <c r="O88" s="186"/>
      <c r="P88" s="186"/>
      <c r="Q88" s="186"/>
      <c r="R88" s="186"/>
      <c r="S88" s="186"/>
      <c r="T88" s="186"/>
      <c r="U88" s="186"/>
      <c r="V88" s="186"/>
      <c r="W88" s="186"/>
      <c r="X88" s="186"/>
      <c r="Z88" s="158"/>
    </row>
    <row r="89" spans="1:26">
      <c r="A89" s="74"/>
      <c r="B89" s="1"/>
      <c r="C89" s="1"/>
      <c r="F89" s="74" t="s">
        <v>250</v>
      </c>
      <c r="G89" s="1">
        <f>J5</f>
        <v>42</v>
      </c>
      <c r="H89" s="1"/>
      <c r="L89" s="42" t="s">
        <v>32</v>
      </c>
      <c r="M89" s="186"/>
      <c r="N89" s="186"/>
      <c r="O89" s="186"/>
      <c r="P89" s="186"/>
      <c r="Q89" s="186"/>
      <c r="R89" s="186"/>
      <c r="S89" s="186"/>
      <c r="T89" s="186"/>
      <c r="U89" s="186"/>
      <c r="V89" s="186"/>
      <c r="W89" s="186"/>
      <c r="X89" s="186"/>
      <c r="Z89" s="158"/>
    </row>
    <row r="90" spans="1:26" ht="16" thickBot="1">
      <c r="A90" s="74"/>
      <c r="B90" s="1"/>
      <c r="C90" s="1"/>
      <c r="F90" s="74" t="s">
        <v>247</v>
      </c>
      <c r="G90" s="1">
        <v>10</v>
      </c>
      <c r="H90" s="1"/>
      <c r="L90" s="43" t="s">
        <v>33</v>
      </c>
      <c r="M90" s="187"/>
      <c r="N90" s="187"/>
      <c r="O90" s="187"/>
      <c r="P90" s="187"/>
      <c r="Q90" s="187"/>
      <c r="R90" s="187"/>
      <c r="S90" s="187"/>
      <c r="T90" s="187"/>
      <c r="U90" s="187"/>
      <c r="V90" s="187"/>
      <c r="W90" s="187"/>
      <c r="X90" s="187"/>
      <c r="Z90" s="158"/>
    </row>
    <row r="91" spans="1:26" ht="16" thickBot="1">
      <c r="A91" s="74"/>
      <c r="B91" s="1"/>
      <c r="C91" s="1"/>
      <c r="F91" s="74" t="s">
        <v>248</v>
      </c>
      <c r="G91" s="1">
        <f>G66</f>
        <v>0.55000000000000004</v>
      </c>
      <c r="H91" s="1" t="s">
        <v>252</v>
      </c>
    </row>
    <row r="92" spans="1:26">
      <c r="A92" s="74"/>
      <c r="B92" s="1"/>
      <c r="C92" s="159"/>
      <c r="F92" s="74" t="s">
        <v>249</v>
      </c>
      <c r="G92" s="1">
        <f>G91*G90</f>
        <v>5.5</v>
      </c>
      <c r="H92" s="159">
        <f>G92+(G92*0.1)</f>
        <v>6.05</v>
      </c>
    </row>
    <row r="93" spans="1:26" ht="16" thickBot="1">
      <c r="A93" s="74"/>
      <c r="B93" s="1"/>
      <c r="C93" s="160"/>
      <c r="D93" s="10"/>
      <c r="E93" s="10"/>
      <c r="F93" s="74" t="s">
        <v>251</v>
      </c>
      <c r="G93" s="1">
        <f>G89*G90</f>
        <v>420</v>
      </c>
      <c r="H93" s="160">
        <f>G93 + (G93*0.1)</f>
        <v>462</v>
      </c>
      <c r="N93" t="s">
        <v>282</v>
      </c>
    </row>
    <row r="94" spans="1:26" ht="16" thickBot="1">
      <c r="D94" s="10"/>
      <c r="E94" s="10"/>
      <c r="N94" t="s">
        <v>180</v>
      </c>
    </row>
    <row r="95" spans="1:26" ht="16" thickBot="1">
      <c r="D95" s="10"/>
      <c r="E95" s="10"/>
      <c r="N95" s="39"/>
      <c r="O95" s="40">
        <v>1</v>
      </c>
      <c r="P95" s="40">
        <v>2</v>
      </c>
      <c r="Q95" s="40">
        <v>3</v>
      </c>
      <c r="R95" s="40">
        <v>4</v>
      </c>
      <c r="S95" s="40">
        <v>5</v>
      </c>
      <c r="T95" s="40">
        <v>6</v>
      </c>
      <c r="U95" s="40">
        <v>7</v>
      </c>
      <c r="V95" s="40">
        <v>8</v>
      </c>
      <c r="W95" s="40">
        <v>9</v>
      </c>
      <c r="X95" s="40">
        <v>10</v>
      </c>
      <c r="Y95" s="40">
        <v>11</v>
      </c>
      <c r="Z95" s="41">
        <v>12</v>
      </c>
    </row>
    <row r="96" spans="1:26">
      <c r="A96" t="s">
        <v>256</v>
      </c>
      <c r="D96" s="10"/>
      <c r="E96" s="10"/>
      <c r="N96" s="42" t="s">
        <v>26</v>
      </c>
      <c r="O96" s="185" t="s">
        <v>182</v>
      </c>
      <c r="P96" s="185" t="s">
        <v>182</v>
      </c>
      <c r="Q96" s="185" t="s">
        <v>182</v>
      </c>
      <c r="R96" s="185" t="s">
        <v>182</v>
      </c>
      <c r="S96" s="185" t="s">
        <v>182</v>
      </c>
      <c r="T96" s="185" t="s">
        <v>182</v>
      </c>
      <c r="U96" s="185" t="s">
        <v>113</v>
      </c>
      <c r="V96" s="185" t="s">
        <v>113</v>
      </c>
      <c r="W96" s="185" t="s">
        <v>113</v>
      </c>
      <c r="X96" s="185" t="s">
        <v>113</v>
      </c>
      <c r="Y96" s="185" t="s">
        <v>113</v>
      </c>
      <c r="Z96" s="185" t="s">
        <v>113</v>
      </c>
    </row>
    <row r="97" spans="1:26">
      <c r="D97" s="10"/>
      <c r="E97" s="10"/>
      <c r="J97" s="65" t="s">
        <v>111</v>
      </c>
      <c r="K97" s="66">
        <v>830</v>
      </c>
      <c r="L97" s="67" t="s">
        <v>112</v>
      </c>
      <c r="N97" s="42" t="s">
        <v>27</v>
      </c>
      <c r="O97" s="186"/>
      <c r="P97" s="186"/>
      <c r="Q97" s="186"/>
      <c r="R97" s="186"/>
      <c r="S97" s="186"/>
      <c r="T97" s="186"/>
      <c r="U97" s="186"/>
      <c r="V97" s="186"/>
      <c r="W97" s="186"/>
      <c r="X97" s="186"/>
      <c r="Y97" s="186"/>
      <c r="Z97" s="186"/>
    </row>
    <row r="98" spans="1:26" ht="16" thickBot="1">
      <c r="A98" s="74"/>
      <c r="B98" s="75"/>
      <c r="C98" s="75"/>
      <c r="D98" s="74"/>
      <c r="E98" s="10"/>
      <c r="J98" s="68" t="s">
        <v>113</v>
      </c>
      <c r="K98" s="69" t="s">
        <v>114</v>
      </c>
      <c r="L98" s="70"/>
      <c r="N98" s="42" t="s">
        <v>28</v>
      </c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</row>
    <row r="99" spans="1:26">
      <c r="A99" s="79" t="s">
        <v>183</v>
      </c>
      <c r="B99" s="80"/>
      <c r="C99" s="80"/>
      <c r="D99" s="81"/>
      <c r="E99" s="82"/>
      <c r="F99" s="83"/>
      <c r="G99" t="s">
        <v>141</v>
      </c>
      <c r="J99" s="71" t="s">
        <v>115</v>
      </c>
      <c r="K99" s="10"/>
      <c r="L99" s="10"/>
      <c r="N99" s="42" t="s">
        <v>29</v>
      </c>
      <c r="O99" s="186"/>
      <c r="P99" s="186"/>
      <c r="Q99" s="186"/>
      <c r="R99" s="186"/>
      <c r="S99" s="186"/>
      <c r="T99" s="186"/>
      <c r="U99" s="186"/>
      <c r="V99" s="186"/>
      <c r="W99" s="186"/>
      <c r="X99" s="186"/>
      <c r="Y99" s="186"/>
      <c r="Z99" s="186"/>
    </row>
    <row r="100" spans="1:26">
      <c r="A100" s="84"/>
      <c r="B100" s="76" t="s">
        <v>118</v>
      </c>
      <c r="C100" s="72"/>
      <c r="D100" s="72"/>
      <c r="E100" s="72"/>
      <c r="F100" s="85"/>
      <c r="J100" s="72">
        <v>817</v>
      </c>
      <c r="K100" s="73" t="s">
        <v>116</v>
      </c>
      <c r="L100" s="70" t="s">
        <v>117</v>
      </c>
      <c r="N100" s="42" t="s">
        <v>30</v>
      </c>
      <c r="O100" s="186"/>
      <c r="P100" s="186"/>
      <c r="Q100" s="186"/>
      <c r="R100" s="186"/>
      <c r="S100" s="186"/>
      <c r="T100" s="186"/>
      <c r="U100" s="186"/>
      <c r="V100" s="186"/>
      <c r="W100" s="186"/>
      <c r="X100" s="186"/>
      <c r="Y100" s="186"/>
      <c r="Z100" s="186"/>
    </row>
    <row r="101" spans="1:26">
      <c r="A101" s="84"/>
      <c r="B101" s="77">
        <v>12</v>
      </c>
      <c r="C101" s="78" t="s">
        <v>119</v>
      </c>
      <c r="D101" s="72"/>
      <c r="E101" s="72"/>
      <c r="F101" s="85"/>
      <c r="N101" s="42" t="s">
        <v>31</v>
      </c>
      <c r="O101" s="186"/>
      <c r="P101" s="186"/>
      <c r="Q101" s="186"/>
      <c r="R101" s="186"/>
      <c r="S101" s="186"/>
      <c r="T101" s="186"/>
      <c r="U101" s="186"/>
      <c r="V101" s="186"/>
      <c r="W101" s="186"/>
      <c r="X101" s="186"/>
      <c r="Y101" s="186"/>
      <c r="Z101" s="186"/>
    </row>
    <row r="102" spans="1:26">
      <c r="A102" s="84"/>
      <c r="B102" s="77">
        <v>2</v>
      </c>
      <c r="C102" s="72" t="s">
        <v>120</v>
      </c>
      <c r="D102" s="72"/>
      <c r="E102" s="72"/>
      <c r="F102" s="85"/>
      <c r="N102" s="42" t="s">
        <v>32</v>
      </c>
      <c r="O102" s="186"/>
      <c r="P102" s="186"/>
      <c r="Q102" s="186"/>
      <c r="R102" s="186"/>
      <c r="S102" s="186"/>
      <c r="T102" s="186"/>
      <c r="U102" s="186"/>
      <c r="V102" s="186"/>
      <c r="W102" s="186"/>
      <c r="X102" s="186"/>
      <c r="Y102" s="186"/>
      <c r="Z102" s="186"/>
    </row>
    <row r="103" spans="1:26" ht="16" thickBot="1">
      <c r="A103" s="84"/>
      <c r="B103" s="72">
        <f>25*B102*B101</f>
        <v>600</v>
      </c>
      <c r="C103" s="72" t="s">
        <v>121</v>
      </c>
      <c r="D103" s="72"/>
      <c r="E103" s="72"/>
      <c r="F103" s="85"/>
      <c r="N103" s="43" t="s">
        <v>33</v>
      </c>
      <c r="O103" s="187"/>
      <c r="P103" s="187"/>
      <c r="Q103" s="187"/>
      <c r="R103" s="187"/>
      <c r="S103" s="187"/>
      <c r="T103" s="187"/>
      <c r="U103" s="187"/>
      <c r="V103" s="187"/>
      <c r="W103" s="187"/>
      <c r="X103" s="187"/>
      <c r="Y103" s="187"/>
      <c r="Z103" s="187"/>
    </row>
    <row r="104" spans="1:26" ht="16" thickBot="1">
      <c r="A104" s="84"/>
      <c r="B104" s="72">
        <f>(B103+0.2*B103)*1.5</f>
        <v>1080</v>
      </c>
      <c r="C104" s="78" t="s">
        <v>122</v>
      </c>
      <c r="D104" s="72"/>
      <c r="E104" s="72"/>
      <c r="F104" s="85"/>
      <c r="N104" s="157" t="s">
        <v>181</v>
      </c>
    </row>
    <row r="105" spans="1:26" ht="16" thickBot="1">
      <c r="A105" s="84"/>
      <c r="B105" s="72" t="s">
        <v>123</v>
      </c>
      <c r="C105" s="72" t="s">
        <v>124</v>
      </c>
      <c r="D105" s="72" t="s">
        <v>125</v>
      </c>
      <c r="E105" s="72" t="s">
        <v>126</v>
      </c>
      <c r="F105" s="85" t="s">
        <v>127</v>
      </c>
      <c r="N105" s="39"/>
      <c r="O105" s="40">
        <v>1</v>
      </c>
      <c r="P105" s="40">
        <v>2</v>
      </c>
      <c r="Q105" s="40">
        <v>3</v>
      </c>
      <c r="R105" s="40">
        <v>4</v>
      </c>
      <c r="S105" s="40">
        <v>5</v>
      </c>
      <c r="T105" s="40">
        <v>6</v>
      </c>
      <c r="U105" s="40">
        <v>7</v>
      </c>
      <c r="V105" s="40">
        <v>8</v>
      </c>
      <c r="W105" s="40">
        <v>9</v>
      </c>
      <c r="X105" s="40">
        <v>10</v>
      </c>
      <c r="Y105" s="40">
        <v>11</v>
      </c>
      <c r="Z105" s="41">
        <v>12</v>
      </c>
    </row>
    <row r="106" spans="1:26">
      <c r="A106" s="84"/>
      <c r="B106" s="72">
        <f>F106*E106/C106/1000</f>
        <v>1.08</v>
      </c>
      <c r="C106" s="77">
        <v>1000</v>
      </c>
      <c r="D106" s="72">
        <f>F106-B106</f>
        <v>1078.92</v>
      </c>
      <c r="E106" s="77">
        <v>1000</v>
      </c>
      <c r="F106" s="85">
        <f>B104</f>
        <v>1080</v>
      </c>
      <c r="N106" s="42" t="s">
        <v>26</v>
      </c>
      <c r="O106" s="185" t="s">
        <v>182</v>
      </c>
      <c r="P106" s="185" t="s">
        <v>182</v>
      </c>
      <c r="Q106" s="185" t="s">
        <v>182</v>
      </c>
      <c r="R106" s="185" t="s">
        <v>182</v>
      </c>
      <c r="S106" s="185" t="s">
        <v>182</v>
      </c>
      <c r="T106" s="185" t="s">
        <v>182</v>
      </c>
      <c r="U106" s="185" t="s">
        <v>113</v>
      </c>
      <c r="V106" s="185" t="s">
        <v>113</v>
      </c>
      <c r="W106" s="185" t="s">
        <v>113</v>
      </c>
      <c r="X106" s="185" t="s">
        <v>113</v>
      </c>
      <c r="Y106" s="185" t="s">
        <v>113</v>
      </c>
      <c r="Z106" s="185" t="s">
        <v>113</v>
      </c>
    </row>
    <row r="107" spans="1:26">
      <c r="A107" s="84"/>
      <c r="B107" s="72" t="s">
        <v>128</v>
      </c>
      <c r="C107" s="72"/>
      <c r="D107" s="72" t="s">
        <v>125</v>
      </c>
      <c r="E107" s="72"/>
      <c r="F107" s="85"/>
      <c r="N107" s="42" t="s">
        <v>27</v>
      </c>
      <c r="O107" s="186"/>
      <c r="P107" s="186"/>
      <c r="Q107" s="186"/>
      <c r="R107" s="186"/>
      <c r="S107" s="186"/>
      <c r="T107" s="186"/>
      <c r="U107" s="186"/>
      <c r="V107" s="186"/>
      <c r="W107" s="186"/>
      <c r="X107" s="186"/>
      <c r="Y107" s="186"/>
      <c r="Z107" s="186"/>
    </row>
    <row r="108" spans="1:26" ht="16" thickBot="1">
      <c r="A108" s="86"/>
      <c r="B108" s="87">
        <f>F106/3</f>
        <v>360</v>
      </c>
      <c r="C108" s="87" t="s">
        <v>129</v>
      </c>
      <c r="D108" s="87">
        <f>F106*2/3</f>
        <v>720</v>
      </c>
      <c r="E108" s="87"/>
      <c r="F108" s="88"/>
      <c r="I108" t="s">
        <v>265</v>
      </c>
      <c r="N108" s="42" t="s">
        <v>28</v>
      </c>
      <c r="O108" s="186"/>
      <c r="P108" s="186"/>
      <c r="Q108" s="186"/>
      <c r="R108" s="186"/>
      <c r="S108" s="186"/>
      <c r="T108" s="186"/>
      <c r="U108" s="186"/>
      <c r="V108" s="186"/>
      <c r="W108" s="186"/>
      <c r="X108" s="186"/>
      <c r="Y108" s="186"/>
      <c r="Z108" s="186"/>
    </row>
    <row r="109" spans="1:26">
      <c r="I109">
        <f>96*2</f>
        <v>192</v>
      </c>
      <c r="N109" s="42" t="s">
        <v>29</v>
      </c>
      <c r="O109" s="186"/>
      <c r="P109" s="186"/>
      <c r="Q109" s="186"/>
      <c r="R109" s="186"/>
      <c r="S109" s="186"/>
      <c r="T109" s="186"/>
      <c r="U109" s="186"/>
      <c r="V109" s="186"/>
      <c r="W109" s="186"/>
      <c r="X109" s="186"/>
      <c r="Y109" s="186"/>
      <c r="Z109" s="186"/>
    </row>
    <row r="110" spans="1:26" ht="16" thickBot="1">
      <c r="A110" t="s">
        <v>140</v>
      </c>
      <c r="N110" s="42" t="s">
        <v>30</v>
      </c>
      <c r="O110" s="186"/>
      <c r="P110" s="186"/>
      <c r="Q110" s="186"/>
      <c r="R110" s="186"/>
      <c r="S110" s="186"/>
      <c r="T110" s="186"/>
      <c r="U110" s="186"/>
      <c r="V110" s="186"/>
      <c r="W110" s="186"/>
      <c r="X110" s="186"/>
      <c r="Y110" s="186"/>
      <c r="Z110" s="186"/>
    </row>
    <row r="111" spans="1:26">
      <c r="A111" s="79" t="s">
        <v>131</v>
      </c>
      <c r="B111" s="80"/>
      <c r="C111" s="80"/>
      <c r="D111" s="81"/>
      <c r="E111" s="82"/>
      <c r="F111" s="83"/>
      <c r="N111" s="42" t="s">
        <v>31</v>
      </c>
      <c r="O111" s="186"/>
      <c r="P111" s="186"/>
      <c r="Q111" s="186"/>
      <c r="R111" s="186"/>
      <c r="S111" s="186"/>
      <c r="T111" s="186"/>
      <c r="U111" s="186"/>
      <c r="V111" s="186"/>
      <c r="W111" s="186"/>
      <c r="X111" s="186"/>
      <c r="Y111" s="186"/>
      <c r="Z111" s="186"/>
    </row>
    <row r="112" spans="1:26">
      <c r="A112" s="84"/>
      <c r="B112" s="76" t="s">
        <v>118</v>
      </c>
      <c r="C112" s="72"/>
      <c r="D112" s="72"/>
      <c r="E112" s="72"/>
      <c r="F112" s="85"/>
      <c r="N112" s="42" t="s">
        <v>32</v>
      </c>
      <c r="O112" s="186"/>
      <c r="P112" s="186"/>
      <c r="Q112" s="186"/>
      <c r="R112" s="186"/>
      <c r="S112" s="186"/>
      <c r="T112" s="186"/>
      <c r="U112" s="186"/>
      <c r="V112" s="186"/>
      <c r="W112" s="186"/>
      <c r="X112" s="186"/>
      <c r="Y112" s="186"/>
      <c r="Z112" s="186"/>
    </row>
    <row r="113" spans="1:26" ht="16" thickBot="1">
      <c r="A113" s="84"/>
      <c r="B113" s="77">
        <v>192</v>
      </c>
      <c r="C113" s="78" t="s">
        <v>119</v>
      </c>
      <c r="D113" s="72"/>
      <c r="E113" s="72"/>
      <c r="F113" s="85"/>
      <c r="N113" s="43" t="s">
        <v>33</v>
      </c>
      <c r="O113" s="187"/>
      <c r="P113" s="187"/>
      <c r="Q113" s="187"/>
      <c r="R113" s="187"/>
      <c r="S113" s="187"/>
      <c r="T113" s="187"/>
      <c r="U113" s="187"/>
      <c r="V113" s="187"/>
      <c r="W113" s="187"/>
      <c r="X113" s="187"/>
      <c r="Y113" s="187"/>
      <c r="Z113" s="187"/>
    </row>
    <row r="114" spans="1:26">
      <c r="A114" s="84"/>
      <c r="B114" s="72">
        <f>25*B113</f>
        <v>4800</v>
      </c>
      <c r="C114" s="72" t="s">
        <v>121</v>
      </c>
      <c r="D114" s="72"/>
      <c r="E114" s="72"/>
      <c r="F114" s="85"/>
    </row>
    <row r="115" spans="1:26">
      <c r="A115" s="84"/>
      <c r="B115" s="72">
        <f>(B114+0.2*B114)*2</f>
        <v>11520</v>
      </c>
      <c r="C115" s="78" t="s">
        <v>122</v>
      </c>
      <c r="D115" s="72"/>
      <c r="E115" s="72"/>
      <c r="F115" s="85"/>
    </row>
    <row r="116" spans="1:26">
      <c r="A116" s="84"/>
      <c r="B116" s="72" t="s">
        <v>123</v>
      </c>
      <c r="C116" s="72" t="s">
        <v>124</v>
      </c>
      <c r="D116" s="72" t="s">
        <v>125</v>
      </c>
      <c r="E116" s="72" t="s">
        <v>126</v>
      </c>
      <c r="F116" s="85" t="s">
        <v>127</v>
      </c>
    </row>
    <row r="117" spans="1:26">
      <c r="A117" s="84"/>
      <c r="B117" s="72">
        <f>F117*E117/C117/1000</f>
        <v>3.456</v>
      </c>
      <c r="C117" s="77">
        <v>1000</v>
      </c>
      <c r="D117" s="72">
        <f>F117-B117</f>
        <v>11516.544</v>
      </c>
      <c r="E117" s="77">
        <v>300</v>
      </c>
      <c r="F117" s="85">
        <f>B115</f>
        <v>11520</v>
      </c>
    </row>
    <row r="118" spans="1:26">
      <c r="A118" s="84"/>
      <c r="B118" s="1"/>
      <c r="C118" s="1"/>
      <c r="D118" s="89"/>
      <c r="E118" s="90"/>
      <c r="F118" s="91"/>
    </row>
    <row r="119" spans="1:26">
      <c r="A119" s="92" t="s">
        <v>136</v>
      </c>
      <c r="B119" s="1"/>
      <c r="C119" s="1"/>
      <c r="D119" s="89"/>
      <c r="E119" s="90"/>
      <c r="F119" s="91"/>
    </row>
    <row r="120" spans="1:26">
      <c r="A120" s="84"/>
      <c r="B120" s="76" t="s">
        <v>118</v>
      </c>
      <c r="C120" s="72"/>
      <c r="D120" s="72"/>
      <c r="E120" s="72"/>
      <c r="F120" s="85"/>
    </row>
    <row r="121" spans="1:26">
      <c r="A121" s="84"/>
      <c r="B121" s="77">
        <v>192</v>
      </c>
      <c r="C121" s="78" t="s">
        <v>119</v>
      </c>
      <c r="D121" s="72"/>
      <c r="E121" s="72"/>
      <c r="F121" s="85"/>
    </row>
    <row r="122" spans="1:26" ht="16" customHeight="1">
      <c r="A122" s="84"/>
      <c r="B122" s="72">
        <f>25*B121</f>
        <v>4800</v>
      </c>
      <c r="C122" s="72" t="s">
        <v>121</v>
      </c>
      <c r="D122" s="72"/>
      <c r="E122" s="72"/>
      <c r="F122" s="85"/>
    </row>
    <row r="123" spans="1:26">
      <c r="A123" s="84"/>
      <c r="B123" s="72">
        <f>(B122+0.2*B122)*2</f>
        <v>11520</v>
      </c>
      <c r="C123" s="78" t="s">
        <v>122</v>
      </c>
      <c r="D123" s="72"/>
      <c r="E123" s="72"/>
      <c r="F123" s="85"/>
    </row>
    <row r="124" spans="1:26">
      <c r="A124" s="84"/>
      <c r="B124" s="72" t="s">
        <v>133</v>
      </c>
      <c r="C124" s="72" t="s">
        <v>134</v>
      </c>
      <c r="D124" s="72" t="s">
        <v>125</v>
      </c>
      <c r="E124" s="72" t="s">
        <v>126</v>
      </c>
      <c r="F124" s="85" t="s">
        <v>127</v>
      </c>
    </row>
    <row r="125" spans="1:26">
      <c r="A125" s="84"/>
      <c r="B125" s="72">
        <f>F125*E125/C125</f>
        <v>3840</v>
      </c>
      <c r="C125" s="77">
        <v>300</v>
      </c>
      <c r="D125" s="72">
        <f>F125-B125</f>
        <v>7680</v>
      </c>
      <c r="E125" s="77">
        <v>100</v>
      </c>
      <c r="F125" s="85">
        <f>B123</f>
        <v>11520</v>
      </c>
    </row>
    <row r="126" spans="1:26">
      <c r="A126" s="84"/>
      <c r="B126" s="1"/>
      <c r="C126" s="1"/>
      <c r="D126" s="89"/>
      <c r="E126" s="90"/>
      <c r="F126" s="91"/>
    </row>
    <row r="127" spans="1:26">
      <c r="A127" s="92" t="s">
        <v>137</v>
      </c>
      <c r="B127" s="1"/>
      <c r="C127" s="1"/>
      <c r="D127" s="89"/>
      <c r="E127" s="90"/>
      <c r="F127" s="91"/>
    </row>
    <row r="128" spans="1:26">
      <c r="A128" s="84"/>
      <c r="B128" s="76" t="s">
        <v>118</v>
      </c>
      <c r="C128" s="72"/>
      <c r="D128" s="72"/>
      <c r="E128" s="72"/>
      <c r="F128" s="85"/>
    </row>
    <row r="129" spans="1:13">
      <c r="A129" s="84"/>
      <c r="B129" s="77">
        <v>192</v>
      </c>
      <c r="C129" s="78" t="s">
        <v>119</v>
      </c>
      <c r="D129" s="72"/>
      <c r="E129" s="72"/>
      <c r="F129" s="85"/>
    </row>
    <row r="130" spans="1:13">
      <c r="A130" s="84"/>
      <c r="B130" s="72">
        <f>25*B129</f>
        <v>4800</v>
      </c>
      <c r="C130" s="72" t="s">
        <v>121</v>
      </c>
      <c r="D130" s="72"/>
      <c r="E130" s="72"/>
      <c r="F130" s="85"/>
    </row>
    <row r="131" spans="1:13">
      <c r="A131" s="84"/>
      <c r="B131" s="72">
        <f>(B130+0.2*B130)*2</f>
        <v>11520</v>
      </c>
      <c r="C131" s="78" t="s">
        <v>122</v>
      </c>
      <c r="D131" s="72"/>
      <c r="E131" s="72"/>
      <c r="F131" s="85"/>
    </row>
    <row r="132" spans="1:13" ht="16" customHeight="1">
      <c r="A132" s="84"/>
      <c r="B132" s="72" t="s">
        <v>133</v>
      </c>
      <c r="C132" s="72" t="s">
        <v>134</v>
      </c>
      <c r="D132" s="72" t="s">
        <v>125</v>
      </c>
      <c r="E132" s="72" t="s">
        <v>126</v>
      </c>
      <c r="F132" s="85" t="s">
        <v>127</v>
      </c>
    </row>
    <row r="133" spans="1:13" ht="16" thickBot="1">
      <c r="A133" s="86"/>
      <c r="B133" s="87">
        <f>F133*E133/C133</f>
        <v>3456</v>
      </c>
      <c r="C133" s="93">
        <v>100</v>
      </c>
      <c r="D133" s="87">
        <f>F133-B133</f>
        <v>8064</v>
      </c>
      <c r="E133" s="93">
        <v>30</v>
      </c>
      <c r="F133" s="88">
        <f>B131</f>
        <v>11520</v>
      </c>
    </row>
    <row r="135" spans="1:13">
      <c r="A135" t="s">
        <v>132</v>
      </c>
      <c r="D135"/>
      <c r="E135"/>
    </row>
    <row r="136" spans="1:13">
      <c r="A136" t="s">
        <v>135</v>
      </c>
      <c r="D136"/>
      <c r="E136"/>
    </row>
    <row r="137" spans="1:13">
      <c r="A137" t="s">
        <v>138</v>
      </c>
      <c r="D137"/>
      <c r="E137"/>
    </row>
    <row r="138" spans="1:13">
      <c r="A138" t="s">
        <v>139</v>
      </c>
      <c r="D138"/>
      <c r="E138"/>
    </row>
    <row r="140" spans="1:13" ht="16" thickBot="1"/>
    <row r="141" spans="1:13" ht="16" thickBot="1">
      <c r="A141" s="39"/>
      <c r="B141" s="40">
        <v>1</v>
      </c>
      <c r="C141" s="40">
        <v>2</v>
      </c>
      <c r="D141" s="40">
        <v>3</v>
      </c>
      <c r="E141" s="40">
        <v>4</v>
      </c>
      <c r="F141" s="40">
        <v>5</v>
      </c>
      <c r="G141" s="40">
        <v>6</v>
      </c>
      <c r="H141" s="40">
        <v>7</v>
      </c>
      <c r="I141" s="40">
        <v>8</v>
      </c>
      <c r="J141" s="40">
        <v>9</v>
      </c>
      <c r="K141" s="40">
        <v>10</v>
      </c>
      <c r="L141" s="40">
        <v>11</v>
      </c>
      <c r="M141" s="41">
        <v>12</v>
      </c>
    </row>
    <row r="142" spans="1:13" ht="16" customHeight="1">
      <c r="A142" s="42" t="s">
        <v>26</v>
      </c>
      <c r="B142" s="185" t="s">
        <v>142</v>
      </c>
      <c r="C142" s="185" t="s">
        <v>142</v>
      </c>
      <c r="D142" s="185" t="s">
        <v>142</v>
      </c>
      <c r="E142" s="185" t="s">
        <v>142</v>
      </c>
      <c r="F142" s="185" t="s">
        <v>142</v>
      </c>
      <c r="G142" s="185" t="s">
        <v>142</v>
      </c>
      <c r="H142" s="185" t="s">
        <v>142</v>
      </c>
      <c r="I142" s="185" t="s">
        <v>142</v>
      </c>
      <c r="J142" s="185" t="s">
        <v>142</v>
      </c>
      <c r="K142" s="185" t="s">
        <v>142</v>
      </c>
      <c r="L142" s="185" t="s">
        <v>143</v>
      </c>
      <c r="M142" s="185" t="s">
        <v>143</v>
      </c>
    </row>
    <row r="143" spans="1:13">
      <c r="A143" s="42" t="s">
        <v>27</v>
      </c>
      <c r="B143" s="186"/>
      <c r="C143" s="186"/>
      <c r="D143" s="186"/>
      <c r="E143" s="186"/>
      <c r="F143" s="186"/>
      <c r="G143" s="186"/>
      <c r="H143" s="186"/>
      <c r="I143" s="186"/>
      <c r="J143" s="186"/>
      <c r="K143" s="186"/>
      <c r="L143" s="186"/>
      <c r="M143" s="186"/>
    </row>
    <row r="144" spans="1:13">
      <c r="A144" s="42" t="s">
        <v>28</v>
      </c>
      <c r="B144" s="186"/>
      <c r="C144" s="186"/>
      <c r="D144" s="186"/>
      <c r="E144" s="186"/>
      <c r="F144" s="186"/>
      <c r="G144" s="186"/>
      <c r="H144" s="186"/>
      <c r="I144" s="186"/>
      <c r="J144" s="186"/>
      <c r="K144" s="186"/>
      <c r="L144" s="186"/>
      <c r="M144" s="186"/>
    </row>
    <row r="145" spans="1:13">
      <c r="A145" s="42" t="s">
        <v>29</v>
      </c>
      <c r="B145" s="186"/>
      <c r="C145" s="186"/>
      <c r="D145" s="186"/>
      <c r="E145" s="186"/>
      <c r="F145" s="186"/>
      <c r="G145" s="186"/>
      <c r="H145" s="186"/>
      <c r="I145" s="186"/>
      <c r="J145" s="186"/>
      <c r="K145" s="186"/>
      <c r="L145" s="186"/>
      <c r="M145" s="186"/>
    </row>
    <row r="146" spans="1:13">
      <c r="A146" s="42" t="s">
        <v>30</v>
      </c>
      <c r="B146" s="186"/>
      <c r="C146" s="186"/>
      <c r="D146" s="186"/>
      <c r="E146" s="186"/>
      <c r="F146" s="186"/>
      <c r="G146" s="186"/>
      <c r="H146" s="186"/>
      <c r="I146" s="186"/>
      <c r="J146" s="186"/>
      <c r="K146" s="186"/>
      <c r="L146" s="186"/>
      <c r="M146" s="186"/>
    </row>
    <row r="147" spans="1:13">
      <c r="A147" s="42" t="s">
        <v>31</v>
      </c>
      <c r="B147" s="186"/>
      <c r="C147" s="186"/>
      <c r="D147" s="186"/>
      <c r="E147" s="186"/>
      <c r="F147" s="186"/>
      <c r="G147" s="186"/>
      <c r="H147" s="186"/>
      <c r="I147" s="186"/>
      <c r="J147" s="186"/>
      <c r="K147" s="186"/>
      <c r="L147" s="186"/>
      <c r="M147" s="186"/>
    </row>
    <row r="148" spans="1:13">
      <c r="A148" s="42" t="s">
        <v>32</v>
      </c>
      <c r="B148" s="186"/>
      <c r="C148" s="186"/>
      <c r="D148" s="186"/>
      <c r="E148" s="186"/>
      <c r="F148" s="186"/>
      <c r="G148" s="186"/>
      <c r="H148" s="186"/>
      <c r="I148" s="186"/>
      <c r="J148" s="186"/>
      <c r="K148" s="186"/>
      <c r="L148" s="186"/>
      <c r="M148" s="186"/>
    </row>
    <row r="149" spans="1:13" ht="16" thickBot="1">
      <c r="A149" s="43" t="s">
        <v>33</v>
      </c>
      <c r="B149" s="187"/>
      <c r="C149" s="187"/>
      <c r="D149" s="187"/>
      <c r="E149" s="187"/>
      <c r="F149" s="187"/>
      <c r="G149" s="187"/>
      <c r="H149" s="187"/>
      <c r="I149" s="187"/>
      <c r="J149" s="187"/>
      <c r="K149" s="187"/>
      <c r="L149" s="187"/>
      <c r="M149" s="187"/>
    </row>
    <row r="150" spans="1:13" ht="16" thickBot="1">
      <c r="D150"/>
      <c r="E150"/>
    </row>
    <row r="151" spans="1:13" ht="16" thickBot="1">
      <c r="A151" s="39"/>
      <c r="B151" s="40">
        <v>1</v>
      </c>
      <c r="C151" s="40">
        <v>2</v>
      </c>
      <c r="D151" s="40">
        <v>3</v>
      </c>
      <c r="E151" s="40">
        <v>4</v>
      </c>
      <c r="F151" s="40">
        <v>5</v>
      </c>
      <c r="G151" s="40">
        <v>6</v>
      </c>
      <c r="H151" s="40">
        <v>7</v>
      </c>
      <c r="I151" s="40">
        <v>8</v>
      </c>
      <c r="J151" s="40">
        <v>9</v>
      </c>
      <c r="K151" s="40">
        <v>10</v>
      </c>
      <c r="L151" s="40">
        <v>11</v>
      </c>
      <c r="M151" s="41">
        <v>12</v>
      </c>
    </row>
    <row r="152" spans="1:13">
      <c r="A152" s="42" t="s">
        <v>26</v>
      </c>
      <c r="B152" s="185" t="s">
        <v>144</v>
      </c>
      <c r="C152" s="185" t="s">
        <v>144</v>
      </c>
      <c r="D152" s="185" t="s">
        <v>144</v>
      </c>
      <c r="E152" s="185" t="s">
        <v>144</v>
      </c>
      <c r="F152" s="185" t="s">
        <v>144</v>
      </c>
      <c r="G152" s="185" t="s">
        <v>144</v>
      </c>
      <c r="H152" s="185" t="s">
        <v>144</v>
      </c>
      <c r="I152" s="185" t="s">
        <v>144</v>
      </c>
      <c r="J152" s="185" t="s">
        <v>144</v>
      </c>
      <c r="K152" s="185" t="s">
        <v>144</v>
      </c>
      <c r="L152" s="185" t="s">
        <v>143</v>
      </c>
      <c r="M152" s="185" t="s">
        <v>143</v>
      </c>
    </row>
    <row r="153" spans="1:13">
      <c r="A153" s="42" t="s">
        <v>27</v>
      </c>
      <c r="B153" s="186"/>
      <c r="C153" s="186"/>
      <c r="D153" s="186"/>
      <c r="E153" s="186"/>
      <c r="F153" s="186"/>
      <c r="G153" s="186"/>
      <c r="H153" s="186"/>
      <c r="I153" s="186"/>
      <c r="J153" s="186"/>
      <c r="K153" s="186"/>
      <c r="L153" s="186"/>
      <c r="M153" s="186"/>
    </row>
    <row r="154" spans="1:13">
      <c r="A154" s="42" t="s">
        <v>28</v>
      </c>
      <c r="B154" s="186"/>
      <c r="C154" s="186"/>
      <c r="D154" s="186"/>
      <c r="E154" s="186"/>
      <c r="F154" s="186"/>
      <c r="G154" s="186"/>
      <c r="H154" s="186"/>
      <c r="I154" s="186"/>
      <c r="J154" s="186"/>
      <c r="K154" s="186"/>
      <c r="L154" s="186"/>
      <c r="M154" s="186"/>
    </row>
    <row r="155" spans="1:13">
      <c r="A155" s="42" t="s">
        <v>29</v>
      </c>
      <c r="B155" s="186"/>
      <c r="C155" s="186"/>
      <c r="D155" s="186"/>
      <c r="E155" s="186"/>
      <c r="F155" s="186"/>
      <c r="G155" s="186"/>
      <c r="H155" s="186"/>
      <c r="I155" s="186"/>
      <c r="J155" s="186"/>
      <c r="K155" s="186"/>
      <c r="L155" s="186"/>
      <c r="M155" s="186"/>
    </row>
    <row r="156" spans="1:13">
      <c r="A156" s="42" t="s">
        <v>30</v>
      </c>
      <c r="B156" s="186"/>
      <c r="C156" s="186"/>
      <c r="D156" s="186"/>
      <c r="E156" s="186"/>
      <c r="F156" s="186"/>
      <c r="G156" s="186"/>
      <c r="H156" s="186"/>
      <c r="I156" s="186"/>
      <c r="J156" s="186"/>
      <c r="K156" s="186"/>
      <c r="L156" s="186"/>
      <c r="M156" s="186"/>
    </row>
    <row r="157" spans="1:13">
      <c r="A157" s="42" t="s">
        <v>31</v>
      </c>
      <c r="B157" s="186"/>
      <c r="C157" s="186"/>
      <c r="D157" s="186"/>
      <c r="E157" s="186"/>
      <c r="F157" s="186"/>
      <c r="G157" s="186"/>
      <c r="H157" s="186"/>
      <c r="I157" s="186"/>
      <c r="J157" s="186"/>
      <c r="K157" s="186"/>
      <c r="L157" s="186"/>
      <c r="M157" s="186"/>
    </row>
    <row r="158" spans="1:13">
      <c r="A158" s="42" t="s">
        <v>32</v>
      </c>
      <c r="B158" s="186"/>
      <c r="C158" s="186"/>
      <c r="D158" s="186"/>
      <c r="E158" s="186"/>
      <c r="F158" s="186"/>
      <c r="G158" s="186"/>
      <c r="H158" s="186"/>
      <c r="I158" s="186"/>
      <c r="J158" s="186"/>
      <c r="K158" s="186"/>
      <c r="L158" s="186"/>
      <c r="M158" s="186"/>
    </row>
    <row r="159" spans="1:13" ht="16" thickBot="1">
      <c r="A159" s="43" t="s">
        <v>33</v>
      </c>
      <c r="B159" s="187"/>
      <c r="C159" s="187"/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</row>
    <row r="160" spans="1:13" ht="16" thickBot="1">
      <c r="D160"/>
      <c r="E160"/>
    </row>
    <row r="161" spans="1:13" ht="16" thickBot="1">
      <c r="A161" s="39"/>
      <c r="B161" s="40">
        <v>1</v>
      </c>
      <c r="C161" s="40">
        <v>2</v>
      </c>
      <c r="D161" s="40">
        <v>3</v>
      </c>
      <c r="E161" s="40">
        <v>4</v>
      </c>
      <c r="F161" s="40">
        <v>5</v>
      </c>
      <c r="G161" s="40">
        <v>6</v>
      </c>
      <c r="H161" s="40">
        <v>7</v>
      </c>
      <c r="I161" s="40">
        <v>8</v>
      </c>
      <c r="J161" s="40">
        <v>9</v>
      </c>
      <c r="K161" s="40">
        <v>10</v>
      </c>
      <c r="L161" s="40">
        <v>11</v>
      </c>
      <c r="M161" s="41">
        <v>12</v>
      </c>
    </row>
    <row r="162" spans="1:13">
      <c r="A162" s="42" t="s">
        <v>26</v>
      </c>
      <c r="B162" s="185" t="s">
        <v>143</v>
      </c>
      <c r="C162" s="185" t="s">
        <v>143</v>
      </c>
      <c r="D162" s="185" t="s">
        <v>143</v>
      </c>
      <c r="E162" s="185" t="s">
        <v>143</v>
      </c>
      <c r="F162" s="185" t="s">
        <v>143</v>
      </c>
      <c r="G162" s="185" t="s">
        <v>143</v>
      </c>
      <c r="H162" s="185" t="s">
        <v>145</v>
      </c>
      <c r="I162" s="185" t="s">
        <v>145</v>
      </c>
      <c r="J162" s="185" t="s">
        <v>145</v>
      </c>
      <c r="K162" s="185" t="s">
        <v>146</v>
      </c>
      <c r="L162" s="185" t="s">
        <v>146</v>
      </c>
      <c r="M162" s="185" t="s">
        <v>146</v>
      </c>
    </row>
    <row r="163" spans="1:13">
      <c r="A163" s="42" t="s">
        <v>27</v>
      </c>
      <c r="B163" s="186"/>
      <c r="C163" s="186"/>
      <c r="D163" s="186"/>
      <c r="E163" s="186"/>
      <c r="F163" s="186"/>
      <c r="G163" s="186"/>
      <c r="H163" s="186"/>
      <c r="I163" s="186"/>
      <c r="J163" s="186"/>
      <c r="K163" s="186"/>
      <c r="L163" s="186"/>
      <c r="M163" s="186"/>
    </row>
    <row r="164" spans="1:13">
      <c r="A164" s="42" t="s">
        <v>28</v>
      </c>
      <c r="B164" s="186"/>
      <c r="C164" s="186"/>
      <c r="D164" s="186"/>
      <c r="E164" s="186"/>
      <c r="F164" s="186"/>
      <c r="G164" s="186"/>
      <c r="H164" s="186"/>
      <c r="I164" s="186"/>
      <c r="J164" s="186"/>
      <c r="K164" s="186"/>
      <c r="L164" s="186"/>
      <c r="M164" s="186"/>
    </row>
    <row r="165" spans="1:13">
      <c r="A165" s="42" t="s">
        <v>29</v>
      </c>
      <c r="B165" s="186"/>
      <c r="C165" s="186"/>
      <c r="D165" s="186"/>
      <c r="E165" s="186"/>
      <c r="F165" s="186"/>
      <c r="G165" s="186"/>
      <c r="H165" s="186"/>
      <c r="I165" s="186"/>
      <c r="J165" s="186"/>
      <c r="K165" s="186"/>
      <c r="L165" s="186"/>
      <c r="M165" s="186"/>
    </row>
    <row r="166" spans="1:13">
      <c r="A166" s="42" t="s">
        <v>30</v>
      </c>
      <c r="B166" s="186"/>
      <c r="C166" s="186"/>
      <c r="D166" s="186"/>
      <c r="E166" s="186"/>
      <c r="F166" s="186"/>
      <c r="G166" s="186"/>
      <c r="H166" s="186"/>
      <c r="I166" s="186"/>
      <c r="J166" s="186"/>
      <c r="K166" s="186"/>
      <c r="L166" s="186"/>
      <c r="M166" s="186"/>
    </row>
    <row r="167" spans="1:13">
      <c r="A167" s="42" t="s">
        <v>31</v>
      </c>
      <c r="B167" s="186"/>
      <c r="C167" s="186"/>
      <c r="D167" s="186"/>
      <c r="E167" s="186"/>
      <c r="F167" s="186"/>
      <c r="G167" s="186"/>
      <c r="H167" s="186"/>
      <c r="I167" s="186"/>
      <c r="J167" s="186"/>
      <c r="K167" s="186"/>
      <c r="L167" s="186"/>
      <c r="M167" s="186"/>
    </row>
    <row r="168" spans="1:13">
      <c r="A168" s="42" t="s">
        <v>32</v>
      </c>
      <c r="B168" s="186"/>
      <c r="C168" s="186"/>
      <c r="D168" s="186"/>
      <c r="E168" s="186"/>
      <c r="F168" s="186"/>
      <c r="G168" s="186"/>
      <c r="H168" s="186"/>
      <c r="I168" s="186"/>
      <c r="J168" s="186"/>
      <c r="K168" s="186"/>
      <c r="L168" s="186"/>
      <c r="M168" s="186"/>
    </row>
    <row r="169" spans="1:13" ht="16" thickBot="1">
      <c r="A169" s="43" t="s">
        <v>33</v>
      </c>
      <c r="B169" s="187"/>
      <c r="C169" s="187"/>
      <c r="D169" s="187"/>
      <c r="E169" s="187"/>
      <c r="F169" s="187"/>
      <c r="G169" s="187"/>
      <c r="H169" s="187"/>
      <c r="I169" s="187"/>
      <c r="J169" s="187"/>
      <c r="K169" s="187"/>
      <c r="L169" s="187"/>
      <c r="M169" s="187"/>
    </row>
  </sheetData>
  <mergeCells count="133">
    <mergeCell ref="D3:E3"/>
    <mergeCell ref="M33:M40"/>
    <mergeCell ref="N33:N40"/>
    <mergeCell ref="O33:O40"/>
    <mergeCell ref="P33:P40"/>
    <mergeCell ref="Q33:Q40"/>
    <mergeCell ref="X33:X40"/>
    <mergeCell ref="M43:M50"/>
    <mergeCell ref="N43:N50"/>
    <mergeCell ref="O43:O50"/>
    <mergeCell ref="P43:P50"/>
    <mergeCell ref="Q43:Q50"/>
    <mergeCell ref="R43:R50"/>
    <mergeCell ref="S43:S50"/>
    <mergeCell ref="T43:T50"/>
    <mergeCell ref="U43:U50"/>
    <mergeCell ref="R33:R40"/>
    <mergeCell ref="S33:S40"/>
    <mergeCell ref="T33:T40"/>
    <mergeCell ref="U33:U40"/>
    <mergeCell ref="V33:V40"/>
    <mergeCell ref="W33:W40"/>
    <mergeCell ref="V43:V50"/>
    <mergeCell ref="W43:W50"/>
    <mergeCell ref="X43:X50"/>
    <mergeCell ref="M53:M60"/>
    <mergeCell ref="N53:N60"/>
    <mergeCell ref="O53:O60"/>
    <mergeCell ref="P53:P60"/>
    <mergeCell ref="Q53:Q60"/>
    <mergeCell ref="R53:R60"/>
    <mergeCell ref="S53:S60"/>
    <mergeCell ref="T53:T60"/>
    <mergeCell ref="U53:U60"/>
    <mergeCell ref="V53:V60"/>
    <mergeCell ref="W53:W60"/>
    <mergeCell ref="X53:X60"/>
    <mergeCell ref="M63:M70"/>
    <mergeCell ref="N63:N70"/>
    <mergeCell ref="O63:O70"/>
    <mergeCell ref="P63:P70"/>
    <mergeCell ref="Q63:Q70"/>
    <mergeCell ref="X63:X70"/>
    <mergeCell ref="M73:M80"/>
    <mergeCell ref="N73:N80"/>
    <mergeCell ref="O73:O80"/>
    <mergeCell ref="P73:P80"/>
    <mergeCell ref="Q73:Q80"/>
    <mergeCell ref="R73:R80"/>
    <mergeCell ref="S73:S80"/>
    <mergeCell ref="T73:T80"/>
    <mergeCell ref="U73:U80"/>
    <mergeCell ref="R63:R70"/>
    <mergeCell ref="S63:S70"/>
    <mergeCell ref="T63:T70"/>
    <mergeCell ref="U63:U70"/>
    <mergeCell ref="V63:V70"/>
    <mergeCell ref="W63:W70"/>
    <mergeCell ref="V73:V80"/>
    <mergeCell ref="W73:W80"/>
    <mergeCell ref="X73:X80"/>
    <mergeCell ref="M83:M90"/>
    <mergeCell ref="N83:N90"/>
    <mergeCell ref="O83:O90"/>
    <mergeCell ref="P83:P90"/>
    <mergeCell ref="Q83:Q90"/>
    <mergeCell ref="R83:R90"/>
    <mergeCell ref="S83:S90"/>
    <mergeCell ref="T83:T90"/>
    <mergeCell ref="U83:U90"/>
    <mergeCell ref="V83:V90"/>
    <mergeCell ref="W83:W90"/>
    <mergeCell ref="X83:X90"/>
    <mergeCell ref="B142:B149"/>
    <mergeCell ref="C142:C149"/>
    <mergeCell ref="D142:D149"/>
    <mergeCell ref="E142:E149"/>
    <mergeCell ref="F142:F149"/>
    <mergeCell ref="B162:B169"/>
    <mergeCell ref="C162:C169"/>
    <mergeCell ref="D162:D169"/>
    <mergeCell ref="E162:E169"/>
    <mergeCell ref="F162:F169"/>
    <mergeCell ref="G162:G169"/>
    <mergeCell ref="H162:H169"/>
    <mergeCell ref="M142:M149"/>
    <mergeCell ref="B152:B159"/>
    <mergeCell ref="C152:C159"/>
    <mergeCell ref="D152:D159"/>
    <mergeCell ref="E152:E159"/>
    <mergeCell ref="F152:F159"/>
    <mergeCell ref="G152:G159"/>
    <mergeCell ref="H152:H159"/>
    <mergeCell ref="I152:I159"/>
    <mergeCell ref="J152:J159"/>
    <mergeCell ref="G142:G149"/>
    <mergeCell ref="H142:H149"/>
    <mergeCell ref="I142:I149"/>
    <mergeCell ref="J142:J149"/>
    <mergeCell ref="K142:K149"/>
    <mergeCell ref="L142:L149"/>
    <mergeCell ref="I162:I169"/>
    <mergeCell ref="J162:J169"/>
    <mergeCell ref="K162:K169"/>
    <mergeCell ref="L162:L169"/>
    <mergeCell ref="M162:M169"/>
    <mergeCell ref="O96:O103"/>
    <mergeCell ref="K152:K159"/>
    <mergeCell ref="L152:L159"/>
    <mergeCell ref="M152:M159"/>
    <mergeCell ref="O106:O113"/>
    <mergeCell ref="P106:P113"/>
    <mergeCell ref="Q106:Q113"/>
    <mergeCell ref="R106:R113"/>
    <mergeCell ref="S106:S113"/>
    <mergeCell ref="P96:P103"/>
    <mergeCell ref="Q96:Q103"/>
    <mergeCell ref="R96:R103"/>
    <mergeCell ref="S96:S103"/>
    <mergeCell ref="Z106:Z113"/>
    <mergeCell ref="T106:T113"/>
    <mergeCell ref="U106:U113"/>
    <mergeCell ref="V106:V113"/>
    <mergeCell ref="W106:W113"/>
    <mergeCell ref="X106:X113"/>
    <mergeCell ref="Y106:Y113"/>
    <mergeCell ref="V96:V103"/>
    <mergeCell ref="W96:W103"/>
    <mergeCell ref="X96:X103"/>
    <mergeCell ref="Y96:Y103"/>
    <mergeCell ref="Z96:Z103"/>
    <mergeCell ref="T96:T103"/>
    <mergeCell ref="U96:U103"/>
  </mergeCells>
  <phoneticPr fontId="5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W42"/>
  <sheetViews>
    <sheetView topLeftCell="CX1" workbookViewId="0">
      <selection activeCell="DJ8" sqref="DJ8:DV29"/>
    </sheetView>
  </sheetViews>
  <sheetFormatPr baseColWidth="10" defaultRowHeight="15"/>
  <sheetData>
    <row r="1" spans="1:127">
      <c r="A1" t="s">
        <v>184</v>
      </c>
    </row>
    <row r="3" spans="1:127">
      <c r="A3" t="s">
        <v>152</v>
      </c>
      <c r="Q3" t="s">
        <v>153</v>
      </c>
      <c r="AG3" t="s">
        <v>154</v>
      </c>
      <c r="AW3" t="s">
        <v>223</v>
      </c>
      <c r="BM3" t="s">
        <v>266</v>
      </c>
      <c r="CC3" t="s">
        <v>225</v>
      </c>
      <c r="CS3" t="s">
        <v>180</v>
      </c>
      <c r="CT3" t="s">
        <v>185</v>
      </c>
      <c r="DI3" t="s">
        <v>181</v>
      </c>
      <c r="DJ3" t="s">
        <v>185</v>
      </c>
    </row>
    <row r="5" spans="1:127">
      <c r="A5" s="94" t="s">
        <v>149</v>
      </c>
      <c r="B5" s="95"/>
      <c r="Q5" s="94" t="s">
        <v>149</v>
      </c>
      <c r="R5" s="95"/>
      <c r="AG5" s="94" t="s">
        <v>149</v>
      </c>
      <c r="AH5" s="95"/>
      <c r="AW5" s="94" t="s">
        <v>149</v>
      </c>
      <c r="AX5" s="95"/>
      <c r="BM5" s="94" t="s">
        <v>149</v>
      </c>
      <c r="BN5" s="95"/>
      <c r="CC5" s="94" t="s">
        <v>149</v>
      </c>
      <c r="CD5" s="95"/>
      <c r="CS5" s="94" t="s">
        <v>149</v>
      </c>
      <c r="CT5" s="95"/>
      <c r="DI5" s="94" t="s">
        <v>149</v>
      </c>
      <c r="DJ5" s="95"/>
    </row>
    <row r="6" spans="1:127" ht="36">
      <c r="A6" s="95" t="s">
        <v>150</v>
      </c>
      <c r="B6" s="95">
        <v>24.1</v>
      </c>
      <c r="Q6" s="95" t="s">
        <v>150</v>
      </c>
      <c r="R6" s="95">
        <v>23.9</v>
      </c>
      <c r="AG6" s="95" t="s">
        <v>150</v>
      </c>
      <c r="AH6" s="95">
        <v>23.7</v>
      </c>
      <c r="AW6" s="95" t="s">
        <v>150</v>
      </c>
      <c r="AX6" s="95">
        <v>23.6</v>
      </c>
      <c r="BM6" s="95" t="s">
        <v>150</v>
      </c>
      <c r="BN6" s="95">
        <v>23.4</v>
      </c>
      <c r="CC6" s="95" t="s">
        <v>150</v>
      </c>
      <c r="CD6" s="95">
        <v>23.3</v>
      </c>
      <c r="CS6" s="95" t="s">
        <v>150</v>
      </c>
      <c r="CT6" s="95">
        <v>23.2</v>
      </c>
      <c r="DI6" s="95" t="s">
        <v>150</v>
      </c>
      <c r="DJ6" s="95">
        <v>23.1</v>
      </c>
    </row>
    <row r="7" spans="1:127">
      <c r="CT7" t="s">
        <v>186</v>
      </c>
      <c r="DA7" t="s">
        <v>113</v>
      </c>
      <c r="DK7" t="s">
        <v>111</v>
      </c>
      <c r="DQ7" t="s">
        <v>113</v>
      </c>
    </row>
    <row r="8" spans="1:127">
      <c r="B8" s="96"/>
      <c r="C8" s="97">
        <v>1</v>
      </c>
      <c r="D8" s="97">
        <v>2</v>
      </c>
      <c r="E8" s="97">
        <v>3</v>
      </c>
      <c r="F8" s="97">
        <v>4</v>
      </c>
      <c r="G8" s="97">
        <v>5</v>
      </c>
      <c r="H8" s="97">
        <v>6</v>
      </c>
      <c r="I8" s="97">
        <v>7</v>
      </c>
      <c r="J8" s="97">
        <v>8</v>
      </c>
      <c r="K8" s="97">
        <v>9</v>
      </c>
      <c r="L8" s="97">
        <v>10</v>
      </c>
      <c r="M8" s="97">
        <v>11</v>
      </c>
      <c r="N8" s="97">
        <v>12</v>
      </c>
      <c r="R8" s="96"/>
      <c r="S8" s="97">
        <v>1</v>
      </c>
      <c r="T8" s="97">
        <v>2</v>
      </c>
      <c r="U8" s="97">
        <v>3</v>
      </c>
      <c r="V8" s="97">
        <v>4</v>
      </c>
      <c r="W8" s="97">
        <v>5</v>
      </c>
      <c r="X8" s="97">
        <v>6</v>
      </c>
      <c r="Y8" s="97">
        <v>7</v>
      </c>
      <c r="Z8" s="97">
        <v>8</v>
      </c>
      <c r="AA8" s="97">
        <v>9</v>
      </c>
      <c r="AB8" s="97">
        <v>10</v>
      </c>
      <c r="AC8" s="97">
        <v>11</v>
      </c>
      <c r="AD8" s="97">
        <v>12</v>
      </c>
      <c r="AH8" s="96"/>
      <c r="AI8" s="97">
        <v>1</v>
      </c>
      <c r="AJ8" s="97">
        <v>2</v>
      </c>
      <c r="AK8" s="97">
        <v>3</v>
      </c>
      <c r="AL8" s="97">
        <v>4</v>
      </c>
      <c r="AM8" s="97">
        <v>5</v>
      </c>
      <c r="AN8" s="97">
        <v>6</v>
      </c>
      <c r="AO8" s="97">
        <v>7</v>
      </c>
      <c r="AP8" s="97">
        <v>8</v>
      </c>
      <c r="AQ8" s="97">
        <v>9</v>
      </c>
      <c r="AR8" s="97">
        <v>10</v>
      </c>
      <c r="AS8" s="97">
        <v>11</v>
      </c>
      <c r="AT8" s="97">
        <v>12</v>
      </c>
      <c r="AX8" s="96"/>
      <c r="AY8" s="97">
        <v>1</v>
      </c>
      <c r="AZ8" s="97">
        <v>2</v>
      </c>
      <c r="BA8" s="97">
        <v>3</v>
      </c>
      <c r="BB8" s="97">
        <v>4</v>
      </c>
      <c r="BC8" s="97">
        <v>5</v>
      </c>
      <c r="BD8" s="97">
        <v>6</v>
      </c>
      <c r="BE8" s="97">
        <v>7</v>
      </c>
      <c r="BF8" s="97">
        <v>8</v>
      </c>
      <c r="BG8" s="97">
        <v>9</v>
      </c>
      <c r="BH8" s="97">
        <v>10</v>
      </c>
      <c r="BI8" s="97">
        <v>11</v>
      </c>
      <c r="BJ8" s="97">
        <v>12</v>
      </c>
      <c r="BN8" s="96"/>
      <c r="BO8" s="97">
        <v>1</v>
      </c>
      <c r="BP8" s="97">
        <v>2</v>
      </c>
      <c r="BQ8" s="97">
        <v>3</v>
      </c>
      <c r="BR8" s="97">
        <v>4</v>
      </c>
      <c r="BS8" s="97">
        <v>5</v>
      </c>
      <c r="BT8" s="97">
        <v>6</v>
      </c>
      <c r="BU8" s="97">
        <v>7</v>
      </c>
      <c r="BV8" s="97">
        <v>8</v>
      </c>
      <c r="BW8" s="97">
        <v>9</v>
      </c>
      <c r="BX8" s="97">
        <v>10</v>
      </c>
      <c r="BY8" s="97">
        <v>11</v>
      </c>
      <c r="BZ8" s="97">
        <v>12</v>
      </c>
      <c r="CD8" s="96"/>
      <c r="CE8" s="97">
        <v>1</v>
      </c>
      <c r="CF8" s="97">
        <v>2</v>
      </c>
      <c r="CG8" s="97">
        <v>3</v>
      </c>
      <c r="CH8" s="97">
        <v>4</v>
      </c>
      <c r="CI8" s="97">
        <v>5</v>
      </c>
      <c r="CJ8" s="97">
        <v>6</v>
      </c>
      <c r="CK8" s="97">
        <v>7</v>
      </c>
      <c r="CL8" s="97">
        <v>8</v>
      </c>
      <c r="CM8" s="97">
        <v>9</v>
      </c>
      <c r="CN8" s="97">
        <v>10</v>
      </c>
      <c r="CO8" s="97">
        <v>11</v>
      </c>
      <c r="CP8" s="97">
        <v>12</v>
      </c>
      <c r="CT8" s="96"/>
      <c r="CU8" s="97">
        <v>1</v>
      </c>
      <c r="CV8" s="97">
        <v>2</v>
      </c>
      <c r="CW8" s="97">
        <v>3</v>
      </c>
      <c r="CX8" s="97">
        <v>4</v>
      </c>
      <c r="CY8" s="97">
        <v>5</v>
      </c>
      <c r="CZ8" s="97">
        <v>6</v>
      </c>
      <c r="DA8" s="97">
        <v>7</v>
      </c>
      <c r="DB8" s="97">
        <v>8</v>
      </c>
      <c r="DC8" s="97">
        <v>9</v>
      </c>
      <c r="DD8" s="97">
        <v>10</v>
      </c>
      <c r="DE8" s="97">
        <v>11</v>
      </c>
      <c r="DF8" s="97">
        <v>12</v>
      </c>
      <c r="DJ8" s="96"/>
      <c r="DK8" s="97">
        <v>1</v>
      </c>
      <c r="DL8" s="97">
        <v>2</v>
      </c>
      <c r="DM8" s="97">
        <v>3</v>
      </c>
      <c r="DN8" s="97">
        <v>4</v>
      </c>
      <c r="DO8" s="97">
        <v>5</v>
      </c>
      <c r="DP8" s="97">
        <v>6</v>
      </c>
      <c r="DQ8" s="97">
        <v>7</v>
      </c>
      <c r="DR8" s="97">
        <v>8</v>
      </c>
      <c r="DS8" s="97">
        <v>9</v>
      </c>
      <c r="DT8" s="97">
        <v>10</v>
      </c>
      <c r="DU8" s="97">
        <v>11</v>
      </c>
      <c r="DV8" s="97">
        <v>12</v>
      </c>
    </row>
    <row r="9" spans="1:127">
      <c r="B9" s="97" t="s">
        <v>26</v>
      </c>
      <c r="C9" s="102">
        <v>2909</v>
      </c>
      <c r="D9" s="104">
        <v>5415</v>
      </c>
      <c r="E9" s="104">
        <v>4664</v>
      </c>
      <c r="F9" s="104">
        <v>4825</v>
      </c>
      <c r="G9" s="104">
        <v>4635</v>
      </c>
      <c r="H9" s="101">
        <v>1875</v>
      </c>
      <c r="I9" s="103">
        <v>3471</v>
      </c>
      <c r="J9" s="102">
        <v>2935</v>
      </c>
      <c r="K9" s="102">
        <v>3004</v>
      </c>
      <c r="L9" s="104">
        <v>5707</v>
      </c>
      <c r="M9" s="104">
        <v>4662</v>
      </c>
      <c r="N9" s="104">
        <v>4550</v>
      </c>
      <c r="O9" s="99" t="s">
        <v>149</v>
      </c>
      <c r="R9" s="97" t="s">
        <v>26</v>
      </c>
      <c r="S9" s="103">
        <v>4027</v>
      </c>
      <c r="T9" s="102">
        <v>1909</v>
      </c>
      <c r="U9" s="103">
        <v>3501</v>
      </c>
      <c r="V9" s="102">
        <v>2805</v>
      </c>
      <c r="W9" s="103">
        <v>3309</v>
      </c>
      <c r="X9" s="104">
        <v>5740</v>
      </c>
      <c r="Y9" s="104">
        <v>5281</v>
      </c>
      <c r="Z9" s="104">
        <v>4832</v>
      </c>
      <c r="AA9" s="104">
        <v>4515</v>
      </c>
      <c r="AB9" s="102">
        <v>2183</v>
      </c>
      <c r="AC9" s="104">
        <v>4292</v>
      </c>
      <c r="AD9" s="102">
        <v>3127</v>
      </c>
      <c r="AE9" s="99" t="s">
        <v>149</v>
      </c>
      <c r="AH9" s="97" t="s">
        <v>26</v>
      </c>
      <c r="AI9" s="102">
        <v>4878</v>
      </c>
      <c r="AJ9" s="105">
        <v>9990</v>
      </c>
      <c r="AK9" s="104">
        <v>8584</v>
      </c>
      <c r="AL9" s="104">
        <v>8155</v>
      </c>
      <c r="AM9" s="104">
        <v>7272</v>
      </c>
      <c r="AN9" s="102">
        <v>3505</v>
      </c>
      <c r="AO9" s="103">
        <v>6476</v>
      </c>
      <c r="AP9" s="102">
        <v>4775</v>
      </c>
      <c r="AQ9" s="103">
        <v>5854</v>
      </c>
      <c r="AR9" s="105">
        <v>10173</v>
      </c>
      <c r="AS9" s="104">
        <v>7815</v>
      </c>
      <c r="AT9" s="104">
        <v>7725</v>
      </c>
      <c r="AU9" s="99" t="s">
        <v>149</v>
      </c>
      <c r="AX9" s="97" t="s">
        <v>26</v>
      </c>
      <c r="AY9" s="103">
        <v>7200</v>
      </c>
      <c r="AZ9" s="101">
        <v>3069</v>
      </c>
      <c r="BA9" s="103">
        <v>6363</v>
      </c>
      <c r="BB9" s="102">
        <v>4770</v>
      </c>
      <c r="BC9" s="102">
        <v>5572</v>
      </c>
      <c r="BD9" s="104">
        <v>10060</v>
      </c>
      <c r="BE9" s="104">
        <v>8810</v>
      </c>
      <c r="BF9" s="104">
        <v>7991</v>
      </c>
      <c r="BG9" s="104">
        <v>8121</v>
      </c>
      <c r="BH9" s="102">
        <v>3479</v>
      </c>
      <c r="BI9" s="103">
        <v>6144</v>
      </c>
      <c r="BJ9" s="102">
        <v>4965</v>
      </c>
      <c r="BK9" s="99" t="s">
        <v>149</v>
      </c>
      <c r="BN9" s="97" t="s">
        <v>26</v>
      </c>
      <c r="BO9" s="102">
        <v>6370</v>
      </c>
      <c r="BP9" s="104">
        <v>12475</v>
      </c>
      <c r="BQ9" s="104">
        <v>10159</v>
      </c>
      <c r="BR9" s="104">
        <v>10222</v>
      </c>
      <c r="BS9" s="104">
        <v>9825</v>
      </c>
      <c r="BT9" s="101">
        <v>3985</v>
      </c>
      <c r="BU9" s="103">
        <v>8849</v>
      </c>
      <c r="BV9" s="102">
        <v>7303</v>
      </c>
      <c r="BW9" s="103">
        <v>8094</v>
      </c>
      <c r="BX9" s="104">
        <v>13914</v>
      </c>
      <c r="BY9" s="104">
        <v>10450</v>
      </c>
      <c r="BZ9" s="104">
        <v>11623</v>
      </c>
      <c r="CA9" s="99" t="s">
        <v>149</v>
      </c>
      <c r="CD9" s="97" t="s">
        <v>26</v>
      </c>
      <c r="CE9" s="103">
        <v>8045</v>
      </c>
      <c r="CF9" s="101">
        <v>4247</v>
      </c>
      <c r="CG9" s="102">
        <v>7217</v>
      </c>
      <c r="CH9" s="102">
        <v>6629</v>
      </c>
      <c r="CI9" s="103">
        <v>7755</v>
      </c>
      <c r="CJ9" s="104">
        <v>11482</v>
      </c>
      <c r="CK9" s="104">
        <v>10464</v>
      </c>
      <c r="CL9" s="104">
        <v>10637</v>
      </c>
      <c r="CM9" s="104">
        <v>10293</v>
      </c>
      <c r="CN9" s="102">
        <v>5265</v>
      </c>
      <c r="CO9" s="103">
        <v>8553</v>
      </c>
      <c r="CP9" s="102">
        <v>6834</v>
      </c>
      <c r="CQ9" s="99" t="s">
        <v>149</v>
      </c>
      <c r="CT9" s="97" t="s">
        <v>26</v>
      </c>
      <c r="CU9" s="100">
        <v>412</v>
      </c>
      <c r="CV9" s="100">
        <v>421</v>
      </c>
      <c r="CW9" s="100">
        <v>389</v>
      </c>
      <c r="CX9" s="100">
        <v>384</v>
      </c>
      <c r="CY9" s="100">
        <v>384</v>
      </c>
      <c r="CZ9" s="100">
        <v>365</v>
      </c>
      <c r="DA9" s="98">
        <v>11</v>
      </c>
      <c r="DB9" s="100">
        <v>445</v>
      </c>
      <c r="DC9" s="100">
        <v>460</v>
      </c>
      <c r="DD9" s="100">
        <v>453</v>
      </c>
      <c r="DE9" s="100">
        <v>446</v>
      </c>
      <c r="DF9" s="100">
        <v>490</v>
      </c>
      <c r="DG9" s="99" t="s">
        <v>149</v>
      </c>
      <c r="DJ9" s="97" t="s">
        <v>26</v>
      </c>
      <c r="DK9" s="98">
        <v>462</v>
      </c>
      <c r="DL9" s="98">
        <v>404</v>
      </c>
      <c r="DM9" s="98">
        <v>380</v>
      </c>
      <c r="DN9" s="98">
        <v>400</v>
      </c>
      <c r="DO9" s="98">
        <v>410</v>
      </c>
      <c r="DP9" s="98">
        <v>417</v>
      </c>
      <c r="DQ9" s="98">
        <v>465</v>
      </c>
      <c r="DR9" s="98">
        <v>498</v>
      </c>
      <c r="DS9" s="98">
        <v>468</v>
      </c>
      <c r="DT9" s="98">
        <v>459</v>
      </c>
      <c r="DU9" s="98">
        <v>464</v>
      </c>
      <c r="DV9" s="98">
        <v>513</v>
      </c>
      <c r="DW9" s="99" t="s">
        <v>149</v>
      </c>
    </row>
    <row r="10" spans="1:127">
      <c r="B10" s="97" t="s">
        <v>27</v>
      </c>
      <c r="C10" s="102">
        <v>3086</v>
      </c>
      <c r="D10" s="104">
        <v>5604</v>
      </c>
      <c r="E10" s="104">
        <v>5686</v>
      </c>
      <c r="F10" s="102">
        <v>3159</v>
      </c>
      <c r="G10" s="104">
        <v>4987</v>
      </c>
      <c r="H10" s="103">
        <v>3824</v>
      </c>
      <c r="I10" s="104">
        <v>5033</v>
      </c>
      <c r="J10" s="103">
        <v>3869</v>
      </c>
      <c r="K10" s="102">
        <v>2776</v>
      </c>
      <c r="L10" s="104">
        <v>5810</v>
      </c>
      <c r="M10" s="104">
        <v>4482</v>
      </c>
      <c r="N10" s="102">
        <v>2466</v>
      </c>
      <c r="O10" s="99" t="s">
        <v>149</v>
      </c>
      <c r="R10" s="97" t="s">
        <v>27</v>
      </c>
      <c r="S10" s="103">
        <v>4171</v>
      </c>
      <c r="T10" s="103">
        <v>3521</v>
      </c>
      <c r="U10" s="104">
        <v>4517</v>
      </c>
      <c r="V10" s="103">
        <v>3899</v>
      </c>
      <c r="W10" s="103">
        <v>3335</v>
      </c>
      <c r="X10" s="105">
        <v>6404</v>
      </c>
      <c r="Y10" s="104">
        <v>5825</v>
      </c>
      <c r="Z10" s="103">
        <v>3553</v>
      </c>
      <c r="AA10" s="104">
        <v>5443</v>
      </c>
      <c r="AB10" s="103">
        <v>4115</v>
      </c>
      <c r="AC10" s="104">
        <v>5018</v>
      </c>
      <c r="AD10" s="103">
        <v>3615</v>
      </c>
      <c r="AE10" s="99" t="s">
        <v>149</v>
      </c>
      <c r="AH10" s="97" t="s">
        <v>27</v>
      </c>
      <c r="AI10" s="102">
        <v>5039</v>
      </c>
      <c r="AJ10" s="105">
        <v>9806</v>
      </c>
      <c r="AK10" s="104">
        <v>9304</v>
      </c>
      <c r="AL10" s="103">
        <v>5455</v>
      </c>
      <c r="AM10" s="104">
        <v>8650</v>
      </c>
      <c r="AN10" s="103">
        <v>6575</v>
      </c>
      <c r="AO10" s="104">
        <v>8802</v>
      </c>
      <c r="AP10" s="103">
        <v>5256</v>
      </c>
      <c r="AQ10" s="102">
        <v>4932</v>
      </c>
      <c r="AR10" s="105">
        <v>10302</v>
      </c>
      <c r="AS10" s="105">
        <v>9789</v>
      </c>
      <c r="AT10" s="103">
        <v>5479</v>
      </c>
      <c r="AU10" s="99" t="s">
        <v>149</v>
      </c>
      <c r="AX10" s="97" t="s">
        <v>27</v>
      </c>
      <c r="AY10" s="104">
        <v>8227</v>
      </c>
      <c r="AZ10" s="102">
        <v>5824</v>
      </c>
      <c r="BA10" s="104">
        <v>8607</v>
      </c>
      <c r="BB10" s="103">
        <v>6356</v>
      </c>
      <c r="BC10" s="102">
        <v>5640</v>
      </c>
      <c r="BD10" s="104">
        <v>10424</v>
      </c>
      <c r="BE10" s="105">
        <v>10957</v>
      </c>
      <c r="BF10" s="102">
        <v>5453</v>
      </c>
      <c r="BG10" s="104">
        <v>10029</v>
      </c>
      <c r="BH10" s="103">
        <v>6625</v>
      </c>
      <c r="BI10" s="104">
        <v>7626</v>
      </c>
      <c r="BJ10" s="102">
        <v>5704</v>
      </c>
      <c r="BK10" s="99" t="s">
        <v>149</v>
      </c>
      <c r="BN10" s="97" t="s">
        <v>27</v>
      </c>
      <c r="BO10" s="103">
        <v>8845</v>
      </c>
      <c r="BP10" s="104">
        <v>12461</v>
      </c>
      <c r="BQ10" s="104">
        <v>12912</v>
      </c>
      <c r="BR10" s="102">
        <v>6956</v>
      </c>
      <c r="BS10" s="104">
        <v>11592</v>
      </c>
      <c r="BT10" s="103">
        <v>7986</v>
      </c>
      <c r="BU10" s="104">
        <v>10818</v>
      </c>
      <c r="BV10" s="103">
        <v>8243</v>
      </c>
      <c r="BW10" s="103">
        <v>8823</v>
      </c>
      <c r="BX10" s="105">
        <v>15086</v>
      </c>
      <c r="BY10" s="104">
        <v>12645</v>
      </c>
      <c r="BZ10" s="102">
        <v>7017</v>
      </c>
      <c r="CA10" s="99" t="s">
        <v>149</v>
      </c>
      <c r="CD10" s="97" t="s">
        <v>27</v>
      </c>
      <c r="CE10" s="103">
        <v>9469</v>
      </c>
      <c r="CF10" s="102">
        <v>7450</v>
      </c>
      <c r="CG10" s="104">
        <v>9980</v>
      </c>
      <c r="CH10" s="103">
        <v>7913</v>
      </c>
      <c r="CI10" s="102">
        <v>6535</v>
      </c>
      <c r="CJ10" s="104">
        <v>12374</v>
      </c>
      <c r="CK10" s="104">
        <v>13718</v>
      </c>
      <c r="CL10" s="102">
        <v>7578</v>
      </c>
      <c r="CM10" s="104">
        <v>12646</v>
      </c>
      <c r="CN10" s="103">
        <v>8466</v>
      </c>
      <c r="CO10" s="104">
        <v>11225</v>
      </c>
      <c r="CP10" s="102">
        <v>7273</v>
      </c>
      <c r="CQ10" s="99" t="s">
        <v>149</v>
      </c>
      <c r="CT10" s="97" t="s">
        <v>27</v>
      </c>
      <c r="CU10" s="100">
        <v>580</v>
      </c>
      <c r="CV10" s="100">
        <v>560</v>
      </c>
      <c r="CW10" s="100">
        <v>492</v>
      </c>
      <c r="CX10" s="100">
        <v>512</v>
      </c>
      <c r="CY10" s="100">
        <v>512</v>
      </c>
      <c r="CZ10" s="100">
        <v>552</v>
      </c>
      <c r="DA10" s="100">
        <v>466</v>
      </c>
      <c r="DB10" s="100">
        <v>445</v>
      </c>
      <c r="DC10" s="100">
        <v>392</v>
      </c>
      <c r="DD10" s="100">
        <v>415</v>
      </c>
      <c r="DE10" s="100">
        <v>407</v>
      </c>
      <c r="DF10" s="100">
        <v>452</v>
      </c>
      <c r="DG10" s="99" t="s">
        <v>149</v>
      </c>
      <c r="DJ10" s="97" t="s">
        <v>27</v>
      </c>
      <c r="DK10" s="98">
        <v>634</v>
      </c>
      <c r="DL10" s="98">
        <v>560</v>
      </c>
      <c r="DM10" s="98">
        <v>560</v>
      </c>
      <c r="DN10" s="98">
        <v>496</v>
      </c>
      <c r="DO10" s="98">
        <v>540</v>
      </c>
      <c r="DP10" s="98">
        <v>470</v>
      </c>
      <c r="DQ10" s="98">
        <v>452</v>
      </c>
      <c r="DR10" s="98">
        <v>384</v>
      </c>
      <c r="DS10" s="98">
        <v>453</v>
      </c>
      <c r="DT10" s="98">
        <v>473</v>
      </c>
      <c r="DU10" s="98">
        <v>476</v>
      </c>
      <c r="DV10" s="98">
        <v>531</v>
      </c>
      <c r="DW10" s="99" t="s">
        <v>149</v>
      </c>
    </row>
    <row r="11" spans="1:127">
      <c r="B11" s="97" t="s">
        <v>28</v>
      </c>
      <c r="C11" s="101">
        <v>1632</v>
      </c>
      <c r="D11" s="98">
        <v>103</v>
      </c>
      <c r="E11" s="104">
        <v>6060</v>
      </c>
      <c r="F11" s="103">
        <v>4054</v>
      </c>
      <c r="G11" s="104">
        <v>5197</v>
      </c>
      <c r="H11" s="103">
        <v>4138</v>
      </c>
      <c r="I11" s="102">
        <v>2330</v>
      </c>
      <c r="J11" s="103">
        <v>4145</v>
      </c>
      <c r="K11" s="101">
        <v>1513</v>
      </c>
      <c r="L11" s="98">
        <v>91</v>
      </c>
      <c r="M11" s="104">
        <v>5879</v>
      </c>
      <c r="N11" s="102">
        <v>3176</v>
      </c>
      <c r="O11" s="99" t="s">
        <v>149</v>
      </c>
      <c r="R11" s="97" t="s">
        <v>28</v>
      </c>
      <c r="S11" s="103">
        <v>3953</v>
      </c>
      <c r="T11" s="103">
        <v>3952</v>
      </c>
      <c r="U11" s="102">
        <v>2449</v>
      </c>
      <c r="V11" s="103">
        <v>4215</v>
      </c>
      <c r="W11" s="101">
        <v>1624</v>
      </c>
      <c r="X11" s="98">
        <v>122</v>
      </c>
      <c r="Y11" s="104">
        <v>6090</v>
      </c>
      <c r="Z11" s="103">
        <v>3744</v>
      </c>
      <c r="AA11" s="104">
        <v>5170</v>
      </c>
      <c r="AB11" s="103">
        <v>3964</v>
      </c>
      <c r="AC11" s="102">
        <v>2667</v>
      </c>
      <c r="AD11" s="103">
        <v>3859</v>
      </c>
      <c r="AE11" s="99" t="s">
        <v>149</v>
      </c>
      <c r="AH11" s="97" t="s">
        <v>28</v>
      </c>
      <c r="AI11" s="101">
        <v>1724</v>
      </c>
      <c r="AJ11" s="98">
        <v>162</v>
      </c>
      <c r="AK11" s="105">
        <v>9868</v>
      </c>
      <c r="AL11" s="103">
        <v>6541</v>
      </c>
      <c r="AM11" s="104">
        <v>8237</v>
      </c>
      <c r="AN11" s="103">
        <v>6395</v>
      </c>
      <c r="AO11" s="102">
        <v>3725</v>
      </c>
      <c r="AP11" s="103">
        <v>5825</v>
      </c>
      <c r="AQ11" s="101">
        <v>1621</v>
      </c>
      <c r="AR11" s="98">
        <v>181</v>
      </c>
      <c r="AS11" s="105">
        <v>10119</v>
      </c>
      <c r="AT11" s="103">
        <v>6239</v>
      </c>
      <c r="AU11" s="99" t="s">
        <v>149</v>
      </c>
      <c r="AX11" s="97" t="s">
        <v>28</v>
      </c>
      <c r="AY11" s="103">
        <v>6932</v>
      </c>
      <c r="AZ11" s="103">
        <v>6051</v>
      </c>
      <c r="BA11" s="102">
        <v>4203</v>
      </c>
      <c r="BB11" s="103">
        <v>6296</v>
      </c>
      <c r="BC11" s="101">
        <v>1777</v>
      </c>
      <c r="BD11" s="98">
        <v>209</v>
      </c>
      <c r="BE11" s="105">
        <v>11334</v>
      </c>
      <c r="BF11" s="103">
        <v>6539</v>
      </c>
      <c r="BG11" s="104">
        <v>10093</v>
      </c>
      <c r="BH11" s="104">
        <v>7540</v>
      </c>
      <c r="BI11" s="102">
        <v>4282</v>
      </c>
      <c r="BJ11" s="103">
        <v>5923</v>
      </c>
      <c r="BK11" s="99" t="s">
        <v>149</v>
      </c>
      <c r="BN11" s="97" t="s">
        <v>28</v>
      </c>
      <c r="BO11" s="100">
        <v>2118</v>
      </c>
      <c r="BP11" s="98">
        <v>211</v>
      </c>
      <c r="BQ11" s="104">
        <v>10904</v>
      </c>
      <c r="BR11" s="103">
        <v>7722</v>
      </c>
      <c r="BS11" s="104">
        <v>10693</v>
      </c>
      <c r="BT11" s="103">
        <v>8053</v>
      </c>
      <c r="BU11" s="102">
        <v>5296</v>
      </c>
      <c r="BV11" s="103">
        <v>8360</v>
      </c>
      <c r="BW11" s="100">
        <v>1752</v>
      </c>
      <c r="BX11" s="98">
        <v>243</v>
      </c>
      <c r="BY11" s="104">
        <v>13569</v>
      </c>
      <c r="BZ11" s="103">
        <v>8003</v>
      </c>
      <c r="CA11" s="99" t="s">
        <v>149</v>
      </c>
      <c r="CD11" s="97" t="s">
        <v>28</v>
      </c>
      <c r="CE11" s="103">
        <v>8634</v>
      </c>
      <c r="CF11" s="103">
        <v>8632</v>
      </c>
      <c r="CG11" s="102">
        <v>5001</v>
      </c>
      <c r="CH11" s="103">
        <v>8159</v>
      </c>
      <c r="CI11" s="100">
        <v>1668</v>
      </c>
      <c r="CJ11" s="98">
        <v>240</v>
      </c>
      <c r="CK11" s="105">
        <v>15337</v>
      </c>
      <c r="CL11" s="103">
        <v>8977</v>
      </c>
      <c r="CM11" s="104">
        <v>12405</v>
      </c>
      <c r="CN11" s="103">
        <v>9654</v>
      </c>
      <c r="CO11" s="102">
        <v>5766</v>
      </c>
      <c r="CP11" s="103">
        <v>9025</v>
      </c>
      <c r="CQ11" s="99" t="s">
        <v>149</v>
      </c>
      <c r="CT11" s="97" t="s">
        <v>28</v>
      </c>
      <c r="CU11" s="101">
        <v>1007</v>
      </c>
      <c r="CV11" s="101">
        <v>1115</v>
      </c>
      <c r="CW11" s="101">
        <v>1110</v>
      </c>
      <c r="CX11" s="101">
        <v>1081</v>
      </c>
      <c r="CY11" s="101">
        <v>995</v>
      </c>
      <c r="CZ11" s="101">
        <v>988</v>
      </c>
      <c r="DA11" s="100">
        <v>409</v>
      </c>
      <c r="DB11" s="100">
        <v>387</v>
      </c>
      <c r="DC11" s="100">
        <v>396</v>
      </c>
      <c r="DD11" s="100">
        <v>349</v>
      </c>
      <c r="DE11" s="100">
        <v>382</v>
      </c>
      <c r="DF11" s="100">
        <v>378</v>
      </c>
      <c r="DG11" s="99" t="s">
        <v>149</v>
      </c>
      <c r="DJ11" s="97" t="s">
        <v>28</v>
      </c>
      <c r="DK11" s="101">
        <v>1328</v>
      </c>
      <c r="DL11" s="101">
        <v>1226</v>
      </c>
      <c r="DM11" s="101">
        <v>1144</v>
      </c>
      <c r="DN11" s="101">
        <v>1154</v>
      </c>
      <c r="DO11" s="101">
        <v>1103</v>
      </c>
      <c r="DP11" s="101">
        <v>1123</v>
      </c>
      <c r="DQ11" s="98">
        <v>404</v>
      </c>
      <c r="DR11" s="98">
        <v>429</v>
      </c>
      <c r="DS11" s="98">
        <v>367</v>
      </c>
      <c r="DT11" s="98">
        <v>453</v>
      </c>
      <c r="DU11" s="98">
        <v>397</v>
      </c>
      <c r="DV11" s="98">
        <v>475</v>
      </c>
      <c r="DW11" s="99" t="s">
        <v>149</v>
      </c>
    </row>
    <row r="12" spans="1:127">
      <c r="B12" s="97" t="s">
        <v>29</v>
      </c>
      <c r="C12" s="104">
        <v>6140</v>
      </c>
      <c r="D12" s="104">
        <v>5692</v>
      </c>
      <c r="E12" s="104">
        <v>5676</v>
      </c>
      <c r="F12" s="104">
        <v>4414</v>
      </c>
      <c r="G12" s="102">
        <v>3070</v>
      </c>
      <c r="H12" s="103">
        <v>4298</v>
      </c>
      <c r="I12" s="102">
        <v>3304</v>
      </c>
      <c r="J12" s="103">
        <v>3741</v>
      </c>
      <c r="K12" s="104">
        <v>5230</v>
      </c>
      <c r="L12" s="104">
        <v>5640</v>
      </c>
      <c r="M12" s="104">
        <v>6037</v>
      </c>
      <c r="N12" s="103">
        <v>4133</v>
      </c>
      <c r="O12" s="99" t="s">
        <v>149</v>
      </c>
      <c r="R12" s="97" t="s">
        <v>29</v>
      </c>
      <c r="S12" s="102">
        <v>3011</v>
      </c>
      <c r="T12" s="104">
        <v>4238</v>
      </c>
      <c r="U12" s="102">
        <v>3271</v>
      </c>
      <c r="V12" s="103">
        <v>3653</v>
      </c>
      <c r="W12" s="104">
        <v>5566</v>
      </c>
      <c r="X12" s="105">
        <v>6168</v>
      </c>
      <c r="Y12" s="104">
        <v>5988</v>
      </c>
      <c r="Z12" s="104">
        <v>4686</v>
      </c>
      <c r="AA12" s="103">
        <v>3589</v>
      </c>
      <c r="AB12" s="104">
        <v>4518</v>
      </c>
      <c r="AC12" s="103">
        <v>3875</v>
      </c>
      <c r="AD12" s="103">
        <v>3750</v>
      </c>
      <c r="AE12" s="99" t="s">
        <v>149</v>
      </c>
      <c r="AH12" s="97" t="s">
        <v>29</v>
      </c>
      <c r="AI12" s="104">
        <v>8319</v>
      </c>
      <c r="AJ12" s="104">
        <v>9024</v>
      </c>
      <c r="AK12" s="104">
        <v>9244</v>
      </c>
      <c r="AL12" s="104">
        <v>7572</v>
      </c>
      <c r="AM12" s="102">
        <v>4627</v>
      </c>
      <c r="AN12" s="104">
        <v>7485</v>
      </c>
      <c r="AO12" s="102">
        <v>4872</v>
      </c>
      <c r="AP12" s="103">
        <v>5282</v>
      </c>
      <c r="AQ12" s="104">
        <v>8588</v>
      </c>
      <c r="AR12" s="104">
        <v>9426</v>
      </c>
      <c r="AS12" s="105">
        <v>9709</v>
      </c>
      <c r="AT12" s="104">
        <v>8451</v>
      </c>
      <c r="AU12" s="99" t="s">
        <v>149</v>
      </c>
      <c r="AX12" s="97" t="s">
        <v>29</v>
      </c>
      <c r="AY12" s="102">
        <v>5485</v>
      </c>
      <c r="AZ12" s="103">
        <v>6255</v>
      </c>
      <c r="BA12" s="102">
        <v>5671</v>
      </c>
      <c r="BB12" s="103">
        <v>5994</v>
      </c>
      <c r="BC12" s="104">
        <v>9710</v>
      </c>
      <c r="BD12" s="104">
        <v>10755</v>
      </c>
      <c r="BE12" s="105">
        <v>11664</v>
      </c>
      <c r="BF12" s="104">
        <v>9146</v>
      </c>
      <c r="BG12" s="103">
        <v>6786</v>
      </c>
      <c r="BH12" s="104">
        <v>8824</v>
      </c>
      <c r="BI12" s="103">
        <v>5994</v>
      </c>
      <c r="BJ12" s="102">
        <v>5370</v>
      </c>
      <c r="BK12" s="99" t="s">
        <v>149</v>
      </c>
      <c r="BN12" s="97" t="s">
        <v>29</v>
      </c>
      <c r="BO12" s="104">
        <v>12768</v>
      </c>
      <c r="BP12" s="104">
        <v>12718</v>
      </c>
      <c r="BQ12" s="104">
        <v>12025</v>
      </c>
      <c r="BR12" s="103">
        <v>9343</v>
      </c>
      <c r="BS12" s="102">
        <v>6961</v>
      </c>
      <c r="BT12" s="103">
        <v>9148</v>
      </c>
      <c r="BU12" s="102">
        <v>6420</v>
      </c>
      <c r="BV12" s="103">
        <v>7948</v>
      </c>
      <c r="BW12" s="104">
        <v>13405</v>
      </c>
      <c r="BX12" s="105">
        <v>14765</v>
      </c>
      <c r="BY12" s="105">
        <v>14169</v>
      </c>
      <c r="BZ12" s="104">
        <v>10576</v>
      </c>
      <c r="CA12" s="99" t="s">
        <v>149</v>
      </c>
      <c r="CD12" s="97" t="s">
        <v>29</v>
      </c>
      <c r="CE12" s="102">
        <v>6281</v>
      </c>
      <c r="CF12" s="103">
        <v>8708</v>
      </c>
      <c r="CG12" s="102">
        <v>6983</v>
      </c>
      <c r="CH12" s="102">
        <v>7400</v>
      </c>
      <c r="CI12" s="104">
        <v>13093</v>
      </c>
      <c r="CJ12" s="104">
        <v>12963</v>
      </c>
      <c r="CK12" s="104">
        <v>13345</v>
      </c>
      <c r="CL12" s="104">
        <v>12440</v>
      </c>
      <c r="CM12" s="103">
        <v>9343</v>
      </c>
      <c r="CN12" s="104">
        <v>10696</v>
      </c>
      <c r="CO12" s="102">
        <v>7655</v>
      </c>
      <c r="CP12" s="103">
        <v>7959</v>
      </c>
      <c r="CQ12" s="99" t="s">
        <v>149</v>
      </c>
      <c r="CT12" s="97" t="s">
        <v>29</v>
      </c>
      <c r="CU12" s="102">
        <v>2134</v>
      </c>
      <c r="CV12" s="102">
        <v>2262</v>
      </c>
      <c r="CW12" s="102">
        <v>2353</v>
      </c>
      <c r="CX12" s="102">
        <v>2298</v>
      </c>
      <c r="CY12" s="102">
        <v>2338</v>
      </c>
      <c r="CZ12" s="102">
        <v>2202</v>
      </c>
      <c r="DA12" s="100">
        <v>449</v>
      </c>
      <c r="DB12" s="100">
        <v>387</v>
      </c>
      <c r="DC12" s="100">
        <v>423</v>
      </c>
      <c r="DD12" s="100">
        <v>430</v>
      </c>
      <c r="DE12" s="98">
        <v>344</v>
      </c>
      <c r="DF12" s="100">
        <v>424</v>
      </c>
      <c r="DG12" s="99" t="s">
        <v>149</v>
      </c>
      <c r="DJ12" s="97" t="s">
        <v>29</v>
      </c>
      <c r="DK12" s="102">
        <v>2399</v>
      </c>
      <c r="DL12" s="102">
        <v>2426</v>
      </c>
      <c r="DM12" s="102">
        <v>2281</v>
      </c>
      <c r="DN12" s="102">
        <v>2264</v>
      </c>
      <c r="DO12" s="102">
        <v>2323</v>
      </c>
      <c r="DP12" s="102">
        <v>2270</v>
      </c>
      <c r="DQ12" s="98">
        <v>412</v>
      </c>
      <c r="DR12" s="98">
        <v>431</v>
      </c>
      <c r="DS12" s="98">
        <v>378</v>
      </c>
      <c r="DT12" s="98">
        <v>399</v>
      </c>
      <c r="DU12" s="98">
        <v>420</v>
      </c>
      <c r="DV12" s="98">
        <v>426</v>
      </c>
      <c r="DW12" s="99" t="s">
        <v>149</v>
      </c>
    </row>
    <row r="13" spans="1:127">
      <c r="B13" s="97" t="s">
        <v>30</v>
      </c>
      <c r="C13" s="104">
        <v>6183</v>
      </c>
      <c r="D13" s="101">
        <v>1325</v>
      </c>
      <c r="E13" s="102">
        <v>2791</v>
      </c>
      <c r="F13" s="104">
        <v>4817</v>
      </c>
      <c r="G13" s="103">
        <v>4004</v>
      </c>
      <c r="H13" s="104">
        <v>4458</v>
      </c>
      <c r="I13" s="103">
        <v>3652</v>
      </c>
      <c r="J13" s="98">
        <v>89</v>
      </c>
      <c r="K13" s="104">
        <v>5578</v>
      </c>
      <c r="L13" s="101">
        <v>1461</v>
      </c>
      <c r="M13" s="102">
        <v>2836</v>
      </c>
      <c r="N13" s="104">
        <v>4694</v>
      </c>
      <c r="O13" s="99" t="s">
        <v>149</v>
      </c>
      <c r="R13" s="97" t="s">
        <v>30</v>
      </c>
      <c r="S13" s="102">
        <v>3256</v>
      </c>
      <c r="T13" s="104">
        <v>4335</v>
      </c>
      <c r="U13" s="103">
        <v>3623</v>
      </c>
      <c r="V13" s="98">
        <v>92</v>
      </c>
      <c r="W13" s="104">
        <v>5424</v>
      </c>
      <c r="X13" s="101">
        <v>1584</v>
      </c>
      <c r="Y13" s="102">
        <v>2866</v>
      </c>
      <c r="Z13" s="104">
        <v>5855</v>
      </c>
      <c r="AA13" s="104">
        <v>4411</v>
      </c>
      <c r="AB13" s="103">
        <v>4199</v>
      </c>
      <c r="AC13" s="104">
        <v>4644</v>
      </c>
      <c r="AD13" s="98">
        <v>59</v>
      </c>
      <c r="AE13" s="99" t="s">
        <v>149</v>
      </c>
      <c r="AH13" s="97" t="s">
        <v>30</v>
      </c>
      <c r="AI13" s="104">
        <v>7756</v>
      </c>
      <c r="AJ13" s="101">
        <v>1588</v>
      </c>
      <c r="AK13" s="102">
        <v>5121</v>
      </c>
      <c r="AL13" s="104">
        <v>6880</v>
      </c>
      <c r="AM13" s="103">
        <v>5492</v>
      </c>
      <c r="AN13" s="103">
        <v>6546</v>
      </c>
      <c r="AO13" s="103">
        <v>5210</v>
      </c>
      <c r="AP13" s="98">
        <v>128</v>
      </c>
      <c r="AQ13" s="104">
        <v>8989</v>
      </c>
      <c r="AR13" s="101">
        <v>1702</v>
      </c>
      <c r="AS13" s="102">
        <v>4934</v>
      </c>
      <c r="AT13" s="104">
        <v>7678</v>
      </c>
      <c r="AU13" s="99" t="s">
        <v>149</v>
      </c>
      <c r="AX13" s="97" t="s">
        <v>30</v>
      </c>
      <c r="AY13" s="103">
        <v>5888</v>
      </c>
      <c r="AZ13" s="103">
        <v>6129</v>
      </c>
      <c r="BA13" s="103">
        <v>6420</v>
      </c>
      <c r="BB13" s="98">
        <v>129</v>
      </c>
      <c r="BC13" s="104">
        <v>9911</v>
      </c>
      <c r="BD13" s="101">
        <v>1717</v>
      </c>
      <c r="BE13" s="103">
        <v>5957</v>
      </c>
      <c r="BF13" s="104">
        <v>8792</v>
      </c>
      <c r="BG13" s="104">
        <v>8050</v>
      </c>
      <c r="BH13" s="104">
        <v>8997</v>
      </c>
      <c r="BI13" s="103">
        <v>6850</v>
      </c>
      <c r="BJ13" s="98">
        <v>108</v>
      </c>
      <c r="BK13" s="99" t="s">
        <v>149</v>
      </c>
      <c r="BN13" s="97" t="s">
        <v>30</v>
      </c>
      <c r="BO13" s="104">
        <v>11453</v>
      </c>
      <c r="BP13" s="100">
        <v>2043</v>
      </c>
      <c r="BQ13" s="102">
        <v>5991</v>
      </c>
      <c r="BR13" s="104">
        <v>10192</v>
      </c>
      <c r="BS13" s="103">
        <v>9127</v>
      </c>
      <c r="BT13" s="103">
        <v>9299</v>
      </c>
      <c r="BU13" s="103">
        <v>7812</v>
      </c>
      <c r="BV13" s="98">
        <v>203</v>
      </c>
      <c r="BW13" s="105">
        <v>14304</v>
      </c>
      <c r="BX13" s="100">
        <v>1852</v>
      </c>
      <c r="BY13" s="102">
        <v>6430</v>
      </c>
      <c r="BZ13" s="104">
        <v>11176</v>
      </c>
      <c r="CA13" s="99" t="s">
        <v>149</v>
      </c>
      <c r="CD13" s="97" t="s">
        <v>30</v>
      </c>
      <c r="CE13" s="102">
        <v>6440</v>
      </c>
      <c r="CF13" s="103">
        <v>8297</v>
      </c>
      <c r="CG13" s="102">
        <v>7350</v>
      </c>
      <c r="CH13" s="98">
        <v>171</v>
      </c>
      <c r="CI13" s="104">
        <v>13045</v>
      </c>
      <c r="CJ13" s="100">
        <v>1770</v>
      </c>
      <c r="CK13" s="103">
        <v>7839</v>
      </c>
      <c r="CL13" s="104">
        <v>12341</v>
      </c>
      <c r="CM13" s="103">
        <v>9858</v>
      </c>
      <c r="CN13" s="104">
        <v>10507</v>
      </c>
      <c r="CO13" s="103">
        <v>8112</v>
      </c>
      <c r="CP13" s="98">
        <v>129</v>
      </c>
      <c r="CQ13" s="99" t="s">
        <v>149</v>
      </c>
      <c r="CT13" s="97" t="s">
        <v>30</v>
      </c>
      <c r="CU13" s="104">
        <v>3165</v>
      </c>
      <c r="CV13" s="104">
        <v>3269</v>
      </c>
      <c r="CW13" s="104">
        <v>3613</v>
      </c>
      <c r="CX13" s="104">
        <v>3476</v>
      </c>
      <c r="CY13" s="104">
        <v>3255</v>
      </c>
      <c r="CZ13" s="104">
        <v>3361</v>
      </c>
      <c r="DA13" s="100">
        <v>455</v>
      </c>
      <c r="DB13" s="100">
        <v>381</v>
      </c>
      <c r="DC13" s="100">
        <v>351</v>
      </c>
      <c r="DD13" s="100">
        <v>388</v>
      </c>
      <c r="DE13" s="100">
        <v>452</v>
      </c>
      <c r="DF13" s="100">
        <v>402</v>
      </c>
      <c r="DG13" s="99" t="s">
        <v>149</v>
      </c>
      <c r="DJ13" s="97" t="s">
        <v>30</v>
      </c>
      <c r="DK13" s="104">
        <v>3294</v>
      </c>
      <c r="DL13" s="104">
        <v>3524</v>
      </c>
      <c r="DM13" s="104">
        <v>3164</v>
      </c>
      <c r="DN13" s="103">
        <v>3108</v>
      </c>
      <c r="DO13" s="103">
        <v>2893</v>
      </c>
      <c r="DP13" s="104">
        <v>3170</v>
      </c>
      <c r="DQ13" s="98">
        <v>421</v>
      </c>
      <c r="DR13" s="98">
        <v>374</v>
      </c>
      <c r="DS13" s="98">
        <v>390</v>
      </c>
      <c r="DT13" s="98">
        <v>375</v>
      </c>
      <c r="DU13" s="98">
        <v>411</v>
      </c>
      <c r="DV13" s="98">
        <v>413</v>
      </c>
      <c r="DW13" s="99" t="s">
        <v>149</v>
      </c>
    </row>
    <row r="14" spans="1:127">
      <c r="B14" s="97" t="s">
        <v>31</v>
      </c>
      <c r="C14" s="98">
        <v>68</v>
      </c>
      <c r="D14" s="104">
        <v>4923</v>
      </c>
      <c r="E14" s="102">
        <v>3189</v>
      </c>
      <c r="F14" s="104">
        <v>4906</v>
      </c>
      <c r="G14" s="104">
        <v>4818</v>
      </c>
      <c r="H14" s="102">
        <v>2852</v>
      </c>
      <c r="I14" s="104">
        <v>4669</v>
      </c>
      <c r="J14" s="98">
        <v>64</v>
      </c>
      <c r="K14" s="98">
        <v>79</v>
      </c>
      <c r="L14" s="104">
        <v>5236</v>
      </c>
      <c r="M14" s="103">
        <v>3683</v>
      </c>
      <c r="N14" s="104">
        <v>5205</v>
      </c>
      <c r="O14" s="99" t="s">
        <v>149</v>
      </c>
      <c r="R14" s="97" t="s">
        <v>31</v>
      </c>
      <c r="S14" s="103">
        <v>3972</v>
      </c>
      <c r="T14" s="102">
        <v>2483</v>
      </c>
      <c r="U14" s="104">
        <v>4332</v>
      </c>
      <c r="V14" s="98">
        <v>67</v>
      </c>
      <c r="W14" s="98">
        <v>84</v>
      </c>
      <c r="X14" s="104">
        <v>4637</v>
      </c>
      <c r="Y14" s="103">
        <v>4144</v>
      </c>
      <c r="Z14" s="105">
        <v>6220</v>
      </c>
      <c r="AA14" s="104">
        <v>5650</v>
      </c>
      <c r="AB14" s="102">
        <v>2837</v>
      </c>
      <c r="AC14" s="104">
        <v>4484</v>
      </c>
      <c r="AD14" s="98">
        <v>51</v>
      </c>
      <c r="AE14" s="99" t="s">
        <v>149</v>
      </c>
      <c r="AH14" s="97" t="s">
        <v>31</v>
      </c>
      <c r="AI14" s="98">
        <v>100</v>
      </c>
      <c r="AJ14" s="103">
        <v>6633</v>
      </c>
      <c r="AK14" s="103">
        <v>5378</v>
      </c>
      <c r="AL14" s="104">
        <v>7396</v>
      </c>
      <c r="AM14" s="104">
        <v>6675</v>
      </c>
      <c r="AN14" s="102">
        <v>3833</v>
      </c>
      <c r="AO14" s="104">
        <v>6678</v>
      </c>
      <c r="AP14" s="98">
        <v>101</v>
      </c>
      <c r="AQ14" s="98">
        <v>115</v>
      </c>
      <c r="AR14" s="104">
        <v>8236</v>
      </c>
      <c r="AS14" s="103">
        <v>5970</v>
      </c>
      <c r="AT14" s="104">
        <v>8593</v>
      </c>
      <c r="AU14" s="99" t="s">
        <v>149</v>
      </c>
      <c r="AX14" s="97" t="s">
        <v>31</v>
      </c>
      <c r="AY14" s="103">
        <v>6659</v>
      </c>
      <c r="AZ14" s="102">
        <v>4654</v>
      </c>
      <c r="BA14" s="103">
        <v>6900</v>
      </c>
      <c r="BB14" s="98">
        <v>95</v>
      </c>
      <c r="BC14" s="98">
        <v>120</v>
      </c>
      <c r="BD14" s="104">
        <v>8885</v>
      </c>
      <c r="BE14" s="103">
        <v>7131</v>
      </c>
      <c r="BF14" s="105">
        <v>10876</v>
      </c>
      <c r="BG14" s="104">
        <v>9538</v>
      </c>
      <c r="BH14" s="103">
        <v>5874</v>
      </c>
      <c r="BI14" s="103">
        <v>7192</v>
      </c>
      <c r="BJ14" s="98">
        <v>88</v>
      </c>
      <c r="BK14" s="99" t="s">
        <v>149</v>
      </c>
      <c r="BN14" s="97" t="s">
        <v>31</v>
      </c>
      <c r="BO14" s="98">
        <v>135</v>
      </c>
      <c r="BP14" s="103">
        <v>9495</v>
      </c>
      <c r="BQ14" s="102">
        <v>7341</v>
      </c>
      <c r="BR14" s="104">
        <v>11918</v>
      </c>
      <c r="BS14" s="103">
        <v>9141</v>
      </c>
      <c r="BT14" s="102">
        <v>6274</v>
      </c>
      <c r="BU14" s="103">
        <v>9459</v>
      </c>
      <c r="BV14" s="98">
        <v>163</v>
      </c>
      <c r="BW14" s="98">
        <v>179</v>
      </c>
      <c r="BX14" s="104">
        <v>11063</v>
      </c>
      <c r="BY14" s="103">
        <v>8051</v>
      </c>
      <c r="BZ14" s="104">
        <v>11940</v>
      </c>
      <c r="CA14" s="99" t="s">
        <v>149</v>
      </c>
      <c r="CD14" s="97" t="s">
        <v>31</v>
      </c>
      <c r="CE14" s="103">
        <v>8064</v>
      </c>
      <c r="CF14" s="102">
        <v>5493</v>
      </c>
      <c r="CG14" s="102">
        <v>7681</v>
      </c>
      <c r="CH14" s="98">
        <v>124</v>
      </c>
      <c r="CI14" s="98">
        <v>171</v>
      </c>
      <c r="CJ14" s="104">
        <v>10257</v>
      </c>
      <c r="CK14" s="103">
        <v>7753</v>
      </c>
      <c r="CL14" s="104">
        <v>13206</v>
      </c>
      <c r="CM14" s="104">
        <v>11096</v>
      </c>
      <c r="CN14" s="102">
        <v>6864</v>
      </c>
      <c r="CO14" s="103">
        <v>9811</v>
      </c>
      <c r="CP14" s="98">
        <v>87</v>
      </c>
      <c r="CQ14" s="99" t="s">
        <v>149</v>
      </c>
      <c r="CT14" s="97" t="s">
        <v>31</v>
      </c>
      <c r="CU14" s="104">
        <v>4224</v>
      </c>
      <c r="CV14" s="104">
        <v>4238</v>
      </c>
      <c r="CW14" s="105">
        <v>4407</v>
      </c>
      <c r="CX14" s="104">
        <v>4027</v>
      </c>
      <c r="CY14" s="104">
        <v>4019</v>
      </c>
      <c r="CZ14" s="104">
        <v>3844</v>
      </c>
      <c r="DA14" s="100">
        <v>470</v>
      </c>
      <c r="DB14" s="100">
        <v>468</v>
      </c>
      <c r="DC14" s="100">
        <v>438</v>
      </c>
      <c r="DD14" s="100">
        <v>422</v>
      </c>
      <c r="DE14" s="100">
        <v>392</v>
      </c>
      <c r="DF14" s="100">
        <v>427</v>
      </c>
      <c r="DG14" s="99" t="s">
        <v>149</v>
      </c>
      <c r="DJ14" s="97" t="s">
        <v>31</v>
      </c>
      <c r="DK14" s="104">
        <v>3761</v>
      </c>
      <c r="DL14" s="104">
        <v>4310</v>
      </c>
      <c r="DM14" s="104">
        <v>3868</v>
      </c>
      <c r="DN14" s="104">
        <v>3660</v>
      </c>
      <c r="DO14" s="104">
        <v>3640</v>
      </c>
      <c r="DP14" s="104">
        <v>3930</v>
      </c>
      <c r="DQ14" s="98">
        <v>455</v>
      </c>
      <c r="DR14" s="98">
        <v>475</v>
      </c>
      <c r="DS14" s="98">
        <v>405</v>
      </c>
      <c r="DT14" s="98">
        <v>417</v>
      </c>
      <c r="DU14" s="98">
        <v>413</v>
      </c>
      <c r="DV14" s="98">
        <v>463</v>
      </c>
      <c r="DW14" s="99" t="s">
        <v>149</v>
      </c>
    </row>
    <row r="15" spans="1:127">
      <c r="B15" s="97" t="s">
        <v>32</v>
      </c>
      <c r="C15" s="101">
        <v>1803</v>
      </c>
      <c r="D15" s="104">
        <v>5469</v>
      </c>
      <c r="E15" s="104">
        <v>4460</v>
      </c>
      <c r="F15" s="102">
        <v>3121</v>
      </c>
      <c r="G15" s="104">
        <v>5102</v>
      </c>
      <c r="H15" s="102">
        <v>3196</v>
      </c>
      <c r="I15" s="104">
        <v>4959</v>
      </c>
      <c r="J15" s="98">
        <v>68</v>
      </c>
      <c r="K15" s="101">
        <v>1846</v>
      </c>
      <c r="L15" s="105">
        <v>6704</v>
      </c>
      <c r="M15" s="104">
        <v>4893</v>
      </c>
      <c r="N15" s="103">
        <v>3416</v>
      </c>
      <c r="O15" s="99" t="s">
        <v>149</v>
      </c>
      <c r="R15" s="97" t="s">
        <v>32</v>
      </c>
      <c r="S15" s="104">
        <v>4395</v>
      </c>
      <c r="T15" s="102">
        <v>2776</v>
      </c>
      <c r="U15" s="104">
        <v>4360</v>
      </c>
      <c r="V15" s="98">
        <v>60</v>
      </c>
      <c r="W15" s="102">
        <v>2288</v>
      </c>
      <c r="X15" s="105">
        <v>6565</v>
      </c>
      <c r="Y15" s="104">
        <v>5399</v>
      </c>
      <c r="Z15" s="103">
        <v>3882</v>
      </c>
      <c r="AA15" s="104">
        <v>5758</v>
      </c>
      <c r="AB15" s="103">
        <v>3672</v>
      </c>
      <c r="AC15" s="104">
        <v>4555</v>
      </c>
      <c r="AD15" s="98">
        <v>34</v>
      </c>
      <c r="AE15" s="99" t="s">
        <v>149</v>
      </c>
      <c r="AH15" s="97" t="s">
        <v>32</v>
      </c>
      <c r="AI15" s="101">
        <v>1876</v>
      </c>
      <c r="AJ15" s="104">
        <v>8495</v>
      </c>
      <c r="AK15" s="103">
        <v>6553</v>
      </c>
      <c r="AL15" s="102">
        <v>5166</v>
      </c>
      <c r="AM15" s="104">
        <v>6717</v>
      </c>
      <c r="AN15" s="102">
        <v>4707</v>
      </c>
      <c r="AO15" s="103">
        <v>6091</v>
      </c>
      <c r="AP15" s="98">
        <v>80</v>
      </c>
      <c r="AQ15" s="101">
        <v>1867</v>
      </c>
      <c r="AR15" s="104">
        <v>8956</v>
      </c>
      <c r="AS15" s="104">
        <v>6814</v>
      </c>
      <c r="AT15" s="103">
        <v>6215</v>
      </c>
      <c r="AU15" s="99" t="s">
        <v>149</v>
      </c>
      <c r="AX15" s="97" t="s">
        <v>32</v>
      </c>
      <c r="AY15" s="103">
        <v>7363</v>
      </c>
      <c r="AZ15" s="102">
        <v>4861</v>
      </c>
      <c r="BA15" s="103">
        <v>6155</v>
      </c>
      <c r="BB15" s="98">
        <v>84</v>
      </c>
      <c r="BC15" s="101">
        <v>2312</v>
      </c>
      <c r="BD15" s="104">
        <v>9400</v>
      </c>
      <c r="BE15" s="104">
        <v>7537</v>
      </c>
      <c r="BF15" s="103">
        <v>6832</v>
      </c>
      <c r="BG15" s="104">
        <v>9748</v>
      </c>
      <c r="BH15" s="102">
        <v>5444</v>
      </c>
      <c r="BI15" s="103">
        <v>7343</v>
      </c>
      <c r="BJ15" s="98">
        <v>60</v>
      </c>
      <c r="BK15" s="99" t="s">
        <v>149</v>
      </c>
      <c r="BN15" s="97" t="s">
        <v>32</v>
      </c>
      <c r="BO15" s="101">
        <v>2659</v>
      </c>
      <c r="BP15" s="104">
        <v>11953</v>
      </c>
      <c r="BQ15" s="104">
        <v>9746</v>
      </c>
      <c r="BR15" s="103">
        <v>7767</v>
      </c>
      <c r="BS15" s="104">
        <v>10047</v>
      </c>
      <c r="BT15" s="102">
        <v>5932</v>
      </c>
      <c r="BU15" s="103">
        <v>9610</v>
      </c>
      <c r="BV15" s="98">
        <v>129</v>
      </c>
      <c r="BW15" s="101">
        <v>2696</v>
      </c>
      <c r="BX15" s="104">
        <v>12113</v>
      </c>
      <c r="BY15" s="103">
        <v>8829</v>
      </c>
      <c r="BZ15" s="103">
        <v>7898</v>
      </c>
      <c r="CA15" s="99" t="s">
        <v>149</v>
      </c>
      <c r="CD15" s="97" t="s">
        <v>32</v>
      </c>
      <c r="CE15" s="103">
        <v>9239</v>
      </c>
      <c r="CF15" s="102">
        <v>6202</v>
      </c>
      <c r="CG15" s="103">
        <v>7882</v>
      </c>
      <c r="CH15" s="98">
        <v>117</v>
      </c>
      <c r="CI15" s="101">
        <v>2386</v>
      </c>
      <c r="CJ15" s="104">
        <v>11953</v>
      </c>
      <c r="CK15" s="103">
        <v>9726</v>
      </c>
      <c r="CL15" s="103">
        <v>7798</v>
      </c>
      <c r="CM15" s="104">
        <v>12301</v>
      </c>
      <c r="CN15" s="102">
        <v>6969</v>
      </c>
      <c r="CO15" s="103">
        <v>9503</v>
      </c>
      <c r="CP15" s="98">
        <v>87</v>
      </c>
      <c r="CQ15" s="99" t="s">
        <v>149</v>
      </c>
      <c r="CT15" s="97" t="s">
        <v>32</v>
      </c>
      <c r="CU15" s="104">
        <v>4202</v>
      </c>
      <c r="CV15" s="105">
        <v>4600</v>
      </c>
      <c r="CW15" s="105">
        <v>4621</v>
      </c>
      <c r="CX15" s="104">
        <v>4298</v>
      </c>
      <c r="CY15" s="104">
        <v>4337</v>
      </c>
      <c r="CZ15" s="104">
        <v>4221</v>
      </c>
      <c r="DA15" s="100">
        <v>543</v>
      </c>
      <c r="DB15" s="100">
        <v>526</v>
      </c>
      <c r="DC15" s="100">
        <v>470</v>
      </c>
      <c r="DD15" s="100">
        <v>474</v>
      </c>
      <c r="DE15" s="100">
        <v>428</v>
      </c>
      <c r="DF15" s="100">
        <v>479</v>
      </c>
      <c r="DG15" s="99" t="s">
        <v>149</v>
      </c>
      <c r="DJ15" s="97" t="s">
        <v>32</v>
      </c>
      <c r="DK15" s="104">
        <v>4247</v>
      </c>
      <c r="DL15" s="105">
        <v>4420</v>
      </c>
      <c r="DM15" s="105">
        <v>4357</v>
      </c>
      <c r="DN15" s="104">
        <v>3962</v>
      </c>
      <c r="DO15" s="104">
        <v>4330</v>
      </c>
      <c r="DP15" s="105">
        <v>4349</v>
      </c>
      <c r="DQ15" s="98">
        <v>517</v>
      </c>
      <c r="DR15" s="98">
        <v>495</v>
      </c>
      <c r="DS15" s="98">
        <v>474</v>
      </c>
      <c r="DT15" s="98">
        <v>494</v>
      </c>
      <c r="DU15" s="98">
        <v>514</v>
      </c>
      <c r="DV15" s="98">
        <v>490</v>
      </c>
      <c r="DW15" s="99" t="s">
        <v>149</v>
      </c>
    </row>
    <row r="16" spans="1:127">
      <c r="B16" s="97" t="s">
        <v>33</v>
      </c>
      <c r="C16" s="103">
        <v>3745</v>
      </c>
      <c r="D16" s="103">
        <v>4036</v>
      </c>
      <c r="E16" s="104">
        <v>4592</v>
      </c>
      <c r="F16" s="103">
        <v>3598</v>
      </c>
      <c r="G16" s="104">
        <v>5477</v>
      </c>
      <c r="H16" s="103">
        <v>3415</v>
      </c>
      <c r="I16" s="102">
        <v>2253</v>
      </c>
      <c r="J16" s="98">
        <v>59</v>
      </c>
      <c r="K16" s="103">
        <v>4093</v>
      </c>
      <c r="L16" s="104">
        <v>4648</v>
      </c>
      <c r="M16" s="104">
        <v>4873</v>
      </c>
      <c r="N16" s="102">
        <v>3203</v>
      </c>
      <c r="O16" s="99" t="s">
        <v>149</v>
      </c>
      <c r="R16" s="97" t="s">
        <v>33</v>
      </c>
      <c r="S16" s="104">
        <v>4317</v>
      </c>
      <c r="T16" s="102">
        <v>3061</v>
      </c>
      <c r="U16" s="101">
        <v>1875</v>
      </c>
      <c r="V16" s="98">
        <v>53</v>
      </c>
      <c r="W16" s="103">
        <v>4195</v>
      </c>
      <c r="X16" s="103">
        <v>3686</v>
      </c>
      <c r="Y16" s="104">
        <v>5044</v>
      </c>
      <c r="Z16" s="103">
        <v>3523</v>
      </c>
      <c r="AA16" s="104">
        <v>4937</v>
      </c>
      <c r="AB16" s="103">
        <v>3746</v>
      </c>
      <c r="AC16" s="102">
        <v>2156</v>
      </c>
      <c r="AD16" s="98">
        <v>24</v>
      </c>
      <c r="AE16" s="99" t="s">
        <v>149</v>
      </c>
      <c r="AH16" s="97" t="s">
        <v>33</v>
      </c>
      <c r="AI16" s="102">
        <v>4753</v>
      </c>
      <c r="AJ16" s="103">
        <v>5607</v>
      </c>
      <c r="AK16" s="104">
        <v>6909</v>
      </c>
      <c r="AL16" s="102">
        <v>5050</v>
      </c>
      <c r="AM16" s="104">
        <v>8064</v>
      </c>
      <c r="AN16" s="103">
        <v>5404</v>
      </c>
      <c r="AO16" s="102">
        <v>3263</v>
      </c>
      <c r="AP16" s="98">
        <v>69</v>
      </c>
      <c r="AQ16" s="103">
        <v>6600</v>
      </c>
      <c r="AR16" s="103">
        <v>6364</v>
      </c>
      <c r="AS16" s="104">
        <v>7150</v>
      </c>
      <c r="AT16" s="102">
        <v>4826</v>
      </c>
      <c r="AU16" s="99" t="s">
        <v>149</v>
      </c>
      <c r="AX16" s="97" t="s">
        <v>33</v>
      </c>
      <c r="AY16" s="103">
        <v>7169</v>
      </c>
      <c r="AZ16" s="102">
        <v>5311</v>
      </c>
      <c r="BA16" s="101">
        <v>3253</v>
      </c>
      <c r="BB16" s="98">
        <v>86</v>
      </c>
      <c r="BC16" s="103">
        <v>6873</v>
      </c>
      <c r="BD16" s="103">
        <v>6897</v>
      </c>
      <c r="BE16" s="103">
        <v>6949</v>
      </c>
      <c r="BF16" s="102">
        <v>4798</v>
      </c>
      <c r="BG16" s="104">
        <v>7725</v>
      </c>
      <c r="BH16" s="102">
        <v>5780</v>
      </c>
      <c r="BI16" s="102">
        <v>3446</v>
      </c>
      <c r="BJ16" s="98">
        <v>45</v>
      </c>
      <c r="BK16" s="99" t="s">
        <v>149</v>
      </c>
      <c r="BN16" s="97" t="s">
        <v>33</v>
      </c>
      <c r="BO16" s="103">
        <v>8884</v>
      </c>
      <c r="BP16" s="104">
        <v>9814</v>
      </c>
      <c r="BQ16" s="104">
        <v>9881</v>
      </c>
      <c r="BR16" s="102">
        <v>7547</v>
      </c>
      <c r="BS16" s="104">
        <v>10776</v>
      </c>
      <c r="BT16" s="102">
        <v>7415</v>
      </c>
      <c r="BU16" s="102">
        <v>4434</v>
      </c>
      <c r="BV16" s="98">
        <v>112</v>
      </c>
      <c r="BW16" s="104">
        <v>9782</v>
      </c>
      <c r="BX16" s="104">
        <v>10710</v>
      </c>
      <c r="BY16" s="104">
        <v>10078</v>
      </c>
      <c r="BZ16" s="102">
        <v>6538</v>
      </c>
      <c r="CA16" s="99" t="s">
        <v>149</v>
      </c>
      <c r="CD16" s="97" t="s">
        <v>33</v>
      </c>
      <c r="CE16" s="103">
        <v>9170</v>
      </c>
      <c r="CF16" s="102">
        <v>6871</v>
      </c>
      <c r="CG16" s="101">
        <v>3784</v>
      </c>
      <c r="CH16" s="98">
        <v>82</v>
      </c>
      <c r="CI16" s="103">
        <v>8717</v>
      </c>
      <c r="CJ16" s="103">
        <v>8345</v>
      </c>
      <c r="CK16" s="103">
        <v>9456</v>
      </c>
      <c r="CL16" s="102">
        <v>6153</v>
      </c>
      <c r="CM16" s="104">
        <v>10348</v>
      </c>
      <c r="CN16" s="102">
        <v>7534</v>
      </c>
      <c r="CO16" s="102">
        <v>4984</v>
      </c>
      <c r="CP16" s="98">
        <v>57</v>
      </c>
      <c r="CQ16" s="99" t="s">
        <v>149</v>
      </c>
      <c r="CT16" s="97" t="s">
        <v>33</v>
      </c>
      <c r="CU16" s="104">
        <v>3840</v>
      </c>
      <c r="CV16" s="105">
        <v>4399</v>
      </c>
      <c r="CW16" s="105">
        <v>4628</v>
      </c>
      <c r="CX16" s="105">
        <v>4663</v>
      </c>
      <c r="CY16" s="105">
        <v>4523</v>
      </c>
      <c r="CZ16" s="105">
        <v>4704</v>
      </c>
      <c r="DA16" s="100">
        <v>651</v>
      </c>
      <c r="DB16" s="100">
        <v>598</v>
      </c>
      <c r="DC16" s="100">
        <v>515</v>
      </c>
      <c r="DD16" s="100">
        <v>580</v>
      </c>
      <c r="DE16" s="100">
        <v>549</v>
      </c>
      <c r="DF16" s="100">
        <v>621</v>
      </c>
      <c r="DG16" s="99" t="s">
        <v>149</v>
      </c>
      <c r="DJ16" s="97" t="s">
        <v>33</v>
      </c>
      <c r="DK16" s="104">
        <v>3277</v>
      </c>
      <c r="DL16" s="105">
        <v>4520</v>
      </c>
      <c r="DM16" s="105">
        <v>4335</v>
      </c>
      <c r="DN16" s="104">
        <v>4106</v>
      </c>
      <c r="DO16" s="104">
        <v>4319</v>
      </c>
      <c r="DP16" s="105">
        <v>4638</v>
      </c>
      <c r="DQ16" s="98">
        <v>528</v>
      </c>
      <c r="DR16" s="98">
        <v>629</v>
      </c>
      <c r="DS16" s="98">
        <v>576</v>
      </c>
      <c r="DT16" s="98">
        <v>549</v>
      </c>
      <c r="DU16" s="98">
        <v>590</v>
      </c>
      <c r="DV16" s="98">
        <v>563</v>
      </c>
      <c r="DW16" s="99" t="s">
        <v>149</v>
      </c>
    </row>
    <row r="18" spans="1:127">
      <c r="A18" s="94" t="s">
        <v>151</v>
      </c>
      <c r="B18" s="95"/>
      <c r="Q18" s="94" t="s">
        <v>151</v>
      </c>
      <c r="R18" s="95"/>
      <c r="AG18" s="94" t="s">
        <v>151</v>
      </c>
      <c r="AH18" s="95"/>
      <c r="AW18" s="94" t="s">
        <v>151</v>
      </c>
      <c r="AX18" s="95"/>
      <c r="BM18" s="94" t="s">
        <v>151</v>
      </c>
      <c r="BN18" s="95"/>
      <c r="CC18" s="94" t="s">
        <v>151</v>
      </c>
      <c r="CD18" s="95"/>
      <c r="CS18" s="94" t="s">
        <v>151</v>
      </c>
      <c r="CT18" s="95"/>
      <c r="DI18" s="94" t="s">
        <v>151</v>
      </c>
      <c r="DJ18" s="95"/>
    </row>
    <row r="19" spans="1:127" ht="36">
      <c r="A19" s="95" t="s">
        <v>150</v>
      </c>
      <c r="B19" s="95">
        <v>24.1</v>
      </c>
      <c r="Q19" s="95" t="s">
        <v>150</v>
      </c>
      <c r="R19" s="95">
        <v>23.8</v>
      </c>
      <c r="AG19" s="95" t="s">
        <v>150</v>
      </c>
      <c r="AH19" s="95">
        <v>23.6</v>
      </c>
      <c r="AW19" s="95" t="s">
        <v>150</v>
      </c>
      <c r="AX19" s="95">
        <v>23.5</v>
      </c>
      <c r="BM19" s="95" t="s">
        <v>150</v>
      </c>
      <c r="BN19" s="95">
        <v>23.4</v>
      </c>
      <c r="CC19" s="95" t="s">
        <v>150</v>
      </c>
      <c r="CD19" s="95">
        <v>23.2</v>
      </c>
      <c r="CS19" s="95" t="s">
        <v>150</v>
      </c>
      <c r="CT19" s="95">
        <v>23.2</v>
      </c>
      <c r="DI19" s="95" t="s">
        <v>150</v>
      </c>
      <c r="DJ19" s="95">
        <v>23.1</v>
      </c>
    </row>
    <row r="21" spans="1:127">
      <c r="B21" s="96"/>
      <c r="C21" s="97">
        <v>1</v>
      </c>
      <c r="D21" s="97">
        <v>2</v>
      </c>
      <c r="E21" s="97">
        <v>3</v>
      </c>
      <c r="F21" s="97">
        <v>4</v>
      </c>
      <c r="G21" s="97">
        <v>5</v>
      </c>
      <c r="H21" s="97">
        <v>6</v>
      </c>
      <c r="I21" s="97">
        <v>7</v>
      </c>
      <c r="J21" s="97">
        <v>8</v>
      </c>
      <c r="K21" s="97">
        <v>9</v>
      </c>
      <c r="L21" s="97">
        <v>10</v>
      </c>
      <c r="M21" s="97">
        <v>11</v>
      </c>
      <c r="N21" s="97">
        <v>12</v>
      </c>
      <c r="R21" s="96"/>
      <c r="S21" s="97">
        <v>1</v>
      </c>
      <c r="T21" s="97">
        <v>2</v>
      </c>
      <c r="U21" s="97">
        <v>3</v>
      </c>
      <c r="V21" s="97">
        <v>4</v>
      </c>
      <c r="W21" s="97">
        <v>5</v>
      </c>
      <c r="X21" s="97">
        <v>6</v>
      </c>
      <c r="Y21" s="97">
        <v>7</v>
      </c>
      <c r="Z21" s="97">
        <v>8</v>
      </c>
      <c r="AA21" s="97">
        <v>9</v>
      </c>
      <c r="AB21" s="97">
        <v>10</v>
      </c>
      <c r="AC21" s="97">
        <v>11</v>
      </c>
      <c r="AD21" s="97">
        <v>12</v>
      </c>
      <c r="AH21" s="96"/>
      <c r="AI21" s="97">
        <v>1</v>
      </c>
      <c r="AJ21" s="97">
        <v>2</v>
      </c>
      <c r="AK21" s="97">
        <v>3</v>
      </c>
      <c r="AL21" s="97">
        <v>4</v>
      </c>
      <c r="AM21" s="97">
        <v>5</v>
      </c>
      <c r="AN21" s="97">
        <v>6</v>
      </c>
      <c r="AO21" s="97">
        <v>7</v>
      </c>
      <c r="AP21" s="97">
        <v>8</v>
      </c>
      <c r="AQ21" s="97">
        <v>9</v>
      </c>
      <c r="AR21" s="97">
        <v>10</v>
      </c>
      <c r="AS21" s="97">
        <v>11</v>
      </c>
      <c r="AT21" s="97">
        <v>12</v>
      </c>
      <c r="AX21" s="96"/>
      <c r="AY21" s="97">
        <v>1</v>
      </c>
      <c r="AZ21" s="97">
        <v>2</v>
      </c>
      <c r="BA21" s="97">
        <v>3</v>
      </c>
      <c r="BB21" s="97">
        <v>4</v>
      </c>
      <c r="BC21" s="97">
        <v>5</v>
      </c>
      <c r="BD21" s="97">
        <v>6</v>
      </c>
      <c r="BE21" s="97">
        <v>7</v>
      </c>
      <c r="BF21" s="97">
        <v>8</v>
      </c>
      <c r="BG21" s="97">
        <v>9</v>
      </c>
      <c r="BH21" s="97">
        <v>10</v>
      </c>
      <c r="BI21" s="97">
        <v>11</v>
      </c>
      <c r="BJ21" s="97">
        <v>12</v>
      </c>
      <c r="BN21" s="96"/>
      <c r="BO21" s="97">
        <v>1</v>
      </c>
      <c r="BP21" s="97">
        <v>2</v>
      </c>
      <c r="BQ21" s="97">
        <v>3</v>
      </c>
      <c r="BR21" s="97">
        <v>4</v>
      </c>
      <c r="BS21" s="97">
        <v>5</v>
      </c>
      <c r="BT21" s="97">
        <v>6</v>
      </c>
      <c r="BU21" s="97">
        <v>7</v>
      </c>
      <c r="BV21" s="97">
        <v>8</v>
      </c>
      <c r="BW21" s="97">
        <v>9</v>
      </c>
      <c r="BX21" s="97">
        <v>10</v>
      </c>
      <c r="BY21" s="97">
        <v>11</v>
      </c>
      <c r="BZ21" s="97">
        <v>12</v>
      </c>
      <c r="CD21" s="96"/>
      <c r="CE21" s="97">
        <v>1</v>
      </c>
      <c r="CF21" s="97">
        <v>2</v>
      </c>
      <c r="CG21" s="97">
        <v>3</v>
      </c>
      <c r="CH21" s="97">
        <v>4</v>
      </c>
      <c r="CI21" s="97">
        <v>5</v>
      </c>
      <c r="CJ21" s="97">
        <v>6</v>
      </c>
      <c r="CK21" s="97">
        <v>7</v>
      </c>
      <c r="CL21" s="97">
        <v>8</v>
      </c>
      <c r="CM21" s="97">
        <v>9</v>
      </c>
      <c r="CN21" s="97">
        <v>10</v>
      </c>
      <c r="CO21" s="97">
        <v>11</v>
      </c>
      <c r="CP21" s="97">
        <v>12</v>
      </c>
      <c r="CT21" s="96"/>
      <c r="CU21" s="97">
        <v>1</v>
      </c>
      <c r="CV21" s="97">
        <v>2</v>
      </c>
      <c r="CW21" s="97">
        <v>3</v>
      </c>
      <c r="CX21" s="97">
        <v>4</v>
      </c>
      <c r="CY21" s="97">
        <v>5</v>
      </c>
      <c r="CZ21" s="97">
        <v>6</v>
      </c>
      <c r="DA21" s="97">
        <v>7</v>
      </c>
      <c r="DB21" s="97">
        <v>8</v>
      </c>
      <c r="DC21" s="97">
        <v>9</v>
      </c>
      <c r="DD21" s="97">
        <v>10</v>
      </c>
      <c r="DE21" s="97">
        <v>11</v>
      </c>
      <c r="DF21" s="97">
        <v>12</v>
      </c>
      <c r="DJ21" s="96"/>
      <c r="DK21" s="97">
        <v>1</v>
      </c>
      <c r="DL21" s="97">
        <v>2</v>
      </c>
      <c r="DM21" s="97">
        <v>3</v>
      </c>
      <c r="DN21" s="97">
        <v>4</v>
      </c>
      <c r="DO21" s="97">
        <v>5</v>
      </c>
      <c r="DP21" s="97">
        <v>6</v>
      </c>
      <c r="DQ21" s="97">
        <v>7</v>
      </c>
      <c r="DR21" s="97">
        <v>8</v>
      </c>
      <c r="DS21" s="97">
        <v>9</v>
      </c>
      <c r="DT21" s="97">
        <v>10</v>
      </c>
      <c r="DU21" s="97">
        <v>11</v>
      </c>
      <c r="DV21" s="97">
        <v>12</v>
      </c>
    </row>
    <row r="22" spans="1:127">
      <c r="B22" s="97" t="s">
        <v>26</v>
      </c>
      <c r="C22" s="102">
        <v>4038</v>
      </c>
      <c r="D22" s="102">
        <v>4084</v>
      </c>
      <c r="E22" s="103">
        <v>5624</v>
      </c>
      <c r="F22" s="101">
        <v>3211</v>
      </c>
      <c r="G22" s="103">
        <v>5013</v>
      </c>
      <c r="H22" s="101">
        <v>3225</v>
      </c>
      <c r="I22" s="102">
        <v>4306</v>
      </c>
      <c r="J22" s="103">
        <v>5532</v>
      </c>
      <c r="K22" s="101">
        <v>3778</v>
      </c>
      <c r="L22" s="102">
        <v>3908</v>
      </c>
      <c r="M22" s="104">
        <v>5773</v>
      </c>
      <c r="N22" s="100">
        <v>2960</v>
      </c>
      <c r="O22" s="99" t="s">
        <v>151</v>
      </c>
      <c r="R22" s="97" t="s">
        <v>26</v>
      </c>
      <c r="S22" s="102">
        <v>4267</v>
      </c>
      <c r="T22" s="98">
        <v>2597</v>
      </c>
      <c r="U22" s="101">
        <v>3641</v>
      </c>
      <c r="V22" s="102">
        <v>4188</v>
      </c>
      <c r="W22" s="101">
        <v>3733</v>
      </c>
      <c r="X22" s="102">
        <v>4122</v>
      </c>
      <c r="Y22" s="103">
        <v>5476</v>
      </c>
      <c r="Z22" s="101">
        <v>3406</v>
      </c>
      <c r="AA22" s="102">
        <v>4556</v>
      </c>
      <c r="AB22" s="98">
        <v>2836</v>
      </c>
      <c r="AC22" s="100">
        <v>3062</v>
      </c>
      <c r="AD22" s="101">
        <v>3842</v>
      </c>
      <c r="AE22" s="99" t="s">
        <v>151</v>
      </c>
      <c r="AH22" s="97" t="s">
        <v>26</v>
      </c>
      <c r="AI22" s="100">
        <v>3152</v>
      </c>
      <c r="AJ22" s="102">
        <v>3956</v>
      </c>
      <c r="AK22" s="102">
        <v>5013</v>
      </c>
      <c r="AL22" s="100">
        <v>3016</v>
      </c>
      <c r="AM22" s="103">
        <v>5327</v>
      </c>
      <c r="AN22" s="100">
        <v>2929</v>
      </c>
      <c r="AO22" s="101">
        <v>3471</v>
      </c>
      <c r="AP22" s="103">
        <v>5271</v>
      </c>
      <c r="AQ22" s="101">
        <v>3562</v>
      </c>
      <c r="AR22" s="101">
        <v>3689</v>
      </c>
      <c r="AS22" s="103">
        <v>5105</v>
      </c>
      <c r="AT22" s="98">
        <v>2741</v>
      </c>
      <c r="AU22" s="99" t="s">
        <v>151</v>
      </c>
      <c r="AX22" s="97" t="s">
        <v>26</v>
      </c>
      <c r="AY22" s="102">
        <v>4220</v>
      </c>
      <c r="AZ22" s="98">
        <v>2646</v>
      </c>
      <c r="BA22" s="101">
        <v>3296</v>
      </c>
      <c r="BB22" s="102">
        <v>4200</v>
      </c>
      <c r="BC22" s="101">
        <v>3787</v>
      </c>
      <c r="BD22" s="101">
        <v>3661</v>
      </c>
      <c r="BE22" s="103">
        <v>5158</v>
      </c>
      <c r="BF22" s="101">
        <v>3514</v>
      </c>
      <c r="BG22" s="102">
        <v>4535</v>
      </c>
      <c r="BH22" s="98">
        <v>2523</v>
      </c>
      <c r="BI22" s="101">
        <v>3378</v>
      </c>
      <c r="BJ22" s="101">
        <v>3550</v>
      </c>
      <c r="BK22" s="99" t="s">
        <v>151</v>
      </c>
      <c r="BN22" s="97" t="s">
        <v>26</v>
      </c>
      <c r="BO22" s="100">
        <v>3255</v>
      </c>
      <c r="BP22" s="101">
        <v>4052</v>
      </c>
      <c r="BQ22" s="102">
        <v>4777</v>
      </c>
      <c r="BR22" s="98">
        <v>3060</v>
      </c>
      <c r="BS22" s="102">
        <v>4533</v>
      </c>
      <c r="BT22" s="98">
        <v>3014</v>
      </c>
      <c r="BU22" s="101">
        <v>3577</v>
      </c>
      <c r="BV22" s="102">
        <v>4687</v>
      </c>
      <c r="BW22" s="101">
        <v>4083</v>
      </c>
      <c r="BX22" s="101">
        <v>4275</v>
      </c>
      <c r="BY22" s="102">
        <v>5176</v>
      </c>
      <c r="BZ22" s="98">
        <v>2653</v>
      </c>
      <c r="CA22" s="99" t="s">
        <v>151</v>
      </c>
      <c r="CD22" s="97" t="s">
        <v>26</v>
      </c>
      <c r="CE22" s="101">
        <v>3527</v>
      </c>
      <c r="CF22" s="98">
        <v>2240</v>
      </c>
      <c r="CG22" s="100">
        <v>2885</v>
      </c>
      <c r="CH22" s="102">
        <v>3685</v>
      </c>
      <c r="CI22" s="101">
        <v>3385</v>
      </c>
      <c r="CJ22" s="102">
        <v>3847</v>
      </c>
      <c r="CK22" s="103">
        <v>4828</v>
      </c>
      <c r="CL22" s="100">
        <v>2807</v>
      </c>
      <c r="CM22" s="102">
        <v>4188</v>
      </c>
      <c r="CN22" s="101">
        <v>3023</v>
      </c>
      <c r="CO22" s="101">
        <v>3155</v>
      </c>
      <c r="CP22" s="102">
        <v>4124</v>
      </c>
      <c r="CQ22" s="99" t="s">
        <v>151</v>
      </c>
      <c r="CT22" s="97" t="s">
        <v>26</v>
      </c>
      <c r="CU22" s="104">
        <v>1758</v>
      </c>
      <c r="CV22" s="104">
        <v>1737</v>
      </c>
      <c r="CW22" s="104">
        <v>1680</v>
      </c>
      <c r="CX22" s="104">
        <v>1710</v>
      </c>
      <c r="CY22" s="104">
        <v>1734</v>
      </c>
      <c r="CZ22" s="104">
        <v>1712</v>
      </c>
      <c r="DA22" s="98">
        <v>40</v>
      </c>
      <c r="DB22" s="105">
        <v>2127</v>
      </c>
      <c r="DC22" s="105">
        <v>2193</v>
      </c>
      <c r="DD22" s="104">
        <v>2033</v>
      </c>
      <c r="DE22" s="105">
        <v>2222</v>
      </c>
      <c r="DF22" s="105">
        <v>2170</v>
      </c>
      <c r="DG22" s="99" t="s">
        <v>151</v>
      </c>
      <c r="DJ22" s="97" t="s">
        <v>26</v>
      </c>
      <c r="DK22" s="103">
        <v>1775</v>
      </c>
      <c r="DL22" s="103">
        <v>1717</v>
      </c>
      <c r="DM22" s="102">
        <v>1552</v>
      </c>
      <c r="DN22" s="102">
        <v>1542</v>
      </c>
      <c r="DO22" s="102">
        <v>1558</v>
      </c>
      <c r="DP22" s="102">
        <v>1435</v>
      </c>
      <c r="DQ22" s="103">
        <v>1868</v>
      </c>
      <c r="DR22" s="104">
        <v>2155</v>
      </c>
      <c r="DS22" s="104">
        <v>2106</v>
      </c>
      <c r="DT22" s="104">
        <v>2021</v>
      </c>
      <c r="DU22" s="104">
        <v>2085</v>
      </c>
      <c r="DV22" s="104">
        <v>1997</v>
      </c>
      <c r="DW22" s="99" t="s">
        <v>151</v>
      </c>
    </row>
    <row r="23" spans="1:127">
      <c r="B23" s="97" t="s">
        <v>27</v>
      </c>
      <c r="C23" s="102">
        <v>4663</v>
      </c>
      <c r="D23" s="101">
        <v>3805</v>
      </c>
      <c r="E23" s="103">
        <v>5320</v>
      </c>
      <c r="F23" s="101">
        <v>3839</v>
      </c>
      <c r="G23" s="102">
        <v>4638</v>
      </c>
      <c r="H23" s="101">
        <v>3346</v>
      </c>
      <c r="I23" s="101">
        <v>3597</v>
      </c>
      <c r="J23" s="102">
        <v>4653</v>
      </c>
      <c r="K23" s="102">
        <v>4186</v>
      </c>
      <c r="L23" s="101">
        <v>3438</v>
      </c>
      <c r="M23" s="103">
        <v>5355</v>
      </c>
      <c r="N23" s="101">
        <v>3846</v>
      </c>
      <c r="O23" s="99" t="s">
        <v>151</v>
      </c>
      <c r="R23" s="97" t="s">
        <v>27</v>
      </c>
      <c r="S23" s="102">
        <v>4559</v>
      </c>
      <c r="T23" s="101">
        <v>3448</v>
      </c>
      <c r="U23" s="100">
        <v>3041</v>
      </c>
      <c r="V23" s="102">
        <v>4248</v>
      </c>
      <c r="W23" s="102">
        <v>4599</v>
      </c>
      <c r="X23" s="101">
        <v>3664</v>
      </c>
      <c r="Y23" s="103">
        <v>5547</v>
      </c>
      <c r="Z23" s="101">
        <v>3663</v>
      </c>
      <c r="AA23" s="102">
        <v>4429</v>
      </c>
      <c r="AB23" s="100">
        <v>3290</v>
      </c>
      <c r="AC23" s="101">
        <v>3377</v>
      </c>
      <c r="AD23" s="101">
        <v>3975</v>
      </c>
      <c r="AE23" s="99" t="s">
        <v>151</v>
      </c>
      <c r="AH23" s="97" t="s">
        <v>27</v>
      </c>
      <c r="AI23" s="102">
        <v>4406</v>
      </c>
      <c r="AJ23" s="101">
        <v>3455</v>
      </c>
      <c r="AK23" s="103">
        <v>5079</v>
      </c>
      <c r="AL23" s="101">
        <v>3354</v>
      </c>
      <c r="AM23" s="102">
        <v>4331</v>
      </c>
      <c r="AN23" s="101">
        <v>3271</v>
      </c>
      <c r="AO23" s="101">
        <v>3230</v>
      </c>
      <c r="AP23" s="102">
        <v>4678</v>
      </c>
      <c r="AQ23" s="102">
        <v>4212</v>
      </c>
      <c r="AR23" s="101">
        <v>3315</v>
      </c>
      <c r="AS23" s="103">
        <v>5031</v>
      </c>
      <c r="AT23" s="101">
        <v>3336</v>
      </c>
      <c r="AU23" s="99" t="s">
        <v>151</v>
      </c>
      <c r="AX23" s="97" t="s">
        <v>27</v>
      </c>
      <c r="AY23" s="102">
        <v>4481</v>
      </c>
      <c r="AZ23" s="100">
        <v>3202</v>
      </c>
      <c r="BA23" s="100">
        <v>3201</v>
      </c>
      <c r="BB23" s="102">
        <v>4129</v>
      </c>
      <c r="BC23" s="102">
        <v>4348</v>
      </c>
      <c r="BD23" s="101">
        <v>3621</v>
      </c>
      <c r="BE23" s="103">
        <v>5310</v>
      </c>
      <c r="BF23" s="101">
        <v>3994</v>
      </c>
      <c r="BG23" s="101">
        <v>3826</v>
      </c>
      <c r="BH23" s="98">
        <v>2797</v>
      </c>
      <c r="BI23" s="100">
        <v>2966</v>
      </c>
      <c r="BJ23" s="101">
        <v>3673</v>
      </c>
      <c r="BK23" s="99" t="s">
        <v>151</v>
      </c>
      <c r="BN23" s="97" t="s">
        <v>27</v>
      </c>
      <c r="BO23" s="102">
        <v>4635</v>
      </c>
      <c r="BP23" s="101">
        <v>3870</v>
      </c>
      <c r="BQ23" s="102">
        <v>5468</v>
      </c>
      <c r="BR23" s="101">
        <v>3942</v>
      </c>
      <c r="BS23" s="102">
        <v>5075</v>
      </c>
      <c r="BT23" s="101">
        <v>3568</v>
      </c>
      <c r="BU23" s="101">
        <v>3916</v>
      </c>
      <c r="BV23" s="102">
        <v>5046</v>
      </c>
      <c r="BW23" s="102">
        <v>5134</v>
      </c>
      <c r="BX23" s="101">
        <v>3889</v>
      </c>
      <c r="BY23" s="103">
        <v>5704</v>
      </c>
      <c r="BZ23" s="100">
        <v>3457</v>
      </c>
      <c r="CA23" s="99" t="s">
        <v>151</v>
      </c>
      <c r="CD23" s="97" t="s">
        <v>27</v>
      </c>
      <c r="CE23" s="102">
        <v>3709</v>
      </c>
      <c r="CF23" s="100">
        <v>2620</v>
      </c>
      <c r="CG23" s="100">
        <v>2769</v>
      </c>
      <c r="CH23" s="101">
        <v>3533</v>
      </c>
      <c r="CI23" s="101">
        <v>3458</v>
      </c>
      <c r="CJ23" s="101">
        <v>3056</v>
      </c>
      <c r="CK23" s="103">
        <v>4689</v>
      </c>
      <c r="CL23" s="101">
        <v>2975</v>
      </c>
      <c r="CM23" s="102">
        <v>4110</v>
      </c>
      <c r="CN23" s="100">
        <v>2862</v>
      </c>
      <c r="CO23" s="100">
        <v>2782</v>
      </c>
      <c r="CP23" s="102">
        <v>3823</v>
      </c>
      <c r="CQ23" s="99" t="s">
        <v>151</v>
      </c>
      <c r="CT23" s="97" t="s">
        <v>27</v>
      </c>
      <c r="CU23" s="104">
        <v>1768</v>
      </c>
      <c r="CV23" s="104">
        <v>1557</v>
      </c>
      <c r="CW23" s="103">
        <v>1454</v>
      </c>
      <c r="CX23" s="104">
        <v>1466</v>
      </c>
      <c r="CY23" s="104">
        <v>1540</v>
      </c>
      <c r="CZ23" s="104">
        <v>1635</v>
      </c>
      <c r="DA23" s="104">
        <v>2063</v>
      </c>
      <c r="DB23" s="104">
        <v>1978</v>
      </c>
      <c r="DC23" s="104">
        <v>2015</v>
      </c>
      <c r="DD23" s="104">
        <v>2084</v>
      </c>
      <c r="DE23" s="104">
        <v>2081</v>
      </c>
      <c r="DF23" s="104">
        <v>1982</v>
      </c>
      <c r="DG23" s="99" t="s">
        <v>151</v>
      </c>
      <c r="DJ23" s="97" t="s">
        <v>27</v>
      </c>
      <c r="DK23" s="102">
        <v>1709</v>
      </c>
      <c r="DL23" s="101">
        <v>1388</v>
      </c>
      <c r="DM23" s="102">
        <v>1505</v>
      </c>
      <c r="DN23" s="101">
        <v>1369</v>
      </c>
      <c r="DO23" s="101">
        <v>1316</v>
      </c>
      <c r="DP23" s="101">
        <v>1306</v>
      </c>
      <c r="DQ23" s="103">
        <v>1869</v>
      </c>
      <c r="DR23" s="104">
        <v>2011</v>
      </c>
      <c r="DS23" s="103">
        <v>1750</v>
      </c>
      <c r="DT23" s="104">
        <v>1980</v>
      </c>
      <c r="DU23" s="103">
        <v>1881</v>
      </c>
      <c r="DV23" s="104">
        <v>1965</v>
      </c>
      <c r="DW23" s="99" t="s">
        <v>151</v>
      </c>
    </row>
    <row r="24" spans="1:127">
      <c r="B24" s="97" t="s">
        <v>28</v>
      </c>
      <c r="C24" s="102">
        <v>3894</v>
      </c>
      <c r="D24" s="103">
        <v>5534</v>
      </c>
      <c r="E24" s="103">
        <v>4976</v>
      </c>
      <c r="F24" s="101">
        <v>3692</v>
      </c>
      <c r="G24" s="102">
        <v>4008</v>
      </c>
      <c r="H24" s="101">
        <v>3216</v>
      </c>
      <c r="I24" s="102">
        <v>3934</v>
      </c>
      <c r="J24" s="102">
        <v>4477</v>
      </c>
      <c r="K24" s="101">
        <v>3426</v>
      </c>
      <c r="L24" s="103">
        <v>5190</v>
      </c>
      <c r="M24" s="103">
        <v>5135</v>
      </c>
      <c r="N24" s="101">
        <v>3529</v>
      </c>
      <c r="O24" s="99" t="s">
        <v>151</v>
      </c>
      <c r="R24" s="97" t="s">
        <v>28</v>
      </c>
      <c r="S24" s="102">
        <v>4520</v>
      </c>
      <c r="T24" s="100">
        <v>3126</v>
      </c>
      <c r="U24" s="101">
        <v>3771</v>
      </c>
      <c r="V24" s="102">
        <v>4287</v>
      </c>
      <c r="W24" s="102">
        <v>4169</v>
      </c>
      <c r="X24" s="104">
        <v>5810</v>
      </c>
      <c r="Y24" s="103">
        <v>5453</v>
      </c>
      <c r="Z24" s="101">
        <v>3877</v>
      </c>
      <c r="AA24" s="102">
        <v>4098</v>
      </c>
      <c r="AB24" s="100">
        <v>3058</v>
      </c>
      <c r="AC24" s="101">
        <v>3825</v>
      </c>
      <c r="AD24" s="102">
        <v>4382</v>
      </c>
      <c r="AE24" s="99" t="s">
        <v>151</v>
      </c>
      <c r="AH24" s="97" t="s">
        <v>28</v>
      </c>
      <c r="AI24" s="101">
        <v>3636</v>
      </c>
      <c r="AJ24" s="103">
        <v>5689</v>
      </c>
      <c r="AK24" s="102">
        <v>4752</v>
      </c>
      <c r="AL24" s="101">
        <v>3897</v>
      </c>
      <c r="AM24" s="102">
        <v>4293</v>
      </c>
      <c r="AN24" s="100">
        <v>3028</v>
      </c>
      <c r="AO24" s="102">
        <v>4197</v>
      </c>
      <c r="AP24" s="102">
        <v>4607</v>
      </c>
      <c r="AQ24" s="101">
        <v>3625</v>
      </c>
      <c r="AR24" s="102">
        <v>4883</v>
      </c>
      <c r="AS24" s="102">
        <v>4555</v>
      </c>
      <c r="AT24" s="101">
        <v>3261</v>
      </c>
      <c r="AU24" s="99" t="s">
        <v>151</v>
      </c>
      <c r="AX24" s="97" t="s">
        <v>28</v>
      </c>
      <c r="AY24" s="102">
        <v>4875</v>
      </c>
      <c r="AZ24" s="100">
        <v>3248</v>
      </c>
      <c r="BA24" s="102">
        <v>4186</v>
      </c>
      <c r="BB24" s="102">
        <v>4124</v>
      </c>
      <c r="BC24" s="101">
        <v>3841</v>
      </c>
      <c r="BD24" s="103">
        <v>5455</v>
      </c>
      <c r="BE24" s="102">
        <v>5135</v>
      </c>
      <c r="BF24" s="101">
        <v>3523</v>
      </c>
      <c r="BG24" s="101">
        <v>3899</v>
      </c>
      <c r="BH24" s="98">
        <v>2676</v>
      </c>
      <c r="BI24" s="101">
        <v>3899</v>
      </c>
      <c r="BJ24" s="101">
        <v>3702</v>
      </c>
      <c r="BK24" s="99" t="s">
        <v>151</v>
      </c>
      <c r="BN24" s="97" t="s">
        <v>28</v>
      </c>
      <c r="BO24" s="102">
        <v>4434</v>
      </c>
      <c r="BP24" s="103">
        <v>6450</v>
      </c>
      <c r="BQ24" s="103">
        <v>5759</v>
      </c>
      <c r="BR24" s="101">
        <v>4099</v>
      </c>
      <c r="BS24" s="102">
        <v>4818</v>
      </c>
      <c r="BT24" s="101">
        <v>3594</v>
      </c>
      <c r="BU24" s="102">
        <v>4434</v>
      </c>
      <c r="BV24" s="102">
        <v>5008</v>
      </c>
      <c r="BW24" s="102">
        <v>4878</v>
      </c>
      <c r="BX24" s="103">
        <v>5893</v>
      </c>
      <c r="BY24" s="102">
        <v>5553</v>
      </c>
      <c r="BZ24" s="101">
        <v>3563</v>
      </c>
      <c r="CA24" s="99" t="s">
        <v>151</v>
      </c>
      <c r="CD24" s="97" t="s">
        <v>28</v>
      </c>
      <c r="CE24" s="102">
        <v>4073</v>
      </c>
      <c r="CF24" s="100">
        <v>2783</v>
      </c>
      <c r="CG24" s="101">
        <v>3281</v>
      </c>
      <c r="CH24" s="101">
        <v>3549</v>
      </c>
      <c r="CI24" s="101">
        <v>3409</v>
      </c>
      <c r="CJ24" s="103">
        <v>5067</v>
      </c>
      <c r="CK24" s="103">
        <v>4697</v>
      </c>
      <c r="CL24" s="101">
        <v>3135</v>
      </c>
      <c r="CM24" s="101">
        <v>3454</v>
      </c>
      <c r="CN24" s="100">
        <v>2617</v>
      </c>
      <c r="CO24" s="101">
        <v>3549</v>
      </c>
      <c r="CP24" s="101">
        <v>3542</v>
      </c>
      <c r="CQ24" s="99" t="s">
        <v>151</v>
      </c>
      <c r="CT24" s="97" t="s">
        <v>28</v>
      </c>
      <c r="CU24" s="104">
        <v>1666</v>
      </c>
      <c r="CV24" s="104">
        <v>1581</v>
      </c>
      <c r="CW24" s="104">
        <v>1469</v>
      </c>
      <c r="CX24" s="104">
        <v>1490</v>
      </c>
      <c r="CY24" s="104">
        <v>1516</v>
      </c>
      <c r="CZ24" s="104">
        <v>1523</v>
      </c>
      <c r="DA24" s="104">
        <v>2059</v>
      </c>
      <c r="DB24" s="104">
        <v>1916</v>
      </c>
      <c r="DC24" s="104">
        <v>2034</v>
      </c>
      <c r="DD24" s="104">
        <v>1986</v>
      </c>
      <c r="DE24" s="104">
        <v>1999</v>
      </c>
      <c r="DF24" s="104">
        <v>2017</v>
      </c>
      <c r="DG24" s="99" t="s">
        <v>151</v>
      </c>
      <c r="DJ24" s="97" t="s">
        <v>28</v>
      </c>
      <c r="DK24" s="102">
        <v>1690</v>
      </c>
      <c r="DL24" s="102">
        <v>1473</v>
      </c>
      <c r="DM24" s="101">
        <v>1255</v>
      </c>
      <c r="DN24" s="101">
        <v>1288</v>
      </c>
      <c r="DO24" s="101">
        <v>1352</v>
      </c>
      <c r="DP24" s="101">
        <v>1285</v>
      </c>
      <c r="DQ24" s="103">
        <v>1765</v>
      </c>
      <c r="DR24" s="103">
        <v>1788</v>
      </c>
      <c r="DS24" s="104">
        <v>1935</v>
      </c>
      <c r="DT24" s="103">
        <v>1894</v>
      </c>
      <c r="DU24" s="104">
        <v>1994</v>
      </c>
      <c r="DV24" s="104">
        <v>1970</v>
      </c>
      <c r="DW24" s="99" t="s">
        <v>151</v>
      </c>
    </row>
    <row r="25" spans="1:127">
      <c r="B25" s="97" t="s">
        <v>29</v>
      </c>
      <c r="C25" s="101">
        <v>3471</v>
      </c>
      <c r="D25" s="102">
        <v>4792</v>
      </c>
      <c r="E25" s="103">
        <v>5422</v>
      </c>
      <c r="F25" s="101">
        <v>3726</v>
      </c>
      <c r="G25" s="103">
        <v>4967</v>
      </c>
      <c r="H25" s="98">
        <v>2714</v>
      </c>
      <c r="I25" s="101">
        <v>3867</v>
      </c>
      <c r="J25" s="102">
        <v>4151</v>
      </c>
      <c r="K25" s="100">
        <v>3066</v>
      </c>
      <c r="L25" s="102">
        <v>4636</v>
      </c>
      <c r="M25" s="102">
        <v>4735</v>
      </c>
      <c r="N25" s="101">
        <v>3281</v>
      </c>
      <c r="O25" s="99" t="s">
        <v>151</v>
      </c>
      <c r="R25" s="97" t="s">
        <v>29</v>
      </c>
      <c r="S25" s="102">
        <v>4989</v>
      </c>
      <c r="T25" s="98">
        <v>2932</v>
      </c>
      <c r="U25" s="101">
        <v>4015</v>
      </c>
      <c r="V25" s="102">
        <v>4446</v>
      </c>
      <c r="W25" s="101">
        <v>3782</v>
      </c>
      <c r="X25" s="102">
        <v>4863</v>
      </c>
      <c r="Y25" s="103">
        <v>5205</v>
      </c>
      <c r="Z25" s="101">
        <v>3528</v>
      </c>
      <c r="AA25" s="102">
        <v>4629</v>
      </c>
      <c r="AB25" s="100">
        <v>3112</v>
      </c>
      <c r="AC25" s="102">
        <v>4163</v>
      </c>
      <c r="AD25" s="102">
        <v>4102</v>
      </c>
      <c r="AE25" s="99" t="s">
        <v>151</v>
      </c>
      <c r="AH25" s="97" t="s">
        <v>29</v>
      </c>
      <c r="AI25" s="100">
        <v>3035</v>
      </c>
      <c r="AJ25" s="102">
        <v>4614</v>
      </c>
      <c r="AK25" s="103">
        <v>5039</v>
      </c>
      <c r="AL25" s="101">
        <v>3764</v>
      </c>
      <c r="AM25" s="102">
        <v>4797</v>
      </c>
      <c r="AN25" s="100">
        <v>3121</v>
      </c>
      <c r="AO25" s="102">
        <v>3968</v>
      </c>
      <c r="AP25" s="102">
        <v>4282</v>
      </c>
      <c r="AQ25" s="100">
        <v>3116</v>
      </c>
      <c r="AR25" s="102">
        <v>4780</v>
      </c>
      <c r="AS25" s="102">
        <v>4687</v>
      </c>
      <c r="AT25" s="101">
        <v>3204</v>
      </c>
      <c r="AU25" s="99" t="s">
        <v>151</v>
      </c>
      <c r="AX25" s="97" t="s">
        <v>29</v>
      </c>
      <c r="AY25" s="103">
        <v>5360</v>
      </c>
      <c r="AZ25" s="101">
        <v>3529</v>
      </c>
      <c r="BA25" s="101">
        <v>3710</v>
      </c>
      <c r="BB25" s="101">
        <v>3902</v>
      </c>
      <c r="BC25" s="101">
        <v>3364</v>
      </c>
      <c r="BD25" s="102">
        <v>4675</v>
      </c>
      <c r="BE25" s="102">
        <v>4782</v>
      </c>
      <c r="BF25" s="100">
        <v>3155</v>
      </c>
      <c r="BG25" s="102">
        <v>4352</v>
      </c>
      <c r="BH25" s="100">
        <v>2902</v>
      </c>
      <c r="BI25" s="101">
        <v>3557</v>
      </c>
      <c r="BJ25" s="101">
        <v>3738</v>
      </c>
      <c r="BK25" s="99" t="s">
        <v>151</v>
      </c>
      <c r="BN25" s="97" t="s">
        <v>29</v>
      </c>
      <c r="BO25" s="101">
        <v>3870</v>
      </c>
      <c r="BP25" s="102">
        <v>5449</v>
      </c>
      <c r="BQ25" s="102">
        <v>5573</v>
      </c>
      <c r="BR25" s="101">
        <v>4141</v>
      </c>
      <c r="BS25" s="102">
        <v>5456</v>
      </c>
      <c r="BT25" s="101">
        <v>3543</v>
      </c>
      <c r="BU25" s="102">
        <v>4609</v>
      </c>
      <c r="BV25" s="102">
        <v>4692</v>
      </c>
      <c r="BW25" s="101">
        <v>4134</v>
      </c>
      <c r="BX25" s="102">
        <v>5620</v>
      </c>
      <c r="BY25" s="103">
        <v>5899</v>
      </c>
      <c r="BZ25" s="100">
        <v>3360</v>
      </c>
      <c r="CA25" s="99" t="s">
        <v>151</v>
      </c>
      <c r="CD25" s="97" t="s">
        <v>29</v>
      </c>
      <c r="CE25" s="102">
        <v>4436</v>
      </c>
      <c r="CF25" s="100">
        <v>2760</v>
      </c>
      <c r="CG25" s="102">
        <v>3862</v>
      </c>
      <c r="CH25" s="101">
        <v>3413</v>
      </c>
      <c r="CI25" s="101">
        <v>3039</v>
      </c>
      <c r="CJ25" s="102">
        <v>4177</v>
      </c>
      <c r="CK25" s="102">
        <v>4224</v>
      </c>
      <c r="CL25" s="101">
        <v>3101</v>
      </c>
      <c r="CM25" s="102">
        <v>4428</v>
      </c>
      <c r="CN25" s="98">
        <v>2530</v>
      </c>
      <c r="CO25" s="101">
        <v>3500</v>
      </c>
      <c r="CP25" s="102">
        <v>3690</v>
      </c>
      <c r="CQ25" s="99" t="s">
        <v>151</v>
      </c>
      <c r="CT25" s="97" t="s">
        <v>29</v>
      </c>
      <c r="CU25" s="104">
        <v>1617</v>
      </c>
      <c r="CV25" s="104">
        <v>1485</v>
      </c>
      <c r="CW25" s="103">
        <v>1411</v>
      </c>
      <c r="CX25" s="103">
        <v>1368</v>
      </c>
      <c r="CY25" s="104">
        <v>1488</v>
      </c>
      <c r="CZ25" s="103">
        <v>1429</v>
      </c>
      <c r="DA25" s="105">
        <v>2159</v>
      </c>
      <c r="DB25" s="104">
        <v>2001</v>
      </c>
      <c r="DC25" s="104">
        <v>1910</v>
      </c>
      <c r="DD25" s="104">
        <v>2014</v>
      </c>
      <c r="DE25" s="104">
        <v>2020</v>
      </c>
      <c r="DF25" s="104">
        <v>1979</v>
      </c>
      <c r="DG25" s="99" t="s">
        <v>151</v>
      </c>
      <c r="DJ25" s="97" t="s">
        <v>29</v>
      </c>
      <c r="DK25" s="102">
        <v>1520</v>
      </c>
      <c r="DL25" s="102">
        <v>1419</v>
      </c>
      <c r="DM25" s="101">
        <v>1242</v>
      </c>
      <c r="DN25" s="101">
        <v>1278</v>
      </c>
      <c r="DO25" s="101">
        <v>1368</v>
      </c>
      <c r="DP25" s="101">
        <v>1230</v>
      </c>
      <c r="DQ25" s="103">
        <v>1801</v>
      </c>
      <c r="DR25" s="103">
        <v>1816</v>
      </c>
      <c r="DS25" s="103">
        <v>1873</v>
      </c>
      <c r="DT25" s="103">
        <v>1873</v>
      </c>
      <c r="DU25" s="104">
        <v>2059</v>
      </c>
      <c r="DV25" s="103">
        <v>1910</v>
      </c>
      <c r="DW25" s="99" t="s">
        <v>151</v>
      </c>
    </row>
    <row r="26" spans="1:127">
      <c r="B26" s="97" t="s">
        <v>30</v>
      </c>
      <c r="C26" s="100">
        <v>2941</v>
      </c>
      <c r="D26" s="103">
        <v>4990</v>
      </c>
      <c r="E26" s="101">
        <v>3376</v>
      </c>
      <c r="F26" s="102">
        <v>3958</v>
      </c>
      <c r="G26" s="102">
        <v>4665</v>
      </c>
      <c r="H26" s="98">
        <v>2641</v>
      </c>
      <c r="I26" s="102">
        <v>4164</v>
      </c>
      <c r="J26" s="105">
        <v>7340</v>
      </c>
      <c r="K26" s="98">
        <v>2460</v>
      </c>
      <c r="L26" s="102">
        <v>4786</v>
      </c>
      <c r="M26" s="100">
        <v>2955</v>
      </c>
      <c r="N26" s="101">
        <v>3506</v>
      </c>
      <c r="O26" s="99" t="s">
        <v>151</v>
      </c>
      <c r="R26" s="97" t="s">
        <v>30</v>
      </c>
      <c r="S26" s="102">
        <v>4732</v>
      </c>
      <c r="T26" s="100">
        <v>3215</v>
      </c>
      <c r="U26" s="102">
        <v>4108</v>
      </c>
      <c r="V26" s="105">
        <v>7342</v>
      </c>
      <c r="W26" s="100">
        <v>3086</v>
      </c>
      <c r="X26" s="103">
        <v>5239</v>
      </c>
      <c r="Y26" s="101">
        <v>3386</v>
      </c>
      <c r="Z26" s="101">
        <v>3494</v>
      </c>
      <c r="AA26" s="102">
        <v>4499</v>
      </c>
      <c r="AB26" s="100">
        <v>3009</v>
      </c>
      <c r="AC26" s="102">
        <v>4487</v>
      </c>
      <c r="AD26" s="104">
        <v>6594</v>
      </c>
      <c r="AE26" s="99" t="s">
        <v>151</v>
      </c>
      <c r="AH26" s="97" t="s">
        <v>30</v>
      </c>
      <c r="AI26" s="98">
        <v>2475</v>
      </c>
      <c r="AJ26" s="103">
        <v>5051</v>
      </c>
      <c r="AK26" s="101">
        <v>3332</v>
      </c>
      <c r="AL26" s="101">
        <v>3868</v>
      </c>
      <c r="AM26" s="102">
        <v>4801</v>
      </c>
      <c r="AN26" s="100">
        <v>3036</v>
      </c>
      <c r="AO26" s="102">
        <v>4474</v>
      </c>
      <c r="AP26" s="105">
        <v>7553</v>
      </c>
      <c r="AQ26" s="98">
        <v>2690</v>
      </c>
      <c r="AR26" s="102">
        <v>4800</v>
      </c>
      <c r="AS26" s="98">
        <v>2783</v>
      </c>
      <c r="AT26" s="98">
        <v>2810</v>
      </c>
      <c r="AU26" s="99" t="s">
        <v>151</v>
      </c>
      <c r="AX26" s="97" t="s">
        <v>30</v>
      </c>
      <c r="AY26" s="103">
        <v>5300</v>
      </c>
      <c r="AZ26" s="100">
        <v>2938</v>
      </c>
      <c r="BA26" s="102">
        <v>4530</v>
      </c>
      <c r="BB26" s="104">
        <v>6512</v>
      </c>
      <c r="BC26" s="100">
        <v>2923</v>
      </c>
      <c r="BD26" s="102">
        <v>5026</v>
      </c>
      <c r="BE26" s="100">
        <v>3008</v>
      </c>
      <c r="BF26" s="100">
        <v>3237</v>
      </c>
      <c r="BG26" s="102">
        <v>4070</v>
      </c>
      <c r="BH26" s="98">
        <v>2689</v>
      </c>
      <c r="BI26" s="101">
        <v>3584</v>
      </c>
      <c r="BJ26" s="104">
        <v>5939</v>
      </c>
      <c r="BK26" s="99" t="s">
        <v>151</v>
      </c>
      <c r="BN26" s="97" t="s">
        <v>30</v>
      </c>
      <c r="BO26" s="98">
        <v>3082</v>
      </c>
      <c r="BP26" s="102">
        <v>5430</v>
      </c>
      <c r="BQ26" s="101">
        <v>3556</v>
      </c>
      <c r="BR26" s="101">
        <v>4382</v>
      </c>
      <c r="BS26" s="102">
        <v>5493</v>
      </c>
      <c r="BT26" s="100">
        <v>3455</v>
      </c>
      <c r="BU26" s="102">
        <v>4684</v>
      </c>
      <c r="BV26" s="104">
        <v>8185</v>
      </c>
      <c r="BW26" s="101">
        <v>3691</v>
      </c>
      <c r="BX26" s="103">
        <v>5882</v>
      </c>
      <c r="BY26" s="100">
        <v>3198</v>
      </c>
      <c r="BZ26" s="100">
        <v>3332</v>
      </c>
      <c r="CA26" s="99" t="s">
        <v>151</v>
      </c>
      <c r="CD26" s="97" t="s">
        <v>30</v>
      </c>
      <c r="CE26" s="102">
        <v>4560</v>
      </c>
      <c r="CF26" s="100">
        <v>2745</v>
      </c>
      <c r="CG26" s="102">
        <v>3957</v>
      </c>
      <c r="CH26" s="104">
        <v>5900</v>
      </c>
      <c r="CI26" s="100">
        <v>2684</v>
      </c>
      <c r="CJ26" s="102">
        <v>4411</v>
      </c>
      <c r="CK26" s="98">
        <v>2486</v>
      </c>
      <c r="CL26" s="101">
        <v>3135</v>
      </c>
      <c r="CM26" s="102">
        <v>3834</v>
      </c>
      <c r="CN26" s="98">
        <v>2408</v>
      </c>
      <c r="CO26" s="101">
        <v>3351</v>
      </c>
      <c r="CP26" s="104">
        <v>5948</v>
      </c>
      <c r="CQ26" s="99" t="s">
        <v>151</v>
      </c>
      <c r="CT26" s="97" t="s">
        <v>30</v>
      </c>
      <c r="CU26" s="104">
        <v>1604</v>
      </c>
      <c r="CV26" s="103">
        <v>1361</v>
      </c>
      <c r="CW26" s="103">
        <v>1347</v>
      </c>
      <c r="CX26" s="103">
        <v>1364</v>
      </c>
      <c r="CY26" s="103">
        <v>1361</v>
      </c>
      <c r="CZ26" s="103">
        <v>1425</v>
      </c>
      <c r="DA26" s="105">
        <v>2109</v>
      </c>
      <c r="DB26" s="105">
        <v>2120</v>
      </c>
      <c r="DC26" s="104">
        <v>1992</v>
      </c>
      <c r="DD26" s="104">
        <v>1932</v>
      </c>
      <c r="DE26" s="104">
        <v>2030</v>
      </c>
      <c r="DF26" s="104">
        <v>1930</v>
      </c>
      <c r="DG26" s="99" t="s">
        <v>151</v>
      </c>
      <c r="DJ26" s="97" t="s">
        <v>30</v>
      </c>
      <c r="DK26" s="102">
        <v>1455</v>
      </c>
      <c r="DL26" s="101">
        <v>1311</v>
      </c>
      <c r="DM26" s="100">
        <v>1143</v>
      </c>
      <c r="DN26" s="100">
        <v>1169</v>
      </c>
      <c r="DO26" s="98">
        <v>1014</v>
      </c>
      <c r="DP26" s="100">
        <v>1173</v>
      </c>
      <c r="DQ26" s="102">
        <v>1642</v>
      </c>
      <c r="DR26" s="104">
        <v>1949</v>
      </c>
      <c r="DS26" s="102">
        <v>1674</v>
      </c>
      <c r="DT26" s="103">
        <v>1793</v>
      </c>
      <c r="DU26" s="104">
        <v>1940</v>
      </c>
      <c r="DV26" s="102">
        <v>1690</v>
      </c>
      <c r="DW26" s="99" t="s">
        <v>151</v>
      </c>
    </row>
    <row r="27" spans="1:127">
      <c r="B27" s="97" t="s">
        <v>31</v>
      </c>
      <c r="C27" s="102">
        <v>3885</v>
      </c>
      <c r="D27" s="102">
        <v>3964</v>
      </c>
      <c r="E27" s="101">
        <v>3227</v>
      </c>
      <c r="F27" s="101">
        <v>3535</v>
      </c>
      <c r="G27" s="102">
        <v>4769</v>
      </c>
      <c r="H27" s="101">
        <v>3186</v>
      </c>
      <c r="I27" s="102">
        <v>4005</v>
      </c>
      <c r="J27" s="105">
        <v>7430</v>
      </c>
      <c r="K27" s="101">
        <v>3672</v>
      </c>
      <c r="L27" s="101">
        <v>3595</v>
      </c>
      <c r="M27" s="100">
        <v>2881</v>
      </c>
      <c r="N27" s="100">
        <v>3061</v>
      </c>
      <c r="O27" s="99" t="s">
        <v>151</v>
      </c>
      <c r="R27" s="97" t="s">
        <v>31</v>
      </c>
      <c r="S27" s="102">
        <v>4883</v>
      </c>
      <c r="T27" s="101">
        <v>3346</v>
      </c>
      <c r="U27" s="101">
        <v>3850</v>
      </c>
      <c r="V27" s="104">
        <v>7209</v>
      </c>
      <c r="W27" s="102">
        <v>4341</v>
      </c>
      <c r="X27" s="102">
        <v>4355</v>
      </c>
      <c r="Y27" s="100">
        <v>3127</v>
      </c>
      <c r="Z27" s="101">
        <v>3337</v>
      </c>
      <c r="AA27" s="102">
        <v>4696</v>
      </c>
      <c r="AB27" s="100">
        <v>3128</v>
      </c>
      <c r="AC27" s="101">
        <v>3804</v>
      </c>
      <c r="AD27" s="104">
        <v>7065</v>
      </c>
      <c r="AE27" s="99" t="s">
        <v>151</v>
      </c>
      <c r="AH27" s="97" t="s">
        <v>31</v>
      </c>
      <c r="AI27" s="102">
        <v>3998</v>
      </c>
      <c r="AJ27" s="102">
        <v>4019</v>
      </c>
      <c r="AK27" s="98">
        <v>2806</v>
      </c>
      <c r="AL27" s="100">
        <v>3184</v>
      </c>
      <c r="AM27" s="102">
        <v>4823</v>
      </c>
      <c r="AN27" s="101">
        <v>3330</v>
      </c>
      <c r="AO27" s="102">
        <v>3968</v>
      </c>
      <c r="AP27" s="105">
        <v>7530</v>
      </c>
      <c r="AQ27" s="101">
        <v>3863</v>
      </c>
      <c r="AR27" s="102">
        <v>4062</v>
      </c>
      <c r="AS27" s="98">
        <v>2570</v>
      </c>
      <c r="AT27" s="101">
        <v>3267</v>
      </c>
      <c r="AU27" s="99" t="s">
        <v>151</v>
      </c>
      <c r="AX27" s="97" t="s">
        <v>31</v>
      </c>
      <c r="AY27" s="102">
        <v>4949</v>
      </c>
      <c r="AZ27" s="101">
        <v>3759</v>
      </c>
      <c r="BA27" s="101">
        <v>3878</v>
      </c>
      <c r="BB27" s="105">
        <v>7613</v>
      </c>
      <c r="BC27" s="102">
        <v>4263</v>
      </c>
      <c r="BD27" s="102">
        <v>4107</v>
      </c>
      <c r="BE27" s="98">
        <v>2883</v>
      </c>
      <c r="BF27" s="100">
        <v>2980</v>
      </c>
      <c r="BG27" s="102">
        <v>4461</v>
      </c>
      <c r="BH27" s="98">
        <v>2777</v>
      </c>
      <c r="BI27" s="101">
        <v>3647</v>
      </c>
      <c r="BJ27" s="104">
        <v>6604</v>
      </c>
      <c r="BK27" s="99" t="s">
        <v>151</v>
      </c>
      <c r="BN27" s="97" t="s">
        <v>31</v>
      </c>
      <c r="BO27" s="101">
        <v>4257</v>
      </c>
      <c r="BP27" s="102">
        <v>4827</v>
      </c>
      <c r="BQ27" s="100">
        <v>3522</v>
      </c>
      <c r="BR27" s="101">
        <v>3776</v>
      </c>
      <c r="BS27" s="102">
        <v>5573</v>
      </c>
      <c r="BT27" s="101">
        <v>4132</v>
      </c>
      <c r="BU27" s="102">
        <v>4999</v>
      </c>
      <c r="BV27" s="104">
        <v>8219</v>
      </c>
      <c r="BW27" s="102">
        <v>4834</v>
      </c>
      <c r="BX27" s="102">
        <v>4801</v>
      </c>
      <c r="BY27" s="100">
        <v>3263</v>
      </c>
      <c r="BZ27" s="101">
        <v>3750</v>
      </c>
      <c r="CA27" s="99" t="s">
        <v>151</v>
      </c>
      <c r="CD27" s="97" t="s">
        <v>31</v>
      </c>
      <c r="CE27" s="102">
        <v>4574</v>
      </c>
      <c r="CF27" s="101">
        <v>2947</v>
      </c>
      <c r="CG27" s="101">
        <v>3272</v>
      </c>
      <c r="CH27" s="105">
        <v>6794</v>
      </c>
      <c r="CI27" s="102">
        <v>3916</v>
      </c>
      <c r="CJ27" s="102">
        <v>4026</v>
      </c>
      <c r="CK27" s="100">
        <v>2722</v>
      </c>
      <c r="CL27" s="101">
        <v>3205</v>
      </c>
      <c r="CM27" s="102">
        <v>3996</v>
      </c>
      <c r="CN27" s="100">
        <v>2862</v>
      </c>
      <c r="CO27" s="101">
        <v>3621</v>
      </c>
      <c r="CP27" s="104">
        <v>6697</v>
      </c>
      <c r="CQ27" s="99" t="s">
        <v>151</v>
      </c>
      <c r="CT27" s="97" t="s">
        <v>31</v>
      </c>
      <c r="CU27" s="104">
        <v>1542</v>
      </c>
      <c r="CV27" s="103">
        <v>1312</v>
      </c>
      <c r="CW27" s="103">
        <v>1293</v>
      </c>
      <c r="CX27" s="103">
        <v>1289</v>
      </c>
      <c r="CY27" s="103">
        <v>1298</v>
      </c>
      <c r="CZ27" s="103">
        <v>1421</v>
      </c>
      <c r="DA27" s="105">
        <v>2158</v>
      </c>
      <c r="DB27" s="104">
        <v>1947</v>
      </c>
      <c r="DC27" s="105">
        <v>2174</v>
      </c>
      <c r="DD27" s="104">
        <v>1857</v>
      </c>
      <c r="DE27" s="104">
        <v>2037</v>
      </c>
      <c r="DF27" s="104">
        <v>2078</v>
      </c>
      <c r="DG27" s="99" t="s">
        <v>151</v>
      </c>
      <c r="DJ27" s="97" t="s">
        <v>31</v>
      </c>
      <c r="DK27" s="102">
        <v>1504</v>
      </c>
      <c r="DL27" s="101">
        <v>1220</v>
      </c>
      <c r="DM27" s="100">
        <v>1189</v>
      </c>
      <c r="DN27" s="98">
        <v>1082</v>
      </c>
      <c r="DO27" s="98">
        <v>1080</v>
      </c>
      <c r="DP27" s="100">
        <v>1131</v>
      </c>
      <c r="DQ27" s="103">
        <v>1839</v>
      </c>
      <c r="DR27" s="104">
        <v>2061</v>
      </c>
      <c r="DS27" s="103">
        <v>1890</v>
      </c>
      <c r="DT27" s="104">
        <v>1979</v>
      </c>
      <c r="DU27" s="103">
        <v>1910</v>
      </c>
      <c r="DV27" s="104">
        <v>1984</v>
      </c>
      <c r="DW27" s="99" t="s">
        <v>151</v>
      </c>
    </row>
    <row r="28" spans="1:127">
      <c r="B28" s="97" t="s">
        <v>32</v>
      </c>
      <c r="C28" s="103">
        <v>5220</v>
      </c>
      <c r="D28" s="102">
        <v>4543</v>
      </c>
      <c r="E28" s="101">
        <v>3421</v>
      </c>
      <c r="F28" s="102">
        <v>4620</v>
      </c>
      <c r="G28" s="102">
        <v>4797</v>
      </c>
      <c r="H28" s="100">
        <v>3010</v>
      </c>
      <c r="I28" s="102">
        <v>3888</v>
      </c>
      <c r="J28" s="105">
        <v>7324</v>
      </c>
      <c r="K28" s="102">
        <v>4141</v>
      </c>
      <c r="L28" s="102">
        <v>3964</v>
      </c>
      <c r="M28" s="98">
        <v>2649</v>
      </c>
      <c r="N28" s="101">
        <v>3652</v>
      </c>
      <c r="O28" s="99" t="s">
        <v>151</v>
      </c>
      <c r="R28" s="97" t="s">
        <v>32</v>
      </c>
      <c r="S28" s="102">
        <v>4990</v>
      </c>
      <c r="T28" s="101">
        <v>3488</v>
      </c>
      <c r="U28" s="102">
        <v>4181</v>
      </c>
      <c r="V28" s="105">
        <v>7572</v>
      </c>
      <c r="W28" s="102">
        <v>5026</v>
      </c>
      <c r="X28" s="102">
        <v>4588</v>
      </c>
      <c r="Y28" s="101">
        <v>3416</v>
      </c>
      <c r="Z28" s="102">
        <v>4491</v>
      </c>
      <c r="AA28" s="102">
        <v>4925</v>
      </c>
      <c r="AB28" s="101">
        <v>3376</v>
      </c>
      <c r="AC28" s="101">
        <v>3876</v>
      </c>
      <c r="AD28" s="104">
        <v>6684</v>
      </c>
      <c r="AE28" s="99" t="s">
        <v>151</v>
      </c>
      <c r="AH28" s="97" t="s">
        <v>32</v>
      </c>
      <c r="AI28" s="102">
        <v>4667</v>
      </c>
      <c r="AJ28" s="101">
        <v>3897</v>
      </c>
      <c r="AK28" s="101">
        <v>3499</v>
      </c>
      <c r="AL28" s="102">
        <v>4422</v>
      </c>
      <c r="AM28" s="103">
        <v>5596</v>
      </c>
      <c r="AN28" s="101">
        <v>3556</v>
      </c>
      <c r="AO28" s="101">
        <v>3858</v>
      </c>
      <c r="AP28" s="104">
        <v>6897</v>
      </c>
      <c r="AQ28" s="102">
        <v>3988</v>
      </c>
      <c r="AR28" s="102">
        <v>3964</v>
      </c>
      <c r="AS28" s="100">
        <v>2999</v>
      </c>
      <c r="AT28" s="101">
        <v>3790</v>
      </c>
      <c r="AU28" s="99" t="s">
        <v>151</v>
      </c>
      <c r="AX28" s="97" t="s">
        <v>32</v>
      </c>
      <c r="AY28" s="102">
        <v>4927</v>
      </c>
      <c r="AZ28" s="101">
        <v>3522</v>
      </c>
      <c r="BA28" s="101">
        <v>3959</v>
      </c>
      <c r="BB28" s="105">
        <v>7769</v>
      </c>
      <c r="BC28" s="102">
        <v>4734</v>
      </c>
      <c r="BD28" s="102">
        <v>4419</v>
      </c>
      <c r="BE28" s="100">
        <v>3226</v>
      </c>
      <c r="BF28" s="102">
        <v>4242</v>
      </c>
      <c r="BG28" s="102">
        <v>4515</v>
      </c>
      <c r="BH28" s="100">
        <v>3008</v>
      </c>
      <c r="BI28" s="101">
        <v>3435</v>
      </c>
      <c r="BJ28" s="104">
        <v>6586</v>
      </c>
      <c r="BK28" s="99" t="s">
        <v>151</v>
      </c>
      <c r="BN28" s="97" t="s">
        <v>32</v>
      </c>
      <c r="BO28" s="102">
        <v>4486</v>
      </c>
      <c r="BP28" s="102">
        <v>4671</v>
      </c>
      <c r="BQ28" s="101">
        <v>3950</v>
      </c>
      <c r="BR28" s="102">
        <v>5201</v>
      </c>
      <c r="BS28" s="102">
        <v>5679</v>
      </c>
      <c r="BT28" s="101">
        <v>4076</v>
      </c>
      <c r="BU28" s="102">
        <v>4897</v>
      </c>
      <c r="BV28" s="105">
        <v>8744</v>
      </c>
      <c r="BW28" s="102">
        <v>5060</v>
      </c>
      <c r="BX28" s="102">
        <v>5136</v>
      </c>
      <c r="BY28" s="101">
        <v>3857</v>
      </c>
      <c r="BZ28" s="101">
        <v>4187</v>
      </c>
      <c r="CA28" s="99" t="s">
        <v>151</v>
      </c>
      <c r="CD28" s="97" t="s">
        <v>32</v>
      </c>
      <c r="CE28" s="103">
        <v>4670</v>
      </c>
      <c r="CF28" s="100">
        <v>2919</v>
      </c>
      <c r="CG28" s="101">
        <v>3438</v>
      </c>
      <c r="CH28" s="105">
        <v>7090</v>
      </c>
      <c r="CI28" s="102">
        <v>4445</v>
      </c>
      <c r="CJ28" s="102">
        <v>4187</v>
      </c>
      <c r="CK28" s="100">
        <v>2932</v>
      </c>
      <c r="CL28" s="102">
        <v>3956</v>
      </c>
      <c r="CM28" s="102">
        <v>4332</v>
      </c>
      <c r="CN28" s="100">
        <v>2813</v>
      </c>
      <c r="CO28" s="102">
        <v>3804</v>
      </c>
      <c r="CP28" s="104">
        <v>6264</v>
      </c>
      <c r="CQ28" s="99" t="s">
        <v>151</v>
      </c>
      <c r="CT28" s="97" t="s">
        <v>32</v>
      </c>
      <c r="CU28" s="104">
        <v>1595</v>
      </c>
      <c r="CV28" s="103">
        <v>1292</v>
      </c>
      <c r="CW28" s="103">
        <v>1296</v>
      </c>
      <c r="CX28" s="103">
        <v>1316</v>
      </c>
      <c r="CY28" s="103">
        <v>1394</v>
      </c>
      <c r="CZ28" s="103">
        <v>1415</v>
      </c>
      <c r="DA28" s="105">
        <v>2113</v>
      </c>
      <c r="DB28" s="105">
        <v>2250</v>
      </c>
      <c r="DC28" s="104">
        <v>2068</v>
      </c>
      <c r="DD28" s="105">
        <v>2198</v>
      </c>
      <c r="DE28" s="105">
        <v>2094</v>
      </c>
      <c r="DF28" s="104">
        <v>1940</v>
      </c>
      <c r="DG28" s="99" t="s">
        <v>151</v>
      </c>
      <c r="DJ28" s="97" t="s">
        <v>32</v>
      </c>
      <c r="DK28" s="102">
        <v>1427</v>
      </c>
      <c r="DL28" s="100">
        <v>1201</v>
      </c>
      <c r="DM28" s="101">
        <v>1269</v>
      </c>
      <c r="DN28" s="98">
        <v>1091</v>
      </c>
      <c r="DO28" s="100">
        <v>1184</v>
      </c>
      <c r="DP28" s="100">
        <v>1184</v>
      </c>
      <c r="DQ28" s="103">
        <v>1809</v>
      </c>
      <c r="DR28" s="104">
        <v>2140</v>
      </c>
      <c r="DS28" s="104">
        <v>1974</v>
      </c>
      <c r="DT28" s="104">
        <v>2056</v>
      </c>
      <c r="DU28" s="104">
        <v>1927</v>
      </c>
      <c r="DV28" s="103">
        <v>1911</v>
      </c>
      <c r="DW28" s="99" t="s">
        <v>151</v>
      </c>
    </row>
    <row r="29" spans="1:127">
      <c r="B29" s="97" t="s">
        <v>33</v>
      </c>
      <c r="C29" s="101">
        <v>3370</v>
      </c>
      <c r="D29" s="103">
        <v>4986</v>
      </c>
      <c r="E29" s="100">
        <v>3053</v>
      </c>
      <c r="F29" s="102">
        <v>4239</v>
      </c>
      <c r="G29" s="102">
        <v>4424</v>
      </c>
      <c r="H29" s="100">
        <v>3028</v>
      </c>
      <c r="I29" s="101">
        <v>3758</v>
      </c>
      <c r="J29" s="104">
        <v>6862</v>
      </c>
      <c r="K29" s="100">
        <v>3095</v>
      </c>
      <c r="L29" s="102">
        <v>4104</v>
      </c>
      <c r="M29" s="98">
        <v>2713</v>
      </c>
      <c r="N29" s="101">
        <v>3319</v>
      </c>
      <c r="O29" s="99" t="s">
        <v>151</v>
      </c>
      <c r="R29" s="97" t="s">
        <v>33</v>
      </c>
      <c r="S29" s="102">
        <v>4351</v>
      </c>
      <c r="T29" s="100">
        <v>3275</v>
      </c>
      <c r="U29" s="102">
        <v>4201</v>
      </c>
      <c r="V29" s="104">
        <v>6658</v>
      </c>
      <c r="W29" s="101">
        <v>3544</v>
      </c>
      <c r="X29" s="103">
        <v>5190</v>
      </c>
      <c r="Y29" s="100">
        <v>3228</v>
      </c>
      <c r="Z29" s="102">
        <v>4264</v>
      </c>
      <c r="AA29" s="102">
        <v>4566</v>
      </c>
      <c r="AB29" s="100">
        <v>3300</v>
      </c>
      <c r="AC29" s="102">
        <v>4069</v>
      </c>
      <c r="AD29" s="104">
        <v>6207</v>
      </c>
      <c r="AE29" s="99" t="s">
        <v>151</v>
      </c>
      <c r="AH29" s="97" t="s">
        <v>33</v>
      </c>
      <c r="AI29" s="100">
        <v>3167</v>
      </c>
      <c r="AJ29" s="102">
        <v>4867</v>
      </c>
      <c r="AK29" s="100">
        <v>2902</v>
      </c>
      <c r="AL29" s="101">
        <v>3633</v>
      </c>
      <c r="AM29" s="102">
        <v>4395</v>
      </c>
      <c r="AN29" s="100">
        <v>3177</v>
      </c>
      <c r="AO29" s="102">
        <v>4220</v>
      </c>
      <c r="AP29" s="103">
        <v>5644</v>
      </c>
      <c r="AQ29" s="100">
        <v>3182</v>
      </c>
      <c r="AR29" s="102">
        <v>4565</v>
      </c>
      <c r="AS29" s="100">
        <v>2886</v>
      </c>
      <c r="AT29" s="101">
        <v>3458</v>
      </c>
      <c r="AU29" s="99" t="s">
        <v>151</v>
      </c>
      <c r="AX29" s="97" t="s">
        <v>33</v>
      </c>
      <c r="AY29" s="101">
        <v>3996</v>
      </c>
      <c r="AZ29" s="100">
        <v>3150</v>
      </c>
      <c r="BA29" s="102">
        <v>4330</v>
      </c>
      <c r="BB29" s="104">
        <v>6811</v>
      </c>
      <c r="BC29" s="101">
        <v>3625</v>
      </c>
      <c r="BD29" s="102">
        <v>4743</v>
      </c>
      <c r="BE29" s="100">
        <v>3066</v>
      </c>
      <c r="BF29" s="101">
        <v>3491</v>
      </c>
      <c r="BG29" s="102">
        <v>4066</v>
      </c>
      <c r="BH29" s="98">
        <v>2896</v>
      </c>
      <c r="BI29" s="101">
        <v>3599</v>
      </c>
      <c r="BJ29" s="104">
        <v>6793</v>
      </c>
      <c r="BK29" s="99" t="s">
        <v>151</v>
      </c>
      <c r="BN29" s="97" t="s">
        <v>33</v>
      </c>
      <c r="BO29" s="100">
        <v>3473</v>
      </c>
      <c r="BP29" s="102">
        <v>5271</v>
      </c>
      <c r="BQ29" s="101">
        <v>3773</v>
      </c>
      <c r="BR29" s="102">
        <v>4412</v>
      </c>
      <c r="BS29" s="102">
        <v>4720</v>
      </c>
      <c r="BT29" s="101">
        <v>3827</v>
      </c>
      <c r="BU29" s="102">
        <v>4521</v>
      </c>
      <c r="BV29" s="104">
        <v>7417</v>
      </c>
      <c r="BW29" s="101">
        <v>3782</v>
      </c>
      <c r="BX29" s="102">
        <v>4902</v>
      </c>
      <c r="BY29" s="101">
        <v>3759</v>
      </c>
      <c r="BZ29" s="101">
        <v>3557</v>
      </c>
      <c r="CA29" s="99" t="s">
        <v>151</v>
      </c>
      <c r="CD29" s="97" t="s">
        <v>33</v>
      </c>
      <c r="CE29" s="101">
        <v>3599</v>
      </c>
      <c r="CF29" s="100">
        <v>2831</v>
      </c>
      <c r="CG29" s="102">
        <v>3651</v>
      </c>
      <c r="CH29" s="104">
        <v>6554</v>
      </c>
      <c r="CI29" s="101">
        <v>3400</v>
      </c>
      <c r="CJ29" s="102">
        <v>4652</v>
      </c>
      <c r="CK29" s="100">
        <v>2669</v>
      </c>
      <c r="CL29" s="101">
        <v>3215</v>
      </c>
      <c r="CM29" s="102">
        <v>4664</v>
      </c>
      <c r="CN29" s="101">
        <v>3274</v>
      </c>
      <c r="CO29" s="102">
        <v>3881</v>
      </c>
      <c r="CP29" s="104">
        <v>6605</v>
      </c>
      <c r="CQ29" s="99" t="s">
        <v>151</v>
      </c>
      <c r="CT29" s="97" t="s">
        <v>33</v>
      </c>
      <c r="CU29" s="104">
        <v>1571</v>
      </c>
      <c r="CV29" s="103">
        <v>1402</v>
      </c>
      <c r="CW29" s="103">
        <v>1349</v>
      </c>
      <c r="CX29" s="103">
        <v>1289</v>
      </c>
      <c r="CY29" s="103">
        <v>1297</v>
      </c>
      <c r="CZ29" s="103">
        <v>1393</v>
      </c>
      <c r="DA29" s="104">
        <v>1998</v>
      </c>
      <c r="DB29" s="105">
        <v>2118</v>
      </c>
      <c r="DC29" s="105">
        <v>2117</v>
      </c>
      <c r="DD29" s="104">
        <v>2062</v>
      </c>
      <c r="DE29" s="105">
        <v>2102</v>
      </c>
      <c r="DF29" s="105">
        <v>2136</v>
      </c>
      <c r="DG29" s="99" t="s">
        <v>151</v>
      </c>
      <c r="DJ29" s="97" t="s">
        <v>33</v>
      </c>
      <c r="DK29" s="103">
        <v>1763</v>
      </c>
      <c r="DL29" s="101">
        <v>1400</v>
      </c>
      <c r="DM29" s="102">
        <v>1485</v>
      </c>
      <c r="DN29" s="101">
        <v>1299</v>
      </c>
      <c r="DO29" s="101">
        <v>1392</v>
      </c>
      <c r="DP29" s="101">
        <v>1391</v>
      </c>
      <c r="DQ29" s="104">
        <v>2023</v>
      </c>
      <c r="DR29" s="105">
        <v>2410</v>
      </c>
      <c r="DS29" s="104">
        <v>2204</v>
      </c>
      <c r="DT29" s="104">
        <v>2225</v>
      </c>
      <c r="DU29" s="104">
        <v>2126</v>
      </c>
      <c r="DV29" s="104">
        <v>1929</v>
      </c>
      <c r="DW29" s="99" t="s">
        <v>151</v>
      </c>
    </row>
    <row r="31" spans="1:127">
      <c r="C31">
        <f>C9/C22</f>
        <v>0.72040614165428429</v>
      </c>
      <c r="D31">
        <f t="shared" ref="D31:N31" si="0">D9/D22</f>
        <v>1.3259059745347699</v>
      </c>
      <c r="E31">
        <f t="shared" si="0"/>
        <v>0.829302987197724</v>
      </c>
      <c r="F31">
        <f t="shared" si="0"/>
        <v>1.5026471504204297</v>
      </c>
      <c r="G31">
        <f t="shared" si="0"/>
        <v>0.92459605026929981</v>
      </c>
      <c r="H31">
        <f t="shared" si="0"/>
        <v>0.58139534883720934</v>
      </c>
      <c r="I31">
        <f t="shared" si="0"/>
        <v>0.80608453320947515</v>
      </c>
      <c r="J31">
        <f t="shared" si="0"/>
        <v>0.53054953000723071</v>
      </c>
      <c r="K31">
        <f t="shared" si="0"/>
        <v>0.79512969825304392</v>
      </c>
      <c r="L31">
        <f t="shared" si="0"/>
        <v>1.4603377686796315</v>
      </c>
      <c r="M31">
        <f t="shared" si="0"/>
        <v>0.80755239909925514</v>
      </c>
      <c r="N31">
        <f t="shared" si="0"/>
        <v>1.5371621621621621</v>
      </c>
      <c r="S31">
        <f>S9/S22</f>
        <v>0.94375439418795404</v>
      </c>
      <c r="T31">
        <f t="shared" ref="T31:AD31" si="1">T9/T22</f>
        <v>0.73507893723527151</v>
      </c>
      <c r="U31">
        <f t="shared" si="1"/>
        <v>0.96154902499313377</v>
      </c>
      <c r="V31">
        <f t="shared" si="1"/>
        <v>0.66977077363896853</v>
      </c>
      <c r="W31">
        <f t="shared" si="1"/>
        <v>0.88641843021698363</v>
      </c>
      <c r="X31">
        <f t="shared" si="1"/>
        <v>1.3925278990781174</v>
      </c>
      <c r="Y31">
        <f t="shared" si="1"/>
        <v>0.96439006574141706</v>
      </c>
      <c r="Z31">
        <f t="shared" si="1"/>
        <v>1.4186729301233119</v>
      </c>
      <c r="AA31">
        <f t="shared" si="1"/>
        <v>0.99100087796312553</v>
      </c>
      <c r="AB31">
        <f t="shared" si="1"/>
        <v>0.76974612129760223</v>
      </c>
      <c r="AC31">
        <f t="shared" si="1"/>
        <v>1.4016982364467667</v>
      </c>
      <c r="AD31">
        <f t="shared" si="1"/>
        <v>0.81389901093180639</v>
      </c>
      <c r="AI31">
        <f>AI9/AI22</f>
        <v>1.5475888324873097</v>
      </c>
      <c r="AJ31">
        <f t="shared" ref="AJ31:AT31" si="2">AJ9/AJ22</f>
        <v>2.525278058645096</v>
      </c>
      <c r="AK31">
        <f t="shared" si="2"/>
        <v>1.7123478954717735</v>
      </c>
      <c r="AL31">
        <f t="shared" si="2"/>
        <v>2.7039124668435015</v>
      </c>
      <c r="AM31">
        <f t="shared" si="2"/>
        <v>1.3651210812840249</v>
      </c>
      <c r="AN31">
        <f t="shared" si="2"/>
        <v>1.1966541481734381</v>
      </c>
      <c r="AO31">
        <f t="shared" si="2"/>
        <v>1.8657447421492366</v>
      </c>
      <c r="AP31">
        <f t="shared" si="2"/>
        <v>0.9059002086890533</v>
      </c>
      <c r="AQ31">
        <f t="shared" si="2"/>
        <v>1.643458731049972</v>
      </c>
      <c r="AR31">
        <f t="shared" si="2"/>
        <v>2.7576579018704255</v>
      </c>
      <c r="AS31">
        <f t="shared" si="2"/>
        <v>1.5308521057786484</v>
      </c>
      <c r="AT31">
        <f t="shared" si="2"/>
        <v>2.8183144837650493</v>
      </c>
      <c r="AY31">
        <f>AY9/AY22</f>
        <v>1.7061611374407584</v>
      </c>
      <c r="AZ31">
        <f t="shared" ref="AZ31:BJ31" si="3">AZ9/AZ22</f>
        <v>1.1598639455782314</v>
      </c>
      <c r="BA31">
        <f t="shared" si="3"/>
        <v>1.9305218446601942</v>
      </c>
      <c r="BB31">
        <f t="shared" si="3"/>
        <v>1.1357142857142857</v>
      </c>
      <c r="BC31">
        <f t="shared" si="3"/>
        <v>1.4713493530499075</v>
      </c>
      <c r="BD31">
        <f t="shared" si="3"/>
        <v>2.7478830920513522</v>
      </c>
      <c r="BE31">
        <f t="shared" si="3"/>
        <v>1.7080263668088407</v>
      </c>
      <c r="BF31">
        <f t="shared" si="3"/>
        <v>2.2740466704610132</v>
      </c>
      <c r="BG31">
        <f t="shared" si="3"/>
        <v>1.7907386990077176</v>
      </c>
      <c r="BH31">
        <f t="shared" si="3"/>
        <v>1.378913991280222</v>
      </c>
      <c r="BI31">
        <f t="shared" si="3"/>
        <v>1.8188277087033748</v>
      </c>
      <c r="BJ31">
        <f t="shared" si="3"/>
        <v>1.3985915492957746</v>
      </c>
      <c r="BO31">
        <f>BO9/BO22</f>
        <v>1.956989247311828</v>
      </c>
      <c r="BP31">
        <f t="shared" ref="BP31:BZ31" si="4">BP9/BP22</f>
        <v>3.0787265547877589</v>
      </c>
      <c r="BQ31">
        <f t="shared" si="4"/>
        <v>2.1266485241783548</v>
      </c>
      <c r="BR31">
        <f t="shared" si="4"/>
        <v>3.3405228758169936</v>
      </c>
      <c r="BS31">
        <f t="shared" si="4"/>
        <v>2.1674387822634018</v>
      </c>
      <c r="BT31">
        <f t="shared" si="4"/>
        <v>1.3221632382216324</v>
      </c>
      <c r="BU31">
        <f t="shared" si="4"/>
        <v>2.4738607771875873</v>
      </c>
      <c r="BV31">
        <f t="shared" si="4"/>
        <v>1.558139534883721</v>
      </c>
      <c r="BW31">
        <f t="shared" si="4"/>
        <v>1.982365907421014</v>
      </c>
      <c r="BX31">
        <f t="shared" si="4"/>
        <v>3.2547368421052632</v>
      </c>
      <c r="BY31">
        <f t="shared" si="4"/>
        <v>2.0189335394126737</v>
      </c>
      <c r="BZ31">
        <f t="shared" si="4"/>
        <v>4.381078024877497</v>
      </c>
      <c r="CE31">
        <f>CE9/CE22</f>
        <v>2.2809753331443154</v>
      </c>
      <c r="CF31">
        <f t="shared" ref="CF31:CP31" si="5">CF9/CF22</f>
        <v>1.8959821428571428</v>
      </c>
      <c r="CG31">
        <f t="shared" si="5"/>
        <v>2.5015597920277295</v>
      </c>
      <c r="CH31">
        <f t="shared" si="5"/>
        <v>1.7989145183175035</v>
      </c>
      <c r="CI31">
        <f t="shared" si="5"/>
        <v>2.290989660265879</v>
      </c>
      <c r="CJ31">
        <f t="shared" si="5"/>
        <v>2.9846633740577073</v>
      </c>
      <c r="CK31">
        <f t="shared" si="5"/>
        <v>2.1673570836785419</v>
      </c>
      <c r="CL31">
        <f t="shared" si="5"/>
        <v>3.7894549340933379</v>
      </c>
      <c r="CM31">
        <f t="shared" si="5"/>
        <v>2.4577363896848139</v>
      </c>
      <c r="CN31">
        <f t="shared" si="5"/>
        <v>1.7416473701620907</v>
      </c>
      <c r="CO31">
        <f t="shared" si="5"/>
        <v>2.7109350237717909</v>
      </c>
      <c r="CP31">
        <f t="shared" si="5"/>
        <v>1.6571290009699322</v>
      </c>
      <c r="CU31">
        <f>CU9/CU22</f>
        <v>0.23435722411831628</v>
      </c>
      <c r="CV31">
        <f t="shared" ref="CV31:DF31" si="6">CV9/CV22</f>
        <v>0.24237190558434082</v>
      </c>
      <c r="CW31">
        <f t="shared" si="6"/>
        <v>0.23154761904761906</v>
      </c>
      <c r="CX31">
        <f t="shared" si="6"/>
        <v>0.22456140350877193</v>
      </c>
      <c r="CY31">
        <f t="shared" si="6"/>
        <v>0.22145328719723184</v>
      </c>
      <c r="CZ31">
        <f t="shared" si="6"/>
        <v>0.21320093457943926</v>
      </c>
      <c r="DA31">
        <f t="shared" si="6"/>
        <v>0.27500000000000002</v>
      </c>
      <c r="DB31">
        <f t="shared" si="6"/>
        <v>0.20921485660554773</v>
      </c>
      <c r="DC31">
        <f t="shared" si="6"/>
        <v>0.20975832193342453</v>
      </c>
      <c r="DD31">
        <f t="shared" si="6"/>
        <v>0.22282341367437286</v>
      </c>
      <c r="DE31">
        <f t="shared" si="6"/>
        <v>0.20072007200720071</v>
      </c>
      <c r="DF31">
        <f t="shared" si="6"/>
        <v>0.22580645161290322</v>
      </c>
      <c r="DK31">
        <f>DK9/DK22</f>
        <v>0.26028169014084507</v>
      </c>
      <c r="DL31">
        <f t="shared" ref="DL31:DV31" si="7">DL9/DL22</f>
        <v>0.23529411764705882</v>
      </c>
      <c r="DM31">
        <f t="shared" si="7"/>
        <v>0.24484536082474226</v>
      </c>
      <c r="DN31">
        <f t="shared" si="7"/>
        <v>0.25940337224383919</v>
      </c>
      <c r="DO31">
        <f t="shared" si="7"/>
        <v>0.26315789473684209</v>
      </c>
      <c r="DP31">
        <f t="shared" si="7"/>
        <v>0.29059233449477351</v>
      </c>
      <c r="DQ31">
        <f t="shared" si="7"/>
        <v>0.24892933618843682</v>
      </c>
      <c r="DR31">
        <f t="shared" si="7"/>
        <v>0.23109048723897913</v>
      </c>
      <c r="DS31">
        <f t="shared" si="7"/>
        <v>0.22222222222222221</v>
      </c>
      <c r="DT31">
        <f t="shared" si="7"/>
        <v>0.22711528946066303</v>
      </c>
      <c r="DU31">
        <f t="shared" si="7"/>
        <v>0.2225419664268585</v>
      </c>
      <c r="DV31">
        <f t="shared" si="7"/>
        <v>0.25688532799198799</v>
      </c>
    </row>
    <row r="32" spans="1:127">
      <c r="C32">
        <f t="shared" ref="C32:N32" si="8">C10/C23</f>
        <v>0.66180570448209308</v>
      </c>
      <c r="D32">
        <f t="shared" si="8"/>
        <v>1.4727989487516426</v>
      </c>
      <c r="E32">
        <f t="shared" si="8"/>
        <v>1.0687969924812031</v>
      </c>
      <c r="F32">
        <f t="shared" si="8"/>
        <v>0.82287053920291742</v>
      </c>
      <c r="G32">
        <f t="shared" si="8"/>
        <v>1.0752479517033204</v>
      </c>
      <c r="H32">
        <f t="shared" si="8"/>
        <v>1.1428571428571428</v>
      </c>
      <c r="I32">
        <f t="shared" si="8"/>
        <v>1.3992215735335001</v>
      </c>
      <c r="J32">
        <f t="shared" si="8"/>
        <v>0.83150655491081027</v>
      </c>
      <c r="K32">
        <f t="shared" si="8"/>
        <v>0.66316292403248922</v>
      </c>
      <c r="L32">
        <f t="shared" si="8"/>
        <v>1.6899360093077371</v>
      </c>
      <c r="M32">
        <f t="shared" si="8"/>
        <v>0.83697478991596641</v>
      </c>
      <c r="N32">
        <f t="shared" si="8"/>
        <v>0.64118564742589701</v>
      </c>
      <c r="S32">
        <f t="shared" ref="S32:AD32" si="9">S10/S23</f>
        <v>0.91489361702127658</v>
      </c>
      <c r="T32">
        <f t="shared" si="9"/>
        <v>1.0211716937354989</v>
      </c>
      <c r="U32">
        <f t="shared" si="9"/>
        <v>1.48536665570536</v>
      </c>
      <c r="V32">
        <f t="shared" si="9"/>
        <v>0.91784369114877584</v>
      </c>
      <c r="W32">
        <f t="shared" si="9"/>
        <v>0.72515764296586216</v>
      </c>
      <c r="X32">
        <f t="shared" si="9"/>
        <v>1.7478165938864629</v>
      </c>
      <c r="Y32">
        <f t="shared" si="9"/>
        <v>1.0501171804579053</v>
      </c>
      <c r="Z32">
        <f t="shared" si="9"/>
        <v>0.96996996996996998</v>
      </c>
      <c r="AA32">
        <f t="shared" si="9"/>
        <v>1.228945585911041</v>
      </c>
      <c r="AB32">
        <f t="shared" si="9"/>
        <v>1.2507598784194529</v>
      </c>
      <c r="AC32">
        <f t="shared" si="9"/>
        <v>1.4859342611785609</v>
      </c>
      <c r="AD32">
        <f t="shared" si="9"/>
        <v>0.90943396226415096</v>
      </c>
      <c r="AI32">
        <f t="shared" ref="AI32:AT32" si="10">AI10/AI23</f>
        <v>1.1436677258284158</v>
      </c>
      <c r="AJ32">
        <f t="shared" si="10"/>
        <v>2.8382054992764112</v>
      </c>
      <c r="AK32">
        <f t="shared" si="10"/>
        <v>1.8318566646977752</v>
      </c>
      <c r="AL32">
        <f t="shared" si="10"/>
        <v>1.6264162194394753</v>
      </c>
      <c r="AM32">
        <f t="shared" si="10"/>
        <v>1.9972292773031632</v>
      </c>
      <c r="AN32">
        <f t="shared" si="10"/>
        <v>2.0100886579027821</v>
      </c>
      <c r="AO32">
        <f t="shared" si="10"/>
        <v>2.7250773993808051</v>
      </c>
      <c r="AP32">
        <f t="shared" si="10"/>
        <v>1.1235570756733646</v>
      </c>
      <c r="AQ32">
        <f t="shared" si="10"/>
        <v>1.170940170940171</v>
      </c>
      <c r="AR32">
        <f t="shared" si="10"/>
        <v>3.1076923076923078</v>
      </c>
      <c r="AS32">
        <f t="shared" si="10"/>
        <v>1.945736434108527</v>
      </c>
      <c r="AT32">
        <f t="shared" si="10"/>
        <v>1.6423860911270982</v>
      </c>
      <c r="AY32">
        <f t="shared" ref="AY32:BJ32" si="11">AY10/AY23</f>
        <v>1.835974112921223</v>
      </c>
      <c r="AZ32">
        <f t="shared" si="11"/>
        <v>1.8188632104934417</v>
      </c>
      <c r="BA32">
        <f t="shared" si="11"/>
        <v>2.6888472352389878</v>
      </c>
      <c r="BB32">
        <f t="shared" si="11"/>
        <v>1.5393557762170016</v>
      </c>
      <c r="BC32">
        <f t="shared" si="11"/>
        <v>1.2971481140754371</v>
      </c>
      <c r="BD32">
        <f t="shared" si="11"/>
        <v>2.8787627727147198</v>
      </c>
      <c r="BE32">
        <f t="shared" si="11"/>
        <v>2.0634651600753298</v>
      </c>
      <c r="BF32">
        <f t="shared" si="11"/>
        <v>1.3652979469203805</v>
      </c>
      <c r="BG32">
        <f t="shared" si="11"/>
        <v>2.6212754835337169</v>
      </c>
      <c r="BH32">
        <f t="shared" si="11"/>
        <v>2.3686092241687522</v>
      </c>
      <c r="BI32">
        <f t="shared" si="11"/>
        <v>2.5711395819285232</v>
      </c>
      <c r="BJ32">
        <f t="shared" si="11"/>
        <v>1.5529539885652055</v>
      </c>
      <c r="BO32">
        <f t="shared" ref="BO32:BZ32" si="12">BO10/BO23</f>
        <v>1.9083063646170442</v>
      </c>
      <c r="BP32">
        <f t="shared" si="12"/>
        <v>3.2198966408268732</v>
      </c>
      <c r="BQ32">
        <f t="shared" si="12"/>
        <v>2.3613752743233358</v>
      </c>
      <c r="BR32">
        <f t="shared" si="12"/>
        <v>1.7645865043125317</v>
      </c>
      <c r="BS32">
        <f t="shared" si="12"/>
        <v>2.2841379310344827</v>
      </c>
      <c r="BT32">
        <f t="shared" si="12"/>
        <v>2.2382286995515694</v>
      </c>
      <c r="BU32">
        <f t="shared" si="12"/>
        <v>2.7625127681307458</v>
      </c>
      <c r="BV32">
        <f t="shared" si="12"/>
        <v>1.6335711454617519</v>
      </c>
      <c r="BW32">
        <f t="shared" si="12"/>
        <v>1.7185430463576159</v>
      </c>
      <c r="BX32">
        <f t="shared" si="12"/>
        <v>3.8791463101054258</v>
      </c>
      <c r="BY32">
        <f t="shared" si="12"/>
        <v>2.2168653576437589</v>
      </c>
      <c r="BZ32">
        <f t="shared" si="12"/>
        <v>2.0297946196123808</v>
      </c>
      <c r="CE32">
        <f t="shared" ref="CE32:CP32" si="13">CE10/CE23</f>
        <v>2.552979239687247</v>
      </c>
      <c r="CF32">
        <f t="shared" si="13"/>
        <v>2.8435114503816794</v>
      </c>
      <c r="CG32">
        <f t="shared" si="13"/>
        <v>3.6041892379920548</v>
      </c>
      <c r="CH32">
        <f t="shared" si="13"/>
        <v>2.2397395980752903</v>
      </c>
      <c r="CI32">
        <f t="shared" si="13"/>
        <v>1.8898207056101792</v>
      </c>
      <c r="CJ32">
        <f t="shared" si="13"/>
        <v>4.0490837696335076</v>
      </c>
      <c r="CK32">
        <f t="shared" si="13"/>
        <v>2.9255704841117507</v>
      </c>
      <c r="CL32">
        <f t="shared" si="13"/>
        <v>2.5472268907563027</v>
      </c>
      <c r="CM32">
        <f t="shared" si="13"/>
        <v>3.0768856447688564</v>
      </c>
      <c r="CN32">
        <f t="shared" si="13"/>
        <v>2.958071278825996</v>
      </c>
      <c r="CO32">
        <f t="shared" si="13"/>
        <v>4.0348670021567221</v>
      </c>
      <c r="CP32">
        <f t="shared" si="13"/>
        <v>1.9024326445200104</v>
      </c>
      <c r="CU32">
        <f t="shared" ref="CU32:DF32" si="14">CU10/CU23</f>
        <v>0.32805429864253394</v>
      </c>
      <c r="CV32">
        <f t="shared" si="14"/>
        <v>0.35966602440590878</v>
      </c>
      <c r="CW32">
        <f t="shared" si="14"/>
        <v>0.33837689133425036</v>
      </c>
      <c r="CX32">
        <f t="shared" si="14"/>
        <v>0.34924965893587995</v>
      </c>
      <c r="CY32">
        <f t="shared" si="14"/>
        <v>0.33246753246753247</v>
      </c>
      <c r="CZ32">
        <f t="shared" si="14"/>
        <v>0.33761467889908259</v>
      </c>
      <c r="DA32">
        <f t="shared" si="14"/>
        <v>0.2258846340281144</v>
      </c>
      <c r="DB32">
        <f t="shared" si="14"/>
        <v>0.2249747219413549</v>
      </c>
      <c r="DC32">
        <f t="shared" si="14"/>
        <v>0.1945409429280397</v>
      </c>
      <c r="DD32">
        <f t="shared" si="14"/>
        <v>0.19913627639155471</v>
      </c>
      <c r="DE32">
        <f t="shared" si="14"/>
        <v>0.19557904853435848</v>
      </c>
      <c r="DF32">
        <f t="shared" si="14"/>
        <v>0.22805247225025227</v>
      </c>
      <c r="DK32">
        <f t="shared" ref="DK32:DV32" si="15">DK10/DK23</f>
        <v>0.37097717963721477</v>
      </c>
      <c r="DL32">
        <f t="shared" si="15"/>
        <v>0.40345821325648418</v>
      </c>
      <c r="DM32">
        <f t="shared" si="15"/>
        <v>0.37209302325581395</v>
      </c>
      <c r="DN32">
        <f t="shared" si="15"/>
        <v>0.36230825420014612</v>
      </c>
      <c r="DO32">
        <f t="shared" si="15"/>
        <v>0.41033434650455924</v>
      </c>
      <c r="DP32">
        <f t="shared" si="15"/>
        <v>0.35987748851454826</v>
      </c>
      <c r="DQ32">
        <f t="shared" si="15"/>
        <v>0.24184055644729802</v>
      </c>
      <c r="DR32">
        <f t="shared" si="15"/>
        <v>0.19094977623073098</v>
      </c>
      <c r="DS32">
        <f t="shared" si="15"/>
        <v>0.25885714285714284</v>
      </c>
      <c r="DT32">
        <f t="shared" si="15"/>
        <v>0.2388888888888889</v>
      </c>
      <c r="DU32">
        <f t="shared" si="15"/>
        <v>0.25305688463583198</v>
      </c>
      <c r="DV32">
        <f t="shared" si="15"/>
        <v>0.27022900763358776</v>
      </c>
    </row>
    <row r="33" spans="1:126">
      <c r="C33">
        <f t="shared" ref="C33:N33" si="16">C11/C24</f>
        <v>0.41910631741140214</v>
      </c>
      <c r="D33">
        <f t="shared" si="16"/>
        <v>1.8612215395735453E-2</v>
      </c>
      <c r="E33">
        <f t="shared" si="16"/>
        <v>1.2178456591639872</v>
      </c>
      <c r="F33">
        <f t="shared" si="16"/>
        <v>1.0980498374864571</v>
      </c>
      <c r="G33">
        <f t="shared" si="16"/>
        <v>1.2966566866267466</v>
      </c>
      <c r="H33">
        <f t="shared" si="16"/>
        <v>1.2866915422885572</v>
      </c>
      <c r="I33">
        <f t="shared" si="16"/>
        <v>0.59227249618708688</v>
      </c>
      <c r="J33">
        <f t="shared" si="16"/>
        <v>0.92584319857047126</v>
      </c>
      <c r="K33">
        <f t="shared" si="16"/>
        <v>0.44162288382953885</v>
      </c>
      <c r="L33">
        <f t="shared" si="16"/>
        <v>1.7533718689788053E-2</v>
      </c>
      <c r="M33">
        <f t="shared" si="16"/>
        <v>1.1448880233690359</v>
      </c>
      <c r="N33">
        <f t="shared" si="16"/>
        <v>0.89997166336072543</v>
      </c>
      <c r="S33">
        <f t="shared" ref="S33:AD33" si="17">S11/S24</f>
        <v>0.87455752212389382</v>
      </c>
      <c r="T33">
        <f t="shared" si="17"/>
        <v>1.2642354446577095</v>
      </c>
      <c r="U33">
        <f t="shared" si="17"/>
        <v>0.64942985945372578</v>
      </c>
      <c r="V33">
        <f t="shared" si="17"/>
        <v>0.98320503848845342</v>
      </c>
      <c r="W33">
        <f t="shared" si="17"/>
        <v>0.38954185656032619</v>
      </c>
      <c r="X33">
        <f t="shared" si="17"/>
        <v>2.0998278829604131E-2</v>
      </c>
      <c r="Y33">
        <f t="shared" si="17"/>
        <v>1.116816431322208</v>
      </c>
      <c r="Z33">
        <f t="shared" si="17"/>
        <v>0.96569512509672428</v>
      </c>
      <c r="AA33">
        <f t="shared" si="17"/>
        <v>1.2615910200097609</v>
      </c>
      <c r="AB33">
        <f t="shared" si="17"/>
        <v>1.2962720732504904</v>
      </c>
      <c r="AC33">
        <f t="shared" si="17"/>
        <v>0.69725490196078432</v>
      </c>
      <c r="AD33">
        <f t="shared" si="17"/>
        <v>0.88064810588772247</v>
      </c>
      <c r="AI33">
        <f t="shared" ref="AI33:AT33" si="18">AI11/AI24</f>
        <v>0.47414741474147415</v>
      </c>
      <c r="AJ33">
        <f t="shared" si="18"/>
        <v>2.8476006328001405E-2</v>
      </c>
      <c r="AK33">
        <f t="shared" si="18"/>
        <v>2.0765993265993266</v>
      </c>
      <c r="AL33">
        <f t="shared" si="18"/>
        <v>1.6784706184244291</v>
      </c>
      <c r="AM33">
        <f t="shared" si="18"/>
        <v>1.9187048683904029</v>
      </c>
      <c r="AN33">
        <f t="shared" si="18"/>
        <v>2.1119550858652576</v>
      </c>
      <c r="AO33">
        <f t="shared" si="18"/>
        <v>0.88753871813199903</v>
      </c>
      <c r="AP33">
        <f t="shared" si="18"/>
        <v>1.2643802908617321</v>
      </c>
      <c r="AQ33">
        <f t="shared" si="18"/>
        <v>0.44717241379310346</v>
      </c>
      <c r="AR33">
        <f t="shared" si="18"/>
        <v>3.7067376612738068E-2</v>
      </c>
      <c r="AS33">
        <f t="shared" si="18"/>
        <v>2.2215148188803511</v>
      </c>
      <c r="AT33">
        <f t="shared" si="18"/>
        <v>1.9132168046611469</v>
      </c>
      <c r="AY33">
        <f t="shared" ref="AY33:BJ33" si="19">AY11/AY24</f>
        <v>1.421948717948718</v>
      </c>
      <c r="AZ33">
        <f t="shared" si="19"/>
        <v>1.8629926108374384</v>
      </c>
      <c r="BA33">
        <f t="shared" si="19"/>
        <v>1.0040611562350692</v>
      </c>
      <c r="BB33">
        <f t="shared" si="19"/>
        <v>1.5266731328806984</v>
      </c>
      <c r="BC33">
        <f t="shared" si="19"/>
        <v>0.4626399375162718</v>
      </c>
      <c r="BD33">
        <f t="shared" si="19"/>
        <v>3.8313473877176901E-2</v>
      </c>
      <c r="BE33">
        <f t="shared" si="19"/>
        <v>2.2072054527750731</v>
      </c>
      <c r="BF33">
        <f t="shared" si="19"/>
        <v>1.8560885608856088</v>
      </c>
      <c r="BG33">
        <f t="shared" si="19"/>
        <v>2.5886124647345472</v>
      </c>
      <c r="BH33">
        <f t="shared" si="19"/>
        <v>2.8176382660687596</v>
      </c>
      <c r="BI33">
        <f t="shared" si="19"/>
        <v>1.098230315465504</v>
      </c>
      <c r="BJ33">
        <f t="shared" si="19"/>
        <v>1.5999459751485683</v>
      </c>
      <c r="BO33">
        <f t="shared" ref="BO33:BZ33" si="20">BO11/BO24</f>
        <v>0.47767253044654939</v>
      </c>
      <c r="BP33">
        <f t="shared" si="20"/>
        <v>3.2713178294573646E-2</v>
      </c>
      <c r="BQ33">
        <f t="shared" si="20"/>
        <v>1.8933842681021011</v>
      </c>
      <c r="BR33">
        <f t="shared" si="20"/>
        <v>1.8838741156379606</v>
      </c>
      <c r="BS33">
        <f t="shared" si="20"/>
        <v>2.2193856371938563</v>
      </c>
      <c r="BT33">
        <f t="shared" si="20"/>
        <v>2.2406789092932664</v>
      </c>
      <c r="BU33">
        <f t="shared" si="20"/>
        <v>1.1944068561118628</v>
      </c>
      <c r="BV33">
        <f t="shared" si="20"/>
        <v>1.6693290734824282</v>
      </c>
      <c r="BW33">
        <f t="shared" si="20"/>
        <v>0.35916359163591638</v>
      </c>
      <c r="BX33">
        <f t="shared" si="20"/>
        <v>4.1235363991175972E-2</v>
      </c>
      <c r="BY33">
        <f t="shared" si="20"/>
        <v>2.4435440302539169</v>
      </c>
      <c r="BZ33">
        <f t="shared" si="20"/>
        <v>2.2461408925063151</v>
      </c>
      <c r="CE33">
        <f t="shared" ref="CE33:CP33" si="21">CE11/CE24</f>
        <v>2.1198134053523203</v>
      </c>
      <c r="CF33">
        <f t="shared" si="21"/>
        <v>3.1016888250089831</v>
      </c>
      <c r="CG33">
        <f t="shared" si="21"/>
        <v>1.5242304175556234</v>
      </c>
      <c r="CH33">
        <f t="shared" si="21"/>
        <v>2.2989574528036067</v>
      </c>
      <c r="CI33">
        <f t="shared" si="21"/>
        <v>0.48929304781460842</v>
      </c>
      <c r="CJ33">
        <f t="shared" si="21"/>
        <v>4.7365304914150384E-2</v>
      </c>
      <c r="CK33">
        <f t="shared" si="21"/>
        <v>3.2652757078986587</v>
      </c>
      <c r="CL33">
        <f t="shared" si="21"/>
        <v>2.8634768740031897</v>
      </c>
      <c r="CM33">
        <f t="shared" si="21"/>
        <v>3.5914881297046901</v>
      </c>
      <c r="CN33">
        <f t="shared" si="21"/>
        <v>3.688956820787161</v>
      </c>
      <c r="CO33">
        <f t="shared" si="21"/>
        <v>1.6246830092983939</v>
      </c>
      <c r="CP33">
        <f t="shared" si="21"/>
        <v>2.5479954827780915</v>
      </c>
      <c r="CU33">
        <f t="shared" ref="CU33:DF33" si="22">CU11/CU24</f>
        <v>0.60444177671068422</v>
      </c>
      <c r="CV33">
        <f t="shared" si="22"/>
        <v>0.70524984187223272</v>
      </c>
      <c r="CW33">
        <f t="shared" si="22"/>
        <v>0.75561606535057857</v>
      </c>
      <c r="CX33">
        <f t="shared" si="22"/>
        <v>0.72550335570469804</v>
      </c>
      <c r="CY33">
        <f t="shared" si="22"/>
        <v>0.65633245382585748</v>
      </c>
      <c r="CZ33">
        <f t="shared" si="22"/>
        <v>0.6487196323046619</v>
      </c>
      <c r="DA33">
        <f t="shared" si="22"/>
        <v>0.1986401165614376</v>
      </c>
      <c r="DB33">
        <f t="shared" si="22"/>
        <v>0.20198329853862212</v>
      </c>
      <c r="DC33">
        <f t="shared" si="22"/>
        <v>0.19469026548672566</v>
      </c>
      <c r="DD33">
        <f t="shared" si="22"/>
        <v>0.17573011077542799</v>
      </c>
      <c r="DE33">
        <f t="shared" si="22"/>
        <v>0.19109554777388693</v>
      </c>
      <c r="DF33">
        <f t="shared" si="22"/>
        <v>0.18740704015865145</v>
      </c>
      <c r="DK33">
        <f t="shared" ref="DK33:DV33" si="23">DK11/DK24</f>
        <v>0.78579881656804729</v>
      </c>
      <c r="DL33">
        <f t="shared" si="23"/>
        <v>0.83231500339443309</v>
      </c>
      <c r="DM33">
        <f t="shared" si="23"/>
        <v>0.91155378486055771</v>
      </c>
      <c r="DN33">
        <f t="shared" si="23"/>
        <v>0.89596273291925466</v>
      </c>
      <c r="DO33">
        <f t="shared" si="23"/>
        <v>0.81582840236686394</v>
      </c>
      <c r="DP33">
        <f t="shared" si="23"/>
        <v>0.87392996108949417</v>
      </c>
      <c r="DQ33">
        <f t="shared" si="23"/>
        <v>0.22889518413597734</v>
      </c>
      <c r="DR33">
        <f t="shared" si="23"/>
        <v>0.23993288590604026</v>
      </c>
      <c r="DS33">
        <f t="shared" si="23"/>
        <v>0.1896640826873385</v>
      </c>
      <c r="DT33">
        <f t="shared" si="23"/>
        <v>0.23917634635691659</v>
      </c>
      <c r="DU33">
        <f t="shared" si="23"/>
        <v>0.19909729187562689</v>
      </c>
      <c r="DV33">
        <f t="shared" si="23"/>
        <v>0.24111675126903553</v>
      </c>
    </row>
    <row r="34" spans="1:126">
      <c r="C34">
        <f t="shared" ref="C34:N34" si="24">C12/C25</f>
        <v>1.7689426678190723</v>
      </c>
      <c r="D34">
        <f t="shared" si="24"/>
        <v>1.187813021702838</v>
      </c>
      <c r="E34">
        <f t="shared" si="24"/>
        <v>1.0468461822205828</v>
      </c>
      <c r="F34">
        <f t="shared" si="24"/>
        <v>1.1846484165324744</v>
      </c>
      <c r="G34">
        <f t="shared" si="24"/>
        <v>0.61807932353533324</v>
      </c>
      <c r="H34">
        <f t="shared" si="24"/>
        <v>1.5836403831982313</v>
      </c>
      <c r="I34">
        <f t="shared" si="24"/>
        <v>0.85440910266356351</v>
      </c>
      <c r="J34">
        <f t="shared" si="24"/>
        <v>0.90122861960973255</v>
      </c>
      <c r="K34">
        <f t="shared" si="24"/>
        <v>1.705805609915199</v>
      </c>
      <c r="L34">
        <f t="shared" si="24"/>
        <v>1.2165660051768765</v>
      </c>
      <c r="M34">
        <f t="shared" si="24"/>
        <v>1.274973600844773</v>
      </c>
      <c r="N34">
        <f t="shared" si="24"/>
        <v>1.259676927765925</v>
      </c>
      <c r="S34">
        <f t="shared" ref="S34:AD34" si="25">S12/S25</f>
        <v>0.60352776107436357</v>
      </c>
      <c r="T34">
        <f t="shared" si="25"/>
        <v>1.4454297407912688</v>
      </c>
      <c r="U34">
        <f t="shared" si="25"/>
        <v>0.81469489414694896</v>
      </c>
      <c r="V34">
        <f t="shared" si="25"/>
        <v>0.82163742690058483</v>
      </c>
      <c r="W34">
        <f t="shared" si="25"/>
        <v>1.4717080909571656</v>
      </c>
      <c r="X34">
        <f t="shared" si="25"/>
        <v>1.2683528685996299</v>
      </c>
      <c r="Y34">
        <f t="shared" si="25"/>
        <v>1.1504322766570605</v>
      </c>
      <c r="Z34">
        <f t="shared" si="25"/>
        <v>1.3282312925170068</v>
      </c>
      <c r="AA34">
        <f t="shared" si="25"/>
        <v>0.7753294448044934</v>
      </c>
      <c r="AB34">
        <f t="shared" si="25"/>
        <v>1.4517994858611825</v>
      </c>
      <c r="AC34">
        <f t="shared" si="25"/>
        <v>0.93081912082632712</v>
      </c>
      <c r="AD34">
        <f t="shared" si="25"/>
        <v>0.91418820087762065</v>
      </c>
      <c r="AI34">
        <f t="shared" ref="AI34:AT34" si="26">AI12/AI25</f>
        <v>2.7410214168039539</v>
      </c>
      <c r="AJ34">
        <f t="shared" si="26"/>
        <v>1.9557867360208063</v>
      </c>
      <c r="AK34">
        <f t="shared" si="26"/>
        <v>1.8344909704306409</v>
      </c>
      <c r="AL34">
        <f t="shared" si="26"/>
        <v>2.0116896918172156</v>
      </c>
      <c r="AM34">
        <f t="shared" si="26"/>
        <v>0.96456118407337921</v>
      </c>
      <c r="AN34">
        <f t="shared" si="26"/>
        <v>2.3982697853252164</v>
      </c>
      <c r="AO34">
        <f t="shared" si="26"/>
        <v>1.2278225806451613</v>
      </c>
      <c r="AP34">
        <f t="shared" si="26"/>
        <v>1.233535730966838</v>
      </c>
      <c r="AQ34">
        <f t="shared" si="26"/>
        <v>2.7560975609756095</v>
      </c>
      <c r="AR34">
        <f t="shared" si="26"/>
        <v>1.9719665271966527</v>
      </c>
      <c r="AS34">
        <f t="shared" si="26"/>
        <v>2.0714742905909964</v>
      </c>
      <c r="AT34">
        <f t="shared" si="26"/>
        <v>2.6376404494382024</v>
      </c>
      <c r="AY34">
        <f t="shared" ref="AY34:BJ34" si="27">AY12/AY25</f>
        <v>1.023320895522388</v>
      </c>
      <c r="AZ34">
        <f t="shared" si="27"/>
        <v>1.7724567866251062</v>
      </c>
      <c r="BA34">
        <f t="shared" si="27"/>
        <v>1.5285714285714285</v>
      </c>
      <c r="BB34">
        <f t="shared" si="27"/>
        <v>1.5361353152229626</v>
      </c>
      <c r="BC34">
        <f t="shared" si="27"/>
        <v>2.8864447086801426</v>
      </c>
      <c r="BD34">
        <f t="shared" si="27"/>
        <v>2.3005347593582886</v>
      </c>
      <c r="BE34">
        <f t="shared" si="27"/>
        <v>2.4391468005018822</v>
      </c>
      <c r="BF34">
        <f t="shared" si="27"/>
        <v>2.8988906497622819</v>
      </c>
      <c r="BG34">
        <f t="shared" si="27"/>
        <v>1.5592830882352942</v>
      </c>
      <c r="BH34">
        <f t="shared" si="27"/>
        <v>3.0406616126809096</v>
      </c>
      <c r="BI34">
        <f t="shared" si="27"/>
        <v>1.6851279167838065</v>
      </c>
      <c r="BJ34">
        <f t="shared" si="27"/>
        <v>1.4365971107544142</v>
      </c>
      <c r="BO34">
        <f t="shared" ref="BO34:BZ34" si="28">BO12/BO25</f>
        <v>3.2992248062015506</v>
      </c>
      <c r="BP34">
        <f t="shared" si="28"/>
        <v>2.3340062396770049</v>
      </c>
      <c r="BQ34">
        <f t="shared" si="28"/>
        <v>2.1577247443028891</v>
      </c>
      <c r="BR34">
        <f t="shared" si="28"/>
        <v>2.2562183047573048</v>
      </c>
      <c r="BS34">
        <f t="shared" si="28"/>
        <v>1.2758431085043989</v>
      </c>
      <c r="BT34">
        <f t="shared" si="28"/>
        <v>2.5819926615862263</v>
      </c>
      <c r="BU34">
        <f t="shared" si="28"/>
        <v>1.3929268821870253</v>
      </c>
      <c r="BV34">
        <f t="shared" si="28"/>
        <v>1.6939471440750213</v>
      </c>
      <c r="BW34">
        <f t="shared" si="28"/>
        <v>3.2426221577164975</v>
      </c>
      <c r="BX34">
        <f t="shared" si="28"/>
        <v>2.6272241992882561</v>
      </c>
      <c r="BY34">
        <f t="shared" si="28"/>
        <v>2.4019325309374469</v>
      </c>
      <c r="BZ34">
        <f t="shared" si="28"/>
        <v>3.1476190476190475</v>
      </c>
      <c r="CE34">
        <f t="shared" ref="CE34:CP34" si="29">CE12/CE25</f>
        <v>1.4159152389540126</v>
      </c>
      <c r="CF34">
        <f t="shared" si="29"/>
        <v>3.155072463768116</v>
      </c>
      <c r="CG34">
        <f t="shared" si="29"/>
        <v>1.8081305023303988</v>
      </c>
      <c r="CH34">
        <f t="shared" si="29"/>
        <v>2.1681804863756224</v>
      </c>
      <c r="CI34">
        <f t="shared" si="29"/>
        <v>4.308325106943073</v>
      </c>
      <c r="CJ34">
        <f t="shared" si="29"/>
        <v>3.1034235096959542</v>
      </c>
      <c r="CK34">
        <f t="shared" si="29"/>
        <v>3.1593276515151514</v>
      </c>
      <c r="CL34">
        <f t="shared" si="29"/>
        <v>4.0116091583360207</v>
      </c>
      <c r="CM34">
        <f t="shared" si="29"/>
        <v>2.1099819331526648</v>
      </c>
      <c r="CN34">
        <f t="shared" si="29"/>
        <v>4.2276679841897229</v>
      </c>
      <c r="CO34">
        <f t="shared" si="29"/>
        <v>2.1871428571428573</v>
      </c>
      <c r="CP34">
        <f t="shared" si="29"/>
        <v>2.1569105691056909</v>
      </c>
      <c r="CU34">
        <f t="shared" ref="CU34:DF34" si="30">CU12/CU25</f>
        <v>1.3197278911564625</v>
      </c>
      <c r="CV34">
        <f t="shared" si="30"/>
        <v>1.5232323232323233</v>
      </c>
      <c r="CW34">
        <f t="shared" si="30"/>
        <v>1.667611622962438</v>
      </c>
      <c r="CX34">
        <f t="shared" si="30"/>
        <v>1.6798245614035088</v>
      </c>
      <c r="CY34">
        <f t="shared" si="30"/>
        <v>1.571236559139785</v>
      </c>
      <c r="CZ34">
        <f t="shared" si="30"/>
        <v>1.5409377186843947</v>
      </c>
      <c r="DA34">
        <f t="shared" si="30"/>
        <v>0.20796665122742011</v>
      </c>
      <c r="DB34">
        <f t="shared" si="30"/>
        <v>0.19340329835082459</v>
      </c>
      <c r="DC34">
        <f t="shared" si="30"/>
        <v>0.22146596858638742</v>
      </c>
      <c r="DD34">
        <f t="shared" si="30"/>
        <v>0.21350546176762661</v>
      </c>
      <c r="DE34">
        <f t="shared" si="30"/>
        <v>0.17029702970297031</v>
      </c>
      <c r="DF34">
        <f t="shared" si="30"/>
        <v>0.21424962102071754</v>
      </c>
      <c r="DK34">
        <f t="shared" ref="DK34:DV34" si="31">DK12/DK25</f>
        <v>1.5782894736842106</v>
      </c>
      <c r="DL34">
        <f t="shared" si="31"/>
        <v>1.7096546863988724</v>
      </c>
      <c r="DM34">
        <f t="shared" si="31"/>
        <v>1.8365539452495974</v>
      </c>
      <c r="DN34">
        <f t="shared" si="31"/>
        <v>1.7715179968701096</v>
      </c>
      <c r="DO34">
        <f t="shared" si="31"/>
        <v>1.6980994152046784</v>
      </c>
      <c r="DP34">
        <f t="shared" si="31"/>
        <v>1.8455284552845528</v>
      </c>
      <c r="DQ34">
        <f t="shared" si="31"/>
        <v>0.22876179900055524</v>
      </c>
      <c r="DR34">
        <f t="shared" si="31"/>
        <v>0.23733480176211455</v>
      </c>
      <c r="DS34">
        <f t="shared" si="31"/>
        <v>0.20181526962092899</v>
      </c>
      <c r="DT34">
        <f t="shared" si="31"/>
        <v>0.21302722904431393</v>
      </c>
      <c r="DU34">
        <f t="shared" si="31"/>
        <v>0.20398251578436133</v>
      </c>
      <c r="DV34">
        <f t="shared" si="31"/>
        <v>0.22303664921465968</v>
      </c>
    </row>
    <row r="35" spans="1:126">
      <c r="C35">
        <f t="shared" ref="C35:N35" si="32">C13/C26</f>
        <v>2.1023461407684461</v>
      </c>
      <c r="D35">
        <f t="shared" si="32"/>
        <v>0.26553106212424848</v>
      </c>
      <c r="E35">
        <f t="shared" si="32"/>
        <v>0.82671800947867302</v>
      </c>
      <c r="F35">
        <f t="shared" si="32"/>
        <v>1.2170288024254674</v>
      </c>
      <c r="G35">
        <f t="shared" si="32"/>
        <v>0.85830653804930335</v>
      </c>
      <c r="H35">
        <f t="shared" si="32"/>
        <v>1.6879969708443772</v>
      </c>
      <c r="I35">
        <f t="shared" si="32"/>
        <v>0.87704130643611911</v>
      </c>
      <c r="J35">
        <f t="shared" si="32"/>
        <v>1.2125340599455041E-2</v>
      </c>
      <c r="K35">
        <f t="shared" si="32"/>
        <v>2.2674796747967481</v>
      </c>
      <c r="L35">
        <f t="shared" si="32"/>
        <v>0.30526535729210197</v>
      </c>
      <c r="M35">
        <f t="shared" si="32"/>
        <v>0.9597292724196278</v>
      </c>
      <c r="N35">
        <f t="shared" si="32"/>
        <v>1.3388476896748431</v>
      </c>
      <c r="S35">
        <f t="shared" ref="S35:AD35" si="33">S13/S26</f>
        <v>0.6880811496196112</v>
      </c>
      <c r="T35">
        <f t="shared" si="33"/>
        <v>1.3483670295489891</v>
      </c>
      <c r="U35">
        <f t="shared" si="33"/>
        <v>0.88193768257059402</v>
      </c>
      <c r="V35">
        <f t="shared" si="33"/>
        <v>1.2530645600653773E-2</v>
      </c>
      <c r="W35">
        <f t="shared" si="33"/>
        <v>1.7576150356448477</v>
      </c>
      <c r="X35">
        <f t="shared" si="33"/>
        <v>0.30234777629318571</v>
      </c>
      <c r="Y35">
        <f t="shared" si="33"/>
        <v>0.84642646190194926</v>
      </c>
      <c r="Z35">
        <f t="shared" si="33"/>
        <v>1.675729822552948</v>
      </c>
      <c r="AA35">
        <f t="shared" si="33"/>
        <v>0.98044009779951102</v>
      </c>
      <c r="AB35">
        <f t="shared" si="33"/>
        <v>1.3954802259887005</v>
      </c>
      <c r="AC35">
        <f t="shared" si="33"/>
        <v>1.0349899710274124</v>
      </c>
      <c r="AD35">
        <f t="shared" si="33"/>
        <v>8.9475280558083108E-3</v>
      </c>
      <c r="AI35">
        <f t="shared" ref="AI35:AT35" si="34">AI13/AI26</f>
        <v>3.1337373737373739</v>
      </c>
      <c r="AJ35">
        <f t="shared" si="34"/>
        <v>0.31439318946743217</v>
      </c>
      <c r="AK35">
        <f t="shared" si="34"/>
        <v>1.5369147659063624</v>
      </c>
      <c r="AL35">
        <f t="shared" si="34"/>
        <v>1.7786970010341261</v>
      </c>
      <c r="AM35">
        <f t="shared" si="34"/>
        <v>1.1439283482607789</v>
      </c>
      <c r="AN35">
        <f t="shared" si="34"/>
        <v>2.1561264822134389</v>
      </c>
      <c r="AO35">
        <f t="shared" si="34"/>
        <v>1.1645060348681269</v>
      </c>
      <c r="AP35">
        <f t="shared" si="34"/>
        <v>1.6946908513173573E-2</v>
      </c>
      <c r="AQ35">
        <f t="shared" si="34"/>
        <v>3.3416356877323419</v>
      </c>
      <c r="AR35">
        <f t="shared" si="34"/>
        <v>0.35458333333333331</v>
      </c>
      <c r="AS35">
        <f t="shared" si="34"/>
        <v>1.772906934962271</v>
      </c>
      <c r="AT35">
        <f t="shared" si="34"/>
        <v>2.7323843416370108</v>
      </c>
      <c r="AY35">
        <f t="shared" ref="AY35:BJ35" si="35">AY13/AY26</f>
        <v>1.110943396226415</v>
      </c>
      <c r="AZ35">
        <f t="shared" si="35"/>
        <v>2.0861130020422056</v>
      </c>
      <c r="BA35">
        <f t="shared" si="35"/>
        <v>1.4172185430463575</v>
      </c>
      <c r="BB35">
        <f t="shared" si="35"/>
        <v>1.980958230958231E-2</v>
      </c>
      <c r="BC35">
        <f t="shared" si="35"/>
        <v>3.3906944919603146</v>
      </c>
      <c r="BD35">
        <f t="shared" si="35"/>
        <v>0.34162355750099482</v>
      </c>
      <c r="BE35">
        <f t="shared" si="35"/>
        <v>1.9803856382978724</v>
      </c>
      <c r="BF35">
        <f t="shared" si="35"/>
        <v>2.7160951498300894</v>
      </c>
      <c r="BG35">
        <f t="shared" si="35"/>
        <v>1.9778869778869779</v>
      </c>
      <c r="BH35">
        <f t="shared" si="35"/>
        <v>3.3458534771290442</v>
      </c>
      <c r="BI35">
        <f t="shared" si="35"/>
        <v>1.9112723214285714</v>
      </c>
      <c r="BJ35">
        <f t="shared" si="35"/>
        <v>1.8184879609361847E-2</v>
      </c>
      <c r="BO35">
        <f t="shared" ref="BO35:BZ35" si="36">BO13/BO26</f>
        <v>3.7160934458144061</v>
      </c>
      <c r="BP35">
        <f t="shared" si="36"/>
        <v>0.37624309392265193</v>
      </c>
      <c r="BQ35">
        <f t="shared" si="36"/>
        <v>1.6847581552305961</v>
      </c>
      <c r="BR35">
        <f t="shared" si="36"/>
        <v>2.3258785942492013</v>
      </c>
      <c r="BS35">
        <f t="shared" si="36"/>
        <v>1.6615692699799745</v>
      </c>
      <c r="BT35">
        <f t="shared" si="36"/>
        <v>2.6914616497829233</v>
      </c>
      <c r="BU35">
        <f t="shared" si="36"/>
        <v>1.6678052946199828</v>
      </c>
      <c r="BV35">
        <f t="shared" si="36"/>
        <v>2.480146609651802E-2</v>
      </c>
      <c r="BW35">
        <f t="shared" si="36"/>
        <v>3.875372527770252</v>
      </c>
      <c r="BX35">
        <f t="shared" si="36"/>
        <v>0.314858891533492</v>
      </c>
      <c r="BY35">
        <f t="shared" si="36"/>
        <v>2.0106316447779862</v>
      </c>
      <c r="BZ35">
        <f t="shared" si="36"/>
        <v>3.3541416566626649</v>
      </c>
      <c r="CE35">
        <f t="shared" ref="CE35:CP35" si="37">CE13/CE26</f>
        <v>1.4122807017543859</v>
      </c>
      <c r="CF35">
        <f t="shared" si="37"/>
        <v>3.0225865209471765</v>
      </c>
      <c r="CG35">
        <f t="shared" si="37"/>
        <v>1.8574677786201668</v>
      </c>
      <c r="CH35">
        <f t="shared" si="37"/>
        <v>2.8983050847457628E-2</v>
      </c>
      <c r="CI35">
        <f t="shared" si="37"/>
        <v>4.8602831594634877</v>
      </c>
      <c r="CJ35">
        <f t="shared" si="37"/>
        <v>0.40126955338925413</v>
      </c>
      <c r="CK35">
        <f t="shared" si="37"/>
        <v>3.1532582461786003</v>
      </c>
      <c r="CL35">
        <f t="shared" si="37"/>
        <v>3.9365231259968101</v>
      </c>
      <c r="CM35">
        <f t="shared" si="37"/>
        <v>2.5712050078247262</v>
      </c>
      <c r="CN35">
        <f t="shared" si="37"/>
        <v>4.3633720930232558</v>
      </c>
      <c r="CO35">
        <f t="shared" si="37"/>
        <v>2.4207699194270367</v>
      </c>
      <c r="CP35">
        <f t="shared" si="37"/>
        <v>2.1687962340282446E-2</v>
      </c>
      <c r="CU35">
        <f t="shared" ref="CU35:DF35" si="38">CU13/CU26</f>
        <v>1.9731920199501247</v>
      </c>
      <c r="CV35">
        <f t="shared" si="38"/>
        <v>2.4019103600293903</v>
      </c>
      <c r="CW35">
        <f t="shared" si="38"/>
        <v>2.682256867112101</v>
      </c>
      <c r="CX35">
        <f t="shared" si="38"/>
        <v>2.5483870967741935</v>
      </c>
      <c r="CY35">
        <f t="shared" si="38"/>
        <v>2.3916238060249815</v>
      </c>
      <c r="CZ35">
        <f t="shared" si="38"/>
        <v>2.3585964912280701</v>
      </c>
      <c r="DA35">
        <f t="shared" si="38"/>
        <v>0.21574205784732101</v>
      </c>
      <c r="DB35">
        <f t="shared" si="38"/>
        <v>0.17971698113207546</v>
      </c>
      <c r="DC35">
        <f t="shared" si="38"/>
        <v>0.17620481927710843</v>
      </c>
      <c r="DD35">
        <f t="shared" si="38"/>
        <v>0.20082815734989648</v>
      </c>
      <c r="DE35">
        <f t="shared" si="38"/>
        <v>0.22266009852216748</v>
      </c>
      <c r="DF35">
        <f t="shared" si="38"/>
        <v>0.20829015544041452</v>
      </c>
      <c r="DK35">
        <f t="shared" ref="DK35:DV35" si="39">DK13/DK26</f>
        <v>2.2639175257731958</v>
      </c>
      <c r="DL35">
        <f t="shared" si="39"/>
        <v>2.6880244088482073</v>
      </c>
      <c r="DM35">
        <f t="shared" si="39"/>
        <v>2.7681539807524058</v>
      </c>
      <c r="DN35">
        <f t="shared" si="39"/>
        <v>2.658682634730539</v>
      </c>
      <c r="DO35">
        <f t="shared" si="39"/>
        <v>2.8530571992110452</v>
      </c>
      <c r="DP35">
        <f t="shared" si="39"/>
        <v>2.7024722932651319</v>
      </c>
      <c r="DQ35">
        <f t="shared" si="39"/>
        <v>0.256394640682095</v>
      </c>
      <c r="DR35">
        <f t="shared" si="39"/>
        <v>0.19189327860441252</v>
      </c>
      <c r="DS35">
        <f t="shared" si="39"/>
        <v>0.23297491039426524</v>
      </c>
      <c r="DT35">
        <f t="shared" si="39"/>
        <v>0.20914668153931959</v>
      </c>
      <c r="DU35">
        <f t="shared" si="39"/>
        <v>0.21185567010309278</v>
      </c>
      <c r="DV35">
        <f t="shared" si="39"/>
        <v>0.24437869822485206</v>
      </c>
    </row>
    <row r="36" spans="1:126">
      <c r="C36">
        <f t="shared" ref="C36:N36" si="40">C14/C27</f>
        <v>1.7503217503217504E-2</v>
      </c>
      <c r="D36">
        <f t="shared" si="40"/>
        <v>1.2419273461150353</v>
      </c>
      <c r="E36">
        <f t="shared" si="40"/>
        <v>0.98822435698791444</v>
      </c>
      <c r="F36">
        <f t="shared" si="40"/>
        <v>1.3878359264497879</v>
      </c>
      <c r="G36">
        <f t="shared" si="40"/>
        <v>1.0102746907108409</v>
      </c>
      <c r="H36">
        <f t="shared" si="40"/>
        <v>0.89516635279347145</v>
      </c>
      <c r="I36">
        <f t="shared" si="40"/>
        <v>1.1657927590511861</v>
      </c>
      <c r="J36">
        <f t="shared" si="40"/>
        <v>8.6137281292059213E-3</v>
      </c>
      <c r="K36">
        <f t="shared" si="40"/>
        <v>2.1514161220043574E-2</v>
      </c>
      <c r="L36">
        <f t="shared" si="40"/>
        <v>1.4564673157162726</v>
      </c>
      <c r="M36">
        <f t="shared" si="40"/>
        <v>1.2783755640402639</v>
      </c>
      <c r="N36">
        <f t="shared" si="40"/>
        <v>1.7004246978111728</v>
      </c>
      <c r="S36">
        <f t="shared" ref="S36:AD36" si="41">S14/S27</f>
        <v>0.81343436412041781</v>
      </c>
      <c r="T36">
        <f t="shared" si="41"/>
        <v>0.74208009563658095</v>
      </c>
      <c r="U36">
        <f t="shared" si="41"/>
        <v>1.1251948051948053</v>
      </c>
      <c r="V36">
        <f t="shared" si="41"/>
        <v>9.2939381328894441E-3</v>
      </c>
      <c r="W36">
        <f t="shared" si="41"/>
        <v>1.9350380096751902E-2</v>
      </c>
      <c r="X36">
        <f t="shared" si="41"/>
        <v>1.0647531572904707</v>
      </c>
      <c r="Y36">
        <f t="shared" si="41"/>
        <v>1.3252318516149664</v>
      </c>
      <c r="Z36">
        <f t="shared" si="41"/>
        <v>1.8639496553790831</v>
      </c>
      <c r="AA36">
        <f t="shared" si="41"/>
        <v>1.203151618398637</v>
      </c>
      <c r="AB36">
        <f t="shared" si="41"/>
        <v>0.90696930946291565</v>
      </c>
      <c r="AC36">
        <f t="shared" si="41"/>
        <v>1.1787592008412198</v>
      </c>
      <c r="AD36">
        <f t="shared" si="41"/>
        <v>7.218683651804671E-3</v>
      </c>
      <c r="AI36">
        <f t="shared" ref="AI36:AT36" si="42">AI14/AI27</f>
        <v>2.5012506253126562E-2</v>
      </c>
      <c r="AJ36">
        <f t="shared" si="42"/>
        <v>1.6504105498880319</v>
      </c>
      <c r="AK36">
        <f t="shared" si="42"/>
        <v>1.9166072701354242</v>
      </c>
      <c r="AL36">
        <f t="shared" si="42"/>
        <v>2.3228643216080402</v>
      </c>
      <c r="AM36">
        <f t="shared" si="42"/>
        <v>1.3839933651254406</v>
      </c>
      <c r="AN36">
        <f t="shared" si="42"/>
        <v>1.151051051051051</v>
      </c>
      <c r="AO36">
        <f t="shared" si="42"/>
        <v>1.6829637096774193</v>
      </c>
      <c r="AP36">
        <f t="shared" si="42"/>
        <v>1.3413014608233732E-2</v>
      </c>
      <c r="AQ36">
        <f t="shared" si="42"/>
        <v>2.9769609112089049E-2</v>
      </c>
      <c r="AR36">
        <f t="shared" si="42"/>
        <v>2.0275726243229935</v>
      </c>
      <c r="AS36">
        <f t="shared" si="42"/>
        <v>2.32295719844358</v>
      </c>
      <c r="AT36">
        <f t="shared" si="42"/>
        <v>2.6302418120599937</v>
      </c>
      <c r="AY36">
        <f t="shared" ref="AY36:BJ36" si="43">AY14/AY27</f>
        <v>1.3455243483532027</v>
      </c>
      <c r="AZ36">
        <f t="shared" si="43"/>
        <v>1.2380952380952381</v>
      </c>
      <c r="BA36">
        <f t="shared" si="43"/>
        <v>1.779267663744198</v>
      </c>
      <c r="BB36">
        <f t="shared" si="43"/>
        <v>1.2478654932352555E-2</v>
      </c>
      <c r="BC36">
        <f t="shared" si="43"/>
        <v>2.8149190710767064E-2</v>
      </c>
      <c r="BD36">
        <f t="shared" si="43"/>
        <v>2.1633795958120281</v>
      </c>
      <c r="BE36">
        <f t="shared" si="43"/>
        <v>2.4734651404786678</v>
      </c>
      <c r="BF36">
        <f t="shared" si="43"/>
        <v>3.6496644295302012</v>
      </c>
      <c r="BG36">
        <f t="shared" si="43"/>
        <v>2.1380856310244338</v>
      </c>
      <c r="BH36">
        <f t="shared" si="43"/>
        <v>2.1152322650342095</v>
      </c>
      <c r="BI36">
        <f t="shared" si="43"/>
        <v>1.9720318069646285</v>
      </c>
      <c r="BJ36">
        <f t="shared" si="43"/>
        <v>1.3325257419745608E-2</v>
      </c>
      <c r="BO36">
        <f t="shared" ref="BO36:BZ36" si="44">BO14/BO27</f>
        <v>3.1712473572938688E-2</v>
      </c>
      <c r="BP36">
        <f t="shared" si="44"/>
        <v>1.9670602858918582</v>
      </c>
      <c r="BQ36">
        <f t="shared" si="44"/>
        <v>2.0843270868824533</v>
      </c>
      <c r="BR36">
        <f t="shared" si="44"/>
        <v>3.15625</v>
      </c>
      <c r="BS36">
        <f t="shared" si="44"/>
        <v>1.6402296788085411</v>
      </c>
      <c r="BT36">
        <f t="shared" si="44"/>
        <v>1.5183930300096806</v>
      </c>
      <c r="BU36">
        <f t="shared" si="44"/>
        <v>1.8921784356871374</v>
      </c>
      <c r="BV36">
        <f t="shared" si="44"/>
        <v>1.9832096362087846E-2</v>
      </c>
      <c r="BW36">
        <f t="shared" si="44"/>
        <v>3.7029375258585025E-2</v>
      </c>
      <c r="BX36">
        <f t="shared" si="44"/>
        <v>2.3043116017496357</v>
      </c>
      <c r="BY36">
        <f t="shared" si="44"/>
        <v>2.4673613239350289</v>
      </c>
      <c r="BZ36">
        <f t="shared" si="44"/>
        <v>3.1840000000000002</v>
      </c>
      <c r="CE36">
        <f t="shared" ref="CE36:CP36" si="45">CE14/CE27</f>
        <v>1.7630083078268475</v>
      </c>
      <c r="CF36">
        <f t="shared" si="45"/>
        <v>1.8639294197488971</v>
      </c>
      <c r="CG36">
        <f t="shared" si="45"/>
        <v>2.3474938875305624</v>
      </c>
      <c r="CH36">
        <f t="shared" si="45"/>
        <v>1.8251398292611128E-2</v>
      </c>
      <c r="CI36">
        <f t="shared" si="45"/>
        <v>4.3667007150153217E-2</v>
      </c>
      <c r="CJ36">
        <f t="shared" si="45"/>
        <v>2.5476900149031296</v>
      </c>
      <c r="CK36">
        <f t="shared" si="45"/>
        <v>2.8482733284349742</v>
      </c>
      <c r="CL36">
        <f t="shared" si="45"/>
        <v>4.1204368174726991</v>
      </c>
      <c r="CM36">
        <f t="shared" si="45"/>
        <v>2.7767767767767766</v>
      </c>
      <c r="CN36">
        <f t="shared" si="45"/>
        <v>2.3983228511530399</v>
      </c>
      <c r="CO36">
        <f t="shared" si="45"/>
        <v>2.7094725214029274</v>
      </c>
      <c r="CP36">
        <f t="shared" si="45"/>
        <v>1.2990891443930118E-2</v>
      </c>
      <c r="CU36">
        <f t="shared" ref="CU36:DF36" si="46">CU14/CU27</f>
        <v>2.7392996108949417</v>
      </c>
      <c r="CV36">
        <f t="shared" si="46"/>
        <v>3.2301829268292681</v>
      </c>
      <c r="CW36">
        <f t="shared" si="46"/>
        <v>3.4083526682134573</v>
      </c>
      <c r="CX36">
        <f t="shared" si="46"/>
        <v>3.1241272304111716</v>
      </c>
      <c r="CY36">
        <f t="shared" si="46"/>
        <v>3.0963020030816639</v>
      </c>
      <c r="CZ36">
        <f t="shared" si="46"/>
        <v>2.7051372273047152</v>
      </c>
      <c r="DA36">
        <f t="shared" si="46"/>
        <v>0.21779425393883226</v>
      </c>
      <c r="DB36">
        <f t="shared" si="46"/>
        <v>0.24036979969183359</v>
      </c>
      <c r="DC36">
        <f t="shared" si="46"/>
        <v>0.20147194112235511</v>
      </c>
      <c r="DD36">
        <f t="shared" si="46"/>
        <v>0.22724824986537426</v>
      </c>
      <c r="DE36">
        <f t="shared" si="46"/>
        <v>0.19243986254295534</v>
      </c>
      <c r="DF36">
        <f t="shared" si="46"/>
        <v>0.20548604427333975</v>
      </c>
      <c r="DK36">
        <f t="shared" ref="DK36:DV36" si="47">DK14/DK27</f>
        <v>2.5006648936170213</v>
      </c>
      <c r="DL36">
        <f t="shared" si="47"/>
        <v>3.5327868852459017</v>
      </c>
      <c r="DM36">
        <f t="shared" si="47"/>
        <v>3.2531539108494534</v>
      </c>
      <c r="DN36">
        <f t="shared" si="47"/>
        <v>3.3826247689463957</v>
      </c>
      <c r="DO36">
        <f t="shared" si="47"/>
        <v>3.3703703703703702</v>
      </c>
      <c r="DP36">
        <f t="shared" si="47"/>
        <v>3.4748010610079576</v>
      </c>
      <c r="DQ36">
        <f t="shared" si="47"/>
        <v>0.24741707449700925</v>
      </c>
      <c r="DR36">
        <f t="shared" si="47"/>
        <v>0.23047064531780689</v>
      </c>
      <c r="DS36">
        <f t="shared" si="47"/>
        <v>0.21428571428571427</v>
      </c>
      <c r="DT36">
        <f t="shared" si="47"/>
        <v>0.21071248105103588</v>
      </c>
      <c r="DU36">
        <f t="shared" si="47"/>
        <v>0.21623036649214661</v>
      </c>
      <c r="DV36">
        <f t="shared" si="47"/>
        <v>0.23336693548387097</v>
      </c>
    </row>
    <row r="37" spans="1:126">
      <c r="C37">
        <f t="shared" ref="C37:N37" si="48">C15/C28</f>
        <v>0.34540229885057472</v>
      </c>
      <c r="D37">
        <f t="shared" si="48"/>
        <v>1.2038300682368479</v>
      </c>
      <c r="E37">
        <f t="shared" si="48"/>
        <v>1.3037123648056124</v>
      </c>
      <c r="F37">
        <f t="shared" si="48"/>
        <v>0.67554112554112555</v>
      </c>
      <c r="G37">
        <f t="shared" si="48"/>
        <v>1.0635814050448196</v>
      </c>
      <c r="H37">
        <f t="shared" si="48"/>
        <v>1.0617940199335547</v>
      </c>
      <c r="I37">
        <f t="shared" si="48"/>
        <v>1.275462962962963</v>
      </c>
      <c r="J37">
        <f t="shared" si="48"/>
        <v>9.2845439650464223E-3</v>
      </c>
      <c r="K37">
        <f t="shared" si="48"/>
        <v>0.44578604201883604</v>
      </c>
      <c r="L37">
        <f t="shared" si="48"/>
        <v>1.6912209889001009</v>
      </c>
      <c r="M37">
        <f t="shared" si="48"/>
        <v>1.8471121177802945</v>
      </c>
      <c r="N37">
        <f t="shared" si="48"/>
        <v>0.93537787513691129</v>
      </c>
      <c r="S37">
        <f t="shared" ref="S37:AD37" si="49">S15/S28</f>
        <v>0.88076152304609223</v>
      </c>
      <c r="T37">
        <f t="shared" si="49"/>
        <v>0.79587155963302747</v>
      </c>
      <c r="U37">
        <f t="shared" si="49"/>
        <v>1.0428127242286533</v>
      </c>
      <c r="V37">
        <f t="shared" si="49"/>
        <v>7.9239302694136295E-3</v>
      </c>
      <c r="W37">
        <f t="shared" si="49"/>
        <v>0.45523278949462792</v>
      </c>
      <c r="X37">
        <f t="shared" si="49"/>
        <v>1.4309067131647777</v>
      </c>
      <c r="Y37">
        <f t="shared" si="49"/>
        <v>1.580503512880562</v>
      </c>
      <c r="Z37">
        <f t="shared" si="49"/>
        <v>0.86439545758183034</v>
      </c>
      <c r="AA37">
        <f t="shared" si="49"/>
        <v>1.1691370558375636</v>
      </c>
      <c r="AB37">
        <f t="shared" si="49"/>
        <v>1.0876777251184835</v>
      </c>
      <c r="AC37">
        <f t="shared" si="49"/>
        <v>1.1751805985552115</v>
      </c>
      <c r="AD37">
        <f t="shared" si="49"/>
        <v>5.086774386594853E-3</v>
      </c>
      <c r="AI37">
        <f t="shared" ref="AI37:AT37" si="50">AI15/AI28</f>
        <v>0.40197128776515961</v>
      </c>
      <c r="AJ37">
        <f t="shared" si="50"/>
        <v>2.1798819604824224</v>
      </c>
      <c r="AK37">
        <f t="shared" si="50"/>
        <v>1.8728208059445557</v>
      </c>
      <c r="AL37">
        <f t="shared" si="50"/>
        <v>1.1682496607869741</v>
      </c>
      <c r="AM37">
        <f t="shared" si="50"/>
        <v>1.2003216583273768</v>
      </c>
      <c r="AN37">
        <f t="shared" si="50"/>
        <v>1.3236782902137232</v>
      </c>
      <c r="AO37">
        <f t="shared" si="50"/>
        <v>1.5787973043027475</v>
      </c>
      <c r="AP37">
        <f t="shared" si="50"/>
        <v>1.1599246049006815E-2</v>
      </c>
      <c r="AQ37">
        <f t="shared" si="50"/>
        <v>0.46815446339017053</v>
      </c>
      <c r="AR37">
        <f t="shared" si="50"/>
        <v>2.2593340060544902</v>
      </c>
      <c r="AS37">
        <f t="shared" si="50"/>
        <v>2.2720906968989665</v>
      </c>
      <c r="AT37">
        <f t="shared" si="50"/>
        <v>1.6398416886543536</v>
      </c>
      <c r="AY37">
        <f t="shared" ref="AY37:BJ37" si="51">AY15/AY28</f>
        <v>1.4944185102496448</v>
      </c>
      <c r="AZ37">
        <f t="shared" si="51"/>
        <v>1.3801817149346962</v>
      </c>
      <c r="BA37">
        <f t="shared" si="51"/>
        <v>1.5546855266481434</v>
      </c>
      <c r="BB37">
        <f t="shared" si="51"/>
        <v>1.081220234264384E-2</v>
      </c>
      <c r="BC37">
        <f t="shared" si="51"/>
        <v>0.4883819180397127</v>
      </c>
      <c r="BD37">
        <f t="shared" si="51"/>
        <v>2.1271780945915366</v>
      </c>
      <c r="BE37">
        <f t="shared" si="51"/>
        <v>2.3363298202107874</v>
      </c>
      <c r="BF37">
        <f t="shared" si="51"/>
        <v>1.6105610561056105</v>
      </c>
      <c r="BG37">
        <f t="shared" si="51"/>
        <v>2.1590254706533778</v>
      </c>
      <c r="BH37">
        <f t="shared" si="51"/>
        <v>1.8098404255319149</v>
      </c>
      <c r="BI37">
        <f t="shared" si="51"/>
        <v>2.1377001455604074</v>
      </c>
      <c r="BJ37">
        <f t="shared" si="51"/>
        <v>9.1102338293349537E-3</v>
      </c>
      <c r="BO37">
        <f t="shared" ref="BO37:BZ37" si="52">BO15/BO28</f>
        <v>0.59273294694605438</v>
      </c>
      <c r="BP37">
        <f t="shared" si="52"/>
        <v>2.558980946264183</v>
      </c>
      <c r="BQ37">
        <f t="shared" si="52"/>
        <v>2.4673417721518986</v>
      </c>
      <c r="BR37">
        <f t="shared" si="52"/>
        <v>1.4933666602576428</v>
      </c>
      <c r="BS37">
        <f t="shared" si="52"/>
        <v>1.7691494981510829</v>
      </c>
      <c r="BT37">
        <f t="shared" si="52"/>
        <v>1.4553483807654564</v>
      </c>
      <c r="BU37">
        <f t="shared" si="52"/>
        <v>1.9624259750867878</v>
      </c>
      <c r="BV37">
        <f t="shared" si="52"/>
        <v>1.4752973467520586E-2</v>
      </c>
      <c r="BW37">
        <f t="shared" si="52"/>
        <v>0.53280632411067197</v>
      </c>
      <c r="BX37">
        <f t="shared" si="52"/>
        <v>2.35845015576324</v>
      </c>
      <c r="BY37">
        <f t="shared" si="52"/>
        <v>2.2890847809178116</v>
      </c>
      <c r="BZ37">
        <f t="shared" si="52"/>
        <v>1.8863147838547887</v>
      </c>
      <c r="CE37">
        <f t="shared" ref="CE37:CP37" si="53">CE15/CE28</f>
        <v>1.978372591006424</v>
      </c>
      <c r="CF37">
        <f t="shared" si="53"/>
        <v>2.1247002398081536</v>
      </c>
      <c r="CG37">
        <f t="shared" si="53"/>
        <v>2.2926119837114602</v>
      </c>
      <c r="CH37">
        <f t="shared" si="53"/>
        <v>1.6502115655853314E-2</v>
      </c>
      <c r="CI37">
        <f t="shared" si="53"/>
        <v>0.5367829021372329</v>
      </c>
      <c r="CJ37">
        <f t="shared" si="53"/>
        <v>2.8547886314783857</v>
      </c>
      <c r="CK37">
        <f t="shared" si="53"/>
        <v>3.3171896316507503</v>
      </c>
      <c r="CL37">
        <f t="shared" si="53"/>
        <v>1.9711830131445904</v>
      </c>
      <c r="CM37">
        <f t="shared" si="53"/>
        <v>2.8395660203139426</v>
      </c>
      <c r="CN37">
        <f t="shared" si="53"/>
        <v>2.4774262353359404</v>
      </c>
      <c r="CO37">
        <f t="shared" si="53"/>
        <v>2.4981598317560461</v>
      </c>
      <c r="CP37">
        <f t="shared" si="53"/>
        <v>1.3888888888888888E-2</v>
      </c>
      <c r="CU37">
        <f t="shared" ref="CU37:DF37" si="54">CU15/CU28</f>
        <v>2.6344827586206896</v>
      </c>
      <c r="CV37">
        <f t="shared" si="54"/>
        <v>3.5603715170278636</v>
      </c>
      <c r="CW37">
        <f t="shared" si="54"/>
        <v>3.5655864197530862</v>
      </c>
      <c r="CX37">
        <f t="shared" si="54"/>
        <v>3.2659574468085109</v>
      </c>
      <c r="CY37">
        <f t="shared" si="54"/>
        <v>3.111190817790531</v>
      </c>
      <c r="CZ37">
        <f t="shared" si="54"/>
        <v>2.9830388692579506</v>
      </c>
      <c r="DA37">
        <f t="shared" si="54"/>
        <v>0.25698059630856601</v>
      </c>
      <c r="DB37">
        <f t="shared" si="54"/>
        <v>0.23377777777777778</v>
      </c>
      <c r="DC37">
        <f t="shared" si="54"/>
        <v>0.22727272727272727</v>
      </c>
      <c r="DD37">
        <f t="shared" si="54"/>
        <v>0.21565059144676979</v>
      </c>
      <c r="DE37">
        <f t="shared" si="54"/>
        <v>0.2043935052531041</v>
      </c>
      <c r="DF37">
        <f t="shared" si="54"/>
        <v>0.24690721649484537</v>
      </c>
      <c r="DK37">
        <f t="shared" ref="DK37:DV37" si="55">DK15/DK28</f>
        <v>2.9761737911702872</v>
      </c>
      <c r="DL37">
        <f t="shared" si="55"/>
        <v>3.6802664446294755</v>
      </c>
      <c r="DM37">
        <f t="shared" si="55"/>
        <v>3.4334121355397951</v>
      </c>
      <c r="DN37">
        <f t="shared" si="55"/>
        <v>3.631530705774519</v>
      </c>
      <c r="DO37">
        <f t="shared" si="55"/>
        <v>3.6570945945945947</v>
      </c>
      <c r="DP37">
        <f t="shared" si="55"/>
        <v>3.6731418918918921</v>
      </c>
      <c r="DQ37">
        <f t="shared" si="55"/>
        <v>0.28579325594250965</v>
      </c>
      <c r="DR37">
        <f t="shared" si="55"/>
        <v>0.23130841121495327</v>
      </c>
      <c r="DS37">
        <f t="shared" si="55"/>
        <v>0.24012158054711247</v>
      </c>
      <c r="DT37">
        <f t="shared" si="55"/>
        <v>0.24027237354085604</v>
      </c>
      <c r="DU37">
        <f t="shared" si="55"/>
        <v>0.2667358588479502</v>
      </c>
      <c r="DV37">
        <f t="shared" si="55"/>
        <v>0.25641025641025639</v>
      </c>
    </row>
    <row r="38" spans="1:126">
      <c r="C38">
        <f t="shared" ref="C38:N38" si="56">C16/C29</f>
        <v>1.1112759643916914</v>
      </c>
      <c r="D38">
        <f t="shared" si="56"/>
        <v>0.80946650621740879</v>
      </c>
      <c r="E38">
        <f t="shared" si="56"/>
        <v>1.5040943334425156</v>
      </c>
      <c r="F38">
        <f t="shared" si="56"/>
        <v>0.84878509082330733</v>
      </c>
      <c r="G38">
        <f t="shared" si="56"/>
        <v>1.2380198915009042</v>
      </c>
      <c r="H38">
        <f t="shared" si="56"/>
        <v>1.1278071334214002</v>
      </c>
      <c r="I38">
        <f t="shared" si="56"/>
        <v>0.59952102182011713</v>
      </c>
      <c r="J38">
        <f t="shared" si="56"/>
        <v>8.5980763625765084E-3</v>
      </c>
      <c r="K38">
        <f t="shared" si="56"/>
        <v>1.3224555735056542</v>
      </c>
      <c r="L38">
        <f t="shared" si="56"/>
        <v>1.1325536062378168</v>
      </c>
      <c r="M38">
        <f t="shared" si="56"/>
        <v>1.7961666052340581</v>
      </c>
      <c r="N38">
        <f t="shared" si="56"/>
        <v>0.96504971376920756</v>
      </c>
      <c r="S38">
        <f t="shared" ref="S38:AD38" si="57">S16/S29</f>
        <v>0.99218570443576193</v>
      </c>
      <c r="T38">
        <f t="shared" si="57"/>
        <v>0.93465648854961836</v>
      </c>
      <c r="U38">
        <f t="shared" si="57"/>
        <v>0.44632230421328256</v>
      </c>
      <c r="V38">
        <f t="shared" si="57"/>
        <v>7.960348452988885E-3</v>
      </c>
      <c r="W38">
        <f t="shared" si="57"/>
        <v>1.1836907449209932</v>
      </c>
      <c r="X38">
        <f t="shared" si="57"/>
        <v>0.7102119460500963</v>
      </c>
      <c r="Y38">
        <f t="shared" si="57"/>
        <v>1.5625774473358116</v>
      </c>
      <c r="Z38">
        <f t="shared" si="57"/>
        <v>0.82621951219512191</v>
      </c>
      <c r="AA38">
        <f t="shared" si="57"/>
        <v>1.0812527376259309</v>
      </c>
      <c r="AB38">
        <f t="shared" si="57"/>
        <v>1.1351515151515152</v>
      </c>
      <c r="AC38">
        <f t="shared" si="57"/>
        <v>0.52985991644138608</v>
      </c>
      <c r="AD38">
        <f t="shared" si="57"/>
        <v>3.8666022232962784E-3</v>
      </c>
      <c r="AI38">
        <f t="shared" ref="AI38:AT38" si="58">AI16/AI29</f>
        <v>1.5007893905904641</v>
      </c>
      <c r="AJ38">
        <f t="shared" si="58"/>
        <v>1.1520443805218821</v>
      </c>
      <c r="AK38">
        <f t="shared" si="58"/>
        <v>2.3807718814610612</v>
      </c>
      <c r="AL38">
        <f t="shared" si="58"/>
        <v>1.3900357830993668</v>
      </c>
      <c r="AM38">
        <f t="shared" si="58"/>
        <v>1.8348122866894199</v>
      </c>
      <c r="AN38">
        <f t="shared" si="58"/>
        <v>1.7009757632987095</v>
      </c>
      <c r="AO38">
        <f t="shared" si="58"/>
        <v>0.77322274881516584</v>
      </c>
      <c r="AP38">
        <f t="shared" si="58"/>
        <v>1.2225372076541461E-2</v>
      </c>
      <c r="AQ38">
        <f t="shared" si="58"/>
        <v>2.0741671904462602</v>
      </c>
      <c r="AR38">
        <f t="shared" si="58"/>
        <v>1.3940854326396495</v>
      </c>
      <c r="AS38">
        <f t="shared" si="58"/>
        <v>2.4774774774774775</v>
      </c>
      <c r="AT38">
        <f t="shared" si="58"/>
        <v>1.3956043956043955</v>
      </c>
      <c r="AY38">
        <f t="shared" ref="AY38:BJ38" si="59">AY16/AY29</f>
        <v>1.7940440440440439</v>
      </c>
      <c r="AZ38">
        <f t="shared" si="59"/>
        <v>1.686031746031746</v>
      </c>
      <c r="BA38">
        <f t="shared" si="59"/>
        <v>0.75127020785219401</v>
      </c>
      <c r="BB38">
        <f t="shared" si="59"/>
        <v>1.2626633387167817E-2</v>
      </c>
      <c r="BC38">
        <f t="shared" si="59"/>
        <v>1.8959999999999999</v>
      </c>
      <c r="BD38">
        <f t="shared" si="59"/>
        <v>1.4541429475015812</v>
      </c>
      <c r="BE38">
        <f t="shared" si="59"/>
        <v>2.2664709719504241</v>
      </c>
      <c r="BF38">
        <f t="shared" si="59"/>
        <v>1.3743912918934402</v>
      </c>
      <c r="BG38">
        <f t="shared" si="59"/>
        <v>1.8999016232169208</v>
      </c>
      <c r="BH38">
        <f t="shared" si="59"/>
        <v>1.9958563535911602</v>
      </c>
      <c r="BI38">
        <f t="shared" si="59"/>
        <v>0.95748819116421224</v>
      </c>
      <c r="BJ38">
        <f t="shared" si="59"/>
        <v>6.6244663624319151E-3</v>
      </c>
      <c r="BO38">
        <f t="shared" ref="BO38:BZ38" si="60">BO16/BO29</f>
        <v>2.5580190037431616</v>
      </c>
      <c r="BP38">
        <f t="shared" si="60"/>
        <v>1.8618857901726427</v>
      </c>
      <c r="BQ38">
        <f t="shared" si="60"/>
        <v>2.6188709249933741</v>
      </c>
      <c r="BR38">
        <f t="shared" si="60"/>
        <v>1.7105621033544878</v>
      </c>
      <c r="BS38">
        <f t="shared" si="60"/>
        <v>2.283050847457627</v>
      </c>
      <c r="BT38">
        <f t="shared" si="60"/>
        <v>1.9375489939900705</v>
      </c>
      <c r="BU38">
        <f t="shared" si="60"/>
        <v>0.9807564698075647</v>
      </c>
      <c r="BV38">
        <f t="shared" si="60"/>
        <v>1.5100444923823649E-2</v>
      </c>
      <c r="BW38">
        <f t="shared" si="60"/>
        <v>2.5864621893178215</v>
      </c>
      <c r="BX38">
        <f t="shared" si="60"/>
        <v>2.1848225214198287</v>
      </c>
      <c r="BY38">
        <f t="shared" si="60"/>
        <v>2.6810321894120777</v>
      </c>
      <c r="BZ38">
        <f t="shared" si="60"/>
        <v>1.8380657857745291</v>
      </c>
      <c r="CE38">
        <f t="shared" ref="CE38:CP38" si="61">CE16/CE29</f>
        <v>2.547929980550153</v>
      </c>
      <c r="CF38">
        <f t="shared" si="61"/>
        <v>2.4270575768279761</v>
      </c>
      <c r="CG38">
        <f t="shared" si="61"/>
        <v>1.0364283757874555</v>
      </c>
      <c r="CH38">
        <f t="shared" si="61"/>
        <v>1.2511443393347574E-2</v>
      </c>
      <c r="CI38">
        <f t="shared" si="61"/>
        <v>2.5638235294117648</v>
      </c>
      <c r="CJ38">
        <f t="shared" si="61"/>
        <v>1.7938521066208082</v>
      </c>
      <c r="CK38">
        <f t="shared" si="61"/>
        <v>3.5428999625327839</v>
      </c>
      <c r="CL38">
        <f t="shared" si="61"/>
        <v>1.9138413685847588</v>
      </c>
      <c r="CM38">
        <f t="shared" si="61"/>
        <v>2.2186963979416809</v>
      </c>
      <c r="CN38">
        <f t="shared" si="61"/>
        <v>2.3011606597434331</v>
      </c>
      <c r="CO38">
        <f t="shared" si="61"/>
        <v>1.2842051017778924</v>
      </c>
      <c r="CP38">
        <f t="shared" si="61"/>
        <v>8.6298258894776693E-3</v>
      </c>
      <c r="CU38">
        <f t="shared" ref="CU38:DF38" si="62">CU16/CU29</f>
        <v>2.4443029917250159</v>
      </c>
      <c r="CV38">
        <f t="shared" si="62"/>
        <v>3.137660485021398</v>
      </c>
      <c r="CW38">
        <f t="shared" si="62"/>
        <v>3.4306893995552259</v>
      </c>
      <c r="CX38">
        <f t="shared" si="62"/>
        <v>3.6175329712955779</v>
      </c>
      <c r="CY38">
        <f t="shared" si="62"/>
        <v>3.4872783346183502</v>
      </c>
      <c r="CZ38">
        <f t="shared" si="62"/>
        <v>3.3768844221105527</v>
      </c>
      <c r="DA38">
        <f t="shared" si="62"/>
        <v>0.32582582582582581</v>
      </c>
      <c r="DB38">
        <f t="shared" si="62"/>
        <v>0.28234183191690276</v>
      </c>
      <c r="DC38">
        <f t="shared" si="62"/>
        <v>0.24326877657061879</v>
      </c>
      <c r="DD38">
        <f t="shared" si="62"/>
        <v>0.2812803103782735</v>
      </c>
      <c r="DE38">
        <f t="shared" si="62"/>
        <v>0.26117982873453854</v>
      </c>
      <c r="DF38">
        <f t="shared" si="62"/>
        <v>0.2907303370786517</v>
      </c>
      <c r="DK38">
        <f t="shared" ref="DK38:DV38" si="63">DK16/DK29</f>
        <v>1.8587634713556438</v>
      </c>
      <c r="DL38">
        <f t="shared" si="63"/>
        <v>3.2285714285714286</v>
      </c>
      <c r="DM38">
        <f t="shared" si="63"/>
        <v>2.9191919191919191</v>
      </c>
      <c r="DN38">
        <f t="shared" si="63"/>
        <v>3.1608929946112396</v>
      </c>
      <c r="DO38">
        <f t="shared" si="63"/>
        <v>3.1027298850574714</v>
      </c>
      <c r="DP38">
        <f t="shared" si="63"/>
        <v>3.334291876347951</v>
      </c>
      <c r="DQ38">
        <f t="shared" si="63"/>
        <v>0.26099851705388039</v>
      </c>
      <c r="DR38">
        <f t="shared" si="63"/>
        <v>0.26099585062240666</v>
      </c>
      <c r="DS38">
        <f t="shared" si="63"/>
        <v>0.2613430127041742</v>
      </c>
      <c r="DT38">
        <f t="shared" si="63"/>
        <v>0.24674157303370786</v>
      </c>
      <c r="DU38">
        <f t="shared" si="63"/>
        <v>0.277516462841016</v>
      </c>
      <c r="DV38">
        <f t="shared" si="63"/>
        <v>0.2918610679108346</v>
      </c>
    </row>
    <row r="41" spans="1:126">
      <c r="A41" t="s">
        <v>291</v>
      </c>
      <c r="N41" t="s">
        <v>293</v>
      </c>
    </row>
    <row r="42" spans="1:126">
      <c r="A42" t="s">
        <v>292</v>
      </c>
    </row>
  </sheetData>
  <phoneticPr fontId="1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193"/>
  <sheetViews>
    <sheetView workbookViewId="0">
      <selection sqref="A1:XFD1"/>
    </sheetView>
  </sheetViews>
  <sheetFormatPr baseColWidth="10" defaultRowHeight="15"/>
  <cols>
    <col min="6" max="6" width="12.6640625" customWidth="1"/>
    <col min="7" max="7" width="11.6640625" customWidth="1"/>
    <col min="8" max="8" width="15.33203125" customWidth="1"/>
    <col min="9" max="9" width="14.1640625" customWidth="1"/>
    <col min="10" max="10" width="12.33203125" customWidth="1"/>
    <col min="11" max="11" width="15.33203125" customWidth="1"/>
    <col min="12" max="12" width="12.83203125" customWidth="1"/>
    <col min="13" max="13" width="12.5" customWidth="1"/>
    <col min="14" max="14" width="14.6640625" customWidth="1"/>
  </cols>
  <sheetData>
    <row r="1" spans="1:15">
      <c r="A1" s="25" t="s">
        <v>5</v>
      </c>
      <c r="B1" s="25" t="s">
        <v>3</v>
      </c>
      <c r="C1" s="27" t="s">
        <v>4</v>
      </c>
      <c r="D1" s="29" t="s">
        <v>25</v>
      </c>
      <c r="E1" s="30" t="s">
        <v>24</v>
      </c>
      <c r="F1" s="146" t="s">
        <v>192</v>
      </c>
      <c r="G1" s="72" t="s">
        <v>195</v>
      </c>
      <c r="H1" s="74" t="s">
        <v>198</v>
      </c>
      <c r="I1" s="146" t="s">
        <v>193</v>
      </c>
      <c r="J1" s="72" t="s">
        <v>196</v>
      </c>
      <c r="K1" s="74" t="s">
        <v>199</v>
      </c>
      <c r="L1" s="146" t="s">
        <v>194</v>
      </c>
      <c r="M1" s="72" t="s">
        <v>197</v>
      </c>
      <c r="N1" s="74" t="s">
        <v>200</v>
      </c>
      <c r="O1" s="74" t="s">
        <v>269</v>
      </c>
    </row>
    <row r="2" spans="1:15">
      <c r="A2" s="25">
        <v>5</v>
      </c>
      <c r="B2" s="25">
        <v>0.5</v>
      </c>
      <c r="C2" s="27">
        <v>15</v>
      </c>
      <c r="D2" s="31" t="s">
        <v>26</v>
      </c>
      <c r="E2" s="32">
        <v>1</v>
      </c>
      <c r="F2" s="10">
        <v>2909</v>
      </c>
      <c r="G2" s="10">
        <v>4038</v>
      </c>
      <c r="H2">
        <f>F2/G2</f>
        <v>0.72040614165428429</v>
      </c>
      <c r="I2" s="10">
        <v>4878</v>
      </c>
      <c r="J2" s="10">
        <v>3152</v>
      </c>
      <c r="K2">
        <f>I2/J2</f>
        <v>1.5475888324873097</v>
      </c>
      <c r="L2" s="10">
        <v>6370</v>
      </c>
      <c r="M2" s="10">
        <v>3255</v>
      </c>
      <c r="N2">
        <f>L2/M2</f>
        <v>1.956989247311828</v>
      </c>
      <c r="O2" t="s">
        <v>271</v>
      </c>
    </row>
    <row r="3" spans="1:15">
      <c r="A3" s="25">
        <v>5</v>
      </c>
      <c r="B3" s="25">
        <v>0.5</v>
      </c>
      <c r="C3" s="27">
        <v>20</v>
      </c>
      <c r="D3" s="31" t="s">
        <v>27</v>
      </c>
      <c r="E3" s="32">
        <v>1</v>
      </c>
      <c r="F3" s="10">
        <v>3086</v>
      </c>
      <c r="G3" s="10">
        <v>4663</v>
      </c>
      <c r="H3">
        <f t="shared" ref="H3:H66" si="0">F3/G3</f>
        <v>0.66180570448209308</v>
      </c>
      <c r="I3" s="10">
        <v>5039</v>
      </c>
      <c r="J3" s="10">
        <v>4406</v>
      </c>
      <c r="K3">
        <f t="shared" ref="K3:K66" si="1">I3/J3</f>
        <v>1.1436677258284158</v>
      </c>
      <c r="L3" s="10">
        <v>8845</v>
      </c>
      <c r="M3" s="10">
        <v>4635</v>
      </c>
      <c r="N3">
        <f t="shared" ref="N3:N66" si="2">L3/M3</f>
        <v>1.9083063646170442</v>
      </c>
      <c r="O3" t="s">
        <v>271</v>
      </c>
    </row>
    <row r="4" spans="1:15">
      <c r="A4" s="25">
        <v>5</v>
      </c>
      <c r="B4" s="25">
        <v>0.5</v>
      </c>
      <c r="C4" s="27">
        <v>25</v>
      </c>
      <c r="D4" s="31" t="s">
        <v>28</v>
      </c>
      <c r="E4" s="32">
        <v>1</v>
      </c>
      <c r="F4" s="10">
        <v>1632</v>
      </c>
      <c r="G4" s="10">
        <v>3894</v>
      </c>
      <c r="H4">
        <f t="shared" si="0"/>
        <v>0.41910631741140214</v>
      </c>
      <c r="I4" s="10">
        <v>1724</v>
      </c>
      <c r="J4" s="10">
        <v>3636</v>
      </c>
      <c r="K4">
        <f t="shared" si="1"/>
        <v>0.47414741474147415</v>
      </c>
      <c r="L4" s="10">
        <v>2118</v>
      </c>
      <c r="M4" s="10">
        <v>4434</v>
      </c>
      <c r="N4">
        <f t="shared" si="2"/>
        <v>0.47767253044654939</v>
      </c>
      <c r="O4" t="s">
        <v>270</v>
      </c>
    </row>
    <row r="5" spans="1:15">
      <c r="A5" s="25">
        <v>5</v>
      </c>
      <c r="B5" s="25">
        <v>0.5</v>
      </c>
      <c r="C5" s="27">
        <v>30</v>
      </c>
      <c r="D5" s="31" t="s">
        <v>29</v>
      </c>
      <c r="E5" s="32">
        <v>1</v>
      </c>
      <c r="F5" s="10">
        <v>6140</v>
      </c>
      <c r="G5" s="10">
        <v>3471</v>
      </c>
      <c r="H5">
        <f t="shared" si="0"/>
        <v>1.7689426678190723</v>
      </c>
      <c r="I5" s="10">
        <v>8319</v>
      </c>
      <c r="J5" s="10">
        <v>3035</v>
      </c>
      <c r="K5">
        <f t="shared" si="1"/>
        <v>2.7410214168039539</v>
      </c>
      <c r="L5" s="10">
        <v>12768</v>
      </c>
      <c r="M5" s="10">
        <v>3870</v>
      </c>
      <c r="N5">
        <f t="shared" si="2"/>
        <v>3.2992248062015506</v>
      </c>
      <c r="O5" t="s">
        <v>271</v>
      </c>
    </row>
    <row r="6" spans="1:15">
      <c r="A6" s="25">
        <v>5</v>
      </c>
      <c r="B6" s="25">
        <v>0.5</v>
      </c>
      <c r="C6" s="27">
        <v>35</v>
      </c>
      <c r="D6" s="31" t="s">
        <v>30</v>
      </c>
      <c r="E6" s="32">
        <v>1</v>
      </c>
      <c r="F6" s="10">
        <v>6183</v>
      </c>
      <c r="G6" s="10">
        <v>2941</v>
      </c>
      <c r="H6">
        <f t="shared" si="0"/>
        <v>2.1023461407684461</v>
      </c>
      <c r="I6" s="10">
        <v>7756</v>
      </c>
      <c r="J6" s="10">
        <v>2475</v>
      </c>
      <c r="K6">
        <f t="shared" si="1"/>
        <v>3.1337373737373739</v>
      </c>
      <c r="L6" s="10">
        <v>11453</v>
      </c>
      <c r="M6" s="10">
        <v>3082</v>
      </c>
      <c r="N6">
        <f t="shared" si="2"/>
        <v>3.7160934458144061</v>
      </c>
      <c r="O6" t="s">
        <v>271</v>
      </c>
    </row>
    <row r="7" spans="1:15">
      <c r="A7" s="25">
        <v>5</v>
      </c>
      <c r="B7" s="25">
        <v>0.75</v>
      </c>
      <c r="C7" s="27">
        <v>15</v>
      </c>
      <c r="D7" s="31" t="s">
        <v>31</v>
      </c>
      <c r="E7" s="32">
        <v>1</v>
      </c>
      <c r="F7" s="10">
        <v>68</v>
      </c>
      <c r="G7" s="10">
        <v>3885</v>
      </c>
      <c r="H7">
        <f t="shared" si="0"/>
        <v>1.7503217503217504E-2</v>
      </c>
      <c r="I7" s="10">
        <v>100</v>
      </c>
      <c r="J7" s="10">
        <v>3998</v>
      </c>
      <c r="K7">
        <f t="shared" si="1"/>
        <v>2.5012506253126562E-2</v>
      </c>
      <c r="L7" s="10">
        <v>135</v>
      </c>
      <c r="M7" s="10">
        <v>4257</v>
      </c>
      <c r="N7">
        <f t="shared" si="2"/>
        <v>3.1712473572938688E-2</v>
      </c>
      <c r="O7" t="s">
        <v>271</v>
      </c>
    </row>
    <row r="8" spans="1:15">
      <c r="A8" s="25">
        <v>5</v>
      </c>
      <c r="B8" s="25">
        <v>0.75</v>
      </c>
      <c r="C8" s="27">
        <v>20</v>
      </c>
      <c r="D8" s="31" t="s">
        <v>32</v>
      </c>
      <c r="E8" s="32">
        <v>1</v>
      </c>
      <c r="F8" s="10">
        <v>1803</v>
      </c>
      <c r="G8" s="10">
        <v>5220</v>
      </c>
      <c r="H8">
        <f t="shared" si="0"/>
        <v>0.34540229885057472</v>
      </c>
      <c r="I8" s="10">
        <v>1876</v>
      </c>
      <c r="J8" s="10">
        <v>4667</v>
      </c>
      <c r="K8">
        <f t="shared" si="1"/>
        <v>0.40197128776515961</v>
      </c>
      <c r="L8" s="10">
        <v>2659</v>
      </c>
      <c r="M8" s="10">
        <v>4486</v>
      </c>
      <c r="N8">
        <f t="shared" si="2"/>
        <v>0.59273294694605438</v>
      </c>
      <c r="O8" t="s">
        <v>271</v>
      </c>
    </row>
    <row r="9" spans="1:15">
      <c r="A9" s="25">
        <v>5</v>
      </c>
      <c r="B9" s="25">
        <v>0.75</v>
      </c>
      <c r="C9" s="27">
        <v>25</v>
      </c>
      <c r="D9" s="31" t="s">
        <v>33</v>
      </c>
      <c r="E9" s="32">
        <v>1</v>
      </c>
      <c r="F9" s="10">
        <v>3745</v>
      </c>
      <c r="G9" s="10">
        <v>3370</v>
      </c>
      <c r="H9">
        <f t="shared" si="0"/>
        <v>1.1112759643916914</v>
      </c>
      <c r="I9" s="10">
        <v>4753</v>
      </c>
      <c r="J9" s="10">
        <v>3167</v>
      </c>
      <c r="K9">
        <f t="shared" si="1"/>
        <v>1.5007893905904641</v>
      </c>
      <c r="L9" s="10">
        <v>8884</v>
      </c>
      <c r="M9" s="10">
        <v>3473</v>
      </c>
      <c r="N9">
        <f t="shared" si="2"/>
        <v>2.5580190037431616</v>
      </c>
      <c r="O9" t="s">
        <v>271</v>
      </c>
    </row>
    <row r="10" spans="1:15">
      <c r="A10" s="25">
        <v>5</v>
      </c>
      <c r="B10" s="25">
        <v>0.75</v>
      </c>
      <c r="C10" s="27">
        <v>30</v>
      </c>
      <c r="D10" s="31" t="s">
        <v>26</v>
      </c>
      <c r="E10" s="32">
        <v>2</v>
      </c>
      <c r="F10" s="10">
        <v>5415</v>
      </c>
      <c r="G10" s="10">
        <v>4084</v>
      </c>
      <c r="H10">
        <f t="shared" si="0"/>
        <v>1.3259059745347699</v>
      </c>
      <c r="I10" s="10">
        <v>9990</v>
      </c>
      <c r="J10" s="10">
        <v>3956</v>
      </c>
      <c r="K10">
        <f t="shared" si="1"/>
        <v>2.525278058645096</v>
      </c>
      <c r="L10" s="10">
        <v>12475</v>
      </c>
      <c r="M10" s="10">
        <v>4052</v>
      </c>
      <c r="N10">
        <f t="shared" si="2"/>
        <v>3.0787265547877589</v>
      </c>
      <c r="O10" t="s">
        <v>271</v>
      </c>
    </row>
    <row r="11" spans="1:15">
      <c r="A11" s="25">
        <v>5</v>
      </c>
      <c r="B11" s="25">
        <v>0.75</v>
      </c>
      <c r="C11" s="27">
        <v>35</v>
      </c>
      <c r="D11" s="31" t="s">
        <v>27</v>
      </c>
      <c r="E11" s="32">
        <v>2</v>
      </c>
      <c r="F11" s="10">
        <v>5604</v>
      </c>
      <c r="G11" s="10">
        <v>3805</v>
      </c>
      <c r="H11">
        <f t="shared" si="0"/>
        <v>1.4727989487516426</v>
      </c>
      <c r="I11" s="10">
        <v>9806</v>
      </c>
      <c r="J11" s="10">
        <v>3455</v>
      </c>
      <c r="K11">
        <f t="shared" si="1"/>
        <v>2.8382054992764112</v>
      </c>
      <c r="L11" s="10">
        <v>12461</v>
      </c>
      <c r="M11" s="10">
        <v>3870</v>
      </c>
      <c r="N11">
        <f t="shared" si="2"/>
        <v>3.2198966408268732</v>
      </c>
      <c r="O11" t="s">
        <v>271</v>
      </c>
    </row>
    <row r="12" spans="1:15">
      <c r="A12" s="25">
        <v>5</v>
      </c>
      <c r="B12" s="25">
        <v>1.25</v>
      </c>
      <c r="C12" s="27">
        <v>15</v>
      </c>
      <c r="D12" s="31" t="s">
        <v>28</v>
      </c>
      <c r="E12" s="32">
        <v>2</v>
      </c>
      <c r="F12" s="10">
        <v>103</v>
      </c>
      <c r="G12" s="10">
        <v>5534</v>
      </c>
      <c r="H12">
        <f t="shared" si="0"/>
        <v>1.8612215395735453E-2</v>
      </c>
      <c r="I12" s="10">
        <v>162</v>
      </c>
      <c r="J12" s="10">
        <v>5689</v>
      </c>
      <c r="K12">
        <f t="shared" si="1"/>
        <v>2.8476006328001405E-2</v>
      </c>
      <c r="L12" s="10">
        <v>211</v>
      </c>
      <c r="M12" s="10">
        <v>6450</v>
      </c>
      <c r="N12">
        <f t="shared" si="2"/>
        <v>3.2713178294573646E-2</v>
      </c>
      <c r="O12" t="s">
        <v>270</v>
      </c>
    </row>
    <row r="13" spans="1:15">
      <c r="A13" s="25">
        <v>5</v>
      </c>
      <c r="B13" s="25">
        <v>1.25</v>
      </c>
      <c r="C13" s="27">
        <v>20</v>
      </c>
      <c r="D13" s="31" t="s">
        <v>29</v>
      </c>
      <c r="E13" s="32">
        <v>2</v>
      </c>
      <c r="F13" s="10">
        <v>5692</v>
      </c>
      <c r="G13" s="10">
        <v>4792</v>
      </c>
      <c r="H13">
        <f t="shared" si="0"/>
        <v>1.187813021702838</v>
      </c>
      <c r="I13" s="10">
        <v>9024</v>
      </c>
      <c r="J13" s="10">
        <v>4614</v>
      </c>
      <c r="K13">
        <f t="shared" si="1"/>
        <v>1.9557867360208063</v>
      </c>
      <c r="L13" s="10">
        <v>12718</v>
      </c>
      <c r="M13" s="10">
        <v>5449</v>
      </c>
      <c r="N13">
        <f t="shared" si="2"/>
        <v>2.3340062396770049</v>
      </c>
      <c r="O13" t="s">
        <v>271</v>
      </c>
    </row>
    <row r="14" spans="1:15">
      <c r="A14" s="25">
        <v>5</v>
      </c>
      <c r="B14" s="25">
        <v>1.25</v>
      </c>
      <c r="C14" s="27">
        <v>25</v>
      </c>
      <c r="D14" s="31" t="s">
        <v>30</v>
      </c>
      <c r="E14" s="32">
        <v>2</v>
      </c>
      <c r="F14" s="10">
        <v>1325</v>
      </c>
      <c r="G14" s="10">
        <v>4990</v>
      </c>
      <c r="H14">
        <f t="shared" si="0"/>
        <v>0.26553106212424848</v>
      </c>
      <c r="I14" s="10">
        <v>1588</v>
      </c>
      <c r="J14" s="10">
        <v>5051</v>
      </c>
      <c r="K14">
        <f t="shared" si="1"/>
        <v>0.31439318946743217</v>
      </c>
      <c r="L14" s="10">
        <v>2043</v>
      </c>
      <c r="M14" s="10">
        <v>5430</v>
      </c>
      <c r="N14">
        <f t="shared" si="2"/>
        <v>0.37624309392265193</v>
      </c>
      <c r="O14" t="s">
        <v>271</v>
      </c>
    </row>
    <row r="15" spans="1:15">
      <c r="A15" s="25">
        <v>5</v>
      </c>
      <c r="B15" s="25">
        <v>1.25</v>
      </c>
      <c r="C15" s="27">
        <v>30</v>
      </c>
      <c r="D15" s="31" t="s">
        <v>31</v>
      </c>
      <c r="E15" s="32">
        <v>2</v>
      </c>
      <c r="F15" s="10">
        <v>4923</v>
      </c>
      <c r="G15" s="10">
        <v>3964</v>
      </c>
      <c r="H15">
        <f t="shared" si="0"/>
        <v>1.2419273461150353</v>
      </c>
      <c r="I15" s="10">
        <v>6633</v>
      </c>
      <c r="J15" s="10">
        <v>4019</v>
      </c>
      <c r="K15">
        <f t="shared" si="1"/>
        <v>1.6504105498880319</v>
      </c>
      <c r="L15" s="10">
        <v>9495</v>
      </c>
      <c r="M15" s="10">
        <v>4827</v>
      </c>
      <c r="N15">
        <f t="shared" si="2"/>
        <v>1.9670602858918582</v>
      </c>
      <c r="O15" t="s">
        <v>271</v>
      </c>
    </row>
    <row r="16" spans="1:15">
      <c r="A16" s="25">
        <v>5</v>
      </c>
      <c r="B16" s="25">
        <v>1.25</v>
      </c>
      <c r="C16" s="27">
        <v>35</v>
      </c>
      <c r="D16" s="31" t="s">
        <v>32</v>
      </c>
      <c r="E16" s="32">
        <v>2</v>
      </c>
      <c r="F16" s="10">
        <v>5469</v>
      </c>
      <c r="G16" s="10">
        <v>4543</v>
      </c>
      <c r="H16">
        <f t="shared" si="0"/>
        <v>1.2038300682368479</v>
      </c>
      <c r="I16" s="10">
        <v>8495</v>
      </c>
      <c r="J16" s="10">
        <v>3897</v>
      </c>
      <c r="K16">
        <f t="shared" si="1"/>
        <v>2.1798819604824224</v>
      </c>
      <c r="L16" s="10">
        <v>11953</v>
      </c>
      <c r="M16" s="10">
        <v>4671</v>
      </c>
      <c r="N16">
        <f t="shared" si="2"/>
        <v>2.558980946264183</v>
      </c>
      <c r="O16" t="s">
        <v>271</v>
      </c>
    </row>
    <row r="17" spans="1:15">
      <c r="A17" s="25">
        <v>5</v>
      </c>
      <c r="B17" s="25">
        <v>1.5</v>
      </c>
      <c r="C17" s="27">
        <v>15</v>
      </c>
      <c r="D17" s="31" t="s">
        <v>33</v>
      </c>
      <c r="E17" s="32">
        <v>2</v>
      </c>
      <c r="F17" s="10">
        <v>4036</v>
      </c>
      <c r="G17" s="10">
        <v>4986</v>
      </c>
      <c r="H17">
        <f t="shared" si="0"/>
        <v>0.80946650621740879</v>
      </c>
      <c r="I17" s="10">
        <v>5607</v>
      </c>
      <c r="J17" s="10">
        <v>4867</v>
      </c>
      <c r="K17">
        <f t="shared" si="1"/>
        <v>1.1520443805218821</v>
      </c>
      <c r="L17" s="10">
        <v>9814</v>
      </c>
      <c r="M17" s="10">
        <v>5271</v>
      </c>
      <c r="N17">
        <f t="shared" si="2"/>
        <v>1.8618857901726427</v>
      </c>
      <c r="O17" t="s">
        <v>271</v>
      </c>
    </row>
    <row r="18" spans="1:15">
      <c r="A18" s="25">
        <v>5</v>
      </c>
      <c r="B18" s="25">
        <v>1.5</v>
      </c>
      <c r="C18" s="27">
        <v>20</v>
      </c>
      <c r="D18" s="31" t="s">
        <v>26</v>
      </c>
      <c r="E18" s="32">
        <v>3</v>
      </c>
      <c r="F18" s="10">
        <v>4664</v>
      </c>
      <c r="G18" s="10">
        <v>5624</v>
      </c>
      <c r="H18">
        <f t="shared" si="0"/>
        <v>0.829302987197724</v>
      </c>
      <c r="I18" s="10">
        <v>8584</v>
      </c>
      <c r="J18" s="10">
        <v>5013</v>
      </c>
      <c r="K18">
        <f t="shared" si="1"/>
        <v>1.7123478954717735</v>
      </c>
      <c r="L18" s="10">
        <v>10159</v>
      </c>
      <c r="M18" s="10">
        <v>4777</v>
      </c>
      <c r="N18">
        <f t="shared" si="2"/>
        <v>2.1266485241783548</v>
      </c>
      <c r="O18" t="s">
        <v>271</v>
      </c>
    </row>
    <row r="19" spans="1:15">
      <c r="A19" s="25">
        <v>5</v>
      </c>
      <c r="B19" s="25">
        <v>1.5</v>
      </c>
      <c r="C19" s="27">
        <v>25</v>
      </c>
      <c r="D19" s="31" t="s">
        <v>27</v>
      </c>
      <c r="E19" s="32">
        <v>3</v>
      </c>
      <c r="F19" s="10">
        <v>5686</v>
      </c>
      <c r="G19" s="10">
        <v>5320</v>
      </c>
      <c r="H19">
        <f t="shared" si="0"/>
        <v>1.0687969924812031</v>
      </c>
      <c r="I19" s="10">
        <v>9304</v>
      </c>
      <c r="J19" s="10">
        <v>5079</v>
      </c>
      <c r="K19">
        <f t="shared" si="1"/>
        <v>1.8318566646977752</v>
      </c>
      <c r="L19" s="10">
        <v>12912</v>
      </c>
      <c r="M19" s="10">
        <v>5468</v>
      </c>
      <c r="N19">
        <f t="shared" si="2"/>
        <v>2.3613752743233358</v>
      </c>
      <c r="O19" t="s">
        <v>271</v>
      </c>
    </row>
    <row r="20" spans="1:15">
      <c r="A20" s="25">
        <v>5</v>
      </c>
      <c r="B20" s="25">
        <v>1.5</v>
      </c>
      <c r="C20" s="27">
        <v>30</v>
      </c>
      <c r="D20" s="31" t="s">
        <v>28</v>
      </c>
      <c r="E20" s="32">
        <v>3</v>
      </c>
      <c r="F20" s="10">
        <v>6060</v>
      </c>
      <c r="G20" s="10">
        <v>4976</v>
      </c>
      <c r="H20">
        <f t="shared" si="0"/>
        <v>1.2178456591639872</v>
      </c>
      <c r="I20" s="10">
        <v>9868</v>
      </c>
      <c r="J20" s="10">
        <v>4752</v>
      </c>
      <c r="K20">
        <f t="shared" si="1"/>
        <v>2.0765993265993266</v>
      </c>
      <c r="L20" s="10">
        <v>10904</v>
      </c>
      <c r="M20" s="10">
        <v>5759</v>
      </c>
      <c r="N20">
        <f t="shared" si="2"/>
        <v>1.8933842681021011</v>
      </c>
      <c r="O20" t="s">
        <v>271</v>
      </c>
    </row>
    <row r="21" spans="1:15">
      <c r="A21" s="25">
        <v>5</v>
      </c>
      <c r="B21" s="25">
        <v>1.5</v>
      </c>
      <c r="C21" s="27">
        <v>35</v>
      </c>
      <c r="D21" s="31" t="s">
        <v>29</v>
      </c>
      <c r="E21" s="32">
        <v>3</v>
      </c>
      <c r="F21" s="10">
        <v>5676</v>
      </c>
      <c r="G21" s="10">
        <v>5422</v>
      </c>
      <c r="H21">
        <f t="shared" si="0"/>
        <v>1.0468461822205828</v>
      </c>
      <c r="I21" s="10">
        <v>9244</v>
      </c>
      <c r="J21" s="10">
        <v>5039</v>
      </c>
      <c r="K21">
        <f t="shared" si="1"/>
        <v>1.8344909704306409</v>
      </c>
      <c r="L21" s="10">
        <v>12025</v>
      </c>
      <c r="M21" s="10">
        <v>5573</v>
      </c>
      <c r="N21">
        <f t="shared" si="2"/>
        <v>2.1577247443028891</v>
      </c>
      <c r="O21" t="s">
        <v>271</v>
      </c>
    </row>
    <row r="22" spans="1:15">
      <c r="A22" s="25">
        <v>10</v>
      </c>
      <c r="B22" s="25">
        <v>0.5</v>
      </c>
      <c r="C22" s="27">
        <v>15</v>
      </c>
      <c r="D22" s="31" t="s">
        <v>30</v>
      </c>
      <c r="E22" s="32">
        <v>3</v>
      </c>
      <c r="F22" s="10">
        <v>2791</v>
      </c>
      <c r="G22" s="10">
        <v>3376</v>
      </c>
      <c r="H22">
        <f t="shared" si="0"/>
        <v>0.82671800947867302</v>
      </c>
      <c r="I22" s="10">
        <v>5121</v>
      </c>
      <c r="J22" s="10">
        <v>3332</v>
      </c>
      <c r="K22">
        <f t="shared" si="1"/>
        <v>1.5369147659063624</v>
      </c>
      <c r="L22" s="10">
        <v>5991</v>
      </c>
      <c r="M22" s="10">
        <v>3556</v>
      </c>
      <c r="N22">
        <f t="shared" si="2"/>
        <v>1.6847581552305961</v>
      </c>
      <c r="O22" t="s">
        <v>271</v>
      </c>
    </row>
    <row r="23" spans="1:15">
      <c r="A23" s="25">
        <v>10</v>
      </c>
      <c r="B23" s="25">
        <v>0.5</v>
      </c>
      <c r="C23" s="27">
        <v>20</v>
      </c>
      <c r="D23" s="31" t="s">
        <v>31</v>
      </c>
      <c r="E23" s="32">
        <v>3</v>
      </c>
      <c r="F23" s="10">
        <v>3189</v>
      </c>
      <c r="G23" s="10">
        <v>3227</v>
      </c>
      <c r="H23">
        <f t="shared" si="0"/>
        <v>0.98822435698791444</v>
      </c>
      <c r="I23" s="10">
        <v>5378</v>
      </c>
      <c r="J23" s="10">
        <v>2806</v>
      </c>
      <c r="K23">
        <f t="shared" si="1"/>
        <v>1.9166072701354242</v>
      </c>
      <c r="L23" s="10">
        <v>7341</v>
      </c>
      <c r="M23" s="10">
        <v>3522</v>
      </c>
      <c r="N23">
        <f t="shared" si="2"/>
        <v>2.0843270868824533</v>
      </c>
      <c r="O23" t="s">
        <v>271</v>
      </c>
    </row>
    <row r="24" spans="1:15">
      <c r="A24" s="25">
        <v>10</v>
      </c>
      <c r="B24" s="25">
        <v>0.5</v>
      </c>
      <c r="C24" s="27">
        <v>25</v>
      </c>
      <c r="D24" s="31" t="s">
        <v>32</v>
      </c>
      <c r="E24" s="32">
        <v>3</v>
      </c>
      <c r="F24" s="10">
        <v>4460</v>
      </c>
      <c r="G24" s="10">
        <v>3421</v>
      </c>
      <c r="H24">
        <f t="shared" si="0"/>
        <v>1.3037123648056124</v>
      </c>
      <c r="I24" s="10">
        <v>6553</v>
      </c>
      <c r="J24" s="10">
        <v>3499</v>
      </c>
      <c r="K24">
        <f t="shared" si="1"/>
        <v>1.8728208059445557</v>
      </c>
      <c r="L24" s="10">
        <v>9746</v>
      </c>
      <c r="M24" s="10">
        <v>3950</v>
      </c>
      <c r="N24">
        <f t="shared" si="2"/>
        <v>2.4673417721518986</v>
      </c>
      <c r="O24" t="s">
        <v>271</v>
      </c>
    </row>
    <row r="25" spans="1:15">
      <c r="A25" s="25">
        <v>10</v>
      </c>
      <c r="B25" s="25">
        <v>0.5</v>
      </c>
      <c r="C25" s="27">
        <v>30</v>
      </c>
      <c r="D25" s="31" t="s">
        <v>33</v>
      </c>
      <c r="E25" s="32">
        <v>3</v>
      </c>
      <c r="F25" s="10">
        <v>4592</v>
      </c>
      <c r="G25" s="10">
        <v>3053</v>
      </c>
      <c r="H25">
        <f t="shared" si="0"/>
        <v>1.5040943334425156</v>
      </c>
      <c r="I25" s="10">
        <v>6909</v>
      </c>
      <c r="J25" s="10">
        <v>2902</v>
      </c>
      <c r="K25">
        <f t="shared" si="1"/>
        <v>2.3807718814610612</v>
      </c>
      <c r="L25" s="10">
        <v>9881</v>
      </c>
      <c r="M25" s="10">
        <v>3773</v>
      </c>
      <c r="N25">
        <f t="shared" si="2"/>
        <v>2.6188709249933741</v>
      </c>
      <c r="O25" t="s">
        <v>271</v>
      </c>
    </row>
    <row r="26" spans="1:15">
      <c r="A26" s="25">
        <v>10</v>
      </c>
      <c r="B26" s="25">
        <v>0.5</v>
      </c>
      <c r="C26" s="27">
        <v>35</v>
      </c>
      <c r="D26" s="31" t="s">
        <v>26</v>
      </c>
      <c r="E26" s="32">
        <v>4</v>
      </c>
      <c r="F26" s="10">
        <v>4825</v>
      </c>
      <c r="G26" s="10">
        <v>3211</v>
      </c>
      <c r="H26">
        <f t="shared" si="0"/>
        <v>1.5026471504204297</v>
      </c>
      <c r="I26" s="10">
        <v>8155</v>
      </c>
      <c r="J26" s="10">
        <v>3016</v>
      </c>
      <c r="K26">
        <f t="shared" si="1"/>
        <v>2.7039124668435015</v>
      </c>
      <c r="L26" s="10">
        <v>10222</v>
      </c>
      <c r="M26" s="10">
        <v>3060</v>
      </c>
      <c r="N26">
        <f t="shared" si="2"/>
        <v>3.3405228758169936</v>
      </c>
      <c r="O26" t="s">
        <v>271</v>
      </c>
    </row>
    <row r="27" spans="1:15">
      <c r="A27" s="25">
        <v>10</v>
      </c>
      <c r="B27" s="25">
        <v>0.75</v>
      </c>
      <c r="C27" s="27">
        <v>15</v>
      </c>
      <c r="D27" s="31" t="s">
        <v>27</v>
      </c>
      <c r="E27" s="32">
        <v>4</v>
      </c>
      <c r="F27" s="10">
        <v>3159</v>
      </c>
      <c r="G27" s="10">
        <v>3839</v>
      </c>
      <c r="H27">
        <f t="shared" si="0"/>
        <v>0.82287053920291742</v>
      </c>
      <c r="I27" s="10">
        <v>5455</v>
      </c>
      <c r="J27" s="10">
        <v>3354</v>
      </c>
      <c r="K27">
        <f t="shared" si="1"/>
        <v>1.6264162194394753</v>
      </c>
      <c r="L27" s="10">
        <v>6956</v>
      </c>
      <c r="M27" s="10">
        <v>3942</v>
      </c>
      <c r="N27">
        <f t="shared" si="2"/>
        <v>1.7645865043125317</v>
      </c>
      <c r="O27" t="s">
        <v>271</v>
      </c>
    </row>
    <row r="28" spans="1:15">
      <c r="A28" s="25">
        <v>10</v>
      </c>
      <c r="B28" s="25">
        <v>0.75</v>
      </c>
      <c r="C28" s="27">
        <v>20</v>
      </c>
      <c r="D28" s="31" t="s">
        <v>28</v>
      </c>
      <c r="E28" s="32">
        <v>4</v>
      </c>
      <c r="F28" s="10">
        <v>4054</v>
      </c>
      <c r="G28" s="10">
        <v>3692</v>
      </c>
      <c r="H28">
        <f t="shared" si="0"/>
        <v>1.0980498374864571</v>
      </c>
      <c r="I28" s="10">
        <v>6541</v>
      </c>
      <c r="J28" s="10">
        <v>3897</v>
      </c>
      <c r="K28">
        <f t="shared" si="1"/>
        <v>1.6784706184244291</v>
      </c>
      <c r="L28" s="10">
        <v>7722</v>
      </c>
      <c r="M28" s="10">
        <v>4099</v>
      </c>
      <c r="N28">
        <f t="shared" si="2"/>
        <v>1.8838741156379606</v>
      </c>
      <c r="O28" t="s">
        <v>271</v>
      </c>
    </row>
    <row r="29" spans="1:15">
      <c r="A29" s="25">
        <v>10</v>
      </c>
      <c r="B29" s="25">
        <v>0.75</v>
      </c>
      <c r="C29" s="27">
        <v>25</v>
      </c>
      <c r="D29" s="31" t="s">
        <v>29</v>
      </c>
      <c r="E29" s="32">
        <v>4</v>
      </c>
      <c r="F29" s="10">
        <v>4414</v>
      </c>
      <c r="G29" s="10">
        <v>3726</v>
      </c>
      <c r="H29">
        <f t="shared" si="0"/>
        <v>1.1846484165324744</v>
      </c>
      <c r="I29" s="10">
        <v>7572</v>
      </c>
      <c r="J29" s="10">
        <v>3764</v>
      </c>
      <c r="K29">
        <f t="shared" si="1"/>
        <v>2.0116896918172156</v>
      </c>
      <c r="L29" s="10">
        <v>9343</v>
      </c>
      <c r="M29" s="10">
        <v>4141</v>
      </c>
      <c r="N29">
        <f t="shared" si="2"/>
        <v>2.2562183047573048</v>
      </c>
      <c r="O29" t="s">
        <v>271</v>
      </c>
    </row>
    <row r="30" spans="1:15">
      <c r="A30" s="25">
        <v>10</v>
      </c>
      <c r="B30" s="25">
        <v>0.75</v>
      </c>
      <c r="C30" s="27">
        <v>30</v>
      </c>
      <c r="D30" s="31" t="s">
        <v>30</v>
      </c>
      <c r="E30" s="32">
        <v>4</v>
      </c>
      <c r="F30" s="10">
        <v>4817</v>
      </c>
      <c r="G30" s="10">
        <v>3958</v>
      </c>
      <c r="H30">
        <f t="shared" si="0"/>
        <v>1.2170288024254674</v>
      </c>
      <c r="I30" s="10">
        <v>6880</v>
      </c>
      <c r="J30" s="10">
        <v>3868</v>
      </c>
      <c r="K30">
        <f t="shared" si="1"/>
        <v>1.7786970010341261</v>
      </c>
      <c r="L30" s="10">
        <v>10192</v>
      </c>
      <c r="M30" s="10">
        <v>4382</v>
      </c>
      <c r="N30">
        <f t="shared" si="2"/>
        <v>2.3258785942492013</v>
      </c>
      <c r="O30" t="s">
        <v>271</v>
      </c>
    </row>
    <row r="31" spans="1:15">
      <c r="A31" s="25">
        <v>10</v>
      </c>
      <c r="B31" s="25">
        <v>0.75</v>
      </c>
      <c r="C31" s="27">
        <v>35</v>
      </c>
      <c r="D31" s="31" t="s">
        <v>31</v>
      </c>
      <c r="E31" s="32">
        <v>4</v>
      </c>
      <c r="F31" s="10">
        <v>4906</v>
      </c>
      <c r="G31" s="10">
        <v>3535</v>
      </c>
      <c r="H31">
        <f t="shared" si="0"/>
        <v>1.3878359264497879</v>
      </c>
      <c r="I31" s="10">
        <v>7396</v>
      </c>
      <c r="J31" s="10">
        <v>3184</v>
      </c>
      <c r="K31">
        <f t="shared" si="1"/>
        <v>2.3228643216080402</v>
      </c>
      <c r="L31" s="10">
        <v>11918</v>
      </c>
      <c r="M31" s="10">
        <v>3776</v>
      </c>
      <c r="N31">
        <f t="shared" si="2"/>
        <v>3.15625</v>
      </c>
      <c r="O31" t="s">
        <v>271</v>
      </c>
    </row>
    <row r="32" spans="1:15">
      <c r="A32" s="25">
        <v>10</v>
      </c>
      <c r="B32" s="25">
        <v>1.25</v>
      </c>
      <c r="C32" s="27">
        <v>15</v>
      </c>
      <c r="D32" s="31" t="s">
        <v>32</v>
      </c>
      <c r="E32" s="32">
        <v>4</v>
      </c>
      <c r="F32" s="10">
        <v>3121</v>
      </c>
      <c r="G32" s="10">
        <v>4620</v>
      </c>
      <c r="H32">
        <f t="shared" si="0"/>
        <v>0.67554112554112555</v>
      </c>
      <c r="I32" s="10">
        <v>5166</v>
      </c>
      <c r="J32" s="10">
        <v>4422</v>
      </c>
      <c r="K32">
        <f t="shared" si="1"/>
        <v>1.1682496607869741</v>
      </c>
      <c r="L32" s="10">
        <v>7767</v>
      </c>
      <c r="M32" s="10">
        <v>5201</v>
      </c>
      <c r="N32">
        <f t="shared" si="2"/>
        <v>1.4933666602576428</v>
      </c>
      <c r="O32" t="s">
        <v>271</v>
      </c>
    </row>
    <row r="33" spans="1:15">
      <c r="A33" s="25">
        <v>10</v>
      </c>
      <c r="B33" s="25">
        <v>1.25</v>
      </c>
      <c r="C33" s="27">
        <v>20</v>
      </c>
      <c r="D33" s="31" t="s">
        <v>33</v>
      </c>
      <c r="E33" s="32">
        <v>4</v>
      </c>
      <c r="F33" s="10">
        <v>3598</v>
      </c>
      <c r="G33" s="10">
        <v>4239</v>
      </c>
      <c r="H33">
        <f t="shared" si="0"/>
        <v>0.84878509082330733</v>
      </c>
      <c r="I33" s="10">
        <v>5050</v>
      </c>
      <c r="J33" s="10">
        <v>3633</v>
      </c>
      <c r="K33">
        <f t="shared" si="1"/>
        <v>1.3900357830993668</v>
      </c>
      <c r="L33" s="10">
        <v>7547</v>
      </c>
      <c r="M33" s="10">
        <v>4412</v>
      </c>
      <c r="N33">
        <f t="shared" si="2"/>
        <v>1.7105621033544878</v>
      </c>
      <c r="O33" t="s">
        <v>271</v>
      </c>
    </row>
    <row r="34" spans="1:15">
      <c r="A34" s="25">
        <v>10</v>
      </c>
      <c r="B34" s="25">
        <v>1.25</v>
      </c>
      <c r="C34" s="27">
        <v>25</v>
      </c>
      <c r="D34" s="31" t="s">
        <v>26</v>
      </c>
      <c r="E34" s="32">
        <v>5</v>
      </c>
      <c r="F34" s="10">
        <v>4635</v>
      </c>
      <c r="G34" s="10">
        <v>5013</v>
      </c>
      <c r="H34">
        <f t="shared" si="0"/>
        <v>0.92459605026929981</v>
      </c>
      <c r="I34" s="10">
        <v>7272</v>
      </c>
      <c r="J34" s="10">
        <v>5327</v>
      </c>
      <c r="K34">
        <f t="shared" si="1"/>
        <v>1.3651210812840249</v>
      </c>
      <c r="L34" s="10">
        <v>9825</v>
      </c>
      <c r="M34" s="10">
        <v>4533</v>
      </c>
      <c r="N34">
        <f t="shared" si="2"/>
        <v>2.1674387822634018</v>
      </c>
      <c r="O34" t="s">
        <v>271</v>
      </c>
    </row>
    <row r="35" spans="1:15">
      <c r="A35" s="25">
        <v>10</v>
      </c>
      <c r="B35" s="25">
        <v>1.25</v>
      </c>
      <c r="C35" s="27">
        <v>30</v>
      </c>
      <c r="D35" s="31" t="s">
        <v>27</v>
      </c>
      <c r="E35" s="32">
        <v>5</v>
      </c>
      <c r="F35" s="10">
        <v>4987</v>
      </c>
      <c r="G35" s="10">
        <v>4638</v>
      </c>
      <c r="H35">
        <f t="shared" si="0"/>
        <v>1.0752479517033204</v>
      </c>
      <c r="I35" s="10">
        <v>8650</v>
      </c>
      <c r="J35" s="10">
        <v>4331</v>
      </c>
      <c r="K35">
        <f t="shared" si="1"/>
        <v>1.9972292773031632</v>
      </c>
      <c r="L35" s="10">
        <v>11592</v>
      </c>
      <c r="M35" s="10">
        <v>5075</v>
      </c>
      <c r="N35">
        <f t="shared" si="2"/>
        <v>2.2841379310344827</v>
      </c>
      <c r="O35" t="s">
        <v>271</v>
      </c>
    </row>
    <row r="36" spans="1:15">
      <c r="A36" s="25">
        <v>10</v>
      </c>
      <c r="B36" s="25">
        <v>1.25</v>
      </c>
      <c r="C36" s="27">
        <v>35</v>
      </c>
      <c r="D36" s="31" t="s">
        <v>28</v>
      </c>
      <c r="E36" s="32">
        <v>5</v>
      </c>
      <c r="F36" s="10">
        <v>5197</v>
      </c>
      <c r="G36" s="10">
        <v>4008</v>
      </c>
      <c r="H36">
        <f t="shared" si="0"/>
        <v>1.2966566866267466</v>
      </c>
      <c r="I36" s="10">
        <v>8237</v>
      </c>
      <c r="J36" s="10">
        <v>4293</v>
      </c>
      <c r="K36">
        <f t="shared" si="1"/>
        <v>1.9187048683904029</v>
      </c>
      <c r="L36" s="10">
        <v>10693</v>
      </c>
      <c r="M36" s="10">
        <v>4818</v>
      </c>
      <c r="N36">
        <f t="shared" si="2"/>
        <v>2.2193856371938563</v>
      </c>
      <c r="O36" t="s">
        <v>271</v>
      </c>
    </row>
    <row r="37" spans="1:15">
      <c r="A37" s="25">
        <v>10</v>
      </c>
      <c r="B37" s="25">
        <v>1.5</v>
      </c>
      <c r="C37" s="27">
        <v>15</v>
      </c>
      <c r="D37" s="31" t="s">
        <v>29</v>
      </c>
      <c r="E37" s="32">
        <v>5</v>
      </c>
      <c r="F37" s="10">
        <v>3070</v>
      </c>
      <c r="G37" s="10">
        <v>4967</v>
      </c>
      <c r="H37">
        <f t="shared" si="0"/>
        <v>0.61807932353533324</v>
      </c>
      <c r="I37" s="10">
        <v>4627</v>
      </c>
      <c r="J37" s="10">
        <v>4797</v>
      </c>
      <c r="K37">
        <f t="shared" si="1"/>
        <v>0.96456118407337921</v>
      </c>
      <c r="L37" s="10">
        <v>6961</v>
      </c>
      <c r="M37" s="10">
        <v>5456</v>
      </c>
      <c r="N37">
        <f t="shared" si="2"/>
        <v>1.2758431085043989</v>
      </c>
      <c r="O37" t="s">
        <v>271</v>
      </c>
    </row>
    <row r="38" spans="1:15">
      <c r="A38" s="25">
        <v>10</v>
      </c>
      <c r="B38" s="25">
        <v>1.5</v>
      </c>
      <c r="C38" s="27">
        <v>20</v>
      </c>
      <c r="D38" s="31" t="s">
        <v>30</v>
      </c>
      <c r="E38" s="32">
        <v>5</v>
      </c>
      <c r="F38" s="10">
        <v>4004</v>
      </c>
      <c r="G38" s="10">
        <v>4665</v>
      </c>
      <c r="H38">
        <f t="shared" si="0"/>
        <v>0.85830653804930335</v>
      </c>
      <c r="I38" s="10">
        <v>5492</v>
      </c>
      <c r="J38" s="10">
        <v>4801</v>
      </c>
      <c r="K38">
        <f t="shared" si="1"/>
        <v>1.1439283482607789</v>
      </c>
      <c r="L38" s="10">
        <v>9127</v>
      </c>
      <c r="M38" s="10">
        <v>5493</v>
      </c>
      <c r="N38">
        <f t="shared" si="2"/>
        <v>1.6615692699799745</v>
      </c>
      <c r="O38" t="s">
        <v>271</v>
      </c>
    </row>
    <row r="39" spans="1:15">
      <c r="A39" s="25">
        <v>10</v>
      </c>
      <c r="B39" s="25">
        <v>1.5</v>
      </c>
      <c r="C39" s="27">
        <v>25</v>
      </c>
      <c r="D39" s="31" t="s">
        <v>31</v>
      </c>
      <c r="E39" s="32">
        <v>5</v>
      </c>
      <c r="F39" s="10">
        <v>4818</v>
      </c>
      <c r="G39" s="10">
        <v>4769</v>
      </c>
      <c r="H39">
        <f t="shared" si="0"/>
        <v>1.0102746907108409</v>
      </c>
      <c r="I39" s="10">
        <v>6675</v>
      </c>
      <c r="J39" s="10">
        <v>4823</v>
      </c>
      <c r="K39">
        <f t="shared" si="1"/>
        <v>1.3839933651254406</v>
      </c>
      <c r="L39" s="10">
        <v>9141</v>
      </c>
      <c r="M39" s="10">
        <v>5573</v>
      </c>
      <c r="N39">
        <f t="shared" si="2"/>
        <v>1.6402296788085411</v>
      </c>
      <c r="O39" t="s">
        <v>271</v>
      </c>
    </row>
    <row r="40" spans="1:15">
      <c r="A40" s="25">
        <v>10</v>
      </c>
      <c r="B40" s="25">
        <v>1.5</v>
      </c>
      <c r="C40" s="27">
        <v>30</v>
      </c>
      <c r="D40" s="31" t="s">
        <v>32</v>
      </c>
      <c r="E40" s="32">
        <v>5</v>
      </c>
      <c r="F40" s="10">
        <v>5102</v>
      </c>
      <c r="G40" s="10">
        <v>4797</v>
      </c>
      <c r="H40">
        <f t="shared" si="0"/>
        <v>1.0635814050448196</v>
      </c>
      <c r="I40" s="10">
        <v>6717</v>
      </c>
      <c r="J40" s="10">
        <v>5596</v>
      </c>
      <c r="K40">
        <f t="shared" si="1"/>
        <v>1.2003216583273768</v>
      </c>
      <c r="L40" s="10">
        <v>10047</v>
      </c>
      <c r="M40" s="10">
        <v>5679</v>
      </c>
      <c r="N40">
        <f t="shared" si="2"/>
        <v>1.7691494981510829</v>
      </c>
      <c r="O40" t="s">
        <v>271</v>
      </c>
    </row>
    <row r="41" spans="1:15">
      <c r="A41" s="25">
        <v>10</v>
      </c>
      <c r="B41" s="25">
        <v>1.5</v>
      </c>
      <c r="C41" s="27">
        <v>35</v>
      </c>
      <c r="D41" s="31" t="s">
        <v>33</v>
      </c>
      <c r="E41" s="32">
        <v>5</v>
      </c>
      <c r="F41" s="10">
        <v>5477</v>
      </c>
      <c r="G41" s="10">
        <v>4424</v>
      </c>
      <c r="H41">
        <f t="shared" si="0"/>
        <v>1.2380198915009042</v>
      </c>
      <c r="I41" s="10">
        <v>8064</v>
      </c>
      <c r="J41" s="10">
        <v>4395</v>
      </c>
      <c r="K41">
        <f t="shared" si="1"/>
        <v>1.8348122866894199</v>
      </c>
      <c r="L41" s="10">
        <v>10776</v>
      </c>
      <c r="M41" s="10">
        <v>4720</v>
      </c>
      <c r="N41">
        <f t="shared" si="2"/>
        <v>2.283050847457627</v>
      </c>
      <c r="O41" t="s">
        <v>271</v>
      </c>
    </row>
    <row r="42" spans="1:15">
      <c r="A42" s="25">
        <v>15</v>
      </c>
      <c r="B42" s="25">
        <v>0.5</v>
      </c>
      <c r="C42" s="27">
        <v>15</v>
      </c>
      <c r="D42" s="31" t="s">
        <v>26</v>
      </c>
      <c r="E42" s="32">
        <v>6</v>
      </c>
      <c r="F42" s="10">
        <v>1875</v>
      </c>
      <c r="G42" s="10">
        <v>3225</v>
      </c>
      <c r="H42">
        <f t="shared" si="0"/>
        <v>0.58139534883720934</v>
      </c>
      <c r="I42" s="10">
        <v>3505</v>
      </c>
      <c r="J42" s="10">
        <v>2929</v>
      </c>
      <c r="K42">
        <f t="shared" si="1"/>
        <v>1.1966541481734381</v>
      </c>
      <c r="L42" s="10">
        <v>3985</v>
      </c>
      <c r="M42" s="10">
        <v>3014</v>
      </c>
      <c r="N42">
        <f t="shared" si="2"/>
        <v>1.3221632382216324</v>
      </c>
      <c r="O42" t="s">
        <v>271</v>
      </c>
    </row>
    <row r="43" spans="1:15">
      <c r="A43" s="25">
        <v>15</v>
      </c>
      <c r="B43" s="25">
        <v>0.5</v>
      </c>
      <c r="C43" s="27">
        <v>20</v>
      </c>
      <c r="D43" s="31" t="s">
        <v>27</v>
      </c>
      <c r="E43" s="32">
        <v>6</v>
      </c>
      <c r="F43" s="10">
        <v>3824</v>
      </c>
      <c r="G43" s="10">
        <v>3346</v>
      </c>
      <c r="H43">
        <f t="shared" si="0"/>
        <v>1.1428571428571428</v>
      </c>
      <c r="I43" s="10">
        <v>6575</v>
      </c>
      <c r="J43" s="10">
        <v>3271</v>
      </c>
      <c r="K43">
        <f t="shared" si="1"/>
        <v>2.0100886579027821</v>
      </c>
      <c r="L43" s="10">
        <v>7986</v>
      </c>
      <c r="M43" s="10">
        <v>3568</v>
      </c>
      <c r="N43">
        <f t="shared" si="2"/>
        <v>2.2382286995515694</v>
      </c>
      <c r="O43" t="s">
        <v>271</v>
      </c>
    </row>
    <row r="44" spans="1:15">
      <c r="A44" s="25">
        <v>15</v>
      </c>
      <c r="B44" s="25">
        <v>0.5</v>
      </c>
      <c r="C44" s="27">
        <v>25</v>
      </c>
      <c r="D44" s="31" t="s">
        <v>28</v>
      </c>
      <c r="E44" s="32">
        <v>6</v>
      </c>
      <c r="F44" s="10">
        <v>4138</v>
      </c>
      <c r="G44" s="10">
        <v>3216</v>
      </c>
      <c r="H44">
        <f t="shared" si="0"/>
        <v>1.2866915422885572</v>
      </c>
      <c r="I44" s="10">
        <v>6395</v>
      </c>
      <c r="J44" s="10">
        <v>3028</v>
      </c>
      <c r="K44">
        <f t="shared" si="1"/>
        <v>2.1119550858652576</v>
      </c>
      <c r="L44" s="10">
        <v>8053</v>
      </c>
      <c r="M44" s="10">
        <v>3594</v>
      </c>
      <c r="N44">
        <f t="shared" si="2"/>
        <v>2.2406789092932664</v>
      </c>
      <c r="O44" t="s">
        <v>271</v>
      </c>
    </row>
    <row r="45" spans="1:15">
      <c r="A45" s="25">
        <v>15</v>
      </c>
      <c r="B45" s="25">
        <v>0.5</v>
      </c>
      <c r="C45" s="27">
        <v>30</v>
      </c>
      <c r="D45" s="31" t="s">
        <v>29</v>
      </c>
      <c r="E45" s="32">
        <v>6</v>
      </c>
      <c r="F45" s="10">
        <v>4298</v>
      </c>
      <c r="G45" s="10">
        <v>2714</v>
      </c>
      <c r="H45">
        <f t="shared" si="0"/>
        <v>1.5836403831982313</v>
      </c>
      <c r="I45" s="10">
        <v>7485</v>
      </c>
      <c r="J45" s="10">
        <v>3121</v>
      </c>
      <c r="K45">
        <f t="shared" si="1"/>
        <v>2.3982697853252164</v>
      </c>
      <c r="L45" s="10">
        <v>9148</v>
      </c>
      <c r="M45" s="10">
        <v>3543</v>
      </c>
      <c r="N45">
        <f t="shared" si="2"/>
        <v>2.5819926615862263</v>
      </c>
      <c r="O45" t="s">
        <v>271</v>
      </c>
    </row>
    <row r="46" spans="1:15">
      <c r="A46" s="25">
        <v>15</v>
      </c>
      <c r="B46" s="25">
        <v>0.5</v>
      </c>
      <c r="C46" s="27">
        <v>35</v>
      </c>
      <c r="D46" s="31" t="s">
        <v>30</v>
      </c>
      <c r="E46" s="32">
        <v>6</v>
      </c>
      <c r="F46" s="10">
        <v>4458</v>
      </c>
      <c r="G46" s="10">
        <v>2641</v>
      </c>
      <c r="H46">
        <f t="shared" si="0"/>
        <v>1.6879969708443772</v>
      </c>
      <c r="I46" s="10">
        <v>6546</v>
      </c>
      <c r="J46" s="10">
        <v>3036</v>
      </c>
      <c r="K46">
        <f t="shared" si="1"/>
        <v>2.1561264822134389</v>
      </c>
      <c r="L46" s="10">
        <v>9299</v>
      </c>
      <c r="M46" s="10">
        <v>3455</v>
      </c>
      <c r="N46">
        <f t="shared" si="2"/>
        <v>2.6914616497829233</v>
      </c>
      <c r="O46" t="s">
        <v>271</v>
      </c>
    </row>
    <row r="47" spans="1:15">
      <c r="A47" s="25">
        <v>15</v>
      </c>
      <c r="B47" s="25">
        <v>0.75</v>
      </c>
      <c r="C47" s="27">
        <v>15</v>
      </c>
      <c r="D47" s="31" t="s">
        <v>31</v>
      </c>
      <c r="E47" s="32">
        <v>6</v>
      </c>
      <c r="F47" s="10">
        <v>2852</v>
      </c>
      <c r="G47" s="10">
        <v>3186</v>
      </c>
      <c r="H47">
        <f t="shared" si="0"/>
        <v>0.89516635279347145</v>
      </c>
      <c r="I47" s="10">
        <v>3833</v>
      </c>
      <c r="J47" s="10">
        <v>3330</v>
      </c>
      <c r="K47">
        <f t="shared" si="1"/>
        <v>1.151051051051051</v>
      </c>
      <c r="L47" s="10">
        <v>6274</v>
      </c>
      <c r="M47" s="10">
        <v>4132</v>
      </c>
      <c r="N47">
        <f t="shared" si="2"/>
        <v>1.5183930300096806</v>
      </c>
      <c r="O47" t="s">
        <v>271</v>
      </c>
    </row>
    <row r="48" spans="1:15">
      <c r="A48" s="25">
        <v>15</v>
      </c>
      <c r="B48" s="25">
        <v>0.75</v>
      </c>
      <c r="C48" s="27">
        <v>20</v>
      </c>
      <c r="D48" s="31" t="s">
        <v>32</v>
      </c>
      <c r="E48" s="32">
        <v>6</v>
      </c>
      <c r="F48" s="10">
        <v>3196</v>
      </c>
      <c r="G48" s="10">
        <v>3010</v>
      </c>
      <c r="H48">
        <f t="shared" si="0"/>
        <v>1.0617940199335547</v>
      </c>
      <c r="I48" s="10">
        <v>4707</v>
      </c>
      <c r="J48" s="10">
        <v>3556</v>
      </c>
      <c r="K48">
        <f t="shared" si="1"/>
        <v>1.3236782902137232</v>
      </c>
      <c r="L48" s="10">
        <v>5932</v>
      </c>
      <c r="M48" s="10">
        <v>4076</v>
      </c>
      <c r="N48">
        <f t="shared" si="2"/>
        <v>1.4553483807654564</v>
      </c>
      <c r="O48" t="s">
        <v>271</v>
      </c>
    </row>
    <row r="49" spans="1:15">
      <c r="A49" s="25">
        <v>15</v>
      </c>
      <c r="B49" s="25">
        <v>0.75</v>
      </c>
      <c r="C49" s="27">
        <v>25</v>
      </c>
      <c r="D49" s="31" t="s">
        <v>33</v>
      </c>
      <c r="E49" s="32">
        <v>6</v>
      </c>
      <c r="F49" s="10">
        <v>3415</v>
      </c>
      <c r="G49" s="10">
        <v>3028</v>
      </c>
      <c r="H49">
        <f t="shared" si="0"/>
        <v>1.1278071334214002</v>
      </c>
      <c r="I49" s="10">
        <v>5404</v>
      </c>
      <c r="J49" s="10">
        <v>3177</v>
      </c>
      <c r="K49">
        <f t="shared" si="1"/>
        <v>1.7009757632987095</v>
      </c>
      <c r="L49" s="10">
        <v>7415</v>
      </c>
      <c r="M49" s="10">
        <v>3827</v>
      </c>
      <c r="N49">
        <f t="shared" si="2"/>
        <v>1.9375489939900705</v>
      </c>
      <c r="O49" t="s">
        <v>271</v>
      </c>
    </row>
    <row r="50" spans="1:15">
      <c r="A50" s="25">
        <v>15</v>
      </c>
      <c r="B50" s="25">
        <v>0.75</v>
      </c>
      <c r="C50" s="27">
        <v>30</v>
      </c>
      <c r="D50" s="31" t="s">
        <v>26</v>
      </c>
      <c r="E50" s="32">
        <v>7</v>
      </c>
      <c r="F50" s="10">
        <v>3471</v>
      </c>
      <c r="G50" s="10">
        <v>4306</v>
      </c>
      <c r="H50">
        <f t="shared" si="0"/>
        <v>0.80608453320947515</v>
      </c>
      <c r="I50" s="10">
        <v>6476</v>
      </c>
      <c r="J50" s="10">
        <v>3471</v>
      </c>
      <c r="K50">
        <f t="shared" si="1"/>
        <v>1.8657447421492366</v>
      </c>
      <c r="L50" s="10">
        <v>8849</v>
      </c>
      <c r="M50" s="10">
        <v>3577</v>
      </c>
      <c r="N50">
        <f t="shared" si="2"/>
        <v>2.4738607771875873</v>
      </c>
      <c r="O50" t="s">
        <v>271</v>
      </c>
    </row>
    <row r="51" spans="1:15">
      <c r="A51" s="25">
        <v>15</v>
      </c>
      <c r="B51" s="25">
        <v>0.75</v>
      </c>
      <c r="C51" s="27">
        <v>35</v>
      </c>
      <c r="D51" s="31" t="s">
        <v>27</v>
      </c>
      <c r="E51" s="32">
        <v>7</v>
      </c>
      <c r="F51" s="10">
        <v>5033</v>
      </c>
      <c r="G51" s="10">
        <v>3597</v>
      </c>
      <c r="H51">
        <f t="shared" si="0"/>
        <v>1.3992215735335001</v>
      </c>
      <c r="I51" s="10">
        <v>8802</v>
      </c>
      <c r="J51" s="10">
        <v>3230</v>
      </c>
      <c r="K51">
        <f t="shared" si="1"/>
        <v>2.7250773993808051</v>
      </c>
      <c r="L51" s="10">
        <v>10818</v>
      </c>
      <c r="M51" s="10">
        <v>3916</v>
      </c>
      <c r="N51">
        <f t="shared" si="2"/>
        <v>2.7625127681307458</v>
      </c>
      <c r="O51" t="s">
        <v>271</v>
      </c>
    </row>
    <row r="52" spans="1:15">
      <c r="A52" s="25">
        <v>15</v>
      </c>
      <c r="B52" s="25">
        <v>1.25</v>
      </c>
      <c r="C52" s="27">
        <v>15</v>
      </c>
      <c r="D52" s="31" t="s">
        <v>28</v>
      </c>
      <c r="E52" s="32">
        <v>7</v>
      </c>
      <c r="F52" s="10">
        <v>2330</v>
      </c>
      <c r="G52" s="10">
        <v>3934</v>
      </c>
      <c r="H52">
        <f t="shared" si="0"/>
        <v>0.59227249618708688</v>
      </c>
      <c r="I52" s="10">
        <v>3725</v>
      </c>
      <c r="J52" s="10">
        <v>4197</v>
      </c>
      <c r="K52">
        <f t="shared" si="1"/>
        <v>0.88753871813199903</v>
      </c>
      <c r="L52" s="10">
        <v>5296</v>
      </c>
      <c r="M52" s="10">
        <v>4434</v>
      </c>
      <c r="N52">
        <f t="shared" si="2"/>
        <v>1.1944068561118628</v>
      </c>
      <c r="O52" t="s">
        <v>271</v>
      </c>
    </row>
    <row r="53" spans="1:15">
      <c r="A53" s="25">
        <v>15</v>
      </c>
      <c r="B53" s="25">
        <v>1.25</v>
      </c>
      <c r="C53" s="27">
        <v>20</v>
      </c>
      <c r="D53" s="31" t="s">
        <v>29</v>
      </c>
      <c r="E53" s="32">
        <v>7</v>
      </c>
      <c r="F53" s="10">
        <v>3304</v>
      </c>
      <c r="G53" s="10">
        <v>3867</v>
      </c>
      <c r="H53">
        <f t="shared" si="0"/>
        <v>0.85440910266356351</v>
      </c>
      <c r="I53" s="10">
        <v>4872</v>
      </c>
      <c r="J53" s="10">
        <v>3968</v>
      </c>
      <c r="K53">
        <f t="shared" si="1"/>
        <v>1.2278225806451613</v>
      </c>
      <c r="L53" s="10">
        <v>6420</v>
      </c>
      <c r="M53" s="10">
        <v>4609</v>
      </c>
      <c r="N53">
        <f t="shared" si="2"/>
        <v>1.3929268821870253</v>
      </c>
      <c r="O53" t="s">
        <v>271</v>
      </c>
    </row>
    <row r="54" spans="1:15">
      <c r="A54" s="25">
        <v>15</v>
      </c>
      <c r="B54" s="25">
        <v>1.25</v>
      </c>
      <c r="C54" s="27">
        <v>25</v>
      </c>
      <c r="D54" s="31" t="s">
        <v>30</v>
      </c>
      <c r="E54" s="32">
        <v>7</v>
      </c>
      <c r="F54" s="10">
        <v>3652</v>
      </c>
      <c r="G54" s="10">
        <v>4164</v>
      </c>
      <c r="H54">
        <f t="shared" si="0"/>
        <v>0.87704130643611911</v>
      </c>
      <c r="I54" s="10">
        <v>5210</v>
      </c>
      <c r="J54" s="10">
        <v>4474</v>
      </c>
      <c r="K54">
        <f t="shared" si="1"/>
        <v>1.1645060348681269</v>
      </c>
      <c r="L54" s="10">
        <v>7812</v>
      </c>
      <c r="M54" s="10">
        <v>4684</v>
      </c>
      <c r="N54">
        <f t="shared" si="2"/>
        <v>1.6678052946199828</v>
      </c>
      <c r="O54" t="s">
        <v>271</v>
      </c>
    </row>
    <row r="55" spans="1:15">
      <c r="A55" s="25">
        <v>15</v>
      </c>
      <c r="B55" s="25">
        <v>1.25</v>
      </c>
      <c r="C55" s="27">
        <v>30</v>
      </c>
      <c r="D55" s="31" t="s">
        <v>31</v>
      </c>
      <c r="E55" s="32">
        <v>7</v>
      </c>
      <c r="F55" s="10">
        <v>4669</v>
      </c>
      <c r="G55" s="10">
        <v>4005</v>
      </c>
      <c r="H55">
        <f t="shared" si="0"/>
        <v>1.1657927590511861</v>
      </c>
      <c r="I55" s="10">
        <v>6678</v>
      </c>
      <c r="J55" s="10">
        <v>3968</v>
      </c>
      <c r="K55">
        <f t="shared" si="1"/>
        <v>1.6829637096774193</v>
      </c>
      <c r="L55" s="10">
        <v>9459</v>
      </c>
      <c r="M55" s="10">
        <v>4999</v>
      </c>
      <c r="N55">
        <f t="shared" si="2"/>
        <v>1.8921784356871374</v>
      </c>
      <c r="O55" t="s">
        <v>271</v>
      </c>
    </row>
    <row r="56" spans="1:15">
      <c r="A56" s="25">
        <v>15</v>
      </c>
      <c r="B56" s="25">
        <v>1.25</v>
      </c>
      <c r="C56" s="27">
        <v>35</v>
      </c>
      <c r="D56" s="31" t="s">
        <v>32</v>
      </c>
      <c r="E56" s="32">
        <v>7</v>
      </c>
      <c r="F56" s="10">
        <v>4959</v>
      </c>
      <c r="G56" s="10">
        <v>3888</v>
      </c>
      <c r="H56">
        <f t="shared" si="0"/>
        <v>1.275462962962963</v>
      </c>
      <c r="I56" s="10">
        <v>6091</v>
      </c>
      <c r="J56" s="10">
        <v>3858</v>
      </c>
      <c r="K56">
        <f t="shared" si="1"/>
        <v>1.5787973043027475</v>
      </c>
      <c r="L56" s="10">
        <v>9610</v>
      </c>
      <c r="M56" s="10">
        <v>4897</v>
      </c>
      <c r="N56">
        <f t="shared" si="2"/>
        <v>1.9624259750867878</v>
      </c>
      <c r="O56" t="s">
        <v>271</v>
      </c>
    </row>
    <row r="57" spans="1:15">
      <c r="A57" s="25">
        <v>15</v>
      </c>
      <c r="B57" s="25">
        <v>1.5</v>
      </c>
      <c r="C57" s="27">
        <v>15</v>
      </c>
      <c r="D57" s="31" t="s">
        <v>33</v>
      </c>
      <c r="E57" s="32">
        <v>7</v>
      </c>
      <c r="F57" s="10">
        <v>2253</v>
      </c>
      <c r="G57" s="10">
        <v>3758</v>
      </c>
      <c r="H57">
        <f t="shared" si="0"/>
        <v>0.59952102182011713</v>
      </c>
      <c r="I57" s="10">
        <v>3263</v>
      </c>
      <c r="J57" s="10">
        <v>4220</v>
      </c>
      <c r="K57">
        <f t="shared" si="1"/>
        <v>0.77322274881516584</v>
      </c>
      <c r="L57" s="10">
        <v>4434</v>
      </c>
      <c r="M57" s="10">
        <v>4521</v>
      </c>
      <c r="N57">
        <f t="shared" si="2"/>
        <v>0.9807564698075647</v>
      </c>
      <c r="O57" t="s">
        <v>271</v>
      </c>
    </row>
    <row r="58" spans="1:15">
      <c r="A58" s="25">
        <v>15</v>
      </c>
      <c r="B58" s="25">
        <v>1.5</v>
      </c>
      <c r="C58" s="27">
        <v>20</v>
      </c>
      <c r="D58" s="31" t="s">
        <v>26</v>
      </c>
      <c r="E58" s="32">
        <v>8</v>
      </c>
      <c r="F58" s="10">
        <v>2935</v>
      </c>
      <c r="G58" s="10">
        <v>5532</v>
      </c>
      <c r="H58">
        <f t="shared" si="0"/>
        <v>0.53054953000723071</v>
      </c>
      <c r="I58" s="10">
        <v>4775</v>
      </c>
      <c r="J58" s="10">
        <v>5271</v>
      </c>
      <c r="K58">
        <f t="shared" si="1"/>
        <v>0.9059002086890533</v>
      </c>
      <c r="L58" s="10">
        <v>7303</v>
      </c>
      <c r="M58" s="10">
        <v>4687</v>
      </c>
      <c r="N58">
        <f t="shared" si="2"/>
        <v>1.558139534883721</v>
      </c>
      <c r="O58" t="s">
        <v>271</v>
      </c>
    </row>
    <row r="59" spans="1:15">
      <c r="A59" s="25">
        <v>15</v>
      </c>
      <c r="B59" s="25">
        <v>1.5</v>
      </c>
      <c r="C59" s="27">
        <v>25</v>
      </c>
      <c r="D59" s="31" t="s">
        <v>27</v>
      </c>
      <c r="E59" s="32">
        <v>8</v>
      </c>
      <c r="F59" s="10">
        <v>3869</v>
      </c>
      <c r="G59" s="10">
        <v>4653</v>
      </c>
      <c r="H59">
        <f t="shared" si="0"/>
        <v>0.83150655491081027</v>
      </c>
      <c r="I59" s="10">
        <v>5256</v>
      </c>
      <c r="J59" s="10">
        <v>4678</v>
      </c>
      <c r="K59">
        <f t="shared" si="1"/>
        <v>1.1235570756733646</v>
      </c>
      <c r="L59" s="10">
        <v>8243</v>
      </c>
      <c r="M59" s="10">
        <v>5046</v>
      </c>
      <c r="N59">
        <f t="shared" si="2"/>
        <v>1.6335711454617519</v>
      </c>
      <c r="O59" t="s">
        <v>271</v>
      </c>
    </row>
    <row r="60" spans="1:15">
      <c r="A60" s="25">
        <v>15</v>
      </c>
      <c r="B60" s="25">
        <v>1.5</v>
      </c>
      <c r="C60" s="27">
        <v>30</v>
      </c>
      <c r="D60" s="31" t="s">
        <v>28</v>
      </c>
      <c r="E60" s="32">
        <v>8</v>
      </c>
      <c r="F60" s="10">
        <v>4145</v>
      </c>
      <c r="G60" s="10">
        <v>4477</v>
      </c>
      <c r="H60">
        <f t="shared" si="0"/>
        <v>0.92584319857047126</v>
      </c>
      <c r="I60" s="10">
        <v>5825</v>
      </c>
      <c r="J60" s="10">
        <v>4607</v>
      </c>
      <c r="K60">
        <f t="shared" si="1"/>
        <v>1.2643802908617321</v>
      </c>
      <c r="L60" s="10">
        <v>8360</v>
      </c>
      <c r="M60" s="10">
        <v>5008</v>
      </c>
      <c r="N60">
        <f t="shared" si="2"/>
        <v>1.6693290734824282</v>
      </c>
      <c r="O60" t="s">
        <v>271</v>
      </c>
    </row>
    <row r="61" spans="1:15">
      <c r="A61" s="25">
        <v>15</v>
      </c>
      <c r="B61" s="25">
        <v>1.5</v>
      </c>
      <c r="C61" s="27">
        <v>35</v>
      </c>
      <c r="D61" s="31" t="s">
        <v>29</v>
      </c>
      <c r="E61" s="32">
        <v>8</v>
      </c>
      <c r="F61" s="10">
        <v>3741</v>
      </c>
      <c r="G61" s="10">
        <v>4151</v>
      </c>
      <c r="H61">
        <f t="shared" si="0"/>
        <v>0.90122861960973255</v>
      </c>
      <c r="I61" s="10">
        <v>5282</v>
      </c>
      <c r="J61" s="10">
        <v>4282</v>
      </c>
      <c r="K61">
        <f t="shared" si="1"/>
        <v>1.233535730966838</v>
      </c>
      <c r="L61" s="10">
        <v>7948</v>
      </c>
      <c r="M61" s="10">
        <v>4692</v>
      </c>
      <c r="N61">
        <f t="shared" si="2"/>
        <v>1.6939471440750213</v>
      </c>
      <c r="O61" t="s">
        <v>271</v>
      </c>
    </row>
    <row r="62" spans="1:15">
      <c r="A62" s="25">
        <v>5</v>
      </c>
      <c r="B62" s="25">
        <v>5</v>
      </c>
      <c r="C62" s="27">
        <v>10</v>
      </c>
      <c r="D62" s="31" t="s">
        <v>30</v>
      </c>
      <c r="E62" s="32">
        <v>8</v>
      </c>
      <c r="F62" s="10">
        <v>89</v>
      </c>
      <c r="G62" s="10">
        <v>7340</v>
      </c>
      <c r="H62">
        <f t="shared" si="0"/>
        <v>1.2125340599455041E-2</v>
      </c>
      <c r="I62" s="10">
        <v>128</v>
      </c>
      <c r="J62" s="10">
        <v>7553</v>
      </c>
      <c r="K62">
        <f t="shared" si="1"/>
        <v>1.6946908513173573E-2</v>
      </c>
      <c r="L62" s="10">
        <v>203</v>
      </c>
      <c r="M62" s="10">
        <v>8185</v>
      </c>
      <c r="N62">
        <f t="shared" si="2"/>
        <v>2.480146609651802E-2</v>
      </c>
      <c r="O62" t="s">
        <v>270</v>
      </c>
    </row>
    <row r="63" spans="1:15">
      <c r="A63" s="25">
        <v>5</v>
      </c>
      <c r="B63" s="25">
        <v>5</v>
      </c>
      <c r="C63" s="27">
        <v>10</v>
      </c>
      <c r="D63" s="31" t="s">
        <v>31</v>
      </c>
      <c r="E63" s="32">
        <v>8</v>
      </c>
      <c r="F63" s="10">
        <v>64</v>
      </c>
      <c r="G63" s="10">
        <v>7430</v>
      </c>
      <c r="H63">
        <f t="shared" si="0"/>
        <v>8.6137281292059213E-3</v>
      </c>
      <c r="I63" s="10">
        <v>101</v>
      </c>
      <c r="J63" s="10">
        <v>7530</v>
      </c>
      <c r="K63">
        <f t="shared" si="1"/>
        <v>1.3413014608233732E-2</v>
      </c>
      <c r="L63" s="10">
        <v>163</v>
      </c>
      <c r="M63" s="10">
        <v>8219</v>
      </c>
      <c r="N63">
        <f t="shared" si="2"/>
        <v>1.9832096362087846E-2</v>
      </c>
      <c r="O63" t="s">
        <v>270</v>
      </c>
    </row>
    <row r="64" spans="1:15">
      <c r="A64" s="25">
        <v>5</v>
      </c>
      <c r="B64" s="25">
        <v>5</v>
      </c>
      <c r="C64" s="27">
        <v>10</v>
      </c>
      <c r="D64" s="31" t="s">
        <v>32</v>
      </c>
      <c r="E64" s="32">
        <v>8</v>
      </c>
      <c r="F64" s="10">
        <v>68</v>
      </c>
      <c r="G64" s="10">
        <v>7324</v>
      </c>
      <c r="H64">
        <f t="shared" si="0"/>
        <v>9.2845439650464223E-3</v>
      </c>
      <c r="I64" s="10">
        <v>80</v>
      </c>
      <c r="J64" s="10">
        <v>6897</v>
      </c>
      <c r="K64">
        <f t="shared" si="1"/>
        <v>1.1599246049006815E-2</v>
      </c>
      <c r="L64" s="10">
        <v>129</v>
      </c>
      <c r="M64" s="10">
        <v>8744</v>
      </c>
      <c r="N64">
        <f t="shared" si="2"/>
        <v>1.4752973467520586E-2</v>
      </c>
      <c r="O64" t="s">
        <v>270</v>
      </c>
    </row>
    <row r="65" spans="1:15">
      <c r="A65" s="25">
        <v>5</v>
      </c>
      <c r="B65" s="25">
        <v>5</v>
      </c>
      <c r="C65" s="27">
        <v>10</v>
      </c>
      <c r="D65" s="31" t="s">
        <v>33</v>
      </c>
      <c r="E65" s="32">
        <v>8</v>
      </c>
      <c r="F65" s="10">
        <v>59</v>
      </c>
      <c r="G65" s="10">
        <v>6862</v>
      </c>
      <c r="H65">
        <f t="shared" si="0"/>
        <v>8.5980763625765084E-3</v>
      </c>
      <c r="I65" s="10">
        <v>69</v>
      </c>
      <c r="J65" s="10">
        <v>5644</v>
      </c>
      <c r="K65">
        <f t="shared" si="1"/>
        <v>1.2225372076541461E-2</v>
      </c>
      <c r="L65" s="10">
        <v>112</v>
      </c>
      <c r="M65" s="10">
        <v>7417</v>
      </c>
      <c r="N65">
        <f t="shared" si="2"/>
        <v>1.5100444923823649E-2</v>
      </c>
      <c r="O65" t="s">
        <v>270</v>
      </c>
    </row>
    <row r="66" spans="1:15">
      <c r="A66" s="25">
        <v>5</v>
      </c>
      <c r="B66" s="25">
        <v>0.5</v>
      </c>
      <c r="C66" s="27">
        <v>15</v>
      </c>
      <c r="F66" s="10">
        <v>3004</v>
      </c>
      <c r="G66" s="10">
        <v>3778</v>
      </c>
      <c r="H66">
        <f t="shared" si="0"/>
        <v>0.79512969825304392</v>
      </c>
      <c r="I66" s="10">
        <v>5854</v>
      </c>
      <c r="J66" s="10">
        <v>3562</v>
      </c>
      <c r="K66">
        <f t="shared" si="1"/>
        <v>1.643458731049972</v>
      </c>
      <c r="L66" s="10">
        <v>8094</v>
      </c>
      <c r="M66" s="10">
        <v>4083</v>
      </c>
      <c r="N66">
        <f t="shared" si="2"/>
        <v>1.982365907421014</v>
      </c>
      <c r="O66" t="s">
        <v>271</v>
      </c>
    </row>
    <row r="67" spans="1:15">
      <c r="A67" s="25">
        <v>5</v>
      </c>
      <c r="B67" s="25">
        <v>0.5</v>
      </c>
      <c r="C67" s="27">
        <v>20</v>
      </c>
      <c r="F67" s="10">
        <v>2776</v>
      </c>
      <c r="G67" s="10">
        <v>4186</v>
      </c>
      <c r="H67">
        <f t="shared" ref="H67:H130" si="3">F67/G67</f>
        <v>0.66316292403248922</v>
      </c>
      <c r="I67" s="10">
        <v>4932</v>
      </c>
      <c r="J67" s="10">
        <v>4212</v>
      </c>
      <c r="K67">
        <f t="shared" ref="K67:K130" si="4">I67/J67</f>
        <v>1.170940170940171</v>
      </c>
      <c r="L67" s="10">
        <v>8823</v>
      </c>
      <c r="M67" s="10">
        <v>5134</v>
      </c>
      <c r="N67">
        <f t="shared" ref="N67:N130" si="5">L67/M67</f>
        <v>1.7185430463576159</v>
      </c>
      <c r="O67" t="s">
        <v>271</v>
      </c>
    </row>
    <row r="68" spans="1:15">
      <c r="A68" s="25">
        <v>5</v>
      </c>
      <c r="B68" s="25">
        <v>0.5</v>
      </c>
      <c r="C68" s="27">
        <v>25</v>
      </c>
      <c r="F68" s="10">
        <v>1513</v>
      </c>
      <c r="G68" s="10">
        <v>3426</v>
      </c>
      <c r="H68">
        <f t="shared" si="3"/>
        <v>0.44162288382953885</v>
      </c>
      <c r="I68" s="10">
        <v>1621</v>
      </c>
      <c r="J68" s="10">
        <v>3625</v>
      </c>
      <c r="K68">
        <f t="shared" si="4"/>
        <v>0.44717241379310346</v>
      </c>
      <c r="L68" s="10">
        <v>1752</v>
      </c>
      <c r="M68" s="10">
        <v>4878</v>
      </c>
      <c r="N68">
        <f t="shared" si="5"/>
        <v>0.35916359163591638</v>
      </c>
      <c r="O68" t="s">
        <v>270</v>
      </c>
    </row>
    <row r="69" spans="1:15">
      <c r="A69" s="25">
        <v>5</v>
      </c>
      <c r="B69" s="25">
        <v>0.5</v>
      </c>
      <c r="C69" s="27">
        <v>30</v>
      </c>
      <c r="F69" s="10">
        <v>5230</v>
      </c>
      <c r="G69" s="10">
        <v>3066</v>
      </c>
      <c r="H69">
        <f t="shared" si="3"/>
        <v>1.705805609915199</v>
      </c>
      <c r="I69" s="10">
        <v>8588</v>
      </c>
      <c r="J69" s="10">
        <v>3116</v>
      </c>
      <c r="K69">
        <f t="shared" si="4"/>
        <v>2.7560975609756095</v>
      </c>
      <c r="L69" s="10">
        <v>13405</v>
      </c>
      <c r="M69" s="10">
        <v>4134</v>
      </c>
      <c r="N69">
        <f t="shared" si="5"/>
        <v>3.2426221577164975</v>
      </c>
      <c r="O69" t="s">
        <v>271</v>
      </c>
    </row>
    <row r="70" spans="1:15">
      <c r="A70" s="25">
        <v>5</v>
      </c>
      <c r="B70" s="25">
        <v>0.5</v>
      </c>
      <c r="C70" s="27">
        <v>35</v>
      </c>
      <c r="F70" s="10">
        <v>5578</v>
      </c>
      <c r="G70" s="10">
        <v>2460</v>
      </c>
      <c r="H70">
        <f t="shared" si="3"/>
        <v>2.2674796747967481</v>
      </c>
      <c r="I70" s="10">
        <v>8989</v>
      </c>
      <c r="J70" s="10">
        <v>2690</v>
      </c>
      <c r="K70">
        <f t="shared" si="4"/>
        <v>3.3416356877323419</v>
      </c>
      <c r="L70" s="10">
        <v>14304</v>
      </c>
      <c r="M70" s="10">
        <v>3691</v>
      </c>
      <c r="N70">
        <f t="shared" si="5"/>
        <v>3.875372527770252</v>
      </c>
      <c r="O70" t="s">
        <v>271</v>
      </c>
    </row>
    <row r="71" spans="1:15">
      <c r="A71" s="25">
        <v>5</v>
      </c>
      <c r="B71" s="25">
        <v>0.75</v>
      </c>
      <c r="C71" s="27">
        <v>15</v>
      </c>
      <c r="F71" s="10">
        <v>79</v>
      </c>
      <c r="G71" s="10">
        <v>3672</v>
      </c>
      <c r="H71">
        <f t="shared" si="3"/>
        <v>2.1514161220043574E-2</v>
      </c>
      <c r="I71" s="10">
        <v>115</v>
      </c>
      <c r="J71" s="10">
        <v>3863</v>
      </c>
      <c r="K71">
        <f t="shared" si="4"/>
        <v>2.9769609112089049E-2</v>
      </c>
      <c r="L71" s="10">
        <v>179</v>
      </c>
      <c r="M71" s="10">
        <v>4834</v>
      </c>
      <c r="N71">
        <f t="shared" si="5"/>
        <v>3.7029375258585025E-2</v>
      </c>
      <c r="O71" t="s">
        <v>271</v>
      </c>
    </row>
    <row r="72" spans="1:15">
      <c r="A72" s="25">
        <v>5</v>
      </c>
      <c r="B72" s="25">
        <v>0.75</v>
      </c>
      <c r="C72" s="27">
        <v>20</v>
      </c>
      <c r="F72" s="10">
        <v>1846</v>
      </c>
      <c r="G72" s="10">
        <v>4141</v>
      </c>
      <c r="H72">
        <f t="shared" si="3"/>
        <v>0.44578604201883604</v>
      </c>
      <c r="I72" s="10">
        <v>1867</v>
      </c>
      <c r="J72" s="10">
        <v>3988</v>
      </c>
      <c r="K72">
        <f t="shared" si="4"/>
        <v>0.46815446339017053</v>
      </c>
      <c r="L72" s="10">
        <v>2696</v>
      </c>
      <c r="M72" s="10">
        <v>5060</v>
      </c>
      <c r="N72">
        <f t="shared" si="5"/>
        <v>0.53280632411067197</v>
      </c>
      <c r="O72" t="s">
        <v>271</v>
      </c>
    </row>
    <row r="73" spans="1:15">
      <c r="A73" s="25">
        <v>5</v>
      </c>
      <c r="B73" s="25">
        <v>0.75</v>
      </c>
      <c r="C73" s="27">
        <v>25</v>
      </c>
      <c r="F73" s="10">
        <v>4093</v>
      </c>
      <c r="G73" s="10">
        <v>3095</v>
      </c>
      <c r="H73">
        <f t="shared" si="3"/>
        <v>1.3224555735056542</v>
      </c>
      <c r="I73" s="10">
        <v>6600</v>
      </c>
      <c r="J73" s="10">
        <v>3182</v>
      </c>
      <c r="K73">
        <f t="shared" si="4"/>
        <v>2.0741671904462602</v>
      </c>
      <c r="L73" s="10">
        <v>9782</v>
      </c>
      <c r="M73" s="10">
        <v>3782</v>
      </c>
      <c r="N73">
        <f t="shared" si="5"/>
        <v>2.5864621893178215</v>
      </c>
      <c r="O73" t="s">
        <v>271</v>
      </c>
    </row>
    <row r="74" spans="1:15">
      <c r="A74" s="25">
        <v>5</v>
      </c>
      <c r="B74" s="25">
        <v>0.75</v>
      </c>
      <c r="C74" s="27">
        <v>30</v>
      </c>
      <c r="F74" s="10">
        <v>5707</v>
      </c>
      <c r="G74" s="10">
        <v>3908</v>
      </c>
      <c r="H74">
        <f t="shared" si="3"/>
        <v>1.4603377686796315</v>
      </c>
      <c r="I74" s="10">
        <v>10173</v>
      </c>
      <c r="J74" s="10">
        <v>3689</v>
      </c>
      <c r="K74">
        <f t="shared" si="4"/>
        <v>2.7576579018704255</v>
      </c>
      <c r="L74" s="10">
        <v>13914</v>
      </c>
      <c r="M74" s="10">
        <v>4275</v>
      </c>
      <c r="N74">
        <f t="shared" si="5"/>
        <v>3.2547368421052632</v>
      </c>
      <c r="O74" t="s">
        <v>271</v>
      </c>
    </row>
    <row r="75" spans="1:15">
      <c r="A75" s="25">
        <v>5</v>
      </c>
      <c r="B75" s="25">
        <v>0.75</v>
      </c>
      <c r="C75" s="27">
        <v>35</v>
      </c>
      <c r="F75" s="10">
        <v>5810</v>
      </c>
      <c r="G75" s="10">
        <v>3438</v>
      </c>
      <c r="H75">
        <f t="shared" si="3"/>
        <v>1.6899360093077371</v>
      </c>
      <c r="I75" s="10">
        <v>10302</v>
      </c>
      <c r="J75" s="10">
        <v>3315</v>
      </c>
      <c r="K75">
        <f t="shared" si="4"/>
        <v>3.1076923076923078</v>
      </c>
      <c r="L75" s="10">
        <v>15086</v>
      </c>
      <c r="M75" s="10">
        <v>3889</v>
      </c>
      <c r="N75">
        <f t="shared" si="5"/>
        <v>3.8791463101054258</v>
      </c>
      <c r="O75" t="s">
        <v>271</v>
      </c>
    </row>
    <row r="76" spans="1:15">
      <c r="A76" s="25">
        <v>5</v>
      </c>
      <c r="B76" s="25">
        <v>1.25</v>
      </c>
      <c r="C76" s="27">
        <v>15</v>
      </c>
      <c r="F76" s="10">
        <v>91</v>
      </c>
      <c r="G76" s="10">
        <v>5190</v>
      </c>
      <c r="H76">
        <f t="shared" si="3"/>
        <v>1.7533718689788053E-2</v>
      </c>
      <c r="I76" s="10">
        <v>181</v>
      </c>
      <c r="J76" s="10">
        <v>4883</v>
      </c>
      <c r="K76">
        <f t="shared" si="4"/>
        <v>3.7067376612738068E-2</v>
      </c>
      <c r="L76" s="10">
        <v>243</v>
      </c>
      <c r="M76" s="10">
        <v>5893</v>
      </c>
      <c r="N76">
        <f t="shared" si="5"/>
        <v>4.1235363991175972E-2</v>
      </c>
      <c r="O76" t="s">
        <v>270</v>
      </c>
    </row>
    <row r="77" spans="1:15">
      <c r="A77" s="25">
        <v>5</v>
      </c>
      <c r="B77" s="25">
        <v>1.25</v>
      </c>
      <c r="C77" s="27">
        <v>20</v>
      </c>
      <c r="F77" s="10">
        <v>5640</v>
      </c>
      <c r="G77" s="10">
        <v>4636</v>
      </c>
      <c r="H77">
        <f t="shared" si="3"/>
        <v>1.2165660051768765</v>
      </c>
      <c r="I77" s="10">
        <v>9426</v>
      </c>
      <c r="J77" s="10">
        <v>4780</v>
      </c>
      <c r="K77">
        <f t="shared" si="4"/>
        <v>1.9719665271966527</v>
      </c>
      <c r="L77" s="10">
        <v>14765</v>
      </c>
      <c r="M77" s="10">
        <v>5620</v>
      </c>
      <c r="N77">
        <f t="shared" si="5"/>
        <v>2.6272241992882561</v>
      </c>
      <c r="O77" t="s">
        <v>271</v>
      </c>
    </row>
    <row r="78" spans="1:15">
      <c r="A78" s="25">
        <v>5</v>
      </c>
      <c r="B78" s="25">
        <v>1.25</v>
      </c>
      <c r="C78" s="27">
        <v>25</v>
      </c>
      <c r="F78" s="10">
        <v>1461</v>
      </c>
      <c r="G78" s="10">
        <v>4786</v>
      </c>
      <c r="H78">
        <f t="shared" si="3"/>
        <v>0.30526535729210197</v>
      </c>
      <c r="I78" s="10">
        <v>1702</v>
      </c>
      <c r="J78" s="10">
        <v>4800</v>
      </c>
      <c r="K78">
        <f t="shared" si="4"/>
        <v>0.35458333333333331</v>
      </c>
      <c r="L78" s="10">
        <v>1852</v>
      </c>
      <c r="M78" s="10">
        <v>5882</v>
      </c>
      <c r="N78">
        <f t="shared" si="5"/>
        <v>0.314858891533492</v>
      </c>
      <c r="O78" t="s">
        <v>271</v>
      </c>
    </row>
    <row r="79" spans="1:15">
      <c r="A79" s="25">
        <v>5</v>
      </c>
      <c r="B79" s="25">
        <v>1.25</v>
      </c>
      <c r="C79" s="27">
        <v>30</v>
      </c>
      <c r="F79" s="10">
        <v>5236</v>
      </c>
      <c r="G79" s="10">
        <v>3595</v>
      </c>
      <c r="H79">
        <f t="shared" si="3"/>
        <v>1.4564673157162726</v>
      </c>
      <c r="I79" s="10">
        <v>8236</v>
      </c>
      <c r="J79" s="10">
        <v>4062</v>
      </c>
      <c r="K79">
        <f t="shared" si="4"/>
        <v>2.0275726243229935</v>
      </c>
      <c r="L79" s="10">
        <v>11063</v>
      </c>
      <c r="M79" s="10">
        <v>4801</v>
      </c>
      <c r="N79">
        <f t="shared" si="5"/>
        <v>2.3043116017496357</v>
      </c>
      <c r="O79" t="s">
        <v>271</v>
      </c>
    </row>
    <row r="80" spans="1:15">
      <c r="A80" s="25">
        <v>5</v>
      </c>
      <c r="B80" s="25">
        <v>1.25</v>
      </c>
      <c r="C80" s="27">
        <v>35</v>
      </c>
      <c r="F80" s="10">
        <v>6704</v>
      </c>
      <c r="G80" s="10">
        <v>3964</v>
      </c>
      <c r="H80">
        <f t="shared" si="3"/>
        <v>1.6912209889001009</v>
      </c>
      <c r="I80" s="10">
        <v>8956</v>
      </c>
      <c r="J80" s="10">
        <v>3964</v>
      </c>
      <c r="K80">
        <f t="shared" si="4"/>
        <v>2.2593340060544902</v>
      </c>
      <c r="L80" s="10">
        <v>12113</v>
      </c>
      <c r="M80" s="10">
        <v>5136</v>
      </c>
      <c r="N80">
        <f t="shared" si="5"/>
        <v>2.35845015576324</v>
      </c>
      <c r="O80" t="s">
        <v>271</v>
      </c>
    </row>
    <row r="81" spans="1:15">
      <c r="A81" s="25">
        <v>5</v>
      </c>
      <c r="B81" s="25">
        <v>1.5</v>
      </c>
      <c r="C81" s="27">
        <v>15</v>
      </c>
      <c r="F81" s="10">
        <v>4648</v>
      </c>
      <c r="G81" s="10">
        <v>4104</v>
      </c>
      <c r="H81">
        <f t="shared" si="3"/>
        <v>1.1325536062378168</v>
      </c>
      <c r="I81" s="10">
        <v>6364</v>
      </c>
      <c r="J81" s="10">
        <v>4565</v>
      </c>
      <c r="K81">
        <f t="shared" si="4"/>
        <v>1.3940854326396495</v>
      </c>
      <c r="L81" s="10">
        <v>10710</v>
      </c>
      <c r="M81" s="10">
        <v>4902</v>
      </c>
      <c r="N81">
        <f t="shared" si="5"/>
        <v>2.1848225214198287</v>
      </c>
      <c r="O81" t="s">
        <v>271</v>
      </c>
    </row>
    <row r="82" spans="1:15">
      <c r="A82" s="25">
        <v>5</v>
      </c>
      <c r="B82" s="25">
        <v>1.5</v>
      </c>
      <c r="C82" s="27">
        <v>20</v>
      </c>
      <c r="F82" s="10">
        <v>4662</v>
      </c>
      <c r="G82" s="10">
        <v>5773</v>
      </c>
      <c r="H82">
        <f t="shared" si="3"/>
        <v>0.80755239909925514</v>
      </c>
      <c r="I82" s="10">
        <v>7815</v>
      </c>
      <c r="J82" s="10">
        <v>5105</v>
      </c>
      <c r="K82">
        <f t="shared" si="4"/>
        <v>1.5308521057786484</v>
      </c>
      <c r="L82" s="10">
        <v>10450</v>
      </c>
      <c r="M82" s="10">
        <v>5176</v>
      </c>
      <c r="N82">
        <f t="shared" si="5"/>
        <v>2.0189335394126737</v>
      </c>
      <c r="O82" t="s">
        <v>271</v>
      </c>
    </row>
    <row r="83" spans="1:15">
      <c r="A83" s="25">
        <v>5</v>
      </c>
      <c r="B83" s="25">
        <v>1.5</v>
      </c>
      <c r="C83" s="27">
        <v>25</v>
      </c>
      <c r="F83" s="10">
        <v>4482</v>
      </c>
      <c r="G83" s="10">
        <v>5355</v>
      </c>
      <c r="H83">
        <f t="shared" si="3"/>
        <v>0.83697478991596641</v>
      </c>
      <c r="I83" s="10">
        <v>9789</v>
      </c>
      <c r="J83" s="10">
        <v>5031</v>
      </c>
      <c r="K83">
        <f t="shared" si="4"/>
        <v>1.945736434108527</v>
      </c>
      <c r="L83" s="10">
        <v>12645</v>
      </c>
      <c r="M83" s="10">
        <v>5704</v>
      </c>
      <c r="N83">
        <f t="shared" si="5"/>
        <v>2.2168653576437589</v>
      </c>
      <c r="O83" t="s">
        <v>271</v>
      </c>
    </row>
    <row r="84" spans="1:15">
      <c r="A84" s="25">
        <v>5</v>
      </c>
      <c r="B84" s="25">
        <v>1.5</v>
      </c>
      <c r="C84" s="27">
        <v>30</v>
      </c>
      <c r="F84" s="10">
        <v>5879</v>
      </c>
      <c r="G84" s="10">
        <v>5135</v>
      </c>
      <c r="H84">
        <f t="shared" si="3"/>
        <v>1.1448880233690359</v>
      </c>
      <c r="I84" s="10">
        <v>10119</v>
      </c>
      <c r="J84" s="10">
        <v>4555</v>
      </c>
      <c r="K84">
        <f t="shared" si="4"/>
        <v>2.2215148188803511</v>
      </c>
      <c r="L84" s="10">
        <v>13569</v>
      </c>
      <c r="M84" s="10">
        <v>5553</v>
      </c>
      <c r="N84">
        <f t="shared" si="5"/>
        <v>2.4435440302539169</v>
      </c>
      <c r="O84" t="s">
        <v>271</v>
      </c>
    </row>
    <row r="85" spans="1:15">
      <c r="A85" s="25">
        <v>5</v>
      </c>
      <c r="B85" s="25">
        <v>1.5</v>
      </c>
      <c r="C85" s="27">
        <v>35</v>
      </c>
      <c r="F85" s="10">
        <v>6037</v>
      </c>
      <c r="G85" s="10">
        <v>4735</v>
      </c>
      <c r="H85">
        <f t="shared" si="3"/>
        <v>1.274973600844773</v>
      </c>
      <c r="I85" s="10">
        <v>9709</v>
      </c>
      <c r="J85" s="10">
        <v>4687</v>
      </c>
      <c r="K85">
        <f t="shared" si="4"/>
        <v>2.0714742905909964</v>
      </c>
      <c r="L85" s="10">
        <v>14169</v>
      </c>
      <c r="M85" s="10">
        <v>5899</v>
      </c>
      <c r="N85">
        <f t="shared" si="5"/>
        <v>2.4019325309374469</v>
      </c>
      <c r="O85" t="s">
        <v>271</v>
      </c>
    </row>
    <row r="86" spans="1:15">
      <c r="A86" s="25">
        <v>10</v>
      </c>
      <c r="B86" s="25">
        <v>0.5</v>
      </c>
      <c r="C86" s="27">
        <v>15</v>
      </c>
      <c r="F86" s="10">
        <v>2836</v>
      </c>
      <c r="G86" s="10">
        <v>2955</v>
      </c>
      <c r="H86">
        <f t="shared" si="3"/>
        <v>0.9597292724196278</v>
      </c>
      <c r="I86" s="10">
        <v>4934</v>
      </c>
      <c r="J86" s="10">
        <v>2783</v>
      </c>
      <c r="K86">
        <f t="shared" si="4"/>
        <v>1.772906934962271</v>
      </c>
      <c r="L86" s="10">
        <v>6430</v>
      </c>
      <c r="M86" s="10">
        <v>3198</v>
      </c>
      <c r="N86">
        <f t="shared" si="5"/>
        <v>2.0106316447779862</v>
      </c>
      <c r="O86" t="s">
        <v>271</v>
      </c>
    </row>
    <row r="87" spans="1:15">
      <c r="A87" s="25">
        <v>10</v>
      </c>
      <c r="B87" s="25">
        <v>0.5</v>
      </c>
      <c r="C87" s="27">
        <v>20</v>
      </c>
      <c r="F87" s="10">
        <v>3683</v>
      </c>
      <c r="G87" s="10">
        <v>2881</v>
      </c>
      <c r="H87">
        <f t="shared" si="3"/>
        <v>1.2783755640402639</v>
      </c>
      <c r="I87" s="10">
        <v>5970</v>
      </c>
      <c r="J87" s="10">
        <v>2570</v>
      </c>
      <c r="K87">
        <f t="shared" si="4"/>
        <v>2.32295719844358</v>
      </c>
      <c r="L87" s="10">
        <v>8051</v>
      </c>
      <c r="M87" s="10">
        <v>3263</v>
      </c>
      <c r="N87">
        <f t="shared" si="5"/>
        <v>2.4673613239350289</v>
      </c>
      <c r="O87" t="s">
        <v>271</v>
      </c>
    </row>
    <row r="88" spans="1:15">
      <c r="A88" s="25">
        <v>10</v>
      </c>
      <c r="B88" s="25">
        <v>0.5</v>
      </c>
      <c r="C88" s="27">
        <v>25</v>
      </c>
      <c r="F88" s="10">
        <v>4893</v>
      </c>
      <c r="G88" s="10">
        <v>2649</v>
      </c>
      <c r="H88">
        <f t="shared" si="3"/>
        <v>1.8471121177802945</v>
      </c>
      <c r="I88" s="10">
        <v>6814</v>
      </c>
      <c r="J88" s="10">
        <v>2999</v>
      </c>
      <c r="K88">
        <f t="shared" si="4"/>
        <v>2.2720906968989665</v>
      </c>
      <c r="L88" s="10">
        <v>8829</v>
      </c>
      <c r="M88" s="10">
        <v>3857</v>
      </c>
      <c r="N88">
        <f t="shared" si="5"/>
        <v>2.2890847809178116</v>
      </c>
      <c r="O88" t="s">
        <v>271</v>
      </c>
    </row>
    <row r="89" spans="1:15">
      <c r="A89" s="25">
        <v>10</v>
      </c>
      <c r="B89" s="25">
        <v>0.5</v>
      </c>
      <c r="C89" s="27">
        <v>30</v>
      </c>
      <c r="F89" s="10">
        <v>4873</v>
      </c>
      <c r="G89" s="10">
        <v>2713</v>
      </c>
      <c r="H89">
        <f t="shared" si="3"/>
        <v>1.7961666052340581</v>
      </c>
      <c r="I89" s="10">
        <v>7150</v>
      </c>
      <c r="J89" s="10">
        <v>2886</v>
      </c>
      <c r="K89">
        <f t="shared" si="4"/>
        <v>2.4774774774774775</v>
      </c>
      <c r="L89" s="10">
        <v>10078</v>
      </c>
      <c r="M89" s="10">
        <v>3759</v>
      </c>
      <c r="N89">
        <f t="shared" si="5"/>
        <v>2.6810321894120777</v>
      </c>
      <c r="O89" t="s">
        <v>271</v>
      </c>
    </row>
    <row r="90" spans="1:15">
      <c r="A90" s="25">
        <v>10</v>
      </c>
      <c r="B90" s="25">
        <v>0.5</v>
      </c>
      <c r="C90" s="27">
        <v>35</v>
      </c>
      <c r="F90" s="10">
        <v>4550</v>
      </c>
      <c r="G90" s="10">
        <v>2960</v>
      </c>
      <c r="H90">
        <f t="shared" si="3"/>
        <v>1.5371621621621621</v>
      </c>
      <c r="I90" s="10">
        <v>7725</v>
      </c>
      <c r="J90" s="10">
        <v>2741</v>
      </c>
      <c r="K90">
        <f t="shared" si="4"/>
        <v>2.8183144837650493</v>
      </c>
      <c r="L90" s="10">
        <v>11623</v>
      </c>
      <c r="M90" s="10">
        <v>2653</v>
      </c>
      <c r="N90">
        <f t="shared" si="5"/>
        <v>4.381078024877497</v>
      </c>
      <c r="O90" t="s">
        <v>271</v>
      </c>
    </row>
    <row r="91" spans="1:15">
      <c r="A91" s="25">
        <v>10</v>
      </c>
      <c r="B91" s="25">
        <v>0.75</v>
      </c>
      <c r="C91" s="27">
        <v>15</v>
      </c>
      <c r="F91" s="10">
        <v>2466</v>
      </c>
      <c r="G91" s="10">
        <v>3846</v>
      </c>
      <c r="H91">
        <f t="shared" si="3"/>
        <v>0.64118564742589701</v>
      </c>
      <c r="I91" s="10">
        <v>5479</v>
      </c>
      <c r="J91" s="10">
        <v>3336</v>
      </c>
      <c r="K91">
        <f t="shared" si="4"/>
        <v>1.6423860911270982</v>
      </c>
      <c r="L91" s="10">
        <v>7017</v>
      </c>
      <c r="M91" s="10">
        <v>3457</v>
      </c>
      <c r="N91">
        <f t="shared" si="5"/>
        <v>2.0297946196123808</v>
      </c>
      <c r="O91" t="s">
        <v>271</v>
      </c>
    </row>
    <row r="92" spans="1:15">
      <c r="A92" s="25">
        <v>10</v>
      </c>
      <c r="B92" s="25">
        <v>0.75</v>
      </c>
      <c r="C92" s="27">
        <v>20</v>
      </c>
      <c r="F92" s="10">
        <v>3176</v>
      </c>
      <c r="G92" s="10">
        <v>3529</v>
      </c>
      <c r="H92">
        <f t="shared" si="3"/>
        <v>0.89997166336072543</v>
      </c>
      <c r="I92" s="10">
        <v>6239</v>
      </c>
      <c r="J92" s="10">
        <v>3261</v>
      </c>
      <c r="K92">
        <f t="shared" si="4"/>
        <v>1.9132168046611469</v>
      </c>
      <c r="L92" s="10">
        <v>8003</v>
      </c>
      <c r="M92" s="10">
        <v>3563</v>
      </c>
      <c r="N92">
        <f t="shared" si="5"/>
        <v>2.2461408925063151</v>
      </c>
      <c r="O92" t="s">
        <v>271</v>
      </c>
    </row>
    <row r="93" spans="1:15">
      <c r="A93" s="25">
        <v>10</v>
      </c>
      <c r="B93" s="25">
        <v>0.75</v>
      </c>
      <c r="C93" s="27">
        <v>25</v>
      </c>
      <c r="F93" s="10">
        <v>4133</v>
      </c>
      <c r="G93" s="10">
        <v>3281</v>
      </c>
      <c r="H93">
        <f t="shared" si="3"/>
        <v>1.259676927765925</v>
      </c>
      <c r="I93" s="10">
        <v>8451</v>
      </c>
      <c r="J93" s="10">
        <v>3204</v>
      </c>
      <c r="K93">
        <f t="shared" si="4"/>
        <v>2.6376404494382024</v>
      </c>
      <c r="L93" s="10">
        <v>10576</v>
      </c>
      <c r="M93" s="10">
        <v>3360</v>
      </c>
      <c r="N93">
        <f t="shared" si="5"/>
        <v>3.1476190476190475</v>
      </c>
      <c r="O93" t="s">
        <v>271</v>
      </c>
    </row>
    <row r="94" spans="1:15">
      <c r="A94" s="25">
        <v>10</v>
      </c>
      <c r="B94" s="25">
        <v>0.75</v>
      </c>
      <c r="C94" s="27">
        <v>30</v>
      </c>
      <c r="F94" s="10">
        <v>4694</v>
      </c>
      <c r="G94" s="10">
        <v>3506</v>
      </c>
      <c r="H94">
        <f t="shared" si="3"/>
        <v>1.3388476896748431</v>
      </c>
      <c r="I94" s="10">
        <v>7678</v>
      </c>
      <c r="J94" s="10">
        <v>2810</v>
      </c>
      <c r="K94">
        <f t="shared" si="4"/>
        <v>2.7323843416370108</v>
      </c>
      <c r="L94" s="10">
        <v>11176</v>
      </c>
      <c r="M94" s="10">
        <v>3332</v>
      </c>
      <c r="N94">
        <f t="shared" si="5"/>
        <v>3.3541416566626649</v>
      </c>
      <c r="O94" t="s">
        <v>271</v>
      </c>
    </row>
    <row r="95" spans="1:15">
      <c r="A95" s="25">
        <v>10</v>
      </c>
      <c r="B95" s="25">
        <v>0.75</v>
      </c>
      <c r="C95" s="27">
        <v>35</v>
      </c>
      <c r="F95" s="10">
        <v>5205</v>
      </c>
      <c r="G95" s="10">
        <v>3061</v>
      </c>
      <c r="H95">
        <f t="shared" si="3"/>
        <v>1.7004246978111728</v>
      </c>
      <c r="I95" s="10">
        <v>8593</v>
      </c>
      <c r="J95" s="10">
        <v>3267</v>
      </c>
      <c r="K95">
        <f t="shared" si="4"/>
        <v>2.6302418120599937</v>
      </c>
      <c r="L95" s="10">
        <v>11940</v>
      </c>
      <c r="M95" s="10">
        <v>3750</v>
      </c>
      <c r="N95">
        <f t="shared" si="5"/>
        <v>3.1840000000000002</v>
      </c>
      <c r="O95" t="s">
        <v>271</v>
      </c>
    </row>
    <row r="96" spans="1:15">
      <c r="A96" s="25">
        <v>10</v>
      </c>
      <c r="B96" s="25">
        <v>1.25</v>
      </c>
      <c r="C96" s="27">
        <v>15</v>
      </c>
      <c r="F96" s="10">
        <v>3416</v>
      </c>
      <c r="G96" s="10">
        <v>3652</v>
      </c>
      <c r="H96">
        <f t="shared" si="3"/>
        <v>0.93537787513691129</v>
      </c>
      <c r="I96" s="10">
        <v>6215</v>
      </c>
      <c r="J96" s="10">
        <v>3790</v>
      </c>
      <c r="K96">
        <f t="shared" si="4"/>
        <v>1.6398416886543536</v>
      </c>
      <c r="L96" s="10">
        <v>7898</v>
      </c>
      <c r="M96" s="10">
        <v>4187</v>
      </c>
      <c r="N96">
        <f t="shared" si="5"/>
        <v>1.8863147838547887</v>
      </c>
      <c r="O96" t="s">
        <v>271</v>
      </c>
    </row>
    <row r="97" spans="1:15">
      <c r="A97" s="25">
        <v>10</v>
      </c>
      <c r="B97" s="25">
        <v>1.25</v>
      </c>
      <c r="C97" s="27">
        <v>20</v>
      </c>
      <c r="F97" s="10">
        <v>3203</v>
      </c>
      <c r="G97" s="10">
        <v>3319</v>
      </c>
      <c r="H97">
        <f t="shared" si="3"/>
        <v>0.96504971376920756</v>
      </c>
      <c r="I97" s="10">
        <v>4826</v>
      </c>
      <c r="J97" s="10">
        <v>3458</v>
      </c>
      <c r="K97">
        <f t="shared" si="4"/>
        <v>1.3956043956043955</v>
      </c>
      <c r="L97" s="10">
        <v>6538</v>
      </c>
      <c r="M97" s="10">
        <v>3557</v>
      </c>
      <c r="N97">
        <f t="shared" si="5"/>
        <v>1.8380657857745291</v>
      </c>
      <c r="O97" t="s">
        <v>271</v>
      </c>
    </row>
    <row r="98" spans="1:15">
      <c r="A98" s="25">
        <v>10</v>
      </c>
      <c r="B98" s="25">
        <v>1.25</v>
      </c>
      <c r="C98" s="27">
        <v>25</v>
      </c>
      <c r="F98">
        <v>4027</v>
      </c>
      <c r="G98">
        <v>4267</v>
      </c>
      <c r="H98">
        <f t="shared" si="3"/>
        <v>0.94375439418795404</v>
      </c>
      <c r="I98" s="10">
        <v>7200</v>
      </c>
      <c r="J98" s="10">
        <v>4220</v>
      </c>
      <c r="K98">
        <f t="shared" si="4"/>
        <v>1.7061611374407584</v>
      </c>
      <c r="L98">
        <v>8045</v>
      </c>
      <c r="M98">
        <v>3527</v>
      </c>
      <c r="N98">
        <f t="shared" si="5"/>
        <v>2.2809753331443154</v>
      </c>
      <c r="O98" t="s">
        <v>271</v>
      </c>
    </row>
    <row r="99" spans="1:15">
      <c r="A99" s="25">
        <v>10</v>
      </c>
      <c r="B99" s="25">
        <v>1.25</v>
      </c>
      <c r="C99" s="27">
        <v>30</v>
      </c>
      <c r="F99">
        <v>4171</v>
      </c>
      <c r="G99">
        <v>4559</v>
      </c>
      <c r="H99">
        <f t="shared" si="3"/>
        <v>0.91489361702127658</v>
      </c>
      <c r="I99" s="10">
        <v>8227</v>
      </c>
      <c r="J99" s="10">
        <v>4481</v>
      </c>
      <c r="K99">
        <f t="shared" si="4"/>
        <v>1.835974112921223</v>
      </c>
      <c r="L99">
        <v>9469</v>
      </c>
      <c r="M99">
        <v>3709</v>
      </c>
      <c r="N99">
        <f t="shared" si="5"/>
        <v>2.552979239687247</v>
      </c>
      <c r="O99" t="s">
        <v>271</v>
      </c>
    </row>
    <row r="100" spans="1:15">
      <c r="A100" s="25">
        <v>10</v>
      </c>
      <c r="B100" s="25">
        <v>1.25</v>
      </c>
      <c r="C100" s="27">
        <v>35</v>
      </c>
      <c r="F100">
        <v>3953</v>
      </c>
      <c r="G100">
        <v>4520</v>
      </c>
      <c r="H100">
        <f t="shared" si="3"/>
        <v>0.87455752212389382</v>
      </c>
      <c r="I100" s="10">
        <v>6932</v>
      </c>
      <c r="J100" s="10">
        <v>4875</v>
      </c>
      <c r="K100">
        <f t="shared" si="4"/>
        <v>1.421948717948718</v>
      </c>
      <c r="L100">
        <v>8634</v>
      </c>
      <c r="M100">
        <v>4073</v>
      </c>
      <c r="N100">
        <f t="shared" si="5"/>
        <v>2.1198134053523203</v>
      </c>
      <c r="O100" t="s">
        <v>271</v>
      </c>
    </row>
    <row r="101" spans="1:15">
      <c r="A101" s="25">
        <v>10</v>
      </c>
      <c r="B101" s="25">
        <v>1.5</v>
      </c>
      <c r="C101" s="27">
        <v>15</v>
      </c>
      <c r="F101">
        <v>3011</v>
      </c>
      <c r="G101">
        <v>4989</v>
      </c>
      <c r="H101">
        <f t="shared" si="3"/>
        <v>0.60352776107436357</v>
      </c>
      <c r="I101" s="10">
        <v>5485</v>
      </c>
      <c r="J101" s="10">
        <v>5360</v>
      </c>
      <c r="K101">
        <f t="shared" si="4"/>
        <v>1.023320895522388</v>
      </c>
      <c r="L101">
        <v>6281</v>
      </c>
      <c r="M101">
        <v>4436</v>
      </c>
      <c r="N101">
        <f t="shared" si="5"/>
        <v>1.4159152389540126</v>
      </c>
      <c r="O101" t="s">
        <v>271</v>
      </c>
    </row>
    <row r="102" spans="1:15">
      <c r="A102" s="25">
        <v>10</v>
      </c>
      <c r="B102" s="25">
        <v>1.5</v>
      </c>
      <c r="C102" s="27">
        <v>20</v>
      </c>
      <c r="F102">
        <v>3256</v>
      </c>
      <c r="G102">
        <v>4732</v>
      </c>
      <c r="H102">
        <f t="shared" si="3"/>
        <v>0.6880811496196112</v>
      </c>
      <c r="I102" s="10">
        <v>5888</v>
      </c>
      <c r="J102" s="10">
        <v>5300</v>
      </c>
      <c r="K102">
        <f t="shared" si="4"/>
        <v>1.110943396226415</v>
      </c>
      <c r="L102">
        <v>6440</v>
      </c>
      <c r="M102">
        <v>4560</v>
      </c>
      <c r="N102">
        <f t="shared" si="5"/>
        <v>1.4122807017543859</v>
      </c>
      <c r="O102" t="s">
        <v>271</v>
      </c>
    </row>
    <row r="103" spans="1:15">
      <c r="A103" s="25">
        <v>10</v>
      </c>
      <c r="B103" s="25">
        <v>1.5</v>
      </c>
      <c r="C103" s="27">
        <v>25</v>
      </c>
      <c r="F103">
        <v>3972</v>
      </c>
      <c r="G103">
        <v>4883</v>
      </c>
      <c r="H103">
        <f t="shared" si="3"/>
        <v>0.81343436412041781</v>
      </c>
      <c r="I103" s="10">
        <v>6659</v>
      </c>
      <c r="J103" s="10">
        <v>4949</v>
      </c>
      <c r="K103">
        <f t="shared" si="4"/>
        <v>1.3455243483532027</v>
      </c>
      <c r="L103">
        <v>8064</v>
      </c>
      <c r="M103">
        <v>4574</v>
      </c>
      <c r="N103">
        <f t="shared" si="5"/>
        <v>1.7630083078268475</v>
      </c>
      <c r="O103" t="s">
        <v>271</v>
      </c>
    </row>
    <row r="104" spans="1:15">
      <c r="A104" s="25">
        <v>10</v>
      </c>
      <c r="B104" s="25">
        <v>1.5</v>
      </c>
      <c r="C104" s="27">
        <v>30</v>
      </c>
      <c r="F104">
        <v>4395</v>
      </c>
      <c r="G104">
        <v>4990</v>
      </c>
      <c r="H104">
        <f t="shared" si="3"/>
        <v>0.88076152304609223</v>
      </c>
      <c r="I104" s="10">
        <v>7363</v>
      </c>
      <c r="J104" s="10">
        <v>4927</v>
      </c>
      <c r="K104">
        <f t="shared" si="4"/>
        <v>1.4944185102496448</v>
      </c>
      <c r="L104">
        <v>9239</v>
      </c>
      <c r="M104">
        <v>4670</v>
      </c>
      <c r="N104">
        <f t="shared" si="5"/>
        <v>1.978372591006424</v>
      </c>
      <c r="O104" t="s">
        <v>271</v>
      </c>
    </row>
    <row r="105" spans="1:15">
      <c r="A105" s="25">
        <v>10</v>
      </c>
      <c r="B105" s="25">
        <v>1.5</v>
      </c>
      <c r="C105" s="27">
        <v>35</v>
      </c>
      <c r="F105">
        <v>4317</v>
      </c>
      <c r="G105">
        <v>4351</v>
      </c>
      <c r="H105">
        <f t="shared" si="3"/>
        <v>0.99218570443576193</v>
      </c>
      <c r="I105" s="10">
        <v>7169</v>
      </c>
      <c r="J105" s="10">
        <v>3996</v>
      </c>
      <c r="K105">
        <f t="shared" si="4"/>
        <v>1.7940440440440439</v>
      </c>
      <c r="L105">
        <v>9170</v>
      </c>
      <c r="M105">
        <v>3599</v>
      </c>
      <c r="N105">
        <f t="shared" si="5"/>
        <v>2.547929980550153</v>
      </c>
      <c r="O105" t="s">
        <v>271</v>
      </c>
    </row>
    <row r="106" spans="1:15">
      <c r="A106" s="25">
        <v>15</v>
      </c>
      <c r="B106" s="25">
        <v>0.5</v>
      </c>
      <c r="C106" s="27">
        <v>15</v>
      </c>
      <c r="F106">
        <v>1909</v>
      </c>
      <c r="G106">
        <v>2597</v>
      </c>
      <c r="H106">
        <f t="shared" si="3"/>
        <v>0.73507893723527151</v>
      </c>
      <c r="I106" s="10">
        <v>3069</v>
      </c>
      <c r="J106" s="10">
        <v>2646</v>
      </c>
      <c r="K106">
        <f t="shared" si="4"/>
        <v>1.1598639455782314</v>
      </c>
      <c r="L106">
        <v>4247</v>
      </c>
      <c r="M106">
        <v>2240</v>
      </c>
      <c r="N106">
        <f t="shared" si="5"/>
        <v>1.8959821428571428</v>
      </c>
      <c r="O106" t="s">
        <v>271</v>
      </c>
    </row>
    <row r="107" spans="1:15">
      <c r="A107" s="25">
        <v>15</v>
      </c>
      <c r="B107" s="25">
        <v>0.5</v>
      </c>
      <c r="C107" s="27">
        <v>20</v>
      </c>
      <c r="F107">
        <v>3521</v>
      </c>
      <c r="G107">
        <v>3448</v>
      </c>
      <c r="H107">
        <f t="shared" si="3"/>
        <v>1.0211716937354989</v>
      </c>
      <c r="I107" s="10">
        <v>5824</v>
      </c>
      <c r="J107" s="10">
        <v>3202</v>
      </c>
      <c r="K107">
        <f t="shared" si="4"/>
        <v>1.8188632104934417</v>
      </c>
      <c r="L107">
        <v>7450</v>
      </c>
      <c r="M107">
        <v>2620</v>
      </c>
      <c r="N107">
        <f t="shared" si="5"/>
        <v>2.8435114503816794</v>
      </c>
      <c r="O107" t="s">
        <v>271</v>
      </c>
    </row>
    <row r="108" spans="1:15">
      <c r="A108" s="25">
        <v>15</v>
      </c>
      <c r="B108" s="25">
        <v>0.5</v>
      </c>
      <c r="C108" s="27">
        <v>25</v>
      </c>
      <c r="F108">
        <v>3952</v>
      </c>
      <c r="G108">
        <v>3126</v>
      </c>
      <c r="H108">
        <f t="shared" si="3"/>
        <v>1.2642354446577095</v>
      </c>
      <c r="I108" s="10">
        <v>6051</v>
      </c>
      <c r="J108" s="10">
        <v>3248</v>
      </c>
      <c r="K108">
        <f t="shared" si="4"/>
        <v>1.8629926108374384</v>
      </c>
      <c r="L108">
        <v>8632</v>
      </c>
      <c r="M108">
        <v>2783</v>
      </c>
      <c r="N108">
        <f t="shared" si="5"/>
        <v>3.1016888250089831</v>
      </c>
      <c r="O108" t="s">
        <v>271</v>
      </c>
    </row>
    <row r="109" spans="1:15">
      <c r="A109" s="25">
        <v>15</v>
      </c>
      <c r="B109" s="25">
        <v>0.5</v>
      </c>
      <c r="C109" s="27">
        <v>30</v>
      </c>
      <c r="F109">
        <v>4238</v>
      </c>
      <c r="G109">
        <v>2932</v>
      </c>
      <c r="H109">
        <f t="shared" si="3"/>
        <v>1.4454297407912688</v>
      </c>
      <c r="I109" s="10">
        <v>6255</v>
      </c>
      <c r="J109" s="10">
        <v>3529</v>
      </c>
      <c r="K109">
        <f t="shared" si="4"/>
        <v>1.7724567866251062</v>
      </c>
      <c r="L109">
        <v>8708</v>
      </c>
      <c r="M109">
        <v>2760</v>
      </c>
      <c r="N109">
        <f t="shared" si="5"/>
        <v>3.155072463768116</v>
      </c>
      <c r="O109" t="s">
        <v>271</v>
      </c>
    </row>
    <row r="110" spans="1:15">
      <c r="A110" s="25">
        <v>15</v>
      </c>
      <c r="B110" s="25">
        <v>0.5</v>
      </c>
      <c r="C110" s="27">
        <v>35</v>
      </c>
      <c r="F110">
        <v>4335</v>
      </c>
      <c r="G110">
        <v>3215</v>
      </c>
      <c r="H110">
        <f t="shared" si="3"/>
        <v>1.3483670295489891</v>
      </c>
      <c r="I110" s="10">
        <v>6129</v>
      </c>
      <c r="J110" s="10">
        <v>2938</v>
      </c>
      <c r="K110">
        <f t="shared" si="4"/>
        <v>2.0861130020422056</v>
      </c>
      <c r="L110">
        <v>8297</v>
      </c>
      <c r="M110">
        <v>2745</v>
      </c>
      <c r="N110">
        <f t="shared" si="5"/>
        <v>3.0225865209471765</v>
      </c>
      <c r="O110" t="s">
        <v>271</v>
      </c>
    </row>
    <row r="111" spans="1:15">
      <c r="A111" s="25">
        <v>15</v>
      </c>
      <c r="B111" s="25">
        <v>0.75</v>
      </c>
      <c r="C111" s="27">
        <v>15</v>
      </c>
      <c r="F111">
        <v>2483</v>
      </c>
      <c r="G111">
        <v>3346</v>
      </c>
      <c r="H111">
        <f t="shared" si="3"/>
        <v>0.74208009563658095</v>
      </c>
      <c r="I111" s="10">
        <v>4654</v>
      </c>
      <c r="J111" s="10">
        <v>3759</v>
      </c>
      <c r="K111">
        <f t="shared" si="4"/>
        <v>1.2380952380952381</v>
      </c>
      <c r="L111">
        <v>5493</v>
      </c>
      <c r="M111">
        <v>2947</v>
      </c>
      <c r="N111">
        <f t="shared" si="5"/>
        <v>1.8639294197488971</v>
      </c>
      <c r="O111" t="s">
        <v>271</v>
      </c>
    </row>
    <row r="112" spans="1:15">
      <c r="A112" s="25">
        <v>15</v>
      </c>
      <c r="B112" s="25">
        <v>0.75</v>
      </c>
      <c r="C112" s="27">
        <v>20</v>
      </c>
      <c r="F112">
        <v>2776</v>
      </c>
      <c r="G112">
        <v>3488</v>
      </c>
      <c r="H112">
        <f t="shared" si="3"/>
        <v>0.79587155963302747</v>
      </c>
      <c r="I112" s="10">
        <v>4861</v>
      </c>
      <c r="J112" s="10">
        <v>3522</v>
      </c>
      <c r="K112">
        <f t="shared" si="4"/>
        <v>1.3801817149346962</v>
      </c>
      <c r="L112">
        <v>6202</v>
      </c>
      <c r="M112">
        <v>2919</v>
      </c>
      <c r="N112">
        <f t="shared" si="5"/>
        <v>2.1247002398081536</v>
      </c>
      <c r="O112" t="s">
        <v>271</v>
      </c>
    </row>
    <row r="113" spans="1:15">
      <c r="A113" s="25">
        <v>15</v>
      </c>
      <c r="B113" s="25">
        <v>0.75</v>
      </c>
      <c r="C113" s="27">
        <v>25</v>
      </c>
      <c r="F113">
        <v>3061</v>
      </c>
      <c r="G113">
        <v>3275</v>
      </c>
      <c r="H113">
        <f t="shared" si="3"/>
        <v>0.93465648854961836</v>
      </c>
      <c r="I113" s="10">
        <v>5311</v>
      </c>
      <c r="J113" s="10">
        <v>3150</v>
      </c>
      <c r="K113">
        <f t="shared" si="4"/>
        <v>1.686031746031746</v>
      </c>
      <c r="L113">
        <v>6871</v>
      </c>
      <c r="M113">
        <v>2831</v>
      </c>
      <c r="N113">
        <f t="shared" si="5"/>
        <v>2.4270575768279761</v>
      </c>
      <c r="O113" t="s">
        <v>271</v>
      </c>
    </row>
    <row r="114" spans="1:15">
      <c r="A114" s="25">
        <v>15</v>
      </c>
      <c r="B114" s="25">
        <v>0.75</v>
      </c>
      <c r="C114" s="27">
        <v>30</v>
      </c>
      <c r="F114">
        <v>3501</v>
      </c>
      <c r="G114">
        <v>3641</v>
      </c>
      <c r="H114">
        <f t="shared" si="3"/>
        <v>0.96154902499313377</v>
      </c>
      <c r="I114" s="10">
        <v>6363</v>
      </c>
      <c r="J114" s="10">
        <v>3296</v>
      </c>
      <c r="K114">
        <f t="shared" si="4"/>
        <v>1.9305218446601942</v>
      </c>
      <c r="L114">
        <v>7217</v>
      </c>
      <c r="M114">
        <v>2885</v>
      </c>
      <c r="N114">
        <f t="shared" si="5"/>
        <v>2.5015597920277295</v>
      </c>
      <c r="O114" t="s">
        <v>271</v>
      </c>
    </row>
    <row r="115" spans="1:15">
      <c r="A115" s="25">
        <v>15</v>
      </c>
      <c r="B115" s="25">
        <v>0.75</v>
      </c>
      <c r="C115" s="27">
        <v>35</v>
      </c>
      <c r="F115">
        <v>4517</v>
      </c>
      <c r="G115">
        <v>3041</v>
      </c>
      <c r="H115">
        <f t="shared" si="3"/>
        <v>1.48536665570536</v>
      </c>
      <c r="I115" s="10">
        <v>8607</v>
      </c>
      <c r="J115" s="10">
        <v>3201</v>
      </c>
      <c r="K115">
        <f t="shared" si="4"/>
        <v>2.6888472352389878</v>
      </c>
      <c r="L115">
        <v>9980</v>
      </c>
      <c r="M115">
        <v>2769</v>
      </c>
      <c r="N115">
        <f t="shared" si="5"/>
        <v>3.6041892379920548</v>
      </c>
      <c r="O115" t="s">
        <v>271</v>
      </c>
    </row>
    <row r="116" spans="1:15">
      <c r="A116" s="25">
        <v>15</v>
      </c>
      <c r="B116" s="25">
        <v>1.25</v>
      </c>
      <c r="C116" s="27">
        <v>15</v>
      </c>
      <c r="F116">
        <v>2449</v>
      </c>
      <c r="G116">
        <v>3771</v>
      </c>
      <c r="H116">
        <f t="shared" si="3"/>
        <v>0.64942985945372578</v>
      </c>
      <c r="I116" s="10">
        <v>4203</v>
      </c>
      <c r="J116" s="10">
        <v>4186</v>
      </c>
      <c r="K116">
        <f t="shared" si="4"/>
        <v>1.0040611562350692</v>
      </c>
      <c r="L116">
        <v>5001</v>
      </c>
      <c r="M116">
        <v>3281</v>
      </c>
      <c r="N116">
        <f t="shared" si="5"/>
        <v>1.5242304175556234</v>
      </c>
      <c r="O116" t="s">
        <v>271</v>
      </c>
    </row>
    <row r="117" spans="1:15">
      <c r="A117" s="25">
        <v>15</v>
      </c>
      <c r="B117" s="25">
        <v>1.25</v>
      </c>
      <c r="C117" s="27">
        <v>20</v>
      </c>
      <c r="F117">
        <v>3271</v>
      </c>
      <c r="G117">
        <v>4015</v>
      </c>
      <c r="H117">
        <f t="shared" si="3"/>
        <v>0.81469489414694896</v>
      </c>
      <c r="I117" s="10">
        <v>5671</v>
      </c>
      <c r="J117" s="10">
        <v>3710</v>
      </c>
      <c r="K117">
        <f t="shared" si="4"/>
        <v>1.5285714285714285</v>
      </c>
      <c r="L117">
        <v>6983</v>
      </c>
      <c r="M117">
        <v>3862</v>
      </c>
      <c r="N117">
        <f t="shared" si="5"/>
        <v>1.8081305023303988</v>
      </c>
      <c r="O117" t="s">
        <v>271</v>
      </c>
    </row>
    <row r="118" spans="1:15">
      <c r="A118" s="25">
        <v>15</v>
      </c>
      <c r="B118" s="25">
        <v>1.25</v>
      </c>
      <c r="C118" s="27">
        <v>25</v>
      </c>
      <c r="F118">
        <v>3623</v>
      </c>
      <c r="G118">
        <v>4108</v>
      </c>
      <c r="H118">
        <f t="shared" si="3"/>
        <v>0.88193768257059402</v>
      </c>
      <c r="I118" s="10">
        <v>6420</v>
      </c>
      <c r="J118" s="10">
        <v>4530</v>
      </c>
      <c r="K118">
        <f t="shared" si="4"/>
        <v>1.4172185430463575</v>
      </c>
      <c r="L118">
        <v>7350</v>
      </c>
      <c r="M118">
        <v>3957</v>
      </c>
      <c r="N118">
        <f t="shared" si="5"/>
        <v>1.8574677786201668</v>
      </c>
      <c r="O118" t="s">
        <v>271</v>
      </c>
    </row>
    <row r="119" spans="1:15">
      <c r="A119" s="25">
        <v>15</v>
      </c>
      <c r="B119" s="25">
        <v>1.25</v>
      </c>
      <c r="C119" s="27">
        <v>30</v>
      </c>
      <c r="F119">
        <v>4332</v>
      </c>
      <c r="G119">
        <v>3850</v>
      </c>
      <c r="H119">
        <f t="shared" si="3"/>
        <v>1.1251948051948053</v>
      </c>
      <c r="I119" s="10">
        <v>6900</v>
      </c>
      <c r="J119" s="10">
        <v>3878</v>
      </c>
      <c r="K119">
        <f t="shared" si="4"/>
        <v>1.779267663744198</v>
      </c>
      <c r="L119">
        <v>7681</v>
      </c>
      <c r="M119">
        <v>3272</v>
      </c>
      <c r="N119">
        <f t="shared" si="5"/>
        <v>2.3474938875305624</v>
      </c>
      <c r="O119" t="s">
        <v>271</v>
      </c>
    </row>
    <row r="120" spans="1:15">
      <c r="A120" s="25">
        <v>15</v>
      </c>
      <c r="B120" s="25">
        <v>1.25</v>
      </c>
      <c r="C120" s="27">
        <v>35</v>
      </c>
      <c r="F120">
        <v>4360</v>
      </c>
      <c r="G120">
        <v>4181</v>
      </c>
      <c r="H120">
        <f t="shared" si="3"/>
        <v>1.0428127242286533</v>
      </c>
      <c r="I120" s="10">
        <v>6155</v>
      </c>
      <c r="J120" s="10">
        <v>3959</v>
      </c>
      <c r="K120">
        <f t="shared" si="4"/>
        <v>1.5546855266481434</v>
      </c>
      <c r="L120">
        <v>7882</v>
      </c>
      <c r="M120">
        <v>3438</v>
      </c>
      <c r="N120">
        <f t="shared" si="5"/>
        <v>2.2926119837114602</v>
      </c>
      <c r="O120" t="s">
        <v>271</v>
      </c>
    </row>
    <row r="121" spans="1:15">
      <c r="A121" s="25">
        <v>15</v>
      </c>
      <c r="B121" s="25">
        <v>1.5</v>
      </c>
      <c r="C121" s="27">
        <v>15</v>
      </c>
      <c r="F121">
        <v>1875</v>
      </c>
      <c r="G121">
        <v>4201</v>
      </c>
      <c r="H121">
        <f t="shared" si="3"/>
        <v>0.44632230421328256</v>
      </c>
      <c r="I121" s="10">
        <v>3253</v>
      </c>
      <c r="J121" s="10">
        <v>4330</v>
      </c>
      <c r="K121">
        <f t="shared" si="4"/>
        <v>0.75127020785219401</v>
      </c>
      <c r="L121">
        <v>3784</v>
      </c>
      <c r="M121">
        <v>3651</v>
      </c>
      <c r="N121">
        <f t="shared" si="5"/>
        <v>1.0364283757874555</v>
      </c>
      <c r="O121" t="s">
        <v>271</v>
      </c>
    </row>
    <row r="122" spans="1:15">
      <c r="A122" s="25">
        <v>15</v>
      </c>
      <c r="B122" s="25">
        <v>1.5</v>
      </c>
      <c r="C122" s="27">
        <v>20</v>
      </c>
      <c r="F122">
        <v>2805</v>
      </c>
      <c r="G122">
        <v>4188</v>
      </c>
      <c r="H122">
        <f t="shared" si="3"/>
        <v>0.66977077363896853</v>
      </c>
      <c r="I122" s="10">
        <v>4770</v>
      </c>
      <c r="J122" s="10">
        <v>4200</v>
      </c>
      <c r="K122">
        <f t="shared" si="4"/>
        <v>1.1357142857142857</v>
      </c>
      <c r="L122">
        <v>6629</v>
      </c>
      <c r="M122">
        <v>3685</v>
      </c>
      <c r="N122">
        <f t="shared" si="5"/>
        <v>1.7989145183175035</v>
      </c>
      <c r="O122" t="s">
        <v>271</v>
      </c>
    </row>
    <row r="123" spans="1:15">
      <c r="A123" s="25">
        <v>15</v>
      </c>
      <c r="B123" s="25">
        <v>1.5</v>
      </c>
      <c r="C123" s="27">
        <v>25</v>
      </c>
      <c r="F123">
        <v>3899</v>
      </c>
      <c r="G123">
        <v>4248</v>
      </c>
      <c r="H123">
        <f t="shared" si="3"/>
        <v>0.91784369114877584</v>
      </c>
      <c r="I123" s="10">
        <v>6356</v>
      </c>
      <c r="J123" s="10">
        <v>4129</v>
      </c>
      <c r="K123">
        <f t="shared" si="4"/>
        <v>1.5393557762170016</v>
      </c>
      <c r="L123">
        <v>7913</v>
      </c>
      <c r="M123">
        <v>3533</v>
      </c>
      <c r="N123">
        <f t="shared" si="5"/>
        <v>2.2397395980752903</v>
      </c>
      <c r="O123" t="s">
        <v>271</v>
      </c>
    </row>
    <row r="124" spans="1:15">
      <c r="A124" s="25">
        <v>15</v>
      </c>
      <c r="B124" s="25">
        <v>1.5</v>
      </c>
      <c r="C124" s="27">
        <v>30</v>
      </c>
      <c r="F124">
        <v>4215</v>
      </c>
      <c r="G124">
        <v>4287</v>
      </c>
      <c r="H124">
        <f t="shared" si="3"/>
        <v>0.98320503848845342</v>
      </c>
      <c r="I124" s="10">
        <v>6296</v>
      </c>
      <c r="J124" s="10">
        <v>4124</v>
      </c>
      <c r="K124">
        <f t="shared" si="4"/>
        <v>1.5266731328806984</v>
      </c>
      <c r="L124">
        <v>8159</v>
      </c>
      <c r="M124">
        <v>3549</v>
      </c>
      <c r="N124">
        <f t="shared" si="5"/>
        <v>2.2989574528036067</v>
      </c>
      <c r="O124" t="s">
        <v>271</v>
      </c>
    </row>
    <row r="125" spans="1:15">
      <c r="A125" s="25">
        <v>15</v>
      </c>
      <c r="B125" s="25">
        <v>1.5</v>
      </c>
      <c r="C125" s="27">
        <v>35</v>
      </c>
      <c r="F125">
        <v>3653</v>
      </c>
      <c r="G125">
        <v>4446</v>
      </c>
      <c r="H125">
        <f t="shared" si="3"/>
        <v>0.82163742690058483</v>
      </c>
      <c r="I125" s="10">
        <v>5994</v>
      </c>
      <c r="J125" s="10">
        <v>3902</v>
      </c>
      <c r="K125">
        <f t="shared" si="4"/>
        <v>1.5361353152229626</v>
      </c>
      <c r="L125">
        <v>7400</v>
      </c>
      <c r="M125">
        <v>3413</v>
      </c>
      <c r="N125">
        <f t="shared" si="5"/>
        <v>2.1681804863756224</v>
      </c>
      <c r="O125" t="s">
        <v>271</v>
      </c>
    </row>
    <row r="126" spans="1:15">
      <c r="A126" s="25">
        <v>5</v>
      </c>
      <c r="B126" s="25">
        <v>5</v>
      </c>
      <c r="C126" s="27">
        <v>10</v>
      </c>
      <c r="F126">
        <v>92</v>
      </c>
      <c r="G126">
        <v>7342</v>
      </c>
      <c r="H126">
        <f t="shared" si="3"/>
        <v>1.2530645600653773E-2</v>
      </c>
      <c r="I126" s="10">
        <v>129</v>
      </c>
      <c r="J126" s="10">
        <v>6512</v>
      </c>
      <c r="K126">
        <f t="shared" si="4"/>
        <v>1.980958230958231E-2</v>
      </c>
      <c r="L126">
        <v>171</v>
      </c>
      <c r="M126">
        <v>5900</v>
      </c>
      <c r="N126">
        <f t="shared" si="5"/>
        <v>2.8983050847457628E-2</v>
      </c>
      <c r="O126" t="s">
        <v>270</v>
      </c>
    </row>
    <row r="127" spans="1:15">
      <c r="A127" s="25">
        <v>5</v>
      </c>
      <c r="B127" s="25">
        <v>5</v>
      </c>
      <c r="C127" s="27">
        <v>10</v>
      </c>
      <c r="F127">
        <v>67</v>
      </c>
      <c r="G127">
        <v>7209</v>
      </c>
      <c r="H127">
        <f t="shared" si="3"/>
        <v>9.2939381328894441E-3</v>
      </c>
      <c r="I127" s="10">
        <v>95</v>
      </c>
      <c r="J127" s="10">
        <v>7613</v>
      </c>
      <c r="K127">
        <f t="shared" si="4"/>
        <v>1.2478654932352555E-2</v>
      </c>
      <c r="L127">
        <v>124</v>
      </c>
      <c r="M127">
        <v>6794</v>
      </c>
      <c r="N127">
        <f t="shared" si="5"/>
        <v>1.8251398292611128E-2</v>
      </c>
      <c r="O127" t="s">
        <v>270</v>
      </c>
    </row>
    <row r="128" spans="1:15">
      <c r="A128" s="25">
        <v>5</v>
      </c>
      <c r="B128" s="25">
        <v>5</v>
      </c>
      <c r="C128" s="27">
        <v>10</v>
      </c>
      <c r="F128">
        <v>60</v>
      </c>
      <c r="G128">
        <v>7572</v>
      </c>
      <c r="H128">
        <f t="shared" si="3"/>
        <v>7.9239302694136295E-3</v>
      </c>
      <c r="I128" s="10">
        <v>84</v>
      </c>
      <c r="J128" s="10">
        <v>7769</v>
      </c>
      <c r="K128">
        <f t="shared" si="4"/>
        <v>1.081220234264384E-2</v>
      </c>
      <c r="L128">
        <v>117</v>
      </c>
      <c r="M128">
        <v>7090</v>
      </c>
      <c r="N128">
        <f t="shared" si="5"/>
        <v>1.6502115655853314E-2</v>
      </c>
      <c r="O128" t="s">
        <v>270</v>
      </c>
    </row>
    <row r="129" spans="1:15">
      <c r="A129" s="25">
        <v>5</v>
      </c>
      <c r="B129" s="25">
        <v>5</v>
      </c>
      <c r="C129" s="27">
        <v>10</v>
      </c>
      <c r="F129">
        <v>53</v>
      </c>
      <c r="G129">
        <v>6658</v>
      </c>
      <c r="H129">
        <f t="shared" si="3"/>
        <v>7.960348452988885E-3</v>
      </c>
      <c r="I129" s="10">
        <v>86</v>
      </c>
      <c r="J129" s="10">
        <v>6811</v>
      </c>
      <c r="K129">
        <f t="shared" si="4"/>
        <v>1.2626633387167817E-2</v>
      </c>
      <c r="L129">
        <v>82</v>
      </c>
      <c r="M129">
        <v>6554</v>
      </c>
      <c r="N129">
        <f t="shared" si="5"/>
        <v>1.2511443393347574E-2</v>
      </c>
      <c r="O129" t="s">
        <v>270</v>
      </c>
    </row>
    <row r="130" spans="1:15">
      <c r="A130" s="25">
        <v>5</v>
      </c>
      <c r="B130" s="25">
        <v>0.5</v>
      </c>
      <c r="C130" s="27">
        <v>15</v>
      </c>
      <c r="F130">
        <v>3309</v>
      </c>
      <c r="G130">
        <v>3733</v>
      </c>
      <c r="H130">
        <f t="shared" si="3"/>
        <v>0.88641843021698363</v>
      </c>
      <c r="I130" s="10">
        <v>5572</v>
      </c>
      <c r="J130" s="10">
        <v>3787</v>
      </c>
      <c r="K130">
        <f t="shared" si="4"/>
        <v>1.4713493530499075</v>
      </c>
      <c r="L130">
        <v>7755</v>
      </c>
      <c r="M130">
        <v>3385</v>
      </c>
      <c r="N130">
        <f t="shared" si="5"/>
        <v>2.290989660265879</v>
      </c>
      <c r="O130" t="s">
        <v>271</v>
      </c>
    </row>
    <row r="131" spans="1:15">
      <c r="A131" s="25">
        <v>5</v>
      </c>
      <c r="B131" s="25">
        <v>0.5</v>
      </c>
      <c r="C131" s="27">
        <v>20</v>
      </c>
      <c r="F131">
        <v>3335</v>
      </c>
      <c r="G131">
        <v>4599</v>
      </c>
      <c r="H131">
        <f t="shared" ref="H131:H193" si="6">F131/G131</f>
        <v>0.72515764296586216</v>
      </c>
      <c r="I131" s="10">
        <v>5640</v>
      </c>
      <c r="J131" s="10">
        <v>4348</v>
      </c>
      <c r="K131">
        <f t="shared" ref="K131:K193" si="7">I131/J131</f>
        <v>1.2971481140754371</v>
      </c>
      <c r="L131">
        <v>6535</v>
      </c>
      <c r="M131">
        <v>3458</v>
      </c>
      <c r="N131">
        <f t="shared" ref="N131:N193" si="8">L131/M131</f>
        <v>1.8898207056101792</v>
      </c>
      <c r="O131" t="s">
        <v>271</v>
      </c>
    </row>
    <row r="132" spans="1:15">
      <c r="A132" s="25">
        <v>5</v>
      </c>
      <c r="B132" s="25">
        <v>0.5</v>
      </c>
      <c r="C132" s="27">
        <v>25</v>
      </c>
      <c r="F132">
        <v>1624</v>
      </c>
      <c r="G132">
        <v>4169</v>
      </c>
      <c r="H132">
        <f t="shared" si="6"/>
        <v>0.38954185656032619</v>
      </c>
      <c r="I132" s="10">
        <v>1777</v>
      </c>
      <c r="J132" s="10">
        <v>3841</v>
      </c>
      <c r="K132">
        <f t="shared" si="7"/>
        <v>0.4626399375162718</v>
      </c>
      <c r="L132">
        <v>1668</v>
      </c>
      <c r="M132">
        <v>3409</v>
      </c>
      <c r="N132">
        <f t="shared" si="8"/>
        <v>0.48929304781460842</v>
      </c>
      <c r="O132" t="s">
        <v>270</v>
      </c>
    </row>
    <row r="133" spans="1:15">
      <c r="A133" s="25">
        <v>5</v>
      </c>
      <c r="B133" s="25">
        <v>0.5</v>
      </c>
      <c r="C133" s="27">
        <v>30</v>
      </c>
      <c r="F133">
        <v>5566</v>
      </c>
      <c r="G133">
        <v>3782</v>
      </c>
      <c r="H133">
        <f t="shared" si="6"/>
        <v>1.4717080909571656</v>
      </c>
      <c r="I133" s="10">
        <v>9710</v>
      </c>
      <c r="J133" s="10">
        <v>3364</v>
      </c>
      <c r="K133">
        <f t="shared" si="7"/>
        <v>2.8864447086801426</v>
      </c>
      <c r="L133">
        <v>13093</v>
      </c>
      <c r="M133">
        <v>3039</v>
      </c>
      <c r="N133">
        <f t="shared" si="8"/>
        <v>4.308325106943073</v>
      </c>
      <c r="O133" t="s">
        <v>271</v>
      </c>
    </row>
    <row r="134" spans="1:15">
      <c r="A134" s="25">
        <v>5</v>
      </c>
      <c r="B134" s="25">
        <v>0.5</v>
      </c>
      <c r="C134" s="27">
        <v>35</v>
      </c>
      <c r="F134">
        <v>5424</v>
      </c>
      <c r="G134">
        <v>3086</v>
      </c>
      <c r="H134">
        <f t="shared" si="6"/>
        <v>1.7576150356448477</v>
      </c>
      <c r="I134" s="10">
        <v>9911</v>
      </c>
      <c r="J134" s="10">
        <v>2923</v>
      </c>
      <c r="K134">
        <f t="shared" si="7"/>
        <v>3.3906944919603146</v>
      </c>
      <c r="L134">
        <v>13045</v>
      </c>
      <c r="M134">
        <v>2684</v>
      </c>
      <c r="N134">
        <f t="shared" si="8"/>
        <v>4.8602831594634877</v>
      </c>
      <c r="O134" t="s">
        <v>271</v>
      </c>
    </row>
    <row r="135" spans="1:15">
      <c r="A135" s="25">
        <v>5</v>
      </c>
      <c r="B135" s="25">
        <v>0.75</v>
      </c>
      <c r="C135" s="27">
        <v>15</v>
      </c>
      <c r="F135">
        <v>84</v>
      </c>
      <c r="G135">
        <v>4341</v>
      </c>
      <c r="H135">
        <f t="shared" si="6"/>
        <v>1.9350380096751902E-2</v>
      </c>
      <c r="I135" s="10">
        <v>120</v>
      </c>
      <c r="J135" s="10">
        <v>4263</v>
      </c>
      <c r="K135">
        <f t="shared" si="7"/>
        <v>2.8149190710767064E-2</v>
      </c>
      <c r="L135">
        <v>171</v>
      </c>
      <c r="M135">
        <v>3916</v>
      </c>
      <c r="N135">
        <f t="shared" si="8"/>
        <v>4.3667007150153217E-2</v>
      </c>
      <c r="O135" t="s">
        <v>271</v>
      </c>
    </row>
    <row r="136" spans="1:15">
      <c r="A136" s="25">
        <v>5</v>
      </c>
      <c r="B136" s="25">
        <v>0.75</v>
      </c>
      <c r="C136" s="27">
        <v>20</v>
      </c>
      <c r="F136">
        <v>2288</v>
      </c>
      <c r="G136">
        <v>5026</v>
      </c>
      <c r="H136">
        <f t="shared" si="6"/>
        <v>0.45523278949462792</v>
      </c>
      <c r="I136" s="10">
        <v>2312</v>
      </c>
      <c r="J136" s="10">
        <v>4734</v>
      </c>
      <c r="K136">
        <f t="shared" si="7"/>
        <v>0.4883819180397127</v>
      </c>
      <c r="L136">
        <v>2386</v>
      </c>
      <c r="M136">
        <v>4445</v>
      </c>
      <c r="N136">
        <f t="shared" si="8"/>
        <v>0.5367829021372329</v>
      </c>
      <c r="O136" t="s">
        <v>271</v>
      </c>
    </row>
    <row r="137" spans="1:15">
      <c r="A137" s="25">
        <v>5</v>
      </c>
      <c r="B137" s="25">
        <v>0.75</v>
      </c>
      <c r="C137" s="27">
        <v>25</v>
      </c>
      <c r="F137">
        <v>4195</v>
      </c>
      <c r="G137">
        <v>3544</v>
      </c>
      <c r="H137">
        <f t="shared" si="6"/>
        <v>1.1836907449209932</v>
      </c>
      <c r="I137" s="10">
        <v>6873</v>
      </c>
      <c r="J137" s="10">
        <v>3625</v>
      </c>
      <c r="K137">
        <f t="shared" si="7"/>
        <v>1.8959999999999999</v>
      </c>
      <c r="L137">
        <v>8717</v>
      </c>
      <c r="M137">
        <v>3400</v>
      </c>
      <c r="N137">
        <f t="shared" si="8"/>
        <v>2.5638235294117648</v>
      </c>
      <c r="O137" t="s">
        <v>271</v>
      </c>
    </row>
    <row r="138" spans="1:15">
      <c r="A138" s="25">
        <v>5</v>
      </c>
      <c r="B138" s="25">
        <v>0.75</v>
      </c>
      <c r="C138" s="27">
        <v>30</v>
      </c>
      <c r="F138">
        <v>5740</v>
      </c>
      <c r="G138">
        <v>4122</v>
      </c>
      <c r="H138">
        <f t="shared" si="6"/>
        <v>1.3925278990781174</v>
      </c>
      <c r="I138" s="10">
        <v>10060</v>
      </c>
      <c r="J138" s="10">
        <v>3661</v>
      </c>
      <c r="K138">
        <f t="shared" si="7"/>
        <v>2.7478830920513522</v>
      </c>
      <c r="L138">
        <v>11482</v>
      </c>
      <c r="M138">
        <v>3847</v>
      </c>
      <c r="N138">
        <f t="shared" si="8"/>
        <v>2.9846633740577073</v>
      </c>
      <c r="O138" t="s">
        <v>271</v>
      </c>
    </row>
    <row r="139" spans="1:15">
      <c r="A139" s="25">
        <v>5</v>
      </c>
      <c r="B139" s="25">
        <v>0.75</v>
      </c>
      <c r="C139" s="27">
        <v>35</v>
      </c>
      <c r="F139">
        <v>6404</v>
      </c>
      <c r="G139">
        <v>3664</v>
      </c>
      <c r="H139">
        <f t="shared" si="6"/>
        <v>1.7478165938864629</v>
      </c>
      <c r="I139" s="10">
        <v>10424</v>
      </c>
      <c r="J139" s="10">
        <v>3621</v>
      </c>
      <c r="K139">
        <f t="shared" si="7"/>
        <v>2.8787627727147198</v>
      </c>
      <c r="L139">
        <v>12374</v>
      </c>
      <c r="M139">
        <v>3056</v>
      </c>
      <c r="N139">
        <f t="shared" si="8"/>
        <v>4.0490837696335076</v>
      </c>
      <c r="O139" t="s">
        <v>271</v>
      </c>
    </row>
    <row r="140" spans="1:15">
      <c r="A140" s="25">
        <v>5</v>
      </c>
      <c r="B140" s="25">
        <v>1.25</v>
      </c>
      <c r="C140" s="27">
        <v>15</v>
      </c>
      <c r="F140">
        <v>122</v>
      </c>
      <c r="G140">
        <v>5810</v>
      </c>
      <c r="H140">
        <f t="shared" si="6"/>
        <v>2.0998278829604131E-2</v>
      </c>
      <c r="I140" s="10">
        <v>209</v>
      </c>
      <c r="J140" s="10">
        <v>5455</v>
      </c>
      <c r="K140">
        <f t="shared" si="7"/>
        <v>3.8313473877176901E-2</v>
      </c>
      <c r="L140">
        <v>240</v>
      </c>
      <c r="M140">
        <v>5067</v>
      </c>
      <c r="N140">
        <f t="shared" si="8"/>
        <v>4.7365304914150384E-2</v>
      </c>
      <c r="O140" t="s">
        <v>270</v>
      </c>
    </row>
    <row r="141" spans="1:15">
      <c r="A141" s="25">
        <v>5</v>
      </c>
      <c r="B141" s="25">
        <v>1.25</v>
      </c>
      <c r="C141" s="27">
        <v>20</v>
      </c>
      <c r="F141">
        <v>6168</v>
      </c>
      <c r="G141">
        <v>4863</v>
      </c>
      <c r="H141">
        <f t="shared" si="6"/>
        <v>1.2683528685996299</v>
      </c>
      <c r="I141" s="10">
        <v>10755</v>
      </c>
      <c r="J141" s="10">
        <v>4675</v>
      </c>
      <c r="K141">
        <f t="shared" si="7"/>
        <v>2.3005347593582886</v>
      </c>
      <c r="L141">
        <v>12963</v>
      </c>
      <c r="M141">
        <v>4177</v>
      </c>
      <c r="N141">
        <f t="shared" si="8"/>
        <v>3.1034235096959542</v>
      </c>
      <c r="O141" t="s">
        <v>271</v>
      </c>
    </row>
    <row r="142" spans="1:15">
      <c r="A142" s="25">
        <v>5</v>
      </c>
      <c r="B142" s="25">
        <v>1.25</v>
      </c>
      <c r="C142" s="27">
        <v>25</v>
      </c>
      <c r="F142">
        <v>1584</v>
      </c>
      <c r="G142">
        <v>5239</v>
      </c>
      <c r="H142">
        <f t="shared" si="6"/>
        <v>0.30234777629318571</v>
      </c>
      <c r="I142" s="10">
        <v>1717</v>
      </c>
      <c r="J142" s="10">
        <v>5026</v>
      </c>
      <c r="K142">
        <f t="shared" si="7"/>
        <v>0.34162355750099482</v>
      </c>
      <c r="L142">
        <v>1770</v>
      </c>
      <c r="M142">
        <v>4411</v>
      </c>
      <c r="N142">
        <f t="shared" si="8"/>
        <v>0.40126955338925413</v>
      </c>
      <c r="O142" t="s">
        <v>271</v>
      </c>
    </row>
    <row r="143" spans="1:15">
      <c r="A143" s="25">
        <v>5</v>
      </c>
      <c r="B143" s="25">
        <v>1.25</v>
      </c>
      <c r="C143" s="27">
        <v>30</v>
      </c>
      <c r="F143">
        <v>4637</v>
      </c>
      <c r="G143">
        <v>4355</v>
      </c>
      <c r="H143">
        <f t="shared" si="6"/>
        <v>1.0647531572904707</v>
      </c>
      <c r="I143" s="10">
        <v>8885</v>
      </c>
      <c r="J143" s="10">
        <v>4107</v>
      </c>
      <c r="K143">
        <f t="shared" si="7"/>
        <v>2.1633795958120281</v>
      </c>
      <c r="L143">
        <v>10257</v>
      </c>
      <c r="M143">
        <v>4026</v>
      </c>
      <c r="N143">
        <f t="shared" si="8"/>
        <v>2.5476900149031296</v>
      </c>
      <c r="O143" t="s">
        <v>271</v>
      </c>
    </row>
    <row r="144" spans="1:15">
      <c r="A144" s="25">
        <v>5</v>
      </c>
      <c r="B144" s="25">
        <v>1.25</v>
      </c>
      <c r="C144" s="27">
        <v>35</v>
      </c>
      <c r="F144">
        <v>6565</v>
      </c>
      <c r="G144">
        <v>4588</v>
      </c>
      <c r="H144">
        <f t="shared" si="6"/>
        <v>1.4309067131647777</v>
      </c>
      <c r="I144" s="10">
        <v>9400</v>
      </c>
      <c r="J144" s="10">
        <v>4419</v>
      </c>
      <c r="K144">
        <f t="shared" si="7"/>
        <v>2.1271780945915366</v>
      </c>
      <c r="L144">
        <v>11953</v>
      </c>
      <c r="M144">
        <v>4187</v>
      </c>
      <c r="N144">
        <f t="shared" si="8"/>
        <v>2.8547886314783857</v>
      </c>
      <c r="O144" t="s">
        <v>271</v>
      </c>
    </row>
    <row r="145" spans="1:15">
      <c r="A145" s="25">
        <v>5</v>
      </c>
      <c r="B145" s="25">
        <v>1.5</v>
      </c>
      <c r="C145" s="27">
        <v>15</v>
      </c>
      <c r="F145">
        <v>3686</v>
      </c>
      <c r="G145">
        <v>5190</v>
      </c>
      <c r="H145">
        <f t="shared" si="6"/>
        <v>0.7102119460500963</v>
      </c>
      <c r="I145" s="10">
        <v>6897</v>
      </c>
      <c r="J145" s="10">
        <v>4743</v>
      </c>
      <c r="K145">
        <f t="shared" si="7"/>
        <v>1.4541429475015812</v>
      </c>
      <c r="L145">
        <v>8345</v>
      </c>
      <c r="M145">
        <v>4652</v>
      </c>
      <c r="N145">
        <f t="shared" si="8"/>
        <v>1.7938521066208082</v>
      </c>
      <c r="O145" t="s">
        <v>271</v>
      </c>
    </row>
    <row r="146" spans="1:15">
      <c r="A146" s="25">
        <v>5</v>
      </c>
      <c r="B146" s="25">
        <v>1.5</v>
      </c>
      <c r="C146" s="27">
        <v>20</v>
      </c>
      <c r="F146">
        <v>5281</v>
      </c>
      <c r="G146">
        <v>5476</v>
      </c>
      <c r="H146">
        <f t="shared" si="6"/>
        <v>0.96439006574141706</v>
      </c>
      <c r="I146" s="10">
        <v>8810</v>
      </c>
      <c r="J146" s="10">
        <v>5158</v>
      </c>
      <c r="K146">
        <f t="shared" si="7"/>
        <v>1.7080263668088407</v>
      </c>
      <c r="L146">
        <v>10464</v>
      </c>
      <c r="M146">
        <v>4828</v>
      </c>
      <c r="N146">
        <f t="shared" si="8"/>
        <v>2.1673570836785419</v>
      </c>
      <c r="O146" t="s">
        <v>271</v>
      </c>
    </row>
    <row r="147" spans="1:15">
      <c r="A147" s="25">
        <v>5</v>
      </c>
      <c r="B147" s="25">
        <v>1.5</v>
      </c>
      <c r="C147" s="27">
        <v>25</v>
      </c>
      <c r="F147">
        <v>5825</v>
      </c>
      <c r="G147">
        <v>5547</v>
      </c>
      <c r="H147">
        <f t="shared" si="6"/>
        <v>1.0501171804579053</v>
      </c>
      <c r="I147" s="10">
        <v>10957</v>
      </c>
      <c r="J147" s="10">
        <v>5310</v>
      </c>
      <c r="K147">
        <f t="shared" si="7"/>
        <v>2.0634651600753298</v>
      </c>
      <c r="L147">
        <v>13718</v>
      </c>
      <c r="M147">
        <v>4689</v>
      </c>
      <c r="N147">
        <f t="shared" si="8"/>
        <v>2.9255704841117507</v>
      </c>
      <c r="O147" t="s">
        <v>271</v>
      </c>
    </row>
    <row r="148" spans="1:15">
      <c r="A148" s="25">
        <v>5</v>
      </c>
      <c r="B148" s="25">
        <v>1.5</v>
      </c>
      <c r="C148" s="27">
        <v>30</v>
      </c>
      <c r="F148">
        <v>6090</v>
      </c>
      <c r="G148">
        <v>5453</v>
      </c>
      <c r="H148">
        <f t="shared" si="6"/>
        <v>1.116816431322208</v>
      </c>
      <c r="I148" s="10">
        <v>11334</v>
      </c>
      <c r="J148" s="10">
        <v>5135</v>
      </c>
      <c r="K148">
        <f t="shared" si="7"/>
        <v>2.2072054527750731</v>
      </c>
      <c r="L148">
        <v>15337</v>
      </c>
      <c r="M148">
        <v>4697</v>
      </c>
      <c r="N148">
        <f t="shared" si="8"/>
        <v>3.2652757078986587</v>
      </c>
      <c r="O148" t="s">
        <v>271</v>
      </c>
    </row>
    <row r="149" spans="1:15">
      <c r="A149" s="25">
        <v>5</v>
      </c>
      <c r="B149" s="25">
        <v>1.5</v>
      </c>
      <c r="C149" s="27">
        <v>35</v>
      </c>
      <c r="F149">
        <v>5988</v>
      </c>
      <c r="G149">
        <v>5205</v>
      </c>
      <c r="H149">
        <f t="shared" si="6"/>
        <v>1.1504322766570605</v>
      </c>
      <c r="I149" s="10">
        <v>11664</v>
      </c>
      <c r="J149" s="10">
        <v>4782</v>
      </c>
      <c r="K149">
        <f t="shared" si="7"/>
        <v>2.4391468005018822</v>
      </c>
      <c r="L149">
        <v>13345</v>
      </c>
      <c r="M149">
        <v>4224</v>
      </c>
      <c r="N149">
        <f t="shared" si="8"/>
        <v>3.1593276515151514</v>
      </c>
      <c r="O149" t="s">
        <v>271</v>
      </c>
    </row>
    <row r="150" spans="1:15">
      <c r="A150" s="25">
        <v>10</v>
      </c>
      <c r="B150" s="25">
        <v>0.5</v>
      </c>
      <c r="C150" s="27">
        <v>15</v>
      </c>
      <c r="F150">
        <v>2866</v>
      </c>
      <c r="G150">
        <v>3386</v>
      </c>
      <c r="H150">
        <f t="shared" si="6"/>
        <v>0.84642646190194926</v>
      </c>
      <c r="I150" s="10">
        <v>5957</v>
      </c>
      <c r="J150" s="10">
        <v>3008</v>
      </c>
      <c r="K150">
        <f t="shared" si="7"/>
        <v>1.9803856382978724</v>
      </c>
      <c r="L150">
        <v>7839</v>
      </c>
      <c r="M150">
        <v>2486</v>
      </c>
      <c r="N150">
        <f t="shared" si="8"/>
        <v>3.1532582461786003</v>
      </c>
      <c r="O150" t="s">
        <v>271</v>
      </c>
    </row>
    <row r="151" spans="1:15">
      <c r="A151" s="25">
        <v>10</v>
      </c>
      <c r="B151" s="25">
        <v>0.5</v>
      </c>
      <c r="C151" s="27">
        <v>20</v>
      </c>
      <c r="F151">
        <v>4144</v>
      </c>
      <c r="G151">
        <v>3127</v>
      </c>
      <c r="H151">
        <f t="shared" si="6"/>
        <v>1.3252318516149664</v>
      </c>
      <c r="I151" s="10">
        <v>7131</v>
      </c>
      <c r="J151" s="10">
        <v>2883</v>
      </c>
      <c r="K151">
        <f t="shared" si="7"/>
        <v>2.4734651404786678</v>
      </c>
      <c r="L151">
        <v>7753</v>
      </c>
      <c r="M151">
        <v>2722</v>
      </c>
      <c r="N151">
        <f t="shared" si="8"/>
        <v>2.8482733284349742</v>
      </c>
      <c r="O151" t="s">
        <v>271</v>
      </c>
    </row>
    <row r="152" spans="1:15">
      <c r="A152" s="25">
        <v>10</v>
      </c>
      <c r="B152" s="25">
        <v>0.5</v>
      </c>
      <c r="C152" s="27">
        <v>25</v>
      </c>
      <c r="F152">
        <v>5399</v>
      </c>
      <c r="G152">
        <v>3416</v>
      </c>
      <c r="H152">
        <f t="shared" si="6"/>
        <v>1.580503512880562</v>
      </c>
      <c r="I152" s="10">
        <v>7537</v>
      </c>
      <c r="J152" s="10">
        <v>3226</v>
      </c>
      <c r="K152">
        <f t="shared" si="7"/>
        <v>2.3363298202107874</v>
      </c>
      <c r="L152">
        <v>9726</v>
      </c>
      <c r="M152">
        <v>2932</v>
      </c>
      <c r="N152">
        <f t="shared" si="8"/>
        <v>3.3171896316507503</v>
      </c>
      <c r="O152" t="s">
        <v>271</v>
      </c>
    </row>
    <row r="153" spans="1:15">
      <c r="A153" s="25">
        <v>10</v>
      </c>
      <c r="B153" s="25">
        <v>0.5</v>
      </c>
      <c r="C153" s="27">
        <v>30</v>
      </c>
      <c r="F153">
        <v>5044</v>
      </c>
      <c r="G153">
        <v>3228</v>
      </c>
      <c r="H153">
        <f t="shared" si="6"/>
        <v>1.5625774473358116</v>
      </c>
      <c r="I153" s="10">
        <v>6949</v>
      </c>
      <c r="J153" s="10">
        <v>3066</v>
      </c>
      <c r="K153">
        <f t="shared" si="7"/>
        <v>2.2664709719504241</v>
      </c>
      <c r="L153">
        <v>9456</v>
      </c>
      <c r="M153">
        <v>2669</v>
      </c>
      <c r="N153">
        <f t="shared" si="8"/>
        <v>3.5428999625327839</v>
      </c>
      <c r="O153" t="s">
        <v>271</v>
      </c>
    </row>
    <row r="154" spans="1:15">
      <c r="A154" s="25">
        <v>10</v>
      </c>
      <c r="B154" s="25">
        <v>0.5</v>
      </c>
      <c r="C154" s="27">
        <v>35</v>
      </c>
      <c r="F154">
        <v>4832</v>
      </c>
      <c r="G154">
        <v>3406</v>
      </c>
      <c r="H154">
        <f t="shared" si="6"/>
        <v>1.4186729301233119</v>
      </c>
      <c r="I154" s="10">
        <v>7991</v>
      </c>
      <c r="J154" s="10">
        <v>3514</v>
      </c>
      <c r="K154">
        <f t="shared" si="7"/>
        <v>2.2740466704610132</v>
      </c>
      <c r="L154">
        <v>10637</v>
      </c>
      <c r="M154">
        <v>2807</v>
      </c>
      <c r="N154">
        <f t="shared" si="8"/>
        <v>3.7894549340933379</v>
      </c>
      <c r="O154" t="s">
        <v>271</v>
      </c>
    </row>
    <row r="155" spans="1:15">
      <c r="A155" s="25">
        <v>10</v>
      </c>
      <c r="B155" s="25">
        <v>0.75</v>
      </c>
      <c r="C155" s="27">
        <v>15</v>
      </c>
      <c r="F155">
        <v>3553</v>
      </c>
      <c r="G155">
        <v>3663</v>
      </c>
      <c r="H155">
        <f t="shared" si="6"/>
        <v>0.96996996996996998</v>
      </c>
      <c r="I155" s="10">
        <v>5453</v>
      </c>
      <c r="J155" s="10">
        <v>3994</v>
      </c>
      <c r="K155">
        <f t="shared" si="7"/>
        <v>1.3652979469203805</v>
      </c>
      <c r="L155">
        <v>7578</v>
      </c>
      <c r="M155">
        <v>2975</v>
      </c>
      <c r="N155">
        <f t="shared" si="8"/>
        <v>2.5472268907563027</v>
      </c>
      <c r="O155" t="s">
        <v>271</v>
      </c>
    </row>
    <row r="156" spans="1:15">
      <c r="A156" s="25">
        <v>10</v>
      </c>
      <c r="B156" s="25">
        <v>0.75</v>
      </c>
      <c r="C156" s="27">
        <v>20</v>
      </c>
      <c r="F156">
        <v>3744</v>
      </c>
      <c r="G156">
        <v>3877</v>
      </c>
      <c r="H156">
        <f t="shared" si="6"/>
        <v>0.96569512509672428</v>
      </c>
      <c r="I156" s="10">
        <v>6539</v>
      </c>
      <c r="J156" s="10">
        <v>3523</v>
      </c>
      <c r="K156">
        <f t="shared" si="7"/>
        <v>1.8560885608856088</v>
      </c>
      <c r="L156">
        <v>8977</v>
      </c>
      <c r="M156">
        <v>3135</v>
      </c>
      <c r="N156">
        <f t="shared" si="8"/>
        <v>2.8634768740031897</v>
      </c>
      <c r="O156" t="s">
        <v>271</v>
      </c>
    </row>
    <row r="157" spans="1:15">
      <c r="A157" s="25">
        <v>10</v>
      </c>
      <c r="B157" s="25">
        <v>0.75</v>
      </c>
      <c r="C157" s="27">
        <v>25</v>
      </c>
      <c r="F157">
        <v>4686</v>
      </c>
      <c r="G157">
        <v>3528</v>
      </c>
      <c r="H157">
        <f t="shared" si="6"/>
        <v>1.3282312925170068</v>
      </c>
      <c r="I157" s="10">
        <v>9146</v>
      </c>
      <c r="J157" s="10">
        <v>3155</v>
      </c>
      <c r="K157">
        <f t="shared" si="7"/>
        <v>2.8988906497622819</v>
      </c>
      <c r="L157">
        <v>12440</v>
      </c>
      <c r="M157">
        <v>3101</v>
      </c>
      <c r="N157">
        <f t="shared" si="8"/>
        <v>4.0116091583360207</v>
      </c>
      <c r="O157" t="s">
        <v>271</v>
      </c>
    </row>
    <row r="158" spans="1:15">
      <c r="A158" s="25">
        <v>10</v>
      </c>
      <c r="B158" s="25">
        <v>0.75</v>
      </c>
      <c r="C158" s="27">
        <v>30</v>
      </c>
      <c r="F158">
        <v>5855</v>
      </c>
      <c r="G158">
        <v>3494</v>
      </c>
      <c r="H158">
        <f t="shared" si="6"/>
        <v>1.675729822552948</v>
      </c>
      <c r="I158" s="10">
        <v>8792</v>
      </c>
      <c r="J158" s="10">
        <v>3237</v>
      </c>
      <c r="K158">
        <f t="shared" si="7"/>
        <v>2.7160951498300894</v>
      </c>
      <c r="L158">
        <v>12341</v>
      </c>
      <c r="M158">
        <v>3135</v>
      </c>
      <c r="N158">
        <f t="shared" si="8"/>
        <v>3.9365231259968101</v>
      </c>
      <c r="O158" t="s">
        <v>271</v>
      </c>
    </row>
    <row r="159" spans="1:15">
      <c r="A159" s="25">
        <v>10</v>
      </c>
      <c r="B159" s="25">
        <v>0.75</v>
      </c>
      <c r="C159" s="27">
        <v>35</v>
      </c>
      <c r="F159">
        <v>6220</v>
      </c>
      <c r="G159">
        <v>3337</v>
      </c>
      <c r="H159">
        <f t="shared" si="6"/>
        <v>1.8639496553790831</v>
      </c>
      <c r="I159" s="10">
        <v>10876</v>
      </c>
      <c r="J159" s="10">
        <v>2980</v>
      </c>
      <c r="K159">
        <f t="shared" si="7"/>
        <v>3.6496644295302012</v>
      </c>
      <c r="L159">
        <v>13206</v>
      </c>
      <c r="M159">
        <v>3205</v>
      </c>
      <c r="N159">
        <f t="shared" si="8"/>
        <v>4.1204368174726991</v>
      </c>
      <c r="O159" t="s">
        <v>271</v>
      </c>
    </row>
    <row r="160" spans="1:15">
      <c r="A160" s="25">
        <v>10</v>
      </c>
      <c r="B160" s="25">
        <v>1.25</v>
      </c>
      <c r="C160" s="27">
        <v>15</v>
      </c>
      <c r="F160">
        <v>3882</v>
      </c>
      <c r="G160">
        <v>4491</v>
      </c>
      <c r="H160">
        <f t="shared" si="6"/>
        <v>0.86439545758183034</v>
      </c>
      <c r="I160" s="10">
        <v>6832</v>
      </c>
      <c r="J160" s="10">
        <v>4242</v>
      </c>
      <c r="K160">
        <f t="shared" si="7"/>
        <v>1.6105610561056105</v>
      </c>
      <c r="L160">
        <v>7798</v>
      </c>
      <c r="M160">
        <v>3956</v>
      </c>
      <c r="N160">
        <f t="shared" si="8"/>
        <v>1.9711830131445904</v>
      </c>
      <c r="O160" t="s">
        <v>271</v>
      </c>
    </row>
    <row r="161" spans="1:15">
      <c r="A161" s="25">
        <v>10</v>
      </c>
      <c r="B161" s="25">
        <v>1.25</v>
      </c>
      <c r="C161" s="27">
        <v>20</v>
      </c>
      <c r="F161">
        <v>3523</v>
      </c>
      <c r="G161">
        <v>4264</v>
      </c>
      <c r="H161">
        <f t="shared" si="6"/>
        <v>0.82621951219512191</v>
      </c>
      <c r="I161" s="10">
        <v>4798</v>
      </c>
      <c r="J161" s="10">
        <v>3491</v>
      </c>
      <c r="K161">
        <f t="shared" si="7"/>
        <v>1.3743912918934402</v>
      </c>
      <c r="L161">
        <v>6153</v>
      </c>
      <c r="M161">
        <v>3215</v>
      </c>
      <c r="N161">
        <f t="shared" si="8"/>
        <v>1.9138413685847588</v>
      </c>
      <c r="O161" t="s">
        <v>271</v>
      </c>
    </row>
    <row r="162" spans="1:15">
      <c r="A162" s="25">
        <v>10</v>
      </c>
      <c r="B162" s="25">
        <v>1.25</v>
      </c>
      <c r="C162" s="27">
        <v>25</v>
      </c>
      <c r="F162">
        <v>4515</v>
      </c>
      <c r="G162">
        <v>4556</v>
      </c>
      <c r="H162">
        <f t="shared" si="6"/>
        <v>0.99100087796312553</v>
      </c>
      <c r="I162" s="10">
        <v>8121</v>
      </c>
      <c r="J162" s="10">
        <v>4535</v>
      </c>
      <c r="K162">
        <f t="shared" si="7"/>
        <v>1.7907386990077176</v>
      </c>
      <c r="L162">
        <v>10293</v>
      </c>
      <c r="M162">
        <v>4188</v>
      </c>
      <c r="N162">
        <f t="shared" si="8"/>
        <v>2.4577363896848139</v>
      </c>
      <c r="O162" t="s">
        <v>271</v>
      </c>
    </row>
    <row r="163" spans="1:15">
      <c r="A163" s="25">
        <v>10</v>
      </c>
      <c r="B163" s="25">
        <v>1.25</v>
      </c>
      <c r="C163" s="27">
        <v>30</v>
      </c>
      <c r="F163">
        <v>5443</v>
      </c>
      <c r="G163">
        <v>4429</v>
      </c>
      <c r="H163">
        <f t="shared" si="6"/>
        <v>1.228945585911041</v>
      </c>
      <c r="I163" s="10">
        <v>10029</v>
      </c>
      <c r="J163" s="10">
        <v>3826</v>
      </c>
      <c r="K163">
        <f t="shared" si="7"/>
        <v>2.6212754835337169</v>
      </c>
      <c r="L163">
        <v>12646</v>
      </c>
      <c r="M163">
        <v>4110</v>
      </c>
      <c r="N163">
        <f t="shared" si="8"/>
        <v>3.0768856447688564</v>
      </c>
      <c r="O163" t="s">
        <v>271</v>
      </c>
    </row>
    <row r="164" spans="1:15">
      <c r="A164" s="25">
        <v>10</v>
      </c>
      <c r="B164" s="25">
        <v>1.25</v>
      </c>
      <c r="C164" s="27">
        <v>35</v>
      </c>
      <c r="F164">
        <v>5170</v>
      </c>
      <c r="G164">
        <v>4098</v>
      </c>
      <c r="H164">
        <f t="shared" si="6"/>
        <v>1.2615910200097609</v>
      </c>
      <c r="I164" s="10">
        <v>10093</v>
      </c>
      <c r="J164" s="10">
        <v>3899</v>
      </c>
      <c r="K164">
        <f t="shared" si="7"/>
        <v>2.5886124647345472</v>
      </c>
      <c r="L164">
        <v>12405</v>
      </c>
      <c r="M164">
        <v>3454</v>
      </c>
      <c r="N164">
        <f t="shared" si="8"/>
        <v>3.5914881297046901</v>
      </c>
      <c r="O164" t="s">
        <v>271</v>
      </c>
    </row>
    <row r="165" spans="1:15">
      <c r="A165" s="25">
        <v>10</v>
      </c>
      <c r="B165" s="25">
        <v>1.5</v>
      </c>
      <c r="C165" s="27">
        <v>15</v>
      </c>
      <c r="F165">
        <v>3589</v>
      </c>
      <c r="G165">
        <v>4629</v>
      </c>
      <c r="H165">
        <f t="shared" si="6"/>
        <v>0.7753294448044934</v>
      </c>
      <c r="I165" s="10">
        <v>6786</v>
      </c>
      <c r="J165" s="10">
        <v>4352</v>
      </c>
      <c r="K165">
        <f t="shared" si="7"/>
        <v>1.5592830882352942</v>
      </c>
      <c r="L165">
        <v>9343</v>
      </c>
      <c r="M165">
        <v>4428</v>
      </c>
      <c r="N165">
        <f t="shared" si="8"/>
        <v>2.1099819331526648</v>
      </c>
      <c r="O165" t="s">
        <v>271</v>
      </c>
    </row>
    <row r="166" spans="1:15">
      <c r="A166" s="25">
        <v>10</v>
      </c>
      <c r="B166" s="25">
        <v>1.5</v>
      </c>
      <c r="C166" s="27">
        <v>20</v>
      </c>
      <c r="F166">
        <v>4411</v>
      </c>
      <c r="G166">
        <v>4499</v>
      </c>
      <c r="H166">
        <f t="shared" si="6"/>
        <v>0.98044009779951102</v>
      </c>
      <c r="I166" s="10">
        <v>8050</v>
      </c>
      <c r="J166" s="10">
        <v>4070</v>
      </c>
      <c r="K166">
        <f t="shared" si="7"/>
        <v>1.9778869778869779</v>
      </c>
      <c r="L166">
        <v>9858</v>
      </c>
      <c r="M166">
        <v>3834</v>
      </c>
      <c r="N166">
        <f t="shared" si="8"/>
        <v>2.5712050078247262</v>
      </c>
      <c r="O166" t="s">
        <v>271</v>
      </c>
    </row>
    <row r="167" spans="1:15">
      <c r="A167" s="25">
        <v>10</v>
      </c>
      <c r="B167" s="25">
        <v>1.5</v>
      </c>
      <c r="C167" s="27">
        <v>25</v>
      </c>
      <c r="F167">
        <v>5650</v>
      </c>
      <c r="G167">
        <v>4696</v>
      </c>
      <c r="H167">
        <f t="shared" si="6"/>
        <v>1.203151618398637</v>
      </c>
      <c r="I167" s="10">
        <v>9538</v>
      </c>
      <c r="J167" s="10">
        <v>4461</v>
      </c>
      <c r="K167">
        <f t="shared" si="7"/>
        <v>2.1380856310244338</v>
      </c>
      <c r="L167">
        <v>11096</v>
      </c>
      <c r="M167">
        <v>3996</v>
      </c>
      <c r="N167">
        <f t="shared" si="8"/>
        <v>2.7767767767767766</v>
      </c>
      <c r="O167" t="s">
        <v>271</v>
      </c>
    </row>
    <row r="168" spans="1:15">
      <c r="A168" s="25">
        <v>10</v>
      </c>
      <c r="B168" s="25">
        <v>1.5</v>
      </c>
      <c r="C168" s="27">
        <v>30</v>
      </c>
      <c r="F168">
        <v>5758</v>
      </c>
      <c r="G168">
        <v>4925</v>
      </c>
      <c r="H168">
        <f t="shared" si="6"/>
        <v>1.1691370558375636</v>
      </c>
      <c r="I168" s="10">
        <v>9748</v>
      </c>
      <c r="J168" s="10">
        <v>4515</v>
      </c>
      <c r="K168">
        <f t="shared" si="7"/>
        <v>2.1590254706533778</v>
      </c>
      <c r="L168">
        <v>12301</v>
      </c>
      <c r="M168">
        <v>4332</v>
      </c>
      <c r="N168">
        <f t="shared" si="8"/>
        <v>2.8395660203139426</v>
      </c>
      <c r="O168" t="s">
        <v>271</v>
      </c>
    </row>
    <row r="169" spans="1:15">
      <c r="A169" s="25">
        <v>10</v>
      </c>
      <c r="B169" s="25">
        <v>1.5</v>
      </c>
      <c r="C169" s="27">
        <v>35</v>
      </c>
      <c r="F169">
        <v>4937</v>
      </c>
      <c r="G169">
        <v>4566</v>
      </c>
      <c r="H169">
        <f t="shared" si="6"/>
        <v>1.0812527376259309</v>
      </c>
      <c r="I169" s="10">
        <v>7725</v>
      </c>
      <c r="J169" s="10">
        <v>4066</v>
      </c>
      <c r="K169">
        <f t="shared" si="7"/>
        <v>1.8999016232169208</v>
      </c>
      <c r="L169">
        <v>10348</v>
      </c>
      <c r="M169">
        <v>4664</v>
      </c>
      <c r="N169">
        <f t="shared" si="8"/>
        <v>2.2186963979416809</v>
      </c>
      <c r="O169" t="s">
        <v>271</v>
      </c>
    </row>
    <row r="170" spans="1:15">
      <c r="A170" s="25">
        <v>15</v>
      </c>
      <c r="B170" s="25">
        <v>0.5</v>
      </c>
      <c r="C170" s="27">
        <v>15</v>
      </c>
      <c r="F170">
        <v>2183</v>
      </c>
      <c r="G170">
        <v>2836</v>
      </c>
      <c r="H170">
        <f t="shared" si="6"/>
        <v>0.76974612129760223</v>
      </c>
      <c r="I170" s="10">
        <v>3479</v>
      </c>
      <c r="J170" s="10">
        <v>2523</v>
      </c>
      <c r="K170">
        <f t="shared" si="7"/>
        <v>1.378913991280222</v>
      </c>
      <c r="L170">
        <v>5265</v>
      </c>
      <c r="M170">
        <v>3023</v>
      </c>
      <c r="N170">
        <f t="shared" si="8"/>
        <v>1.7416473701620907</v>
      </c>
      <c r="O170" t="s">
        <v>271</v>
      </c>
    </row>
    <row r="171" spans="1:15">
      <c r="A171" s="25">
        <v>15</v>
      </c>
      <c r="B171" s="25">
        <v>0.5</v>
      </c>
      <c r="C171" s="27">
        <v>20</v>
      </c>
      <c r="F171">
        <v>4115</v>
      </c>
      <c r="G171">
        <v>3290</v>
      </c>
      <c r="H171">
        <f t="shared" si="6"/>
        <v>1.2507598784194529</v>
      </c>
      <c r="I171" s="10">
        <v>6625</v>
      </c>
      <c r="J171" s="10">
        <v>2797</v>
      </c>
      <c r="K171">
        <f t="shared" si="7"/>
        <v>2.3686092241687522</v>
      </c>
      <c r="L171">
        <v>8466</v>
      </c>
      <c r="M171">
        <v>2862</v>
      </c>
      <c r="N171">
        <f t="shared" si="8"/>
        <v>2.958071278825996</v>
      </c>
      <c r="O171" t="s">
        <v>271</v>
      </c>
    </row>
    <row r="172" spans="1:15">
      <c r="A172" s="25">
        <v>15</v>
      </c>
      <c r="B172" s="25">
        <v>0.5</v>
      </c>
      <c r="C172" s="27">
        <v>25</v>
      </c>
      <c r="F172">
        <v>3964</v>
      </c>
      <c r="G172">
        <v>3058</v>
      </c>
      <c r="H172">
        <f t="shared" si="6"/>
        <v>1.2962720732504904</v>
      </c>
      <c r="I172" s="10">
        <v>7540</v>
      </c>
      <c r="J172" s="10">
        <v>2676</v>
      </c>
      <c r="K172">
        <f t="shared" si="7"/>
        <v>2.8176382660687596</v>
      </c>
      <c r="L172">
        <v>9654</v>
      </c>
      <c r="M172">
        <v>2617</v>
      </c>
      <c r="N172">
        <f t="shared" si="8"/>
        <v>3.688956820787161</v>
      </c>
      <c r="O172" t="s">
        <v>271</v>
      </c>
    </row>
    <row r="173" spans="1:15">
      <c r="A173" s="25">
        <v>15</v>
      </c>
      <c r="B173" s="25">
        <v>0.5</v>
      </c>
      <c r="C173" s="27">
        <v>30</v>
      </c>
      <c r="F173">
        <v>4518</v>
      </c>
      <c r="G173">
        <v>3112</v>
      </c>
      <c r="H173">
        <f t="shared" si="6"/>
        <v>1.4517994858611825</v>
      </c>
      <c r="I173" s="10">
        <v>8824</v>
      </c>
      <c r="J173" s="10">
        <v>2902</v>
      </c>
      <c r="K173">
        <f t="shared" si="7"/>
        <v>3.0406616126809096</v>
      </c>
      <c r="L173">
        <v>10696</v>
      </c>
      <c r="M173">
        <v>2530</v>
      </c>
      <c r="N173">
        <f t="shared" si="8"/>
        <v>4.2276679841897229</v>
      </c>
      <c r="O173" t="s">
        <v>271</v>
      </c>
    </row>
    <row r="174" spans="1:15">
      <c r="A174" s="25">
        <v>15</v>
      </c>
      <c r="B174" s="25">
        <v>0.5</v>
      </c>
      <c r="C174" s="27">
        <v>35</v>
      </c>
      <c r="F174">
        <v>4199</v>
      </c>
      <c r="G174">
        <v>3009</v>
      </c>
      <c r="H174">
        <f t="shared" si="6"/>
        <v>1.3954802259887005</v>
      </c>
      <c r="I174" s="10">
        <v>8997</v>
      </c>
      <c r="J174" s="10">
        <v>2689</v>
      </c>
      <c r="K174">
        <f t="shared" si="7"/>
        <v>3.3458534771290442</v>
      </c>
      <c r="L174">
        <v>10507</v>
      </c>
      <c r="M174">
        <v>2408</v>
      </c>
      <c r="N174">
        <f t="shared" si="8"/>
        <v>4.3633720930232558</v>
      </c>
      <c r="O174" t="s">
        <v>271</v>
      </c>
    </row>
    <row r="175" spans="1:15">
      <c r="A175" s="25">
        <v>15</v>
      </c>
      <c r="B175" s="25">
        <v>0.75</v>
      </c>
      <c r="C175" s="27">
        <v>15</v>
      </c>
      <c r="F175">
        <v>2837</v>
      </c>
      <c r="G175">
        <v>3128</v>
      </c>
      <c r="H175">
        <f t="shared" si="6"/>
        <v>0.90696930946291565</v>
      </c>
      <c r="I175" s="10">
        <v>5874</v>
      </c>
      <c r="J175" s="10">
        <v>2777</v>
      </c>
      <c r="K175">
        <f t="shared" si="7"/>
        <v>2.1152322650342095</v>
      </c>
      <c r="L175">
        <v>6864</v>
      </c>
      <c r="M175">
        <v>2862</v>
      </c>
      <c r="N175">
        <f t="shared" si="8"/>
        <v>2.3983228511530399</v>
      </c>
      <c r="O175" t="s">
        <v>271</v>
      </c>
    </row>
    <row r="176" spans="1:15">
      <c r="A176" s="25">
        <v>15</v>
      </c>
      <c r="B176" s="25">
        <v>0.75</v>
      </c>
      <c r="C176" s="27">
        <v>20</v>
      </c>
      <c r="F176">
        <v>3672</v>
      </c>
      <c r="G176">
        <v>3376</v>
      </c>
      <c r="H176">
        <f t="shared" si="6"/>
        <v>1.0876777251184835</v>
      </c>
      <c r="I176" s="10">
        <v>5444</v>
      </c>
      <c r="J176" s="10">
        <v>3008</v>
      </c>
      <c r="K176">
        <f t="shared" si="7"/>
        <v>1.8098404255319149</v>
      </c>
      <c r="L176">
        <v>6969</v>
      </c>
      <c r="M176">
        <v>2813</v>
      </c>
      <c r="N176">
        <f t="shared" si="8"/>
        <v>2.4774262353359404</v>
      </c>
      <c r="O176" t="s">
        <v>271</v>
      </c>
    </row>
    <row r="177" spans="1:15">
      <c r="A177" s="25">
        <v>15</v>
      </c>
      <c r="B177" s="25">
        <v>0.75</v>
      </c>
      <c r="C177" s="27">
        <v>25</v>
      </c>
      <c r="F177">
        <v>3746</v>
      </c>
      <c r="G177">
        <v>3300</v>
      </c>
      <c r="H177">
        <f t="shared" si="6"/>
        <v>1.1351515151515152</v>
      </c>
      <c r="I177" s="10">
        <v>5780</v>
      </c>
      <c r="J177" s="10">
        <v>2896</v>
      </c>
      <c r="K177">
        <f t="shared" si="7"/>
        <v>1.9958563535911602</v>
      </c>
      <c r="L177">
        <v>7534</v>
      </c>
      <c r="M177">
        <v>3274</v>
      </c>
      <c r="N177">
        <f t="shared" si="8"/>
        <v>2.3011606597434331</v>
      </c>
      <c r="O177" t="s">
        <v>271</v>
      </c>
    </row>
    <row r="178" spans="1:15">
      <c r="A178" s="25">
        <v>15</v>
      </c>
      <c r="B178" s="25">
        <v>0.75</v>
      </c>
      <c r="C178" s="27">
        <v>30</v>
      </c>
      <c r="F178">
        <v>4292</v>
      </c>
      <c r="G178">
        <v>3062</v>
      </c>
      <c r="H178">
        <f t="shared" si="6"/>
        <v>1.4016982364467667</v>
      </c>
      <c r="I178" s="10">
        <v>6144</v>
      </c>
      <c r="J178" s="10">
        <v>3378</v>
      </c>
      <c r="K178">
        <f t="shared" si="7"/>
        <v>1.8188277087033748</v>
      </c>
      <c r="L178">
        <v>8553</v>
      </c>
      <c r="M178">
        <v>3155</v>
      </c>
      <c r="N178">
        <f t="shared" si="8"/>
        <v>2.7109350237717909</v>
      </c>
      <c r="O178" t="s">
        <v>271</v>
      </c>
    </row>
    <row r="179" spans="1:15">
      <c r="A179" s="25">
        <v>15</v>
      </c>
      <c r="B179" s="25">
        <v>0.75</v>
      </c>
      <c r="C179" s="27">
        <v>35</v>
      </c>
      <c r="F179">
        <v>5018</v>
      </c>
      <c r="G179">
        <v>3377</v>
      </c>
      <c r="H179">
        <f t="shared" si="6"/>
        <v>1.4859342611785609</v>
      </c>
      <c r="I179" s="10">
        <v>7626</v>
      </c>
      <c r="J179" s="10">
        <v>2966</v>
      </c>
      <c r="K179">
        <f t="shared" si="7"/>
        <v>2.5711395819285232</v>
      </c>
      <c r="L179">
        <v>11225</v>
      </c>
      <c r="M179">
        <v>2782</v>
      </c>
      <c r="N179">
        <f t="shared" si="8"/>
        <v>4.0348670021567221</v>
      </c>
      <c r="O179" t="s">
        <v>271</v>
      </c>
    </row>
    <row r="180" spans="1:15">
      <c r="A180" s="25">
        <v>15</v>
      </c>
      <c r="B180" s="25">
        <v>1.25</v>
      </c>
      <c r="C180" s="27">
        <v>15</v>
      </c>
      <c r="F180">
        <v>2667</v>
      </c>
      <c r="G180">
        <v>3825</v>
      </c>
      <c r="H180">
        <f t="shared" si="6"/>
        <v>0.69725490196078432</v>
      </c>
      <c r="I180" s="10">
        <v>4282</v>
      </c>
      <c r="J180" s="10">
        <v>3899</v>
      </c>
      <c r="K180">
        <f t="shared" si="7"/>
        <v>1.098230315465504</v>
      </c>
      <c r="L180">
        <v>5766</v>
      </c>
      <c r="M180">
        <v>3549</v>
      </c>
      <c r="N180">
        <f t="shared" si="8"/>
        <v>1.6246830092983939</v>
      </c>
      <c r="O180" t="s">
        <v>271</v>
      </c>
    </row>
    <row r="181" spans="1:15">
      <c r="A181" s="25">
        <v>15</v>
      </c>
      <c r="B181" s="25">
        <v>1.25</v>
      </c>
      <c r="C181" s="27">
        <v>20</v>
      </c>
      <c r="F181">
        <v>3875</v>
      </c>
      <c r="G181">
        <v>4163</v>
      </c>
      <c r="H181">
        <f t="shared" si="6"/>
        <v>0.93081912082632712</v>
      </c>
      <c r="I181" s="10">
        <v>5994</v>
      </c>
      <c r="J181" s="10">
        <v>3557</v>
      </c>
      <c r="K181">
        <f t="shared" si="7"/>
        <v>1.6851279167838065</v>
      </c>
      <c r="L181">
        <v>7655</v>
      </c>
      <c r="M181">
        <v>3500</v>
      </c>
      <c r="N181">
        <f t="shared" si="8"/>
        <v>2.1871428571428573</v>
      </c>
      <c r="O181" t="s">
        <v>271</v>
      </c>
    </row>
    <row r="182" spans="1:15">
      <c r="A182" s="25">
        <v>15</v>
      </c>
      <c r="B182" s="25">
        <v>1.25</v>
      </c>
      <c r="C182" s="27">
        <v>25</v>
      </c>
      <c r="F182">
        <v>4644</v>
      </c>
      <c r="G182">
        <v>4487</v>
      </c>
      <c r="H182">
        <f t="shared" si="6"/>
        <v>1.0349899710274124</v>
      </c>
      <c r="I182" s="10">
        <v>6850</v>
      </c>
      <c r="J182" s="10">
        <v>3584</v>
      </c>
      <c r="K182">
        <f t="shared" si="7"/>
        <v>1.9112723214285714</v>
      </c>
      <c r="L182">
        <v>8112</v>
      </c>
      <c r="M182">
        <v>3351</v>
      </c>
      <c r="N182">
        <f t="shared" si="8"/>
        <v>2.4207699194270367</v>
      </c>
      <c r="O182" t="s">
        <v>271</v>
      </c>
    </row>
    <row r="183" spans="1:15">
      <c r="A183" s="25">
        <v>15</v>
      </c>
      <c r="B183" s="25">
        <v>1.25</v>
      </c>
      <c r="C183" s="27">
        <v>30</v>
      </c>
      <c r="F183">
        <v>4484</v>
      </c>
      <c r="G183">
        <v>3804</v>
      </c>
      <c r="H183">
        <f t="shared" si="6"/>
        <v>1.1787592008412198</v>
      </c>
      <c r="I183" s="10">
        <v>7192</v>
      </c>
      <c r="J183" s="10">
        <v>3647</v>
      </c>
      <c r="K183">
        <f t="shared" si="7"/>
        <v>1.9720318069646285</v>
      </c>
      <c r="L183">
        <v>9811</v>
      </c>
      <c r="M183">
        <v>3621</v>
      </c>
      <c r="N183">
        <f t="shared" si="8"/>
        <v>2.7094725214029274</v>
      </c>
      <c r="O183" t="s">
        <v>271</v>
      </c>
    </row>
    <row r="184" spans="1:15">
      <c r="A184" s="25">
        <v>15</v>
      </c>
      <c r="B184" s="25">
        <v>1.25</v>
      </c>
      <c r="C184" s="27">
        <v>35</v>
      </c>
      <c r="F184">
        <v>4555</v>
      </c>
      <c r="G184">
        <v>3876</v>
      </c>
      <c r="H184">
        <f t="shared" si="6"/>
        <v>1.1751805985552115</v>
      </c>
      <c r="I184" s="10">
        <v>7343</v>
      </c>
      <c r="J184" s="10">
        <v>3435</v>
      </c>
      <c r="K184">
        <f t="shared" si="7"/>
        <v>2.1377001455604074</v>
      </c>
      <c r="L184">
        <v>9503</v>
      </c>
      <c r="M184">
        <v>3804</v>
      </c>
      <c r="N184">
        <f t="shared" si="8"/>
        <v>2.4981598317560461</v>
      </c>
      <c r="O184" t="s">
        <v>271</v>
      </c>
    </row>
    <row r="185" spans="1:15">
      <c r="A185" s="25">
        <v>15</v>
      </c>
      <c r="B185" s="25">
        <v>1.5</v>
      </c>
      <c r="C185" s="27">
        <v>15</v>
      </c>
      <c r="F185">
        <v>2156</v>
      </c>
      <c r="G185">
        <v>4069</v>
      </c>
      <c r="H185">
        <f t="shared" si="6"/>
        <v>0.52985991644138608</v>
      </c>
      <c r="I185" s="10">
        <v>3446</v>
      </c>
      <c r="J185" s="10">
        <v>3599</v>
      </c>
      <c r="K185">
        <f t="shared" si="7"/>
        <v>0.95748819116421224</v>
      </c>
      <c r="L185">
        <v>4984</v>
      </c>
      <c r="M185">
        <v>3881</v>
      </c>
      <c r="N185">
        <f t="shared" si="8"/>
        <v>1.2842051017778924</v>
      </c>
      <c r="O185" t="s">
        <v>271</v>
      </c>
    </row>
    <row r="186" spans="1:15">
      <c r="A186" s="25">
        <v>15</v>
      </c>
      <c r="B186" s="25">
        <v>1.5</v>
      </c>
      <c r="C186" s="27">
        <v>20</v>
      </c>
      <c r="F186">
        <v>3127</v>
      </c>
      <c r="G186">
        <v>3842</v>
      </c>
      <c r="H186">
        <f t="shared" si="6"/>
        <v>0.81389901093180639</v>
      </c>
      <c r="I186" s="10">
        <v>4965</v>
      </c>
      <c r="J186" s="10">
        <v>3550</v>
      </c>
      <c r="K186">
        <f t="shared" si="7"/>
        <v>1.3985915492957746</v>
      </c>
      <c r="L186">
        <v>6834</v>
      </c>
      <c r="M186">
        <v>4124</v>
      </c>
      <c r="N186">
        <f t="shared" si="8"/>
        <v>1.6571290009699322</v>
      </c>
      <c r="O186" t="s">
        <v>271</v>
      </c>
    </row>
    <row r="187" spans="1:15">
      <c r="A187" s="25">
        <v>15</v>
      </c>
      <c r="B187" s="25">
        <v>1.5</v>
      </c>
      <c r="C187" s="27">
        <v>25</v>
      </c>
      <c r="F187">
        <v>3615</v>
      </c>
      <c r="G187">
        <v>3975</v>
      </c>
      <c r="H187">
        <f t="shared" si="6"/>
        <v>0.90943396226415096</v>
      </c>
      <c r="I187" s="10">
        <v>5704</v>
      </c>
      <c r="J187" s="10">
        <v>3673</v>
      </c>
      <c r="K187">
        <f t="shared" si="7"/>
        <v>1.5529539885652055</v>
      </c>
      <c r="L187">
        <v>7273</v>
      </c>
      <c r="M187">
        <v>3823</v>
      </c>
      <c r="N187">
        <f t="shared" si="8"/>
        <v>1.9024326445200104</v>
      </c>
      <c r="O187" t="s">
        <v>271</v>
      </c>
    </row>
    <row r="188" spans="1:15">
      <c r="A188" s="25">
        <v>15</v>
      </c>
      <c r="B188" s="25">
        <v>1.5</v>
      </c>
      <c r="C188" s="27">
        <v>30</v>
      </c>
      <c r="F188">
        <v>3859</v>
      </c>
      <c r="G188">
        <v>4382</v>
      </c>
      <c r="H188">
        <f t="shared" si="6"/>
        <v>0.88064810588772247</v>
      </c>
      <c r="I188" s="10">
        <v>5923</v>
      </c>
      <c r="J188" s="10">
        <v>3702</v>
      </c>
      <c r="K188">
        <f t="shared" si="7"/>
        <v>1.5999459751485683</v>
      </c>
      <c r="L188">
        <v>9025</v>
      </c>
      <c r="M188">
        <v>3542</v>
      </c>
      <c r="N188">
        <f t="shared" si="8"/>
        <v>2.5479954827780915</v>
      </c>
      <c r="O188" t="s">
        <v>271</v>
      </c>
    </row>
    <row r="189" spans="1:15">
      <c r="A189" s="25">
        <v>15</v>
      </c>
      <c r="B189" s="25">
        <v>1.5</v>
      </c>
      <c r="C189" s="27">
        <v>35</v>
      </c>
      <c r="F189">
        <v>3750</v>
      </c>
      <c r="G189">
        <v>4102</v>
      </c>
      <c r="H189">
        <f t="shared" si="6"/>
        <v>0.91418820087762065</v>
      </c>
      <c r="I189" s="10">
        <v>5370</v>
      </c>
      <c r="J189" s="10">
        <v>3738</v>
      </c>
      <c r="K189">
        <f t="shared" si="7"/>
        <v>1.4365971107544142</v>
      </c>
      <c r="L189">
        <v>7959</v>
      </c>
      <c r="M189">
        <v>3690</v>
      </c>
      <c r="N189">
        <f t="shared" si="8"/>
        <v>2.1569105691056909</v>
      </c>
      <c r="O189" t="s">
        <v>271</v>
      </c>
    </row>
    <row r="190" spans="1:15">
      <c r="A190" s="25">
        <v>5</v>
      </c>
      <c r="B190" s="25">
        <v>5</v>
      </c>
      <c r="C190" s="27">
        <v>10</v>
      </c>
      <c r="F190">
        <v>59</v>
      </c>
      <c r="G190">
        <v>6594</v>
      </c>
      <c r="H190">
        <f t="shared" si="6"/>
        <v>8.9475280558083108E-3</v>
      </c>
      <c r="I190" s="10">
        <v>108</v>
      </c>
      <c r="J190" s="10">
        <v>5939</v>
      </c>
      <c r="K190">
        <f t="shared" si="7"/>
        <v>1.8184879609361847E-2</v>
      </c>
      <c r="L190">
        <v>129</v>
      </c>
      <c r="M190">
        <v>5948</v>
      </c>
      <c r="N190">
        <f t="shared" si="8"/>
        <v>2.1687962340282446E-2</v>
      </c>
      <c r="O190" t="s">
        <v>270</v>
      </c>
    </row>
    <row r="191" spans="1:15">
      <c r="A191" s="25">
        <v>5</v>
      </c>
      <c r="B191" s="25">
        <v>5</v>
      </c>
      <c r="C191" s="27">
        <v>10</v>
      </c>
      <c r="F191">
        <v>51</v>
      </c>
      <c r="G191">
        <v>7065</v>
      </c>
      <c r="H191">
        <f t="shared" si="6"/>
        <v>7.218683651804671E-3</v>
      </c>
      <c r="I191" s="10">
        <v>88</v>
      </c>
      <c r="J191" s="10">
        <v>6604</v>
      </c>
      <c r="K191">
        <f t="shared" si="7"/>
        <v>1.3325257419745608E-2</v>
      </c>
      <c r="L191">
        <v>87</v>
      </c>
      <c r="M191">
        <v>6697</v>
      </c>
      <c r="N191">
        <f t="shared" si="8"/>
        <v>1.2990891443930118E-2</v>
      </c>
      <c r="O191" t="s">
        <v>270</v>
      </c>
    </row>
    <row r="192" spans="1:15">
      <c r="A192" s="25">
        <v>5</v>
      </c>
      <c r="B192" s="25">
        <v>5</v>
      </c>
      <c r="C192" s="27">
        <v>10</v>
      </c>
      <c r="F192">
        <v>34</v>
      </c>
      <c r="G192">
        <v>6684</v>
      </c>
      <c r="H192">
        <f t="shared" si="6"/>
        <v>5.086774386594853E-3</v>
      </c>
      <c r="I192" s="10">
        <v>60</v>
      </c>
      <c r="J192" s="10">
        <v>6586</v>
      </c>
      <c r="K192">
        <f t="shared" si="7"/>
        <v>9.1102338293349537E-3</v>
      </c>
      <c r="L192">
        <v>87</v>
      </c>
      <c r="M192">
        <v>6264</v>
      </c>
      <c r="N192">
        <f t="shared" si="8"/>
        <v>1.3888888888888888E-2</v>
      </c>
      <c r="O192" t="s">
        <v>270</v>
      </c>
    </row>
    <row r="193" spans="1:15">
      <c r="A193" s="25">
        <v>5</v>
      </c>
      <c r="B193" s="25">
        <v>5</v>
      </c>
      <c r="C193" s="27">
        <v>10</v>
      </c>
      <c r="F193">
        <v>24</v>
      </c>
      <c r="G193">
        <v>6207</v>
      </c>
      <c r="H193">
        <f t="shared" si="6"/>
        <v>3.8666022232962784E-3</v>
      </c>
      <c r="I193" s="10">
        <v>45</v>
      </c>
      <c r="J193" s="10">
        <v>6793</v>
      </c>
      <c r="K193">
        <f t="shared" si="7"/>
        <v>6.6244663624319151E-3</v>
      </c>
      <c r="L193">
        <v>57</v>
      </c>
      <c r="M193">
        <v>6605</v>
      </c>
      <c r="N193">
        <f t="shared" si="8"/>
        <v>8.6298258894776693E-3</v>
      </c>
      <c r="O193" t="s">
        <v>270</v>
      </c>
    </row>
  </sheetData>
  <phoneticPr fontId="1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193"/>
  <sheetViews>
    <sheetView workbookViewId="0">
      <selection sqref="A1:G1048576"/>
    </sheetView>
  </sheetViews>
  <sheetFormatPr baseColWidth="10" defaultRowHeight="15"/>
  <cols>
    <col min="1" max="1" width="20.5" customWidth="1"/>
    <col min="2" max="2" width="15" customWidth="1"/>
    <col min="3" max="3" width="20.5" customWidth="1"/>
  </cols>
  <sheetData>
    <row r="1" spans="1:7">
      <c r="A1" t="s">
        <v>294</v>
      </c>
      <c r="B1" s="162" t="s">
        <v>296</v>
      </c>
      <c r="C1" t="s">
        <v>295</v>
      </c>
      <c r="D1" t="s">
        <v>162</v>
      </c>
      <c r="E1" t="s">
        <v>160</v>
      </c>
      <c r="F1" t="s">
        <v>161</v>
      </c>
      <c r="G1" t="s">
        <v>5</v>
      </c>
    </row>
    <row r="2" spans="1:7">
      <c r="A2">
        <v>0</v>
      </c>
      <c r="B2" s="10" t="s">
        <v>297</v>
      </c>
      <c r="C2">
        <v>7</v>
      </c>
      <c r="D2">
        <v>412</v>
      </c>
      <c r="E2">
        <v>1758</v>
      </c>
      <c r="F2">
        <f>D2/E2</f>
        <v>0.23435722411831628</v>
      </c>
      <c r="G2">
        <v>830</v>
      </c>
    </row>
    <row r="3" spans="1:7">
      <c r="A3">
        <v>1.371742112482853E-6</v>
      </c>
      <c r="B3" s="10" t="s">
        <v>298</v>
      </c>
      <c r="C3">
        <v>7</v>
      </c>
      <c r="D3">
        <v>580</v>
      </c>
      <c r="E3">
        <v>1768</v>
      </c>
      <c r="F3">
        <f t="shared" ref="F3:F66" si="0">D3/E3</f>
        <v>0.32805429864253394</v>
      </c>
      <c r="G3">
        <v>830</v>
      </c>
    </row>
    <row r="4" spans="1:7">
      <c r="A4">
        <v>4.1152263374485591E-6</v>
      </c>
      <c r="B4" s="10" t="s">
        <v>299</v>
      </c>
      <c r="C4">
        <v>7</v>
      </c>
      <c r="D4">
        <v>1007</v>
      </c>
      <c r="E4">
        <v>1666</v>
      </c>
      <c r="F4">
        <f t="shared" si="0"/>
        <v>0.60444177671068422</v>
      </c>
      <c r="G4">
        <v>830</v>
      </c>
    </row>
    <row r="5" spans="1:7">
      <c r="A5">
        <v>1.2345679012345678E-5</v>
      </c>
      <c r="B5" s="10" t="s">
        <v>300</v>
      </c>
      <c r="C5">
        <v>7</v>
      </c>
      <c r="D5">
        <v>2134</v>
      </c>
      <c r="E5">
        <v>1617</v>
      </c>
      <c r="F5">
        <f t="shared" si="0"/>
        <v>1.3197278911564625</v>
      </c>
      <c r="G5">
        <v>830</v>
      </c>
    </row>
    <row r="6" spans="1:7">
      <c r="A6">
        <v>3.7037037037037037E-5</v>
      </c>
      <c r="B6" s="10" t="s">
        <v>301</v>
      </c>
      <c r="C6">
        <v>7</v>
      </c>
      <c r="D6">
        <v>3165</v>
      </c>
      <c r="E6">
        <v>1604</v>
      </c>
      <c r="F6">
        <f t="shared" si="0"/>
        <v>1.9731920199501247</v>
      </c>
      <c r="G6">
        <v>830</v>
      </c>
    </row>
    <row r="7" spans="1:7">
      <c r="A7">
        <v>1.111111111111111E-4</v>
      </c>
      <c r="B7" s="10" t="s">
        <v>302</v>
      </c>
      <c r="C7">
        <v>7</v>
      </c>
      <c r="D7">
        <v>4224</v>
      </c>
      <c r="E7">
        <v>1542</v>
      </c>
      <c r="F7">
        <f t="shared" si="0"/>
        <v>2.7392996108949417</v>
      </c>
      <c r="G7">
        <v>830</v>
      </c>
    </row>
    <row r="8" spans="1:7">
      <c r="A8">
        <v>3.3333333333333332E-4</v>
      </c>
      <c r="B8" s="10" t="s">
        <v>303</v>
      </c>
      <c r="C8">
        <v>7</v>
      </c>
      <c r="D8">
        <v>4202</v>
      </c>
      <c r="E8">
        <v>1595</v>
      </c>
      <c r="F8">
        <f t="shared" si="0"/>
        <v>2.6344827586206896</v>
      </c>
      <c r="G8">
        <v>830</v>
      </c>
    </row>
    <row r="9" spans="1:7">
      <c r="A9">
        <v>1E-3</v>
      </c>
      <c r="B9" s="10" t="s">
        <v>304</v>
      </c>
      <c r="C9">
        <v>7</v>
      </c>
      <c r="D9">
        <v>3840</v>
      </c>
      <c r="E9">
        <v>1571</v>
      </c>
      <c r="F9">
        <f t="shared" si="0"/>
        <v>2.4443029917250159</v>
      </c>
      <c r="G9">
        <v>830</v>
      </c>
    </row>
    <row r="10" spans="1:7">
      <c r="A10">
        <v>0</v>
      </c>
      <c r="B10" s="10" t="s">
        <v>305</v>
      </c>
      <c r="C10">
        <v>7</v>
      </c>
      <c r="D10">
        <v>421</v>
      </c>
      <c r="E10">
        <v>1737</v>
      </c>
      <c r="F10">
        <f t="shared" si="0"/>
        <v>0.24237190558434082</v>
      </c>
      <c r="G10">
        <v>830</v>
      </c>
    </row>
    <row r="11" spans="1:7">
      <c r="A11">
        <v>1.371742112482853E-6</v>
      </c>
      <c r="B11" s="10" t="s">
        <v>306</v>
      </c>
      <c r="C11">
        <v>7</v>
      </c>
      <c r="D11">
        <v>560</v>
      </c>
      <c r="E11">
        <v>1557</v>
      </c>
      <c r="F11">
        <f t="shared" si="0"/>
        <v>0.35966602440590878</v>
      </c>
      <c r="G11">
        <v>830</v>
      </c>
    </row>
    <row r="12" spans="1:7">
      <c r="A12">
        <v>4.1152263374485591E-6</v>
      </c>
      <c r="B12" s="10" t="s">
        <v>307</v>
      </c>
      <c r="C12">
        <v>7</v>
      </c>
      <c r="D12">
        <v>1115</v>
      </c>
      <c r="E12">
        <v>1581</v>
      </c>
      <c r="F12">
        <f t="shared" si="0"/>
        <v>0.70524984187223272</v>
      </c>
      <c r="G12">
        <v>830</v>
      </c>
    </row>
    <row r="13" spans="1:7">
      <c r="A13">
        <v>1.2345679012345678E-5</v>
      </c>
      <c r="B13" s="10" t="s">
        <v>308</v>
      </c>
      <c r="C13">
        <v>7</v>
      </c>
      <c r="D13">
        <v>2262</v>
      </c>
      <c r="E13">
        <v>1485</v>
      </c>
      <c r="F13">
        <f t="shared" si="0"/>
        <v>1.5232323232323233</v>
      </c>
      <c r="G13">
        <v>830</v>
      </c>
    </row>
    <row r="14" spans="1:7">
      <c r="A14">
        <v>3.7037037037037037E-5</v>
      </c>
      <c r="B14" s="10" t="s">
        <v>309</v>
      </c>
      <c r="C14">
        <v>7</v>
      </c>
      <c r="D14">
        <v>3269</v>
      </c>
      <c r="E14">
        <v>1361</v>
      </c>
      <c r="F14">
        <f t="shared" si="0"/>
        <v>2.4019103600293903</v>
      </c>
      <c r="G14">
        <v>830</v>
      </c>
    </row>
    <row r="15" spans="1:7">
      <c r="A15">
        <v>1.111111111111111E-4</v>
      </c>
      <c r="B15" s="10" t="s">
        <v>310</v>
      </c>
      <c r="C15">
        <v>7</v>
      </c>
      <c r="D15">
        <v>4238</v>
      </c>
      <c r="E15">
        <v>1312</v>
      </c>
      <c r="F15">
        <f t="shared" si="0"/>
        <v>3.2301829268292681</v>
      </c>
      <c r="G15">
        <v>830</v>
      </c>
    </row>
    <row r="16" spans="1:7">
      <c r="A16">
        <v>3.3333333333333332E-4</v>
      </c>
      <c r="B16" s="10" t="s">
        <v>311</v>
      </c>
      <c r="C16">
        <v>7</v>
      </c>
      <c r="D16">
        <v>4600</v>
      </c>
      <c r="E16">
        <v>1292</v>
      </c>
      <c r="F16">
        <f t="shared" si="0"/>
        <v>3.5603715170278636</v>
      </c>
      <c r="G16">
        <v>830</v>
      </c>
    </row>
    <row r="17" spans="1:7">
      <c r="A17">
        <v>1E-3</v>
      </c>
      <c r="B17" s="10" t="s">
        <v>312</v>
      </c>
      <c r="C17">
        <v>7</v>
      </c>
      <c r="D17">
        <v>4399</v>
      </c>
      <c r="E17">
        <v>1402</v>
      </c>
      <c r="F17">
        <f t="shared" si="0"/>
        <v>3.137660485021398</v>
      </c>
      <c r="G17">
        <v>830</v>
      </c>
    </row>
    <row r="18" spans="1:7">
      <c r="A18">
        <v>0</v>
      </c>
      <c r="B18" s="10" t="s">
        <v>313</v>
      </c>
      <c r="C18">
        <v>7</v>
      </c>
      <c r="D18">
        <v>389</v>
      </c>
      <c r="E18">
        <v>1680</v>
      </c>
      <c r="F18">
        <f t="shared" si="0"/>
        <v>0.23154761904761906</v>
      </c>
      <c r="G18">
        <v>830</v>
      </c>
    </row>
    <row r="19" spans="1:7">
      <c r="A19">
        <v>1.371742112482853E-6</v>
      </c>
      <c r="B19" s="10" t="s">
        <v>314</v>
      </c>
      <c r="C19">
        <v>7</v>
      </c>
      <c r="D19">
        <v>492</v>
      </c>
      <c r="E19">
        <v>1454</v>
      </c>
      <c r="F19">
        <f t="shared" si="0"/>
        <v>0.33837689133425036</v>
      </c>
      <c r="G19">
        <v>830</v>
      </c>
    </row>
    <row r="20" spans="1:7">
      <c r="A20">
        <v>4.1152263374485591E-6</v>
      </c>
      <c r="B20" s="10" t="s">
        <v>315</v>
      </c>
      <c r="C20">
        <v>7</v>
      </c>
      <c r="D20">
        <v>1110</v>
      </c>
      <c r="E20">
        <v>1469</v>
      </c>
      <c r="F20">
        <f t="shared" si="0"/>
        <v>0.75561606535057857</v>
      </c>
      <c r="G20">
        <v>830</v>
      </c>
    </row>
    <row r="21" spans="1:7">
      <c r="A21">
        <v>1.2345679012345678E-5</v>
      </c>
      <c r="B21" s="10" t="s">
        <v>316</v>
      </c>
      <c r="C21">
        <v>7</v>
      </c>
      <c r="D21">
        <v>2353</v>
      </c>
      <c r="E21">
        <v>1411</v>
      </c>
      <c r="F21">
        <f t="shared" si="0"/>
        <v>1.667611622962438</v>
      </c>
      <c r="G21">
        <v>830</v>
      </c>
    </row>
    <row r="22" spans="1:7">
      <c r="A22">
        <v>3.7037037037037037E-5</v>
      </c>
      <c r="B22" s="10" t="s">
        <v>317</v>
      </c>
      <c r="C22">
        <v>7</v>
      </c>
      <c r="D22">
        <v>3613</v>
      </c>
      <c r="E22">
        <v>1347</v>
      </c>
      <c r="F22">
        <f t="shared" si="0"/>
        <v>2.682256867112101</v>
      </c>
      <c r="G22">
        <v>830</v>
      </c>
    </row>
    <row r="23" spans="1:7">
      <c r="A23">
        <v>1.111111111111111E-4</v>
      </c>
      <c r="B23" s="10" t="s">
        <v>318</v>
      </c>
      <c r="C23">
        <v>7</v>
      </c>
      <c r="D23">
        <v>4407</v>
      </c>
      <c r="E23">
        <v>1293</v>
      </c>
      <c r="F23">
        <f t="shared" si="0"/>
        <v>3.4083526682134573</v>
      </c>
      <c r="G23">
        <v>830</v>
      </c>
    </row>
    <row r="24" spans="1:7">
      <c r="A24">
        <v>3.3333333333333332E-4</v>
      </c>
      <c r="B24" s="10" t="s">
        <v>319</v>
      </c>
      <c r="C24">
        <v>7</v>
      </c>
      <c r="D24">
        <v>4621</v>
      </c>
      <c r="E24">
        <v>1296</v>
      </c>
      <c r="F24">
        <f t="shared" si="0"/>
        <v>3.5655864197530862</v>
      </c>
      <c r="G24">
        <v>830</v>
      </c>
    </row>
    <row r="25" spans="1:7">
      <c r="A25">
        <v>1E-3</v>
      </c>
      <c r="B25" s="10" t="s">
        <v>320</v>
      </c>
      <c r="C25">
        <v>7</v>
      </c>
      <c r="D25">
        <v>4628</v>
      </c>
      <c r="E25">
        <v>1349</v>
      </c>
      <c r="F25">
        <f t="shared" si="0"/>
        <v>3.4306893995552259</v>
      </c>
      <c r="G25">
        <v>830</v>
      </c>
    </row>
    <row r="26" spans="1:7">
      <c r="A26">
        <v>0</v>
      </c>
      <c r="B26" s="10" t="s">
        <v>321</v>
      </c>
      <c r="C26">
        <v>7</v>
      </c>
      <c r="D26">
        <v>384</v>
      </c>
      <c r="E26">
        <v>1710</v>
      </c>
      <c r="F26">
        <f t="shared" si="0"/>
        <v>0.22456140350877193</v>
      </c>
      <c r="G26">
        <v>830</v>
      </c>
    </row>
    <row r="27" spans="1:7">
      <c r="A27">
        <v>1.371742112482853E-6</v>
      </c>
      <c r="B27" s="10" t="s">
        <v>322</v>
      </c>
      <c r="C27">
        <v>7</v>
      </c>
      <c r="D27">
        <v>512</v>
      </c>
      <c r="E27">
        <v>1466</v>
      </c>
      <c r="F27">
        <f t="shared" si="0"/>
        <v>0.34924965893587995</v>
      </c>
      <c r="G27">
        <v>830</v>
      </c>
    </row>
    <row r="28" spans="1:7">
      <c r="A28">
        <v>4.1152263374485591E-6</v>
      </c>
      <c r="B28" s="10" t="s">
        <v>323</v>
      </c>
      <c r="C28">
        <v>7</v>
      </c>
      <c r="D28">
        <v>1081</v>
      </c>
      <c r="E28">
        <v>1490</v>
      </c>
      <c r="F28">
        <f t="shared" si="0"/>
        <v>0.72550335570469804</v>
      </c>
      <c r="G28">
        <v>830</v>
      </c>
    </row>
    <row r="29" spans="1:7">
      <c r="A29">
        <v>1.2345679012345678E-5</v>
      </c>
      <c r="B29" s="10" t="s">
        <v>324</v>
      </c>
      <c r="C29">
        <v>7</v>
      </c>
      <c r="D29">
        <v>2298</v>
      </c>
      <c r="E29">
        <v>1368</v>
      </c>
      <c r="F29">
        <f t="shared" si="0"/>
        <v>1.6798245614035088</v>
      </c>
      <c r="G29">
        <v>830</v>
      </c>
    </row>
    <row r="30" spans="1:7">
      <c r="A30">
        <v>3.7037037037037037E-5</v>
      </c>
      <c r="B30" s="10" t="s">
        <v>325</v>
      </c>
      <c r="C30">
        <v>7</v>
      </c>
      <c r="D30">
        <v>3476</v>
      </c>
      <c r="E30">
        <v>1364</v>
      </c>
      <c r="F30">
        <f t="shared" si="0"/>
        <v>2.5483870967741935</v>
      </c>
      <c r="G30">
        <v>830</v>
      </c>
    </row>
    <row r="31" spans="1:7">
      <c r="A31">
        <v>1.111111111111111E-4</v>
      </c>
      <c r="B31" s="10" t="s">
        <v>326</v>
      </c>
      <c r="C31">
        <v>7</v>
      </c>
      <c r="D31">
        <v>4027</v>
      </c>
      <c r="E31">
        <v>1289</v>
      </c>
      <c r="F31">
        <f t="shared" si="0"/>
        <v>3.1241272304111716</v>
      </c>
      <c r="G31">
        <v>830</v>
      </c>
    </row>
    <row r="32" spans="1:7">
      <c r="A32">
        <v>3.3333333333333332E-4</v>
      </c>
      <c r="B32" s="10" t="s">
        <v>327</v>
      </c>
      <c r="C32">
        <v>7</v>
      </c>
      <c r="D32">
        <v>4298</v>
      </c>
      <c r="E32">
        <v>1316</v>
      </c>
      <c r="F32">
        <f t="shared" si="0"/>
        <v>3.2659574468085109</v>
      </c>
      <c r="G32">
        <v>830</v>
      </c>
    </row>
    <row r="33" spans="1:7">
      <c r="A33">
        <v>1E-3</v>
      </c>
      <c r="B33" s="10" t="s">
        <v>328</v>
      </c>
      <c r="C33">
        <v>7</v>
      </c>
      <c r="D33">
        <v>4663</v>
      </c>
      <c r="E33">
        <v>1289</v>
      </c>
      <c r="F33">
        <f t="shared" si="0"/>
        <v>3.6175329712955779</v>
      </c>
      <c r="G33">
        <v>830</v>
      </c>
    </row>
    <row r="34" spans="1:7">
      <c r="A34">
        <v>0</v>
      </c>
      <c r="B34" s="10" t="s">
        <v>329</v>
      </c>
      <c r="C34">
        <v>7</v>
      </c>
      <c r="D34">
        <v>384</v>
      </c>
      <c r="E34">
        <v>1734</v>
      </c>
      <c r="F34">
        <f t="shared" si="0"/>
        <v>0.22145328719723184</v>
      </c>
      <c r="G34">
        <v>830</v>
      </c>
    </row>
    <row r="35" spans="1:7">
      <c r="A35">
        <v>1.371742112482853E-6</v>
      </c>
      <c r="B35" s="10" t="s">
        <v>330</v>
      </c>
      <c r="C35">
        <v>7</v>
      </c>
      <c r="D35">
        <v>512</v>
      </c>
      <c r="E35">
        <v>1540</v>
      </c>
      <c r="F35">
        <f t="shared" si="0"/>
        <v>0.33246753246753247</v>
      </c>
      <c r="G35">
        <v>830</v>
      </c>
    </row>
    <row r="36" spans="1:7">
      <c r="A36">
        <v>4.1152263374485591E-6</v>
      </c>
      <c r="B36" s="10" t="s">
        <v>331</v>
      </c>
      <c r="C36">
        <v>7</v>
      </c>
      <c r="D36">
        <v>995</v>
      </c>
      <c r="E36">
        <v>1516</v>
      </c>
      <c r="F36">
        <f t="shared" si="0"/>
        <v>0.65633245382585748</v>
      </c>
      <c r="G36">
        <v>830</v>
      </c>
    </row>
    <row r="37" spans="1:7">
      <c r="A37">
        <v>1.2345679012345678E-5</v>
      </c>
      <c r="B37" s="10" t="s">
        <v>332</v>
      </c>
      <c r="C37">
        <v>7</v>
      </c>
      <c r="D37">
        <v>2338</v>
      </c>
      <c r="E37">
        <v>1488</v>
      </c>
      <c r="F37">
        <f t="shared" si="0"/>
        <v>1.571236559139785</v>
      </c>
      <c r="G37">
        <v>830</v>
      </c>
    </row>
    <row r="38" spans="1:7">
      <c r="A38">
        <v>3.7037037037037037E-5</v>
      </c>
      <c r="B38" s="10" t="s">
        <v>333</v>
      </c>
      <c r="C38">
        <v>7</v>
      </c>
      <c r="D38">
        <v>3255</v>
      </c>
      <c r="E38">
        <v>1361</v>
      </c>
      <c r="F38">
        <f t="shared" si="0"/>
        <v>2.3916238060249815</v>
      </c>
      <c r="G38">
        <v>830</v>
      </c>
    </row>
    <row r="39" spans="1:7">
      <c r="A39">
        <v>1.111111111111111E-4</v>
      </c>
      <c r="B39" s="10" t="s">
        <v>334</v>
      </c>
      <c r="C39">
        <v>7</v>
      </c>
      <c r="D39">
        <v>4019</v>
      </c>
      <c r="E39">
        <v>1298</v>
      </c>
      <c r="F39">
        <f t="shared" si="0"/>
        <v>3.0963020030816639</v>
      </c>
      <c r="G39">
        <v>830</v>
      </c>
    </row>
    <row r="40" spans="1:7">
      <c r="A40">
        <v>3.3333333333333332E-4</v>
      </c>
      <c r="B40" s="10" t="s">
        <v>335</v>
      </c>
      <c r="C40">
        <v>7</v>
      </c>
      <c r="D40">
        <v>4337</v>
      </c>
      <c r="E40">
        <v>1394</v>
      </c>
      <c r="F40">
        <f t="shared" si="0"/>
        <v>3.111190817790531</v>
      </c>
      <c r="G40">
        <v>830</v>
      </c>
    </row>
    <row r="41" spans="1:7">
      <c r="A41">
        <v>1E-3</v>
      </c>
      <c r="B41" s="10" t="s">
        <v>336</v>
      </c>
      <c r="C41">
        <v>7</v>
      </c>
      <c r="D41">
        <v>4523</v>
      </c>
      <c r="E41">
        <v>1297</v>
      </c>
      <c r="F41">
        <f t="shared" si="0"/>
        <v>3.4872783346183502</v>
      </c>
      <c r="G41">
        <v>830</v>
      </c>
    </row>
    <row r="42" spans="1:7">
      <c r="A42">
        <v>0</v>
      </c>
      <c r="B42" s="10" t="s">
        <v>337</v>
      </c>
      <c r="C42">
        <v>7</v>
      </c>
      <c r="D42">
        <v>365</v>
      </c>
      <c r="E42">
        <v>1712</v>
      </c>
      <c r="F42">
        <f t="shared" si="0"/>
        <v>0.21320093457943926</v>
      </c>
      <c r="G42">
        <v>830</v>
      </c>
    </row>
    <row r="43" spans="1:7">
      <c r="A43">
        <v>1.371742112482853E-6</v>
      </c>
      <c r="B43" s="10" t="s">
        <v>338</v>
      </c>
      <c r="C43">
        <v>7</v>
      </c>
      <c r="D43">
        <v>552</v>
      </c>
      <c r="E43">
        <v>1635</v>
      </c>
      <c r="F43">
        <f t="shared" si="0"/>
        <v>0.33761467889908259</v>
      </c>
      <c r="G43">
        <v>830</v>
      </c>
    </row>
    <row r="44" spans="1:7">
      <c r="A44">
        <v>4.1152263374485591E-6</v>
      </c>
      <c r="B44" s="10" t="s">
        <v>339</v>
      </c>
      <c r="C44">
        <v>7</v>
      </c>
      <c r="D44">
        <v>988</v>
      </c>
      <c r="E44">
        <v>1523</v>
      </c>
      <c r="F44">
        <f t="shared" si="0"/>
        <v>0.6487196323046619</v>
      </c>
      <c r="G44">
        <v>830</v>
      </c>
    </row>
    <row r="45" spans="1:7">
      <c r="A45">
        <v>1.2345679012345678E-5</v>
      </c>
      <c r="B45" s="10" t="s">
        <v>340</v>
      </c>
      <c r="C45">
        <v>7</v>
      </c>
      <c r="D45">
        <v>2202</v>
      </c>
      <c r="E45">
        <v>1429</v>
      </c>
      <c r="F45">
        <f t="shared" si="0"/>
        <v>1.5409377186843947</v>
      </c>
      <c r="G45">
        <v>830</v>
      </c>
    </row>
    <row r="46" spans="1:7">
      <c r="A46">
        <v>3.7037037037037037E-5</v>
      </c>
      <c r="B46" s="10" t="s">
        <v>341</v>
      </c>
      <c r="C46">
        <v>7</v>
      </c>
      <c r="D46">
        <v>3361</v>
      </c>
      <c r="E46">
        <v>1425</v>
      </c>
      <c r="F46">
        <f t="shared" si="0"/>
        <v>2.3585964912280701</v>
      </c>
      <c r="G46">
        <v>830</v>
      </c>
    </row>
    <row r="47" spans="1:7">
      <c r="A47">
        <v>1.111111111111111E-4</v>
      </c>
      <c r="B47" s="10" t="s">
        <v>342</v>
      </c>
      <c r="C47">
        <v>7</v>
      </c>
      <c r="D47">
        <v>3844</v>
      </c>
      <c r="E47">
        <v>1421</v>
      </c>
      <c r="F47">
        <f t="shared" si="0"/>
        <v>2.7051372273047152</v>
      </c>
      <c r="G47">
        <v>830</v>
      </c>
    </row>
    <row r="48" spans="1:7">
      <c r="A48">
        <v>3.3333333333333332E-4</v>
      </c>
      <c r="B48" s="10" t="s">
        <v>343</v>
      </c>
      <c r="C48">
        <v>7</v>
      </c>
      <c r="D48">
        <v>4221</v>
      </c>
      <c r="E48">
        <v>1415</v>
      </c>
      <c r="F48">
        <f t="shared" si="0"/>
        <v>2.9830388692579506</v>
      </c>
      <c r="G48">
        <v>830</v>
      </c>
    </row>
    <row r="49" spans="1:7">
      <c r="A49">
        <v>1E-3</v>
      </c>
      <c r="B49" s="10" t="s">
        <v>344</v>
      </c>
      <c r="C49">
        <v>7</v>
      </c>
      <c r="D49">
        <v>4704</v>
      </c>
      <c r="E49">
        <v>1393</v>
      </c>
      <c r="F49">
        <f t="shared" si="0"/>
        <v>3.3768844221105527</v>
      </c>
      <c r="G49">
        <v>830</v>
      </c>
    </row>
    <row r="50" spans="1:7">
      <c r="A50">
        <v>0</v>
      </c>
      <c r="B50" s="10" t="s">
        <v>345</v>
      </c>
      <c r="C50">
        <v>7</v>
      </c>
      <c r="D50">
        <v>11</v>
      </c>
      <c r="E50">
        <v>40</v>
      </c>
      <c r="F50">
        <f t="shared" si="0"/>
        <v>0.27500000000000002</v>
      </c>
      <c r="G50">
        <v>999</v>
      </c>
    </row>
    <row r="51" spans="1:7">
      <c r="A51">
        <v>1.371742112482853E-6</v>
      </c>
      <c r="B51" s="10" t="s">
        <v>346</v>
      </c>
      <c r="C51">
        <v>7</v>
      </c>
      <c r="D51">
        <v>466</v>
      </c>
      <c r="E51">
        <v>2063</v>
      </c>
      <c r="F51">
        <f t="shared" si="0"/>
        <v>0.2258846340281144</v>
      </c>
      <c r="G51">
        <v>999</v>
      </c>
    </row>
    <row r="52" spans="1:7">
      <c r="A52">
        <v>4.1152263374485591E-6</v>
      </c>
      <c r="B52" s="10" t="s">
        <v>347</v>
      </c>
      <c r="C52">
        <v>7</v>
      </c>
      <c r="D52">
        <v>409</v>
      </c>
      <c r="E52">
        <v>2059</v>
      </c>
      <c r="F52">
        <f t="shared" si="0"/>
        <v>0.1986401165614376</v>
      </c>
      <c r="G52">
        <v>999</v>
      </c>
    </row>
    <row r="53" spans="1:7">
      <c r="A53">
        <v>1.2345679012345678E-5</v>
      </c>
      <c r="B53" s="10" t="s">
        <v>348</v>
      </c>
      <c r="C53">
        <v>7</v>
      </c>
      <c r="D53">
        <v>449</v>
      </c>
      <c r="E53">
        <v>2159</v>
      </c>
      <c r="F53">
        <f t="shared" si="0"/>
        <v>0.20796665122742011</v>
      </c>
      <c r="G53">
        <v>999</v>
      </c>
    </row>
    <row r="54" spans="1:7">
      <c r="A54">
        <v>3.7037037037037037E-5</v>
      </c>
      <c r="B54" s="10" t="s">
        <v>349</v>
      </c>
      <c r="C54">
        <v>7</v>
      </c>
      <c r="D54">
        <v>455</v>
      </c>
      <c r="E54">
        <v>2109</v>
      </c>
      <c r="F54">
        <f t="shared" si="0"/>
        <v>0.21574205784732101</v>
      </c>
      <c r="G54">
        <v>999</v>
      </c>
    </row>
    <row r="55" spans="1:7">
      <c r="A55">
        <v>1.111111111111111E-4</v>
      </c>
      <c r="B55" s="10" t="s">
        <v>350</v>
      </c>
      <c r="C55">
        <v>7</v>
      </c>
      <c r="D55">
        <v>470</v>
      </c>
      <c r="E55">
        <v>2158</v>
      </c>
      <c r="F55">
        <f t="shared" si="0"/>
        <v>0.21779425393883226</v>
      </c>
      <c r="G55">
        <v>999</v>
      </c>
    </row>
    <row r="56" spans="1:7">
      <c r="A56">
        <v>3.3333333333333332E-4</v>
      </c>
      <c r="B56" s="10" t="s">
        <v>351</v>
      </c>
      <c r="C56">
        <v>7</v>
      </c>
      <c r="D56">
        <v>543</v>
      </c>
      <c r="E56">
        <v>2113</v>
      </c>
      <c r="F56">
        <f t="shared" si="0"/>
        <v>0.25698059630856601</v>
      </c>
      <c r="G56">
        <v>999</v>
      </c>
    </row>
    <row r="57" spans="1:7">
      <c r="A57">
        <v>1E-3</v>
      </c>
      <c r="B57" s="10" t="s">
        <v>352</v>
      </c>
      <c r="C57">
        <v>7</v>
      </c>
      <c r="D57">
        <v>651</v>
      </c>
      <c r="E57">
        <v>1998</v>
      </c>
      <c r="F57">
        <f t="shared" si="0"/>
        <v>0.32582582582582581</v>
      </c>
      <c r="G57">
        <v>999</v>
      </c>
    </row>
    <row r="58" spans="1:7">
      <c r="A58">
        <v>0</v>
      </c>
      <c r="B58" s="10" t="s">
        <v>353</v>
      </c>
      <c r="C58">
        <v>7</v>
      </c>
      <c r="D58">
        <v>445</v>
      </c>
      <c r="E58">
        <v>2127</v>
      </c>
      <c r="F58">
        <f t="shared" si="0"/>
        <v>0.20921485660554773</v>
      </c>
      <c r="G58">
        <v>999</v>
      </c>
    </row>
    <row r="59" spans="1:7">
      <c r="A59">
        <v>1.371742112482853E-6</v>
      </c>
      <c r="B59" s="10" t="s">
        <v>354</v>
      </c>
      <c r="C59">
        <v>7</v>
      </c>
      <c r="D59">
        <v>445</v>
      </c>
      <c r="E59">
        <v>1978</v>
      </c>
      <c r="F59">
        <f t="shared" si="0"/>
        <v>0.2249747219413549</v>
      </c>
      <c r="G59">
        <v>999</v>
      </c>
    </row>
    <row r="60" spans="1:7">
      <c r="A60">
        <v>4.1152263374485591E-6</v>
      </c>
      <c r="B60" s="10" t="s">
        <v>355</v>
      </c>
      <c r="C60">
        <v>7</v>
      </c>
      <c r="D60">
        <v>387</v>
      </c>
      <c r="E60">
        <v>1916</v>
      </c>
      <c r="F60">
        <f t="shared" si="0"/>
        <v>0.20198329853862212</v>
      </c>
      <c r="G60">
        <v>999</v>
      </c>
    </row>
    <row r="61" spans="1:7">
      <c r="A61">
        <v>1.2345679012345678E-5</v>
      </c>
      <c r="B61" s="10" t="s">
        <v>356</v>
      </c>
      <c r="C61">
        <v>7</v>
      </c>
      <c r="D61">
        <v>387</v>
      </c>
      <c r="E61">
        <v>2001</v>
      </c>
      <c r="F61">
        <f t="shared" si="0"/>
        <v>0.19340329835082459</v>
      </c>
      <c r="G61">
        <v>999</v>
      </c>
    </row>
    <row r="62" spans="1:7">
      <c r="A62">
        <v>3.7037037037037037E-5</v>
      </c>
      <c r="B62" s="10" t="s">
        <v>357</v>
      </c>
      <c r="C62">
        <v>7</v>
      </c>
      <c r="D62">
        <v>381</v>
      </c>
      <c r="E62">
        <v>2120</v>
      </c>
      <c r="F62">
        <f t="shared" si="0"/>
        <v>0.17971698113207546</v>
      </c>
      <c r="G62">
        <v>999</v>
      </c>
    </row>
    <row r="63" spans="1:7">
      <c r="A63">
        <v>1.111111111111111E-4</v>
      </c>
      <c r="B63" s="10" t="s">
        <v>358</v>
      </c>
      <c r="C63">
        <v>7</v>
      </c>
      <c r="D63">
        <v>468</v>
      </c>
      <c r="E63">
        <v>1947</v>
      </c>
      <c r="F63">
        <f t="shared" si="0"/>
        <v>0.24036979969183359</v>
      </c>
      <c r="G63">
        <v>999</v>
      </c>
    </row>
    <row r="64" spans="1:7">
      <c r="A64">
        <v>3.3333333333333332E-4</v>
      </c>
      <c r="B64" s="10" t="s">
        <v>359</v>
      </c>
      <c r="C64">
        <v>7</v>
      </c>
      <c r="D64">
        <v>526</v>
      </c>
      <c r="E64">
        <v>2250</v>
      </c>
      <c r="F64">
        <f t="shared" si="0"/>
        <v>0.23377777777777778</v>
      </c>
      <c r="G64">
        <v>999</v>
      </c>
    </row>
    <row r="65" spans="1:7">
      <c r="A65">
        <v>1E-3</v>
      </c>
      <c r="B65" s="10" t="s">
        <v>360</v>
      </c>
      <c r="C65">
        <v>7</v>
      </c>
      <c r="D65">
        <v>598</v>
      </c>
      <c r="E65">
        <v>2118</v>
      </c>
      <c r="F65">
        <f t="shared" si="0"/>
        <v>0.28234183191690276</v>
      </c>
      <c r="G65">
        <v>999</v>
      </c>
    </row>
    <row r="66" spans="1:7">
      <c r="A66">
        <v>0</v>
      </c>
      <c r="B66" s="10" t="s">
        <v>361</v>
      </c>
      <c r="C66">
        <v>7</v>
      </c>
      <c r="D66">
        <v>460</v>
      </c>
      <c r="E66">
        <v>2193</v>
      </c>
      <c r="F66">
        <f t="shared" si="0"/>
        <v>0.20975832193342453</v>
      </c>
      <c r="G66">
        <v>999</v>
      </c>
    </row>
    <row r="67" spans="1:7">
      <c r="A67">
        <v>1.371742112482853E-6</v>
      </c>
      <c r="B67" s="10" t="s">
        <v>362</v>
      </c>
      <c r="C67">
        <v>7</v>
      </c>
      <c r="D67">
        <v>392</v>
      </c>
      <c r="E67">
        <v>2015</v>
      </c>
      <c r="F67">
        <f t="shared" ref="F67:F130" si="1">D67/E67</f>
        <v>0.1945409429280397</v>
      </c>
      <c r="G67">
        <v>999</v>
      </c>
    </row>
    <row r="68" spans="1:7">
      <c r="A68">
        <v>4.1152263374485591E-6</v>
      </c>
      <c r="B68" s="10" t="s">
        <v>363</v>
      </c>
      <c r="C68">
        <v>7</v>
      </c>
      <c r="D68">
        <v>396</v>
      </c>
      <c r="E68">
        <v>2034</v>
      </c>
      <c r="F68">
        <f t="shared" si="1"/>
        <v>0.19469026548672566</v>
      </c>
      <c r="G68">
        <v>999</v>
      </c>
    </row>
    <row r="69" spans="1:7">
      <c r="A69">
        <v>1.2345679012345678E-5</v>
      </c>
      <c r="B69" s="10" t="s">
        <v>364</v>
      </c>
      <c r="C69">
        <v>7</v>
      </c>
      <c r="D69">
        <v>423</v>
      </c>
      <c r="E69">
        <v>1910</v>
      </c>
      <c r="F69">
        <f t="shared" si="1"/>
        <v>0.22146596858638742</v>
      </c>
      <c r="G69">
        <v>999</v>
      </c>
    </row>
    <row r="70" spans="1:7">
      <c r="A70">
        <v>3.7037037037037037E-5</v>
      </c>
      <c r="B70" s="10" t="s">
        <v>365</v>
      </c>
      <c r="C70">
        <v>7</v>
      </c>
      <c r="D70">
        <v>351</v>
      </c>
      <c r="E70">
        <v>1992</v>
      </c>
      <c r="F70">
        <f t="shared" si="1"/>
        <v>0.17620481927710843</v>
      </c>
      <c r="G70">
        <v>999</v>
      </c>
    </row>
    <row r="71" spans="1:7">
      <c r="A71">
        <v>1.111111111111111E-4</v>
      </c>
      <c r="B71" s="10" t="s">
        <v>366</v>
      </c>
      <c r="C71">
        <v>7</v>
      </c>
      <c r="D71">
        <v>438</v>
      </c>
      <c r="E71">
        <v>2174</v>
      </c>
      <c r="F71">
        <f t="shared" si="1"/>
        <v>0.20147194112235511</v>
      </c>
      <c r="G71">
        <v>999</v>
      </c>
    </row>
    <row r="72" spans="1:7">
      <c r="A72">
        <v>3.3333333333333332E-4</v>
      </c>
      <c r="B72" s="10" t="s">
        <v>367</v>
      </c>
      <c r="C72">
        <v>7</v>
      </c>
      <c r="D72">
        <v>470</v>
      </c>
      <c r="E72">
        <v>2068</v>
      </c>
      <c r="F72">
        <f t="shared" si="1"/>
        <v>0.22727272727272727</v>
      </c>
      <c r="G72">
        <v>999</v>
      </c>
    </row>
    <row r="73" spans="1:7">
      <c r="A73">
        <v>1E-3</v>
      </c>
      <c r="B73" s="10" t="s">
        <v>368</v>
      </c>
      <c r="C73">
        <v>7</v>
      </c>
      <c r="D73">
        <v>515</v>
      </c>
      <c r="E73">
        <v>2117</v>
      </c>
      <c r="F73">
        <f t="shared" si="1"/>
        <v>0.24326877657061879</v>
      </c>
      <c r="G73">
        <v>999</v>
      </c>
    </row>
    <row r="74" spans="1:7">
      <c r="A74">
        <v>0</v>
      </c>
      <c r="B74" s="10" t="s">
        <v>369</v>
      </c>
      <c r="C74">
        <v>7</v>
      </c>
      <c r="D74">
        <v>453</v>
      </c>
      <c r="E74">
        <v>2033</v>
      </c>
      <c r="F74">
        <f t="shared" si="1"/>
        <v>0.22282341367437286</v>
      </c>
      <c r="G74">
        <v>999</v>
      </c>
    </row>
    <row r="75" spans="1:7">
      <c r="A75">
        <v>1.371742112482853E-6</v>
      </c>
      <c r="B75" s="10" t="s">
        <v>370</v>
      </c>
      <c r="C75">
        <v>7</v>
      </c>
      <c r="D75">
        <v>415</v>
      </c>
      <c r="E75">
        <v>2084</v>
      </c>
      <c r="F75">
        <f t="shared" si="1"/>
        <v>0.19913627639155471</v>
      </c>
      <c r="G75">
        <v>999</v>
      </c>
    </row>
    <row r="76" spans="1:7">
      <c r="A76">
        <v>4.1152263374485591E-6</v>
      </c>
      <c r="B76" s="10" t="s">
        <v>371</v>
      </c>
      <c r="C76">
        <v>7</v>
      </c>
      <c r="D76">
        <v>349</v>
      </c>
      <c r="E76">
        <v>1986</v>
      </c>
      <c r="F76">
        <f t="shared" si="1"/>
        <v>0.17573011077542799</v>
      </c>
      <c r="G76">
        <v>999</v>
      </c>
    </row>
    <row r="77" spans="1:7">
      <c r="A77">
        <v>1.2345679012345678E-5</v>
      </c>
      <c r="B77" s="10" t="s">
        <v>372</v>
      </c>
      <c r="C77">
        <v>7</v>
      </c>
      <c r="D77">
        <v>430</v>
      </c>
      <c r="E77">
        <v>2014</v>
      </c>
      <c r="F77">
        <f t="shared" si="1"/>
        <v>0.21350546176762661</v>
      </c>
      <c r="G77">
        <v>999</v>
      </c>
    </row>
    <row r="78" spans="1:7">
      <c r="A78">
        <v>3.7037037037037037E-5</v>
      </c>
      <c r="B78" s="10" t="s">
        <v>373</v>
      </c>
      <c r="C78">
        <v>7</v>
      </c>
      <c r="D78">
        <v>388</v>
      </c>
      <c r="E78">
        <v>1932</v>
      </c>
      <c r="F78">
        <f t="shared" si="1"/>
        <v>0.20082815734989648</v>
      </c>
      <c r="G78">
        <v>999</v>
      </c>
    </row>
    <row r="79" spans="1:7">
      <c r="A79">
        <v>1.111111111111111E-4</v>
      </c>
      <c r="B79" s="10" t="s">
        <v>374</v>
      </c>
      <c r="C79">
        <v>7</v>
      </c>
      <c r="D79">
        <v>422</v>
      </c>
      <c r="E79">
        <v>1857</v>
      </c>
      <c r="F79">
        <f t="shared" si="1"/>
        <v>0.22724824986537426</v>
      </c>
      <c r="G79">
        <v>999</v>
      </c>
    </row>
    <row r="80" spans="1:7">
      <c r="A80">
        <v>3.3333333333333332E-4</v>
      </c>
      <c r="B80" s="10" t="s">
        <v>375</v>
      </c>
      <c r="C80">
        <v>7</v>
      </c>
      <c r="D80">
        <v>474</v>
      </c>
      <c r="E80">
        <v>2198</v>
      </c>
      <c r="F80">
        <f t="shared" si="1"/>
        <v>0.21565059144676979</v>
      </c>
      <c r="G80">
        <v>999</v>
      </c>
    </row>
    <row r="81" spans="1:7">
      <c r="A81">
        <v>1E-3</v>
      </c>
      <c r="B81" s="10" t="s">
        <v>376</v>
      </c>
      <c r="C81">
        <v>7</v>
      </c>
      <c r="D81">
        <v>580</v>
      </c>
      <c r="E81">
        <v>2062</v>
      </c>
      <c r="F81">
        <f t="shared" si="1"/>
        <v>0.2812803103782735</v>
      </c>
      <c r="G81">
        <v>999</v>
      </c>
    </row>
    <row r="82" spans="1:7">
      <c r="A82">
        <v>0</v>
      </c>
      <c r="B82" s="10" t="s">
        <v>377</v>
      </c>
      <c r="C82">
        <v>7</v>
      </c>
      <c r="D82">
        <v>446</v>
      </c>
      <c r="E82">
        <v>2222</v>
      </c>
      <c r="F82">
        <f t="shared" si="1"/>
        <v>0.20072007200720071</v>
      </c>
      <c r="G82">
        <v>999</v>
      </c>
    </row>
    <row r="83" spans="1:7">
      <c r="A83">
        <v>1.371742112482853E-6</v>
      </c>
      <c r="B83" s="10" t="s">
        <v>378</v>
      </c>
      <c r="C83">
        <v>7</v>
      </c>
      <c r="D83">
        <v>407</v>
      </c>
      <c r="E83">
        <v>2081</v>
      </c>
      <c r="F83">
        <f t="shared" si="1"/>
        <v>0.19557904853435848</v>
      </c>
      <c r="G83">
        <v>999</v>
      </c>
    </row>
    <row r="84" spans="1:7">
      <c r="A84">
        <v>4.1152263374485591E-6</v>
      </c>
      <c r="B84" s="10" t="s">
        <v>379</v>
      </c>
      <c r="C84">
        <v>7</v>
      </c>
      <c r="D84">
        <v>382</v>
      </c>
      <c r="E84">
        <v>1999</v>
      </c>
      <c r="F84">
        <f t="shared" si="1"/>
        <v>0.19109554777388693</v>
      </c>
      <c r="G84">
        <v>999</v>
      </c>
    </row>
    <row r="85" spans="1:7">
      <c r="A85">
        <v>1.2345679012345678E-5</v>
      </c>
      <c r="B85" s="10" t="s">
        <v>380</v>
      </c>
      <c r="C85">
        <v>7</v>
      </c>
      <c r="D85">
        <v>344</v>
      </c>
      <c r="E85">
        <v>2020</v>
      </c>
      <c r="F85">
        <f t="shared" si="1"/>
        <v>0.17029702970297031</v>
      </c>
      <c r="G85">
        <v>999</v>
      </c>
    </row>
    <row r="86" spans="1:7">
      <c r="A86">
        <v>3.7037037037037037E-5</v>
      </c>
      <c r="B86" s="10" t="s">
        <v>381</v>
      </c>
      <c r="C86">
        <v>7</v>
      </c>
      <c r="D86">
        <v>452</v>
      </c>
      <c r="E86">
        <v>2030</v>
      </c>
      <c r="F86">
        <f t="shared" si="1"/>
        <v>0.22266009852216748</v>
      </c>
      <c r="G86">
        <v>999</v>
      </c>
    </row>
    <row r="87" spans="1:7">
      <c r="A87">
        <v>1.111111111111111E-4</v>
      </c>
      <c r="B87" s="10" t="s">
        <v>382</v>
      </c>
      <c r="C87">
        <v>7</v>
      </c>
      <c r="D87">
        <v>392</v>
      </c>
      <c r="E87">
        <v>2037</v>
      </c>
      <c r="F87">
        <f t="shared" si="1"/>
        <v>0.19243986254295534</v>
      </c>
      <c r="G87">
        <v>999</v>
      </c>
    </row>
    <row r="88" spans="1:7">
      <c r="A88">
        <v>3.3333333333333332E-4</v>
      </c>
      <c r="B88" s="10" t="s">
        <v>383</v>
      </c>
      <c r="C88">
        <v>7</v>
      </c>
      <c r="D88">
        <v>428</v>
      </c>
      <c r="E88">
        <v>2094</v>
      </c>
      <c r="F88">
        <f t="shared" si="1"/>
        <v>0.2043935052531041</v>
      </c>
      <c r="G88">
        <v>999</v>
      </c>
    </row>
    <row r="89" spans="1:7">
      <c r="A89">
        <v>1E-3</v>
      </c>
      <c r="B89" s="10" t="s">
        <v>384</v>
      </c>
      <c r="C89">
        <v>7</v>
      </c>
      <c r="D89">
        <v>549</v>
      </c>
      <c r="E89">
        <v>2102</v>
      </c>
      <c r="F89">
        <f t="shared" si="1"/>
        <v>0.26117982873453854</v>
      </c>
      <c r="G89">
        <v>999</v>
      </c>
    </row>
    <row r="90" spans="1:7">
      <c r="A90">
        <v>0</v>
      </c>
      <c r="B90" s="10" t="s">
        <v>385</v>
      </c>
      <c r="C90">
        <v>7</v>
      </c>
      <c r="D90">
        <v>490</v>
      </c>
      <c r="E90">
        <v>2170</v>
      </c>
      <c r="F90">
        <f t="shared" si="1"/>
        <v>0.22580645161290322</v>
      </c>
      <c r="G90">
        <v>999</v>
      </c>
    </row>
    <row r="91" spans="1:7">
      <c r="A91">
        <v>1.371742112482853E-6</v>
      </c>
      <c r="B91" s="10" t="s">
        <v>386</v>
      </c>
      <c r="C91">
        <v>7</v>
      </c>
      <c r="D91">
        <v>452</v>
      </c>
      <c r="E91">
        <v>1982</v>
      </c>
      <c r="F91">
        <f t="shared" si="1"/>
        <v>0.22805247225025227</v>
      </c>
      <c r="G91">
        <v>999</v>
      </c>
    </row>
    <row r="92" spans="1:7">
      <c r="A92">
        <v>4.1152263374485591E-6</v>
      </c>
      <c r="B92" s="10" t="s">
        <v>387</v>
      </c>
      <c r="C92">
        <v>7</v>
      </c>
      <c r="D92">
        <v>378</v>
      </c>
      <c r="E92">
        <v>2017</v>
      </c>
      <c r="F92">
        <f t="shared" si="1"/>
        <v>0.18740704015865145</v>
      </c>
      <c r="G92">
        <v>999</v>
      </c>
    </row>
    <row r="93" spans="1:7">
      <c r="A93">
        <v>1.2345679012345678E-5</v>
      </c>
      <c r="B93" s="10" t="s">
        <v>388</v>
      </c>
      <c r="C93">
        <v>7</v>
      </c>
      <c r="D93">
        <v>424</v>
      </c>
      <c r="E93">
        <v>1979</v>
      </c>
      <c r="F93">
        <f t="shared" si="1"/>
        <v>0.21424962102071754</v>
      </c>
      <c r="G93">
        <v>999</v>
      </c>
    </row>
    <row r="94" spans="1:7">
      <c r="A94">
        <v>3.7037037037037037E-5</v>
      </c>
      <c r="B94" s="10" t="s">
        <v>389</v>
      </c>
      <c r="C94">
        <v>7</v>
      </c>
      <c r="D94">
        <v>402</v>
      </c>
      <c r="E94">
        <v>1930</v>
      </c>
      <c r="F94">
        <f t="shared" si="1"/>
        <v>0.20829015544041452</v>
      </c>
      <c r="G94">
        <v>999</v>
      </c>
    </row>
    <row r="95" spans="1:7">
      <c r="A95">
        <v>1.111111111111111E-4</v>
      </c>
      <c r="B95" s="10" t="s">
        <v>390</v>
      </c>
      <c r="C95">
        <v>7</v>
      </c>
      <c r="D95">
        <v>427</v>
      </c>
      <c r="E95">
        <v>2078</v>
      </c>
      <c r="F95">
        <f t="shared" si="1"/>
        <v>0.20548604427333975</v>
      </c>
      <c r="G95">
        <v>999</v>
      </c>
    </row>
    <row r="96" spans="1:7">
      <c r="A96">
        <v>3.3333333333333332E-4</v>
      </c>
      <c r="B96" s="10" t="s">
        <v>391</v>
      </c>
      <c r="C96">
        <v>7</v>
      </c>
      <c r="D96">
        <v>479</v>
      </c>
      <c r="E96">
        <v>1940</v>
      </c>
      <c r="F96">
        <f t="shared" si="1"/>
        <v>0.24690721649484537</v>
      </c>
      <c r="G96">
        <v>999</v>
      </c>
    </row>
    <row r="97" spans="1:7">
      <c r="A97">
        <v>1E-3</v>
      </c>
      <c r="B97" s="10" t="s">
        <v>392</v>
      </c>
      <c r="C97">
        <v>7</v>
      </c>
      <c r="D97">
        <v>621</v>
      </c>
      <c r="E97">
        <v>2136</v>
      </c>
      <c r="F97">
        <f t="shared" si="1"/>
        <v>0.2907303370786517</v>
      </c>
      <c r="G97">
        <v>999</v>
      </c>
    </row>
    <row r="98" spans="1:7">
      <c r="A98">
        <v>0</v>
      </c>
      <c r="B98" s="10" t="s">
        <v>297</v>
      </c>
      <c r="C98">
        <v>8</v>
      </c>
      <c r="D98">
        <v>462</v>
      </c>
      <c r="E98">
        <v>1775</v>
      </c>
      <c r="F98">
        <f t="shared" si="1"/>
        <v>0.26028169014084507</v>
      </c>
      <c r="G98">
        <v>830</v>
      </c>
    </row>
    <row r="99" spans="1:7">
      <c r="A99">
        <v>1.371742112482853E-6</v>
      </c>
      <c r="B99" s="10" t="s">
        <v>298</v>
      </c>
      <c r="C99">
        <v>8</v>
      </c>
      <c r="D99">
        <v>634</v>
      </c>
      <c r="E99">
        <v>1709</v>
      </c>
      <c r="F99">
        <f t="shared" si="1"/>
        <v>0.37097717963721477</v>
      </c>
      <c r="G99">
        <v>830</v>
      </c>
    </row>
    <row r="100" spans="1:7">
      <c r="A100">
        <v>4.1152263374485591E-6</v>
      </c>
      <c r="B100" s="10" t="s">
        <v>299</v>
      </c>
      <c r="C100">
        <v>8</v>
      </c>
      <c r="D100">
        <v>1328</v>
      </c>
      <c r="E100">
        <v>1690</v>
      </c>
      <c r="F100">
        <f t="shared" si="1"/>
        <v>0.78579881656804729</v>
      </c>
      <c r="G100">
        <v>830</v>
      </c>
    </row>
    <row r="101" spans="1:7">
      <c r="A101">
        <v>1.2345679012345678E-5</v>
      </c>
      <c r="B101" s="10" t="s">
        <v>300</v>
      </c>
      <c r="C101">
        <v>8</v>
      </c>
      <c r="D101">
        <v>2399</v>
      </c>
      <c r="E101">
        <v>1520</v>
      </c>
      <c r="F101">
        <f t="shared" si="1"/>
        <v>1.5782894736842106</v>
      </c>
      <c r="G101">
        <v>830</v>
      </c>
    </row>
    <row r="102" spans="1:7">
      <c r="A102">
        <v>3.7037037037037037E-5</v>
      </c>
      <c r="B102" s="10" t="s">
        <v>301</v>
      </c>
      <c r="C102">
        <v>8</v>
      </c>
      <c r="D102">
        <v>3294</v>
      </c>
      <c r="E102">
        <v>1455</v>
      </c>
      <c r="F102">
        <f t="shared" si="1"/>
        <v>2.2639175257731958</v>
      </c>
      <c r="G102">
        <v>830</v>
      </c>
    </row>
    <row r="103" spans="1:7">
      <c r="A103">
        <v>1.111111111111111E-4</v>
      </c>
      <c r="B103" s="10" t="s">
        <v>302</v>
      </c>
      <c r="C103">
        <v>8</v>
      </c>
      <c r="D103">
        <v>3761</v>
      </c>
      <c r="E103">
        <v>1504</v>
      </c>
      <c r="F103">
        <f t="shared" si="1"/>
        <v>2.5006648936170213</v>
      </c>
      <c r="G103">
        <v>830</v>
      </c>
    </row>
    <row r="104" spans="1:7">
      <c r="A104">
        <v>3.3333333333333332E-4</v>
      </c>
      <c r="B104" s="10" t="s">
        <v>303</v>
      </c>
      <c r="C104">
        <v>8</v>
      </c>
      <c r="D104">
        <v>4247</v>
      </c>
      <c r="E104">
        <v>1427</v>
      </c>
      <c r="F104">
        <f t="shared" si="1"/>
        <v>2.9761737911702872</v>
      </c>
      <c r="G104">
        <v>830</v>
      </c>
    </row>
    <row r="105" spans="1:7">
      <c r="A105">
        <v>1E-3</v>
      </c>
      <c r="B105" s="10" t="s">
        <v>304</v>
      </c>
      <c r="C105">
        <v>8</v>
      </c>
      <c r="D105">
        <v>3277</v>
      </c>
      <c r="E105">
        <v>1763</v>
      </c>
      <c r="F105">
        <f t="shared" si="1"/>
        <v>1.8587634713556438</v>
      </c>
      <c r="G105">
        <v>830</v>
      </c>
    </row>
    <row r="106" spans="1:7">
      <c r="A106">
        <v>0</v>
      </c>
      <c r="B106" s="10" t="s">
        <v>305</v>
      </c>
      <c r="C106">
        <v>8</v>
      </c>
      <c r="D106">
        <v>404</v>
      </c>
      <c r="E106">
        <v>1717</v>
      </c>
      <c r="F106">
        <f t="shared" si="1"/>
        <v>0.23529411764705882</v>
      </c>
      <c r="G106">
        <v>830</v>
      </c>
    </row>
    <row r="107" spans="1:7">
      <c r="A107">
        <v>1.371742112482853E-6</v>
      </c>
      <c r="B107" s="10" t="s">
        <v>306</v>
      </c>
      <c r="C107">
        <v>8</v>
      </c>
      <c r="D107">
        <v>560</v>
      </c>
      <c r="E107">
        <v>1388</v>
      </c>
      <c r="F107">
        <f t="shared" si="1"/>
        <v>0.40345821325648418</v>
      </c>
      <c r="G107">
        <v>830</v>
      </c>
    </row>
    <row r="108" spans="1:7">
      <c r="A108">
        <v>4.1152263374485591E-6</v>
      </c>
      <c r="B108" s="10" t="s">
        <v>307</v>
      </c>
      <c r="C108">
        <v>8</v>
      </c>
      <c r="D108">
        <v>1226</v>
      </c>
      <c r="E108">
        <v>1473</v>
      </c>
      <c r="F108">
        <f t="shared" si="1"/>
        <v>0.83231500339443309</v>
      </c>
      <c r="G108">
        <v>830</v>
      </c>
    </row>
    <row r="109" spans="1:7">
      <c r="A109">
        <v>1.2345679012345678E-5</v>
      </c>
      <c r="B109" s="10" t="s">
        <v>308</v>
      </c>
      <c r="C109">
        <v>8</v>
      </c>
      <c r="D109">
        <v>2426</v>
      </c>
      <c r="E109">
        <v>1419</v>
      </c>
      <c r="F109">
        <f t="shared" si="1"/>
        <v>1.7096546863988724</v>
      </c>
      <c r="G109">
        <v>830</v>
      </c>
    </row>
    <row r="110" spans="1:7">
      <c r="A110">
        <v>3.7037037037037037E-5</v>
      </c>
      <c r="B110" s="10" t="s">
        <v>309</v>
      </c>
      <c r="C110">
        <v>8</v>
      </c>
      <c r="D110">
        <v>3524</v>
      </c>
      <c r="E110">
        <v>1311</v>
      </c>
      <c r="F110">
        <f t="shared" si="1"/>
        <v>2.6880244088482073</v>
      </c>
      <c r="G110">
        <v>830</v>
      </c>
    </row>
    <row r="111" spans="1:7">
      <c r="A111">
        <v>1.111111111111111E-4</v>
      </c>
      <c r="B111" s="10" t="s">
        <v>310</v>
      </c>
      <c r="C111">
        <v>8</v>
      </c>
      <c r="D111">
        <v>4310</v>
      </c>
      <c r="E111">
        <v>1220</v>
      </c>
      <c r="F111">
        <f t="shared" si="1"/>
        <v>3.5327868852459017</v>
      </c>
      <c r="G111">
        <v>830</v>
      </c>
    </row>
    <row r="112" spans="1:7">
      <c r="A112">
        <v>3.3333333333333332E-4</v>
      </c>
      <c r="B112" s="10" t="s">
        <v>311</v>
      </c>
      <c r="C112">
        <v>8</v>
      </c>
      <c r="D112">
        <v>4420</v>
      </c>
      <c r="E112">
        <v>1201</v>
      </c>
      <c r="F112">
        <f t="shared" si="1"/>
        <v>3.6802664446294755</v>
      </c>
      <c r="G112">
        <v>830</v>
      </c>
    </row>
    <row r="113" spans="1:7">
      <c r="A113">
        <v>1E-3</v>
      </c>
      <c r="B113" s="10" t="s">
        <v>312</v>
      </c>
      <c r="C113">
        <v>8</v>
      </c>
      <c r="D113">
        <v>4520</v>
      </c>
      <c r="E113">
        <v>1400</v>
      </c>
      <c r="F113">
        <f t="shared" si="1"/>
        <v>3.2285714285714286</v>
      </c>
      <c r="G113">
        <v>830</v>
      </c>
    </row>
    <row r="114" spans="1:7">
      <c r="A114">
        <v>0</v>
      </c>
      <c r="B114" s="10" t="s">
        <v>313</v>
      </c>
      <c r="C114">
        <v>8</v>
      </c>
      <c r="D114">
        <v>380</v>
      </c>
      <c r="E114">
        <v>1552</v>
      </c>
      <c r="F114">
        <f t="shared" si="1"/>
        <v>0.24484536082474226</v>
      </c>
      <c r="G114">
        <v>830</v>
      </c>
    </row>
    <row r="115" spans="1:7">
      <c r="A115">
        <v>1.371742112482853E-6</v>
      </c>
      <c r="B115" s="10" t="s">
        <v>314</v>
      </c>
      <c r="C115">
        <v>8</v>
      </c>
      <c r="D115">
        <v>560</v>
      </c>
      <c r="E115">
        <v>1505</v>
      </c>
      <c r="F115">
        <f t="shared" si="1"/>
        <v>0.37209302325581395</v>
      </c>
      <c r="G115">
        <v>830</v>
      </c>
    </row>
    <row r="116" spans="1:7">
      <c r="A116">
        <v>4.1152263374485591E-6</v>
      </c>
      <c r="B116" s="10" t="s">
        <v>315</v>
      </c>
      <c r="C116">
        <v>8</v>
      </c>
      <c r="D116">
        <v>1144</v>
      </c>
      <c r="E116">
        <v>1255</v>
      </c>
      <c r="F116">
        <f t="shared" si="1"/>
        <v>0.91155378486055771</v>
      </c>
      <c r="G116">
        <v>830</v>
      </c>
    </row>
    <row r="117" spans="1:7">
      <c r="A117">
        <v>1.2345679012345678E-5</v>
      </c>
      <c r="B117" s="10" t="s">
        <v>316</v>
      </c>
      <c r="C117">
        <v>8</v>
      </c>
      <c r="D117">
        <v>2281</v>
      </c>
      <c r="E117">
        <v>1242</v>
      </c>
      <c r="F117">
        <f t="shared" si="1"/>
        <v>1.8365539452495974</v>
      </c>
      <c r="G117">
        <v>830</v>
      </c>
    </row>
    <row r="118" spans="1:7">
      <c r="A118">
        <v>3.7037037037037037E-5</v>
      </c>
      <c r="B118" s="10" t="s">
        <v>317</v>
      </c>
      <c r="C118">
        <v>8</v>
      </c>
      <c r="D118">
        <v>3164</v>
      </c>
      <c r="E118">
        <v>1143</v>
      </c>
      <c r="F118">
        <f t="shared" si="1"/>
        <v>2.7681539807524058</v>
      </c>
      <c r="G118">
        <v>830</v>
      </c>
    </row>
    <row r="119" spans="1:7">
      <c r="A119">
        <v>1.111111111111111E-4</v>
      </c>
      <c r="B119" s="10" t="s">
        <v>318</v>
      </c>
      <c r="C119">
        <v>8</v>
      </c>
      <c r="D119">
        <v>3868</v>
      </c>
      <c r="E119">
        <v>1189</v>
      </c>
      <c r="F119">
        <f t="shared" si="1"/>
        <v>3.2531539108494534</v>
      </c>
      <c r="G119">
        <v>830</v>
      </c>
    </row>
    <row r="120" spans="1:7">
      <c r="A120">
        <v>3.3333333333333332E-4</v>
      </c>
      <c r="B120" s="10" t="s">
        <v>319</v>
      </c>
      <c r="C120">
        <v>8</v>
      </c>
      <c r="D120">
        <v>4357</v>
      </c>
      <c r="E120">
        <v>1269</v>
      </c>
      <c r="F120">
        <f t="shared" si="1"/>
        <v>3.4334121355397951</v>
      </c>
      <c r="G120">
        <v>830</v>
      </c>
    </row>
    <row r="121" spans="1:7">
      <c r="A121">
        <v>1E-3</v>
      </c>
      <c r="B121" s="10" t="s">
        <v>320</v>
      </c>
      <c r="C121">
        <v>8</v>
      </c>
      <c r="D121">
        <v>4335</v>
      </c>
      <c r="E121">
        <v>1485</v>
      </c>
      <c r="F121">
        <f t="shared" si="1"/>
        <v>2.9191919191919191</v>
      </c>
      <c r="G121">
        <v>830</v>
      </c>
    </row>
    <row r="122" spans="1:7">
      <c r="A122">
        <v>0</v>
      </c>
      <c r="B122" s="10" t="s">
        <v>321</v>
      </c>
      <c r="C122">
        <v>8</v>
      </c>
      <c r="D122">
        <v>400</v>
      </c>
      <c r="E122">
        <v>1542</v>
      </c>
      <c r="F122">
        <f t="shared" si="1"/>
        <v>0.25940337224383919</v>
      </c>
      <c r="G122">
        <v>830</v>
      </c>
    </row>
    <row r="123" spans="1:7">
      <c r="A123">
        <v>1.371742112482853E-6</v>
      </c>
      <c r="B123" s="10" t="s">
        <v>322</v>
      </c>
      <c r="C123">
        <v>8</v>
      </c>
      <c r="D123">
        <v>496</v>
      </c>
      <c r="E123">
        <v>1369</v>
      </c>
      <c r="F123">
        <f t="shared" si="1"/>
        <v>0.36230825420014612</v>
      </c>
      <c r="G123">
        <v>830</v>
      </c>
    </row>
    <row r="124" spans="1:7">
      <c r="A124">
        <v>4.1152263374485591E-6</v>
      </c>
      <c r="B124" s="10" t="s">
        <v>323</v>
      </c>
      <c r="C124">
        <v>8</v>
      </c>
      <c r="D124">
        <v>1154</v>
      </c>
      <c r="E124">
        <v>1288</v>
      </c>
      <c r="F124">
        <f t="shared" si="1"/>
        <v>0.89596273291925466</v>
      </c>
      <c r="G124">
        <v>830</v>
      </c>
    </row>
    <row r="125" spans="1:7">
      <c r="A125">
        <v>1.2345679012345678E-5</v>
      </c>
      <c r="B125" s="10" t="s">
        <v>324</v>
      </c>
      <c r="C125">
        <v>8</v>
      </c>
      <c r="D125">
        <v>2264</v>
      </c>
      <c r="E125">
        <v>1278</v>
      </c>
      <c r="F125">
        <f t="shared" si="1"/>
        <v>1.7715179968701096</v>
      </c>
      <c r="G125">
        <v>830</v>
      </c>
    </row>
    <row r="126" spans="1:7">
      <c r="A126">
        <v>3.7037037037037037E-5</v>
      </c>
      <c r="B126" s="10" t="s">
        <v>325</v>
      </c>
      <c r="C126">
        <v>8</v>
      </c>
      <c r="D126">
        <v>3108</v>
      </c>
      <c r="E126">
        <v>1169</v>
      </c>
      <c r="F126">
        <f t="shared" si="1"/>
        <v>2.658682634730539</v>
      </c>
      <c r="G126">
        <v>830</v>
      </c>
    </row>
    <row r="127" spans="1:7">
      <c r="A127">
        <v>1.111111111111111E-4</v>
      </c>
      <c r="B127" s="10" t="s">
        <v>326</v>
      </c>
      <c r="C127">
        <v>8</v>
      </c>
      <c r="D127">
        <v>3660</v>
      </c>
      <c r="E127">
        <v>1082</v>
      </c>
      <c r="F127">
        <f t="shared" si="1"/>
        <v>3.3826247689463957</v>
      </c>
      <c r="G127">
        <v>830</v>
      </c>
    </row>
    <row r="128" spans="1:7">
      <c r="A128">
        <v>3.3333333333333332E-4</v>
      </c>
      <c r="B128" s="10" t="s">
        <v>327</v>
      </c>
      <c r="C128">
        <v>8</v>
      </c>
      <c r="D128">
        <v>3962</v>
      </c>
      <c r="E128">
        <v>1091</v>
      </c>
      <c r="F128">
        <f t="shared" si="1"/>
        <v>3.631530705774519</v>
      </c>
      <c r="G128">
        <v>830</v>
      </c>
    </row>
    <row r="129" spans="1:7">
      <c r="A129">
        <v>1E-3</v>
      </c>
      <c r="B129" s="10" t="s">
        <v>328</v>
      </c>
      <c r="C129">
        <v>8</v>
      </c>
      <c r="D129">
        <v>4106</v>
      </c>
      <c r="E129">
        <v>1299</v>
      </c>
      <c r="F129">
        <f t="shared" si="1"/>
        <v>3.1608929946112396</v>
      </c>
      <c r="G129">
        <v>830</v>
      </c>
    </row>
    <row r="130" spans="1:7">
      <c r="A130">
        <v>0</v>
      </c>
      <c r="B130" s="10" t="s">
        <v>329</v>
      </c>
      <c r="C130">
        <v>8</v>
      </c>
      <c r="D130">
        <v>410</v>
      </c>
      <c r="E130">
        <v>1558</v>
      </c>
      <c r="F130">
        <f t="shared" si="1"/>
        <v>0.26315789473684209</v>
      </c>
      <c r="G130">
        <v>830</v>
      </c>
    </row>
    <row r="131" spans="1:7">
      <c r="A131">
        <v>1.371742112482853E-6</v>
      </c>
      <c r="B131" s="10" t="s">
        <v>330</v>
      </c>
      <c r="C131">
        <v>8</v>
      </c>
      <c r="D131">
        <v>540</v>
      </c>
      <c r="E131">
        <v>1316</v>
      </c>
      <c r="F131">
        <f t="shared" ref="F131:F193" si="2">D131/E131</f>
        <v>0.41033434650455924</v>
      </c>
      <c r="G131">
        <v>830</v>
      </c>
    </row>
    <row r="132" spans="1:7">
      <c r="A132">
        <v>4.1152263374485591E-6</v>
      </c>
      <c r="B132" s="10" t="s">
        <v>331</v>
      </c>
      <c r="C132">
        <v>8</v>
      </c>
      <c r="D132">
        <v>1103</v>
      </c>
      <c r="E132">
        <v>1352</v>
      </c>
      <c r="F132">
        <f t="shared" si="2"/>
        <v>0.81582840236686394</v>
      </c>
      <c r="G132">
        <v>830</v>
      </c>
    </row>
    <row r="133" spans="1:7">
      <c r="A133">
        <v>1.2345679012345678E-5</v>
      </c>
      <c r="B133" s="10" t="s">
        <v>332</v>
      </c>
      <c r="C133">
        <v>8</v>
      </c>
      <c r="D133">
        <v>2323</v>
      </c>
      <c r="E133">
        <v>1368</v>
      </c>
      <c r="F133">
        <f t="shared" si="2"/>
        <v>1.6980994152046784</v>
      </c>
      <c r="G133">
        <v>830</v>
      </c>
    </row>
    <row r="134" spans="1:7">
      <c r="A134">
        <v>3.7037037037037037E-5</v>
      </c>
      <c r="B134" s="10" t="s">
        <v>333</v>
      </c>
      <c r="C134">
        <v>8</v>
      </c>
      <c r="D134">
        <v>2893</v>
      </c>
      <c r="E134">
        <v>1014</v>
      </c>
      <c r="F134">
        <f t="shared" si="2"/>
        <v>2.8530571992110452</v>
      </c>
      <c r="G134">
        <v>830</v>
      </c>
    </row>
    <row r="135" spans="1:7">
      <c r="A135">
        <v>1.111111111111111E-4</v>
      </c>
      <c r="B135" s="10" t="s">
        <v>334</v>
      </c>
      <c r="C135">
        <v>8</v>
      </c>
      <c r="D135">
        <v>3640</v>
      </c>
      <c r="E135">
        <v>1080</v>
      </c>
      <c r="F135">
        <f t="shared" si="2"/>
        <v>3.3703703703703702</v>
      </c>
      <c r="G135">
        <v>830</v>
      </c>
    </row>
    <row r="136" spans="1:7">
      <c r="A136">
        <v>3.3333333333333332E-4</v>
      </c>
      <c r="B136" s="10" t="s">
        <v>335</v>
      </c>
      <c r="C136">
        <v>8</v>
      </c>
      <c r="D136">
        <v>4330</v>
      </c>
      <c r="E136">
        <v>1184</v>
      </c>
      <c r="F136">
        <f t="shared" si="2"/>
        <v>3.6570945945945947</v>
      </c>
      <c r="G136">
        <v>830</v>
      </c>
    </row>
    <row r="137" spans="1:7">
      <c r="A137">
        <v>1E-3</v>
      </c>
      <c r="B137" s="10" t="s">
        <v>336</v>
      </c>
      <c r="C137">
        <v>8</v>
      </c>
      <c r="D137">
        <v>4319</v>
      </c>
      <c r="E137">
        <v>1392</v>
      </c>
      <c r="F137">
        <f t="shared" si="2"/>
        <v>3.1027298850574714</v>
      </c>
      <c r="G137">
        <v>830</v>
      </c>
    </row>
    <row r="138" spans="1:7">
      <c r="A138">
        <v>0</v>
      </c>
      <c r="B138" s="10" t="s">
        <v>337</v>
      </c>
      <c r="C138">
        <v>8</v>
      </c>
      <c r="D138">
        <v>417</v>
      </c>
      <c r="E138">
        <v>1435</v>
      </c>
      <c r="F138">
        <f t="shared" si="2"/>
        <v>0.29059233449477351</v>
      </c>
      <c r="G138">
        <v>830</v>
      </c>
    </row>
    <row r="139" spans="1:7">
      <c r="A139">
        <v>1.371742112482853E-6</v>
      </c>
      <c r="B139" s="10" t="s">
        <v>338</v>
      </c>
      <c r="C139">
        <v>8</v>
      </c>
      <c r="D139">
        <v>470</v>
      </c>
      <c r="E139">
        <v>1306</v>
      </c>
      <c r="F139">
        <f t="shared" si="2"/>
        <v>0.35987748851454826</v>
      </c>
      <c r="G139">
        <v>830</v>
      </c>
    </row>
    <row r="140" spans="1:7">
      <c r="A140">
        <v>4.1152263374485591E-6</v>
      </c>
      <c r="B140" s="10" t="s">
        <v>339</v>
      </c>
      <c r="C140">
        <v>8</v>
      </c>
      <c r="D140">
        <v>1123</v>
      </c>
      <c r="E140">
        <v>1285</v>
      </c>
      <c r="F140">
        <f t="shared" si="2"/>
        <v>0.87392996108949417</v>
      </c>
      <c r="G140">
        <v>830</v>
      </c>
    </row>
    <row r="141" spans="1:7">
      <c r="A141">
        <v>1.2345679012345678E-5</v>
      </c>
      <c r="B141" s="10" t="s">
        <v>340</v>
      </c>
      <c r="C141">
        <v>8</v>
      </c>
      <c r="D141">
        <v>2270</v>
      </c>
      <c r="E141">
        <v>1230</v>
      </c>
      <c r="F141">
        <f t="shared" si="2"/>
        <v>1.8455284552845528</v>
      </c>
      <c r="G141">
        <v>830</v>
      </c>
    </row>
    <row r="142" spans="1:7">
      <c r="A142">
        <v>3.7037037037037037E-5</v>
      </c>
      <c r="B142" s="10" t="s">
        <v>341</v>
      </c>
      <c r="C142">
        <v>8</v>
      </c>
      <c r="D142">
        <v>3170</v>
      </c>
      <c r="E142">
        <v>1173</v>
      </c>
      <c r="F142">
        <f t="shared" si="2"/>
        <v>2.7024722932651319</v>
      </c>
      <c r="G142">
        <v>830</v>
      </c>
    </row>
    <row r="143" spans="1:7">
      <c r="A143">
        <v>1.111111111111111E-4</v>
      </c>
      <c r="B143" s="10" t="s">
        <v>342</v>
      </c>
      <c r="C143">
        <v>8</v>
      </c>
      <c r="D143">
        <v>3930</v>
      </c>
      <c r="E143">
        <v>1131</v>
      </c>
      <c r="F143">
        <f t="shared" si="2"/>
        <v>3.4748010610079576</v>
      </c>
      <c r="G143">
        <v>830</v>
      </c>
    </row>
    <row r="144" spans="1:7">
      <c r="A144">
        <v>3.3333333333333332E-4</v>
      </c>
      <c r="B144" s="10" t="s">
        <v>343</v>
      </c>
      <c r="C144">
        <v>8</v>
      </c>
      <c r="D144">
        <v>4349</v>
      </c>
      <c r="E144">
        <v>1184</v>
      </c>
      <c r="F144">
        <f t="shared" si="2"/>
        <v>3.6731418918918921</v>
      </c>
      <c r="G144">
        <v>830</v>
      </c>
    </row>
    <row r="145" spans="1:7">
      <c r="A145">
        <v>1E-3</v>
      </c>
      <c r="B145" s="10" t="s">
        <v>344</v>
      </c>
      <c r="C145">
        <v>8</v>
      </c>
      <c r="D145">
        <v>4638</v>
      </c>
      <c r="E145">
        <v>1391</v>
      </c>
      <c r="F145">
        <f t="shared" si="2"/>
        <v>3.334291876347951</v>
      </c>
      <c r="G145">
        <v>830</v>
      </c>
    </row>
    <row r="146" spans="1:7">
      <c r="A146">
        <v>0</v>
      </c>
      <c r="B146" s="10" t="s">
        <v>345</v>
      </c>
      <c r="C146">
        <v>8</v>
      </c>
      <c r="D146">
        <v>465</v>
      </c>
      <c r="E146">
        <v>1868</v>
      </c>
      <c r="F146">
        <f t="shared" si="2"/>
        <v>0.24892933618843682</v>
      </c>
      <c r="G146">
        <v>999</v>
      </c>
    </row>
    <row r="147" spans="1:7">
      <c r="A147">
        <v>1.371742112482853E-6</v>
      </c>
      <c r="B147" s="10" t="s">
        <v>346</v>
      </c>
      <c r="C147">
        <v>8</v>
      </c>
      <c r="D147">
        <v>452</v>
      </c>
      <c r="E147">
        <v>1869</v>
      </c>
      <c r="F147">
        <f t="shared" si="2"/>
        <v>0.24184055644729802</v>
      </c>
      <c r="G147">
        <v>999</v>
      </c>
    </row>
    <row r="148" spans="1:7">
      <c r="A148">
        <v>4.1152263374485591E-6</v>
      </c>
      <c r="B148" s="10" t="s">
        <v>347</v>
      </c>
      <c r="C148">
        <v>8</v>
      </c>
      <c r="D148">
        <v>404</v>
      </c>
      <c r="E148">
        <v>1765</v>
      </c>
      <c r="F148">
        <f t="shared" si="2"/>
        <v>0.22889518413597734</v>
      </c>
      <c r="G148">
        <v>999</v>
      </c>
    </row>
    <row r="149" spans="1:7">
      <c r="A149">
        <v>1.2345679012345678E-5</v>
      </c>
      <c r="B149" s="10" t="s">
        <v>348</v>
      </c>
      <c r="C149">
        <v>8</v>
      </c>
      <c r="D149">
        <v>412</v>
      </c>
      <c r="E149">
        <v>1801</v>
      </c>
      <c r="F149">
        <f t="shared" si="2"/>
        <v>0.22876179900055524</v>
      </c>
      <c r="G149">
        <v>999</v>
      </c>
    </row>
    <row r="150" spans="1:7">
      <c r="A150">
        <v>3.7037037037037037E-5</v>
      </c>
      <c r="B150" s="10" t="s">
        <v>349</v>
      </c>
      <c r="C150">
        <v>8</v>
      </c>
      <c r="D150">
        <v>421</v>
      </c>
      <c r="E150">
        <v>1642</v>
      </c>
      <c r="F150">
        <f t="shared" si="2"/>
        <v>0.256394640682095</v>
      </c>
      <c r="G150">
        <v>999</v>
      </c>
    </row>
    <row r="151" spans="1:7">
      <c r="A151">
        <v>1.111111111111111E-4</v>
      </c>
      <c r="B151" s="10" t="s">
        <v>350</v>
      </c>
      <c r="C151">
        <v>8</v>
      </c>
      <c r="D151">
        <v>455</v>
      </c>
      <c r="E151">
        <v>1839</v>
      </c>
      <c r="F151">
        <f t="shared" si="2"/>
        <v>0.24741707449700925</v>
      </c>
      <c r="G151">
        <v>999</v>
      </c>
    </row>
    <row r="152" spans="1:7">
      <c r="A152">
        <v>3.3333333333333332E-4</v>
      </c>
      <c r="B152" s="10" t="s">
        <v>351</v>
      </c>
      <c r="C152">
        <v>8</v>
      </c>
      <c r="D152">
        <v>517</v>
      </c>
      <c r="E152">
        <v>1809</v>
      </c>
      <c r="F152">
        <f t="shared" si="2"/>
        <v>0.28579325594250965</v>
      </c>
      <c r="G152">
        <v>999</v>
      </c>
    </row>
    <row r="153" spans="1:7">
      <c r="A153">
        <v>1E-3</v>
      </c>
      <c r="B153" s="10" t="s">
        <v>352</v>
      </c>
      <c r="C153">
        <v>8</v>
      </c>
      <c r="D153">
        <v>528</v>
      </c>
      <c r="E153">
        <v>2023</v>
      </c>
      <c r="F153">
        <f t="shared" si="2"/>
        <v>0.26099851705388039</v>
      </c>
      <c r="G153">
        <v>999</v>
      </c>
    </row>
    <row r="154" spans="1:7">
      <c r="A154">
        <v>0</v>
      </c>
      <c r="B154" s="10" t="s">
        <v>353</v>
      </c>
      <c r="C154">
        <v>8</v>
      </c>
      <c r="D154">
        <v>498</v>
      </c>
      <c r="E154">
        <v>2155</v>
      </c>
      <c r="F154">
        <f t="shared" si="2"/>
        <v>0.23109048723897913</v>
      </c>
      <c r="G154">
        <v>999</v>
      </c>
    </row>
    <row r="155" spans="1:7">
      <c r="A155">
        <v>1.371742112482853E-6</v>
      </c>
      <c r="B155" s="10" t="s">
        <v>354</v>
      </c>
      <c r="C155">
        <v>8</v>
      </c>
      <c r="D155">
        <v>384</v>
      </c>
      <c r="E155">
        <v>2011</v>
      </c>
      <c r="F155">
        <f t="shared" si="2"/>
        <v>0.19094977623073098</v>
      </c>
      <c r="G155">
        <v>999</v>
      </c>
    </row>
    <row r="156" spans="1:7">
      <c r="A156">
        <v>4.1152263374485591E-6</v>
      </c>
      <c r="B156" s="10" t="s">
        <v>355</v>
      </c>
      <c r="C156">
        <v>8</v>
      </c>
      <c r="D156">
        <v>429</v>
      </c>
      <c r="E156">
        <v>1788</v>
      </c>
      <c r="F156">
        <f t="shared" si="2"/>
        <v>0.23993288590604026</v>
      </c>
      <c r="G156">
        <v>999</v>
      </c>
    </row>
    <row r="157" spans="1:7">
      <c r="A157">
        <v>1.2345679012345678E-5</v>
      </c>
      <c r="B157" s="10" t="s">
        <v>356</v>
      </c>
      <c r="C157">
        <v>8</v>
      </c>
      <c r="D157">
        <v>431</v>
      </c>
      <c r="E157">
        <v>1816</v>
      </c>
      <c r="F157">
        <f t="shared" si="2"/>
        <v>0.23733480176211455</v>
      </c>
      <c r="G157">
        <v>999</v>
      </c>
    </row>
    <row r="158" spans="1:7">
      <c r="A158">
        <v>3.7037037037037037E-5</v>
      </c>
      <c r="B158" s="10" t="s">
        <v>357</v>
      </c>
      <c r="C158">
        <v>8</v>
      </c>
      <c r="D158">
        <v>374</v>
      </c>
      <c r="E158">
        <v>1949</v>
      </c>
      <c r="F158">
        <f t="shared" si="2"/>
        <v>0.19189327860441252</v>
      </c>
      <c r="G158">
        <v>999</v>
      </c>
    </row>
    <row r="159" spans="1:7">
      <c r="A159">
        <v>1.111111111111111E-4</v>
      </c>
      <c r="B159" s="10" t="s">
        <v>358</v>
      </c>
      <c r="C159">
        <v>8</v>
      </c>
      <c r="D159">
        <v>475</v>
      </c>
      <c r="E159">
        <v>2061</v>
      </c>
      <c r="F159">
        <f t="shared" si="2"/>
        <v>0.23047064531780689</v>
      </c>
      <c r="G159">
        <v>999</v>
      </c>
    </row>
    <row r="160" spans="1:7">
      <c r="A160">
        <v>3.3333333333333332E-4</v>
      </c>
      <c r="B160" s="10" t="s">
        <v>359</v>
      </c>
      <c r="C160">
        <v>8</v>
      </c>
      <c r="D160">
        <v>495</v>
      </c>
      <c r="E160">
        <v>2140</v>
      </c>
      <c r="F160">
        <f t="shared" si="2"/>
        <v>0.23130841121495327</v>
      </c>
      <c r="G160">
        <v>999</v>
      </c>
    </row>
    <row r="161" spans="1:7">
      <c r="A161">
        <v>1E-3</v>
      </c>
      <c r="B161" s="10" t="s">
        <v>360</v>
      </c>
      <c r="C161">
        <v>8</v>
      </c>
      <c r="D161">
        <v>629</v>
      </c>
      <c r="E161">
        <v>2410</v>
      </c>
      <c r="F161">
        <f t="shared" si="2"/>
        <v>0.26099585062240666</v>
      </c>
      <c r="G161">
        <v>999</v>
      </c>
    </row>
    <row r="162" spans="1:7">
      <c r="A162">
        <v>0</v>
      </c>
      <c r="B162" s="10" t="s">
        <v>361</v>
      </c>
      <c r="C162">
        <v>8</v>
      </c>
      <c r="D162">
        <v>468</v>
      </c>
      <c r="E162">
        <v>2106</v>
      </c>
      <c r="F162">
        <f t="shared" si="2"/>
        <v>0.22222222222222221</v>
      </c>
      <c r="G162">
        <v>999</v>
      </c>
    </row>
    <row r="163" spans="1:7">
      <c r="A163">
        <v>1.371742112482853E-6</v>
      </c>
      <c r="B163" s="10" t="s">
        <v>362</v>
      </c>
      <c r="C163">
        <v>8</v>
      </c>
      <c r="D163">
        <v>453</v>
      </c>
      <c r="E163">
        <v>1750</v>
      </c>
      <c r="F163">
        <f t="shared" si="2"/>
        <v>0.25885714285714284</v>
      </c>
      <c r="G163">
        <v>999</v>
      </c>
    </row>
    <row r="164" spans="1:7">
      <c r="A164">
        <v>4.1152263374485591E-6</v>
      </c>
      <c r="B164" s="10" t="s">
        <v>363</v>
      </c>
      <c r="C164">
        <v>8</v>
      </c>
      <c r="D164">
        <v>367</v>
      </c>
      <c r="E164">
        <v>1935</v>
      </c>
      <c r="F164">
        <f t="shared" si="2"/>
        <v>0.1896640826873385</v>
      </c>
      <c r="G164">
        <v>999</v>
      </c>
    </row>
    <row r="165" spans="1:7">
      <c r="A165">
        <v>1.2345679012345678E-5</v>
      </c>
      <c r="B165" s="10" t="s">
        <v>364</v>
      </c>
      <c r="C165">
        <v>8</v>
      </c>
      <c r="D165">
        <v>378</v>
      </c>
      <c r="E165">
        <v>1873</v>
      </c>
      <c r="F165">
        <f t="shared" si="2"/>
        <v>0.20181526962092899</v>
      </c>
      <c r="G165">
        <v>999</v>
      </c>
    </row>
    <row r="166" spans="1:7">
      <c r="A166">
        <v>3.7037037037037037E-5</v>
      </c>
      <c r="B166" s="10" t="s">
        <v>365</v>
      </c>
      <c r="C166">
        <v>8</v>
      </c>
      <c r="D166">
        <v>390</v>
      </c>
      <c r="E166">
        <v>1674</v>
      </c>
      <c r="F166">
        <f t="shared" si="2"/>
        <v>0.23297491039426524</v>
      </c>
      <c r="G166">
        <v>999</v>
      </c>
    </row>
    <row r="167" spans="1:7">
      <c r="A167">
        <v>1.111111111111111E-4</v>
      </c>
      <c r="B167" s="10" t="s">
        <v>366</v>
      </c>
      <c r="C167">
        <v>8</v>
      </c>
      <c r="D167">
        <v>405</v>
      </c>
      <c r="E167">
        <v>1890</v>
      </c>
      <c r="F167">
        <f t="shared" si="2"/>
        <v>0.21428571428571427</v>
      </c>
      <c r="G167">
        <v>999</v>
      </c>
    </row>
    <row r="168" spans="1:7">
      <c r="A168">
        <v>3.3333333333333332E-4</v>
      </c>
      <c r="B168" s="10" t="s">
        <v>367</v>
      </c>
      <c r="C168">
        <v>8</v>
      </c>
      <c r="D168">
        <v>474</v>
      </c>
      <c r="E168">
        <v>1974</v>
      </c>
      <c r="F168">
        <f t="shared" si="2"/>
        <v>0.24012158054711247</v>
      </c>
      <c r="G168">
        <v>999</v>
      </c>
    </row>
    <row r="169" spans="1:7">
      <c r="A169">
        <v>1E-3</v>
      </c>
      <c r="B169" s="10" t="s">
        <v>368</v>
      </c>
      <c r="C169">
        <v>8</v>
      </c>
      <c r="D169">
        <v>576</v>
      </c>
      <c r="E169">
        <v>2204</v>
      </c>
      <c r="F169">
        <f t="shared" si="2"/>
        <v>0.2613430127041742</v>
      </c>
      <c r="G169">
        <v>999</v>
      </c>
    </row>
    <row r="170" spans="1:7">
      <c r="A170">
        <v>0</v>
      </c>
      <c r="B170" s="10" t="s">
        <v>369</v>
      </c>
      <c r="C170">
        <v>8</v>
      </c>
      <c r="D170">
        <v>459</v>
      </c>
      <c r="E170">
        <v>2021</v>
      </c>
      <c r="F170">
        <f t="shared" si="2"/>
        <v>0.22711528946066303</v>
      </c>
      <c r="G170">
        <v>999</v>
      </c>
    </row>
    <row r="171" spans="1:7">
      <c r="A171">
        <v>1.371742112482853E-6</v>
      </c>
      <c r="B171" s="10" t="s">
        <v>370</v>
      </c>
      <c r="C171">
        <v>8</v>
      </c>
      <c r="D171">
        <v>473</v>
      </c>
      <c r="E171">
        <v>1980</v>
      </c>
      <c r="F171">
        <f t="shared" si="2"/>
        <v>0.2388888888888889</v>
      </c>
      <c r="G171">
        <v>999</v>
      </c>
    </row>
    <row r="172" spans="1:7">
      <c r="A172">
        <v>4.1152263374485591E-6</v>
      </c>
      <c r="B172" s="10" t="s">
        <v>371</v>
      </c>
      <c r="C172">
        <v>8</v>
      </c>
      <c r="D172">
        <v>453</v>
      </c>
      <c r="E172">
        <v>1894</v>
      </c>
      <c r="F172">
        <f t="shared" si="2"/>
        <v>0.23917634635691659</v>
      </c>
      <c r="G172">
        <v>999</v>
      </c>
    </row>
    <row r="173" spans="1:7">
      <c r="A173">
        <v>1.2345679012345678E-5</v>
      </c>
      <c r="B173" s="10" t="s">
        <v>372</v>
      </c>
      <c r="C173">
        <v>8</v>
      </c>
      <c r="D173">
        <v>399</v>
      </c>
      <c r="E173">
        <v>1873</v>
      </c>
      <c r="F173">
        <f t="shared" si="2"/>
        <v>0.21302722904431393</v>
      </c>
      <c r="G173">
        <v>999</v>
      </c>
    </row>
    <row r="174" spans="1:7">
      <c r="A174">
        <v>3.7037037037037037E-5</v>
      </c>
      <c r="B174" s="10" t="s">
        <v>373</v>
      </c>
      <c r="C174">
        <v>8</v>
      </c>
      <c r="D174">
        <v>375</v>
      </c>
      <c r="E174">
        <v>1793</v>
      </c>
      <c r="F174">
        <f t="shared" si="2"/>
        <v>0.20914668153931959</v>
      </c>
      <c r="G174">
        <v>999</v>
      </c>
    </row>
    <row r="175" spans="1:7">
      <c r="A175">
        <v>1.111111111111111E-4</v>
      </c>
      <c r="B175" s="10" t="s">
        <v>374</v>
      </c>
      <c r="C175">
        <v>8</v>
      </c>
      <c r="D175">
        <v>417</v>
      </c>
      <c r="E175">
        <v>1979</v>
      </c>
      <c r="F175">
        <f t="shared" si="2"/>
        <v>0.21071248105103588</v>
      </c>
      <c r="G175">
        <v>999</v>
      </c>
    </row>
    <row r="176" spans="1:7">
      <c r="A176">
        <v>3.3333333333333332E-4</v>
      </c>
      <c r="B176" s="10" t="s">
        <v>375</v>
      </c>
      <c r="C176">
        <v>8</v>
      </c>
      <c r="D176">
        <v>494</v>
      </c>
      <c r="E176">
        <v>2056</v>
      </c>
      <c r="F176">
        <f t="shared" si="2"/>
        <v>0.24027237354085604</v>
      </c>
      <c r="G176">
        <v>999</v>
      </c>
    </row>
    <row r="177" spans="1:7">
      <c r="A177">
        <v>1E-3</v>
      </c>
      <c r="B177" s="10" t="s">
        <v>376</v>
      </c>
      <c r="C177">
        <v>8</v>
      </c>
      <c r="D177">
        <v>549</v>
      </c>
      <c r="E177">
        <v>2225</v>
      </c>
      <c r="F177">
        <f t="shared" si="2"/>
        <v>0.24674157303370786</v>
      </c>
      <c r="G177">
        <v>999</v>
      </c>
    </row>
    <row r="178" spans="1:7">
      <c r="A178">
        <v>0</v>
      </c>
      <c r="B178" s="10" t="s">
        <v>377</v>
      </c>
      <c r="C178">
        <v>8</v>
      </c>
      <c r="D178">
        <v>464</v>
      </c>
      <c r="E178">
        <v>2085</v>
      </c>
      <c r="F178">
        <f t="shared" si="2"/>
        <v>0.2225419664268585</v>
      </c>
      <c r="G178">
        <v>999</v>
      </c>
    </row>
    <row r="179" spans="1:7">
      <c r="A179">
        <v>1.371742112482853E-6</v>
      </c>
      <c r="B179" s="10" t="s">
        <v>378</v>
      </c>
      <c r="C179">
        <v>8</v>
      </c>
      <c r="D179">
        <v>476</v>
      </c>
      <c r="E179">
        <v>1881</v>
      </c>
      <c r="F179">
        <f t="shared" si="2"/>
        <v>0.25305688463583198</v>
      </c>
      <c r="G179">
        <v>999</v>
      </c>
    </row>
    <row r="180" spans="1:7">
      <c r="A180">
        <v>4.1152263374485591E-6</v>
      </c>
      <c r="B180" s="10" t="s">
        <v>379</v>
      </c>
      <c r="C180">
        <v>8</v>
      </c>
      <c r="D180">
        <v>397</v>
      </c>
      <c r="E180">
        <v>1994</v>
      </c>
      <c r="F180">
        <f t="shared" si="2"/>
        <v>0.19909729187562689</v>
      </c>
      <c r="G180">
        <v>999</v>
      </c>
    </row>
    <row r="181" spans="1:7">
      <c r="A181">
        <v>1.2345679012345678E-5</v>
      </c>
      <c r="B181" s="10" t="s">
        <v>380</v>
      </c>
      <c r="C181">
        <v>8</v>
      </c>
      <c r="D181">
        <v>420</v>
      </c>
      <c r="E181">
        <v>2059</v>
      </c>
      <c r="F181">
        <f t="shared" si="2"/>
        <v>0.20398251578436133</v>
      </c>
      <c r="G181">
        <v>999</v>
      </c>
    </row>
    <row r="182" spans="1:7">
      <c r="A182">
        <v>3.7037037037037037E-5</v>
      </c>
      <c r="B182" s="10" t="s">
        <v>381</v>
      </c>
      <c r="C182">
        <v>8</v>
      </c>
      <c r="D182">
        <v>411</v>
      </c>
      <c r="E182">
        <v>1940</v>
      </c>
      <c r="F182">
        <f t="shared" si="2"/>
        <v>0.21185567010309278</v>
      </c>
      <c r="G182">
        <v>999</v>
      </c>
    </row>
    <row r="183" spans="1:7">
      <c r="A183">
        <v>1.111111111111111E-4</v>
      </c>
      <c r="B183" s="10" t="s">
        <v>382</v>
      </c>
      <c r="C183">
        <v>8</v>
      </c>
      <c r="D183">
        <v>413</v>
      </c>
      <c r="E183">
        <v>1910</v>
      </c>
      <c r="F183">
        <f t="shared" si="2"/>
        <v>0.21623036649214661</v>
      </c>
      <c r="G183">
        <v>999</v>
      </c>
    </row>
    <row r="184" spans="1:7">
      <c r="A184">
        <v>3.3333333333333332E-4</v>
      </c>
      <c r="B184" s="10" t="s">
        <v>383</v>
      </c>
      <c r="C184">
        <v>8</v>
      </c>
      <c r="D184">
        <v>514</v>
      </c>
      <c r="E184">
        <v>1927</v>
      </c>
      <c r="F184">
        <f t="shared" si="2"/>
        <v>0.2667358588479502</v>
      </c>
      <c r="G184">
        <v>999</v>
      </c>
    </row>
    <row r="185" spans="1:7">
      <c r="A185">
        <v>1E-3</v>
      </c>
      <c r="B185" s="10" t="s">
        <v>384</v>
      </c>
      <c r="C185">
        <v>8</v>
      </c>
      <c r="D185">
        <v>590</v>
      </c>
      <c r="E185">
        <v>2126</v>
      </c>
      <c r="F185">
        <f t="shared" si="2"/>
        <v>0.277516462841016</v>
      </c>
      <c r="G185">
        <v>999</v>
      </c>
    </row>
    <row r="186" spans="1:7">
      <c r="A186">
        <v>0</v>
      </c>
      <c r="B186" s="10" t="s">
        <v>385</v>
      </c>
      <c r="C186">
        <v>8</v>
      </c>
      <c r="D186">
        <v>513</v>
      </c>
      <c r="E186">
        <v>1997</v>
      </c>
      <c r="F186">
        <f t="shared" si="2"/>
        <v>0.25688532799198799</v>
      </c>
      <c r="G186">
        <v>999</v>
      </c>
    </row>
    <row r="187" spans="1:7">
      <c r="A187">
        <v>1.371742112482853E-6</v>
      </c>
      <c r="B187" s="10" t="s">
        <v>386</v>
      </c>
      <c r="C187">
        <v>8</v>
      </c>
      <c r="D187">
        <v>531</v>
      </c>
      <c r="E187">
        <v>1965</v>
      </c>
      <c r="F187">
        <f t="shared" si="2"/>
        <v>0.27022900763358776</v>
      </c>
      <c r="G187">
        <v>999</v>
      </c>
    </row>
    <row r="188" spans="1:7">
      <c r="A188">
        <v>4.1152263374485591E-6</v>
      </c>
      <c r="B188" s="10" t="s">
        <v>387</v>
      </c>
      <c r="C188">
        <v>8</v>
      </c>
      <c r="D188">
        <v>475</v>
      </c>
      <c r="E188">
        <v>1970</v>
      </c>
      <c r="F188">
        <f t="shared" si="2"/>
        <v>0.24111675126903553</v>
      </c>
      <c r="G188">
        <v>999</v>
      </c>
    </row>
    <row r="189" spans="1:7">
      <c r="A189">
        <v>1.2345679012345678E-5</v>
      </c>
      <c r="B189" s="10" t="s">
        <v>388</v>
      </c>
      <c r="C189">
        <v>8</v>
      </c>
      <c r="D189">
        <v>426</v>
      </c>
      <c r="E189">
        <v>1910</v>
      </c>
      <c r="F189">
        <f t="shared" si="2"/>
        <v>0.22303664921465968</v>
      </c>
      <c r="G189">
        <v>999</v>
      </c>
    </row>
    <row r="190" spans="1:7">
      <c r="A190">
        <v>3.7037037037037037E-5</v>
      </c>
      <c r="B190" s="10" t="s">
        <v>389</v>
      </c>
      <c r="C190">
        <v>8</v>
      </c>
      <c r="D190">
        <v>413</v>
      </c>
      <c r="E190">
        <v>1690</v>
      </c>
      <c r="F190">
        <f t="shared" si="2"/>
        <v>0.24437869822485206</v>
      </c>
      <c r="G190">
        <v>999</v>
      </c>
    </row>
    <row r="191" spans="1:7">
      <c r="A191">
        <v>1.111111111111111E-4</v>
      </c>
      <c r="B191" s="10" t="s">
        <v>390</v>
      </c>
      <c r="C191">
        <v>8</v>
      </c>
      <c r="D191">
        <v>463</v>
      </c>
      <c r="E191">
        <v>1984</v>
      </c>
      <c r="F191">
        <f t="shared" si="2"/>
        <v>0.23336693548387097</v>
      </c>
      <c r="G191">
        <v>999</v>
      </c>
    </row>
    <row r="192" spans="1:7">
      <c r="A192">
        <v>3.3333333333333332E-4</v>
      </c>
      <c r="B192" s="10" t="s">
        <v>391</v>
      </c>
      <c r="C192">
        <v>8</v>
      </c>
      <c r="D192">
        <v>490</v>
      </c>
      <c r="E192">
        <v>1911</v>
      </c>
      <c r="F192">
        <f t="shared" si="2"/>
        <v>0.25641025641025639</v>
      </c>
      <c r="G192">
        <v>999</v>
      </c>
    </row>
    <row r="193" spans="1:7">
      <c r="A193">
        <v>1E-3</v>
      </c>
      <c r="B193" s="10" t="s">
        <v>392</v>
      </c>
      <c r="C193">
        <v>8</v>
      </c>
      <c r="D193">
        <v>563</v>
      </c>
      <c r="E193">
        <v>1929</v>
      </c>
      <c r="F193">
        <f t="shared" si="2"/>
        <v>0.2918610679108346</v>
      </c>
      <c r="G193">
        <v>999</v>
      </c>
    </row>
  </sheetData>
  <phoneticPr fontId="16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AF169"/>
  <sheetViews>
    <sheetView workbookViewId="0">
      <selection activeCell="C37" sqref="C37"/>
    </sheetView>
  </sheetViews>
  <sheetFormatPr baseColWidth="10" defaultRowHeight="15"/>
  <cols>
    <col min="4" max="4" width="7.33203125" style="23" customWidth="1"/>
    <col min="5" max="5" width="10.83203125" style="24" customWidth="1"/>
    <col min="9" max="9" width="11.6640625" bestFit="1" customWidth="1"/>
  </cols>
  <sheetData>
    <row r="1" spans="1:32">
      <c r="A1" t="s">
        <v>6</v>
      </c>
      <c r="G1" t="s">
        <v>273</v>
      </c>
    </row>
    <row r="2" spans="1:32">
      <c r="A2" t="s">
        <v>38</v>
      </c>
      <c r="F2" t="s">
        <v>34</v>
      </c>
    </row>
    <row r="3" spans="1:32" ht="16" thickBot="1">
      <c r="D3" s="192" t="s">
        <v>1</v>
      </c>
      <c r="E3" s="192"/>
      <c r="F3" t="s">
        <v>274</v>
      </c>
      <c r="M3" t="s">
        <v>12</v>
      </c>
      <c r="P3" t="s">
        <v>13</v>
      </c>
    </row>
    <row r="4" spans="1:32" ht="16" thickBot="1">
      <c r="A4" s="167" t="s">
        <v>5</v>
      </c>
      <c r="B4" s="142" t="s">
        <v>3</v>
      </c>
      <c r="C4" s="168" t="s">
        <v>4</v>
      </c>
      <c r="D4" s="29" t="s">
        <v>25</v>
      </c>
      <c r="E4" s="30" t="s">
        <v>24</v>
      </c>
      <c r="F4" s="169" t="s">
        <v>8</v>
      </c>
      <c r="G4" s="142" t="s">
        <v>9</v>
      </c>
      <c r="H4" s="142" t="s">
        <v>10</v>
      </c>
      <c r="I4" s="142" t="s">
        <v>11</v>
      </c>
      <c r="J4" s="149" t="s">
        <v>23</v>
      </c>
      <c r="Z4" s="44" t="s">
        <v>93</v>
      </c>
    </row>
    <row r="5" spans="1:32" ht="16" thickBot="1">
      <c r="A5" s="170">
        <v>2.5</v>
      </c>
      <c r="B5" s="25">
        <v>0.5</v>
      </c>
      <c r="C5" s="27">
        <v>22.5</v>
      </c>
      <c r="D5" s="31" t="s">
        <v>26</v>
      </c>
      <c r="E5" s="32">
        <v>1</v>
      </c>
      <c r="F5" s="28">
        <f>((A5*10 + (A5*10*0.1))/100)</f>
        <v>0.27500000000000002</v>
      </c>
      <c r="G5" s="25">
        <f>((B5*10 + (B5*10*0.1))/100)</f>
        <v>5.5E-2</v>
      </c>
      <c r="H5" s="25">
        <f>((C5*10 + (C5*10*0.1))/100)</f>
        <v>2.4750000000000001</v>
      </c>
      <c r="I5" s="26">
        <f>($U$8-SUM(F5:H5))</f>
        <v>43.028333333333336</v>
      </c>
      <c r="J5" s="150">
        <v>42.5</v>
      </c>
      <c r="M5" s="35" t="s">
        <v>40</v>
      </c>
      <c r="N5" s="10" t="s">
        <v>42</v>
      </c>
      <c r="O5" s="10" t="s">
        <v>43</v>
      </c>
      <c r="P5" s="74" t="s">
        <v>260</v>
      </c>
      <c r="R5" s="2" t="s">
        <v>14</v>
      </c>
      <c r="S5" s="3"/>
      <c r="T5" s="3"/>
      <c r="U5" s="4" t="s">
        <v>15</v>
      </c>
      <c r="V5" s="5"/>
      <c r="Z5" s="45" t="s">
        <v>95</v>
      </c>
      <c r="AA5" s="46" t="s">
        <v>96</v>
      </c>
      <c r="AB5" s="47" t="s">
        <v>97</v>
      </c>
      <c r="AC5" s="48" t="s">
        <v>98</v>
      </c>
      <c r="AD5" s="49">
        <v>2</v>
      </c>
    </row>
    <row r="6" spans="1:32" ht="16" thickBot="1">
      <c r="A6" s="170">
        <v>2.5</v>
      </c>
      <c r="B6" s="25">
        <v>0.5</v>
      </c>
      <c r="C6" s="27">
        <v>25</v>
      </c>
      <c r="D6" s="31" t="s">
        <v>27</v>
      </c>
      <c r="E6" s="32">
        <v>1</v>
      </c>
      <c r="F6" s="28">
        <f t="shared" ref="F6:H68" si="0">((A6*10 + (A6*10*0.1))/100)</f>
        <v>0.27500000000000002</v>
      </c>
      <c r="G6" s="25">
        <f t="shared" si="0"/>
        <v>5.5E-2</v>
      </c>
      <c r="H6" s="25">
        <f t="shared" si="0"/>
        <v>2.75</v>
      </c>
      <c r="I6" s="26">
        <f t="shared" ref="I6:I44" si="1">($U$8-SUM(F6:H6))</f>
        <v>42.753333333333337</v>
      </c>
      <c r="J6" s="150"/>
      <c r="M6" s="36" t="s">
        <v>11</v>
      </c>
      <c r="N6" s="37">
        <v>450</v>
      </c>
      <c r="O6" s="37">
        <f>N6*8</f>
        <v>3600</v>
      </c>
      <c r="P6" s="25">
        <f>O6+(O6*0.1)</f>
        <v>3960</v>
      </c>
      <c r="R6" s="6"/>
      <c r="S6" s="7" t="s">
        <v>16</v>
      </c>
      <c r="T6" s="8" t="s">
        <v>17</v>
      </c>
      <c r="U6" s="9">
        <v>10</v>
      </c>
      <c r="V6" s="10"/>
      <c r="Z6" s="50" t="s">
        <v>11</v>
      </c>
      <c r="AA6" s="51"/>
      <c r="AB6" s="37"/>
      <c r="AC6" s="52">
        <v>500</v>
      </c>
      <c r="AD6" s="53">
        <f>AC6*AD$5</f>
        <v>1000</v>
      </c>
    </row>
    <row r="7" spans="1:32">
      <c r="A7" s="170">
        <v>2.5</v>
      </c>
      <c r="B7" s="25">
        <v>0.5</v>
      </c>
      <c r="C7" s="27">
        <v>27.5</v>
      </c>
      <c r="D7" s="31" t="s">
        <v>28</v>
      </c>
      <c r="E7" s="32">
        <v>1</v>
      </c>
      <c r="F7" s="28">
        <f t="shared" si="0"/>
        <v>0.27500000000000002</v>
      </c>
      <c r="G7" s="25">
        <f t="shared" si="0"/>
        <v>5.5E-2</v>
      </c>
      <c r="H7" s="25">
        <f t="shared" si="0"/>
        <v>3.0249999999999999</v>
      </c>
      <c r="I7" s="26">
        <f t="shared" si="1"/>
        <v>42.478333333333339</v>
      </c>
      <c r="J7" s="150"/>
      <c r="M7" s="38" t="s">
        <v>41</v>
      </c>
      <c r="N7" s="37">
        <f>N6/25</f>
        <v>18</v>
      </c>
      <c r="O7" s="37">
        <f>N7*8</f>
        <v>144</v>
      </c>
      <c r="P7" s="25">
        <f>O7+(O7*0.1)</f>
        <v>158.4</v>
      </c>
      <c r="R7" s="11"/>
      <c r="S7" s="12"/>
      <c r="T7" s="13"/>
      <c r="U7" s="14"/>
      <c r="V7" s="10"/>
      <c r="Z7" s="54" t="s">
        <v>99</v>
      </c>
      <c r="AA7" s="51">
        <v>5</v>
      </c>
      <c r="AB7" s="37">
        <f>AA7/100*96</f>
        <v>4.8000000000000007</v>
      </c>
      <c r="AC7" s="52">
        <f>AB7</f>
        <v>4.8000000000000007</v>
      </c>
      <c r="AD7" s="53">
        <f>AC7*AD$5</f>
        <v>9.6000000000000014</v>
      </c>
    </row>
    <row r="8" spans="1:32">
      <c r="A8" s="170">
        <v>2.5</v>
      </c>
      <c r="B8" s="25">
        <v>0.5</v>
      </c>
      <c r="C8" s="27">
        <v>30</v>
      </c>
      <c r="D8" s="31" t="s">
        <v>29</v>
      </c>
      <c r="E8" s="32">
        <v>1</v>
      </c>
      <c r="F8" s="28">
        <f t="shared" si="0"/>
        <v>0.27500000000000002</v>
      </c>
      <c r="G8" s="25">
        <f t="shared" si="0"/>
        <v>5.5E-2</v>
      </c>
      <c r="H8" s="25">
        <f t="shared" si="0"/>
        <v>3.3</v>
      </c>
      <c r="I8" s="26">
        <f t="shared" si="1"/>
        <v>42.203333333333333</v>
      </c>
      <c r="J8" s="150"/>
      <c r="R8" s="15" t="s">
        <v>18</v>
      </c>
      <c r="S8" s="12">
        <f>50/12</f>
        <v>4.166666666666667</v>
      </c>
      <c r="T8" s="13">
        <f>S8*8</f>
        <v>33.333333333333336</v>
      </c>
      <c r="U8" s="16">
        <f>((S8*U6)*0.1)+(S8*U6)</f>
        <v>45.833333333333336</v>
      </c>
      <c r="V8" s="10"/>
      <c r="Z8" s="54" t="s">
        <v>100</v>
      </c>
      <c r="AA8" s="51">
        <v>10</v>
      </c>
      <c r="AB8" s="37">
        <f>AA8/100*96</f>
        <v>9.6000000000000014</v>
      </c>
      <c r="AC8" s="52">
        <f>AB8</f>
        <v>9.6000000000000014</v>
      </c>
      <c r="AD8" s="53">
        <f>AC8*AD$5</f>
        <v>19.200000000000003</v>
      </c>
    </row>
    <row r="9" spans="1:32">
      <c r="A9" s="170">
        <v>2.5</v>
      </c>
      <c r="B9" s="25">
        <v>0.5</v>
      </c>
      <c r="C9" s="27">
        <v>32.5</v>
      </c>
      <c r="D9" s="31" t="s">
        <v>30</v>
      </c>
      <c r="E9" s="32">
        <v>1</v>
      </c>
      <c r="F9" s="28">
        <f t="shared" si="0"/>
        <v>0.27500000000000002</v>
      </c>
      <c r="G9" s="25">
        <f t="shared" si="0"/>
        <v>5.5E-2</v>
      </c>
      <c r="H9" s="25">
        <f t="shared" si="0"/>
        <v>3.5750000000000002</v>
      </c>
      <c r="I9" s="26">
        <f t="shared" si="1"/>
        <v>41.928333333333335</v>
      </c>
      <c r="J9" s="150"/>
      <c r="R9" s="17" t="s">
        <v>19</v>
      </c>
      <c r="S9" s="12">
        <f>50/12</f>
        <v>4.166666666666667</v>
      </c>
      <c r="T9" s="13">
        <f>S9*8</f>
        <v>33.333333333333336</v>
      </c>
      <c r="U9" s="18">
        <f>((S9*U6)*0.1)+(S9*U6)</f>
        <v>45.833333333333336</v>
      </c>
      <c r="V9" s="10"/>
      <c r="Z9" s="54" t="s">
        <v>3</v>
      </c>
      <c r="AA9" s="51">
        <v>5</v>
      </c>
      <c r="AB9" s="37">
        <f>AA9/100*96</f>
        <v>4.8000000000000007</v>
      </c>
      <c r="AC9" s="52">
        <f>AB9</f>
        <v>4.8000000000000007</v>
      </c>
      <c r="AD9" s="53">
        <f>AC9*AD$5</f>
        <v>9.6000000000000014</v>
      </c>
    </row>
    <row r="10" spans="1:32" ht="16" thickBot="1">
      <c r="A10" s="170">
        <v>2.5</v>
      </c>
      <c r="B10" s="25">
        <v>0.75</v>
      </c>
      <c r="C10" s="27">
        <v>22.5</v>
      </c>
      <c r="D10" s="31" t="s">
        <v>31</v>
      </c>
      <c r="E10" s="32">
        <v>1</v>
      </c>
      <c r="F10" s="28">
        <f t="shared" si="0"/>
        <v>0.27500000000000002</v>
      </c>
      <c r="G10" s="25">
        <f t="shared" si="0"/>
        <v>8.2500000000000004E-2</v>
      </c>
      <c r="H10" s="25">
        <f t="shared" si="0"/>
        <v>2.4750000000000001</v>
      </c>
      <c r="I10" s="26">
        <f t="shared" si="1"/>
        <v>43.000833333333333</v>
      </c>
      <c r="J10" s="150"/>
      <c r="R10" s="59" t="s">
        <v>20</v>
      </c>
      <c r="S10" s="60">
        <f>500/12</f>
        <v>41.666666666666664</v>
      </c>
      <c r="T10" s="61">
        <f>S10*8</f>
        <v>333.33333333333331</v>
      </c>
      <c r="U10" s="62">
        <f>((S10*U6)*0.1)+(S10*U6)</f>
        <v>458.33333333333331</v>
      </c>
      <c r="V10" s="19" t="s">
        <v>281</v>
      </c>
      <c r="Z10" s="55" t="s">
        <v>101</v>
      </c>
      <c r="AA10" s="56">
        <v>2.5</v>
      </c>
      <c r="AB10" s="57">
        <f>AA10/100*96</f>
        <v>2.4000000000000004</v>
      </c>
      <c r="AC10" s="58">
        <f>AB10</f>
        <v>2.4000000000000004</v>
      </c>
      <c r="AD10" s="53">
        <f>AC10*AD$5</f>
        <v>4.8000000000000007</v>
      </c>
    </row>
    <row r="11" spans="1:32" ht="16" thickBot="1">
      <c r="A11" s="170">
        <v>2.5</v>
      </c>
      <c r="B11" s="25">
        <v>0.75</v>
      </c>
      <c r="C11" s="27">
        <v>25</v>
      </c>
      <c r="D11" s="31" t="s">
        <v>32</v>
      </c>
      <c r="E11" s="32">
        <v>1</v>
      </c>
      <c r="F11" s="28">
        <f t="shared" si="0"/>
        <v>0.27500000000000002</v>
      </c>
      <c r="G11" s="25">
        <f t="shared" si="0"/>
        <v>8.2500000000000004E-2</v>
      </c>
      <c r="H11" s="25">
        <f t="shared" si="0"/>
        <v>2.75</v>
      </c>
      <c r="I11" s="26">
        <f t="shared" si="1"/>
        <v>42.725833333333334</v>
      </c>
      <c r="J11" s="150"/>
      <c r="R11" s="21" t="s">
        <v>21</v>
      </c>
      <c r="S11" s="12">
        <f>S10/2</f>
        <v>20.833333333333332</v>
      </c>
      <c r="T11" s="13">
        <f>S11*8</f>
        <v>166.66666666666666</v>
      </c>
      <c r="U11" s="22">
        <f>((S11*U6)*0.1)+(S11*U6)</f>
        <v>229.16666666666666</v>
      </c>
      <c r="V11" s="10">
        <f>U11*(8*8)</f>
        <v>14666.666666666666</v>
      </c>
      <c r="Z11" s="35" t="s">
        <v>40</v>
      </c>
      <c r="AA11" s="10"/>
      <c r="AB11" s="10"/>
    </row>
    <row r="12" spans="1:32" ht="16" thickBot="1">
      <c r="A12" s="171">
        <v>2.5</v>
      </c>
      <c r="B12" s="143">
        <v>0.75</v>
      </c>
      <c r="C12" s="172">
        <v>27.5</v>
      </c>
      <c r="D12" s="33" t="s">
        <v>33</v>
      </c>
      <c r="E12" s="34">
        <v>1</v>
      </c>
      <c r="F12" s="173">
        <f t="shared" si="0"/>
        <v>0.27500000000000002</v>
      </c>
      <c r="G12" s="143">
        <f t="shared" si="0"/>
        <v>8.2500000000000004E-2</v>
      </c>
      <c r="H12" s="143">
        <f t="shared" si="0"/>
        <v>3.0249999999999999</v>
      </c>
      <c r="I12" s="174">
        <f t="shared" si="1"/>
        <v>42.450833333333335</v>
      </c>
      <c r="J12" s="152"/>
      <c r="Z12" s="36" t="s">
        <v>11</v>
      </c>
      <c r="AA12" s="37">
        <v>450</v>
      </c>
      <c r="AB12" s="37">
        <f>AA12*AD5</f>
        <v>900</v>
      </c>
      <c r="AC12" s="126"/>
    </row>
    <row r="13" spans="1:32" ht="16" thickBot="1">
      <c r="A13" s="167">
        <v>2.5</v>
      </c>
      <c r="B13" s="142">
        <v>0.75</v>
      </c>
      <c r="C13" s="168">
        <v>30</v>
      </c>
      <c r="D13" s="29" t="s">
        <v>26</v>
      </c>
      <c r="E13" s="30">
        <v>2</v>
      </c>
      <c r="F13" s="169">
        <f t="shared" si="0"/>
        <v>0.27500000000000002</v>
      </c>
      <c r="G13" s="142">
        <f t="shared" si="0"/>
        <v>8.2500000000000004E-2</v>
      </c>
      <c r="H13" s="142">
        <f t="shared" si="0"/>
        <v>3.3</v>
      </c>
      <c r="I13" s="175">
        <f t="shared" si="1"/>
        <v>42.175833333333337</v>
      </c>
      <c r="J13" s="149"/>
      <c r="U13" s="20">
        <f>SUM(U8:U11)</f>
        <v>779.16666666666663</v>
      </c>
      <c r="Z13" s="38" t="s">
        <v>41</v>
      </c>
      <c r="AA13" s="37">
        <f>AA12/25</f>
        <v>18</v>
      </c>
      <c r="AB13" s="37">
        <f>AA13*AD5</f>
        <v>36</v>
      </c>
      <c r="AC13" s="126"/>
    </row>
    <row r="14" spans="1:32" ht="16" thickBot="1">
      <c r="A14" s="170">
        <v>2.5</v>
      </c>
      <c r="B14" s="25">
        <v>0.75</v>
      </c>
      <c r="C14" s="27">
        <v>32.5</v>
      </c>
      <c r="D14" s="31" t="s">
        <v>27</v>
      </c>
      <c r="E14" s="32">
        <v>2</v>
      </c>
      <c r="F14" s="28">
        <f t="shared" si="0"/>
        <v>0.27500000000000002</v>
      </c>
      <c r="G14" s="25">
        <f t="shared" si="0"/>
        <v>8.2500000000000004E-2</v>
      </c>
      <c r="H14" s="25">
        <f t="shared" si="0"/>
        <v>3.5750000000000002</v>
      </c>
      <c r="I14" s="26">
        <f t="shared" si="1"/>
        <v>41.900833333333338</v>
      </c>
      <c r="J14" s="150"/>
      <c r="L14" t="s">
        <v>35</v>
      </c>
      <c r="Z14" s="2" t="s">
        <v>14</v>
      </c>
      <c r="AA14" s="3"/>
      <c r="AB14" s="3"/>
      <c r="AC14" s="4" t="s">
        <v>15</v>
      </c>
      <c r="AF14" t="s">
        <v>102</v>
      </c>
    </row>
    <row r="15" spans="1:32" ht="16" thickBot="1">
      <c r="A15" s="170">
        <v>2.5</v>
      </c>
      <c r="B15" s="25">
        <v>1</v>
      </c>
      <c r="C15" s="27">
        <v>22.5</v>
      </c>
      <c r="D15" s="31" t="s">
        <v>28</v>
      </c>
      <c r="E15" s="32">
        <v>2</v>
      </c>
      <c r="F15" s="28">
        <f t="shared" si="0"/>
        <v>0.27500000000000002</v>
      </c>
      <c r="G15" s="25">
        <f t="shared" si="0"/>
        <v>0.11</v>
      </c>
      <c r="H15" s="25">
        <f t="shared" si="0"/>
        <v>2.4750000000000001</v>
      </c>
      <c r="I15" s="26">
        <f t="shared" si="1"/>
        <v>42.973333333333336</v>
      </c>
      <c r="J15" s="150"/>
      <c r="L15" t="s">
        <v>280</v>
      </c>
      <c r="Z15" s="6"/>
      <c r="AA15" s="7" t="s">
        <v>16</v>
      </c>
      <c r="AB15" s="8" t="s">
        <v>17</v>
      </c>
      <c r="AC15" s="9">
        <v>96</v>
      </c>
      <c r="AF15" t="s">
        <v>103</v>
      </c>
    </row>
    <row r="16" spans="1:32">
      <c r="A16" s="170">
        <v>2.5</v>
      </c>
      <c r="B16" s="25">
        <v>1</v>
      </c>
      <c r="C16" s="27">
        <v>25</v>
      </c>
      <c r="D16" s="31" t="s">
        <v>29</v>
      </c>
      <c r="E16" s="32">
        <v>2</v>
      </c>
      <c r="F16" s="28">
        <f t="shared" si="0"/>
        <v>0.27500000000000002</v>
      </c>
      <c r="G16" s="25">
        <f t="shared" si="0"/>
        <v>0.11</v>
      </c>
      <c r="H16" s="25">
        <f t="shared" si="0"/>
        <v>2.75</v>
      </c>
      <c r="I16" s="26">
        <f t="shared" si="1"/>
        <v>42.698333333333338</v>
      </c>
      <c r="J16" s="150"/>
      <c r="L16" t="s">
        <v>244</v>
      </c>
      <c r="Z16" s="11" t="s">
        <v>5</v>
      </c>
      <c r="AA16" s="12">
        <v>0.05</v>
      </c>
      <c r="AB16" s="13">
        <f>AA16*8</f>
        <v>0.4</v>
      </c>
      <c r="AC16" s="14">
        <f>((AA16*AC15)*0.1)+(AA16*AC15)</f>
        <v>5.2800000000000011</v>
      </c>
    </row>
    <row r="17" spans="1:31">
      <c r="A17" s="170">
        <v>2.5</v>
      </c>
      <c r="B17" s="25">
        <v>1</v>
      </c>
      <c r="C17" s="27">
        <v>27.5</v>
      </c>
      <c r="D17" s="31" t="s">
        <v>30</v>
      </c>
      <c r="E17" s="32">
        <v>2</v>
      </c>
      <c r="F17" s="28">
        <f t="shared" si="0"/>
        <v>0.27500000000000002</v>
      </c>
      <c r="G17" s="25">
        <f t="shared" si="0"/>
        <v>0.11</v>
      </c>
      <c r="H17" s="25">
        <f t="shared" si="0"/>
        <v>3.0249999999999999</v>
      </c>
      <c r="I17" s="26">
        <f t="shared" si="1"/>
        <v>42.423333333333332</v>
      </c>
      <c r="J17" s="150"/>
      <c r="L17" t="s">
        <v>207</v>
      </c>
      <c r="Z17" s="15" t="s">
        <v>18</v>
      </c>
      <c r="AA17" s="12">
        <f>50/12</f>
        <v>4.166666666666667</v>
      </c>
      <c r="AB17" s="13">
        <f>AA17*8</f>
        <v>33.333333333333336</v>
      </c>
      <c r="AC17" s="16">
        <f>((AA17*AC15)*0.1)+(AA17*AC15)</f>
        <v>440</v>
      </c>
    </row>
    <row r="18" spans="1:31">
      <c r="A18" s="170">
        <v>2.5</v>
      </c>
      <c r="B18" s="25">
        <v>1</v>
      </c>
      <c r="C18" s="27">
        <v>30</v>
      </c>
      <c r="D18" s="31" t="s">
        <v>31</v>
      </c>
      <c r="E18" s="32">
        <v>2</v>
      </c>
      <c r="F18" s="28">
        <f t="shared" si="0"/>
        <v>0.27500000000000002</v>
      </c>
      <c r="G18" s="25">
        <f t="shared" si="0"/>
        <v>0.11</v>
      </c>
      <c r="H18" s="25">
        <f t="shared" si="0"/>
        <v>3.3</v>
      </c>
      <c r="I18" s="26">
        <f t="shared" si="1"/>
        <v>42.148333333333333</v>
      </c>
      <c r="J18" s="150"/>
      <c r="L18" t="s">
        <v>259</v>
      </c>
      <c r="Z18" s="17" t="s">
        <v>19</v>
      </c>
      <c r="AA18" s="12">
        <f>50/12</f>
        <v>4.166666666666667</v>
      </c>
      <c r="AB18" s="13">
        <f>AA18*8</f>
        <v>33.333333333333336</v>
      </c>
      <c r="AC18" s="18">
        <f>((AA18*AC15)*0.1)+(AA18*AC15)</f>
        <v>440</v>
      </c>
    </row>
    <row r="19" spans="1:31">
      <c r="A19" s="170">
        <v>2.5</v>
      </c>
      <c r="B19" s="25">
        <v>1</v>
      </c>
      <c r="C19" s="27">
        <v>32.5</v>
      </c>
      <c r="D19" s="31" t="s">
        <v>32</v>
      </c>
      <c r="E19" s="32">
        <v>2</v>
      </c>
      <c r="F19" s="28">
        <f t="shared" si="0"/>
        <v>0.27500000000000002</v>
      </c>
      <c r="G19" s="25">
        <f t="shared" si="0"/>
        <v>0.11</v>
      </c>
      <c r="H19" s="25">
        <f t="shared" si="0"/>
        <v>3.5750000000000002</v>
      </c>
      <c r="I19" s="26">
        <f t="shared" si="1"/>
        <v>41.873333333333335</v>
      </c>
      <c r="J19" s="150"/>
      <c r="M19" t="s">
        <v>261</v>
      </c>
      <c r="S19">
        <v>25.83</v>
      </c>
      <c r="T19">
        <v>20</v>
      </c>
      <c r="Z19" s="59" t="s">
        <v>20</v>
      </c>
      <c r="AA19" s="60">
        <f>500/12</f>
        <v>41.666666666666664</v>
      </c>
      <c r="AB19" s="61">
        <f>AA19*8</f>
        <v>333.33333333333331</v>
      </c>
      <c r="AC19" s="62">
        <f>((AA19*AC15)*0.1)+(AA19*AC15)</f>
        <v>4400</v>
      </c>
    </row>
    <row r="20" spans="1:31" ht="16" thickBot="1">
      <c r="A20" s="171">
        <v>3.75</v>
      </c>
      <c r="B20" s="143">
        <v>0.5</v>
      </c>
      <c r="C20" s="172">
        <v>22.5</v>
      </c>
      <c r="D20" s="33" t="s">
        <v>33</v>
      </c>
      <c r="E20" s="34">
        <v>2</v>
      </c>
      <c r="F20" s="173">
        <f t="shared" si="0"/>
        <v>0.41249999999999998</v>
      </c>
      <c r="G20" s="143">
        <f t="shared" si="0"/>
        <v>5.5E-2</v>
      </c>
      <c r="H20" s="143">
        <f t="shared" si="0"/>
        <v>2.4750000000000001</v>
      </c>
      <c r="I20" s="174">
        <f t="shared" si="1"/>
        <v>42.890833333333333</v>
      </c>
      <c r="J20" s="152"/>
      <c r="L20" t="s">
        <v>47</v>
      </c>
      <c r="Z20" s="21" t="s">
        <v>21</v>
      </c>
      <c r="AA20" s="12">
        <f>AA19/2</f>
        <v>20.833333333333332</v>
      </c>
      <c r="AB20" s="13">
        <f>AA20*8</f>
        <v>166.66666666666666</v>
      </c>
      <c r="AC20" s="22">
        <f>((AA20*AC15)*0.1)+(AA20*AC15)</f>
        <v>2200</v>
      </c>
      <c r="AE20" t="s">
        <v>104</v>
      </c>
    </row>
    <row r="21" spans="1:31">
      <c r="A21" s="167">
        <v>3.75</v>
      </c>
      <c r="B21" s="142">
        <v>0.5</v>
      </c>
      <c r="C21" s="168">
        <v>25</v>
      </c>
      <c r="D21" s="29" t="s">
        <v>26</v>
      </c>
      <c r="E21" s="30">
        <v>3</v>
      </c>
      <c r="F21" s="169">
        <f t="shared" si="0"/>
        <v>0.41249999999999998</v>
      </c>
      <c r="G21" s="142">
        <f t="shared" si="0"/>
        <v>5.5E-2</v>
      </c>
      <c r="H21" s="142">
        <f t="shared" si="0"/>
        <v>2.75</v>
      </c>
      <c r="I21" s="175">
        <f t="shared" si="1"/>
        <v>42.615833333333335</v>
      </c>
      <c r="J21" s="149"/>
      <c r="M21" t="s">
        <v>48</v>
      </c>
    </row>
    <row r="22" spans="1:31">
      <c r="A22" s="170">
        <v>3.75</v>
      </c>
      <c r="B22" s="25">
        <v>0.5</v>
      </c>
      <c r="C22" s="27">
        <v>27.5</v>
      </c>
      <c r="D22" s="31" t="s">
        <v>27</v>
      </c>
      <c r="E22" s="32">
        <v>3</v>
      </c>
      <c r="F22" s="28">
        <f t="shared" si="0"/>
        <v>0.41249999999999998</v>
      </c>
      <c r="G22" s="25">
        <f t="shared" si="0"/>
        <v>5.5E-2</v>
      </c>
      <c r="H22" s="25">
        <f t="shared" si="0"/>
        <v>3.0249999999999999</v>
      </c>
      <c r="I22" s="26">
        <f t="shared" si="1"/>
        <v>42.340833333333336</v>
      </c>
      <c r="J22" s="150"/>
      <c r="M22" t="s">
        <v>49</v>
      </c>
    </row>
    <row r="23" spans="1:31">
      <c r="A23" s="170">
        <v>3.75</v>
      </c>
      <c r="B23" s="25">
        <v>0.5</v>
      </c>
      <c r="C23" s="27">
        <v>30</v>
      </c>
      <c r="D23" s="31" t="s">
        <v>28</v>
      </c>
      <c r="E23" s="32">
        <v>3</v>
      </c>
      <c r="F23" s="28">
        <f t="shared" si="0"/>
        <v>0.41249999999999998</v>
      </c>
      <c r="G23" s="25">
        <f t="shared" si="0"/>
        <v>5.5E-2</v>
      </c>
      <c r="H23" s="25">
        <f t="shared" si="0"/>
        <v>3.3</v>
      </c>
      <c r="I23" s="26">
        <f t="shared" si="1"/>
        <v>42.065833333333337</v>
      </c>
      <c r="J23" s="150"/>
      <c r="L23" t="s">
        <v>53</v>
      </c>
    </row>
    <row r="24" spans="1:31">
      <c r="A24" s="170">
        <v>3.75</v>
      </c>
      <c r="B24" s="25">
        <v>0.5</v>
      </c>
      <c r="C24" s="27">
        <v>32.5</v>
      </c>
      <c r="D24" s="31" t="s">
        <v>29</v>
      </c>
      <c r="E24" s="32">
        <v>3</v>
      </c>
      <c r="F24" s="28">
        <f t="shared" si="0"/>
        <v>0.41249999999999998</v>
      </c>
      <c r="G24" s="25">
        <f t="shared" si="0"/>
        <v>5.5E-2</v>
      </c>
      <c r="H24" s="25">
        <f t="shared" si="0"/>
        <v>3.5750000000000002</v>
      </c>
      <c r="I24" s="26">
        <f t="shared" si="1"/>
        <v>41.790833333333339</v>
      </c>
      <c r="J24" s="150"/>
      <c r="L24" t="s">
        <v>50</v>
      </c>
      <c r="M24" t="s">
        <v>262</v>
      </c>
    </row>
    <row r="25" spans="1:31">
      <c r="A25" s="170">
        <v>3.75</v>
      </c>
      <c r="B25" s="25">
        <v>0.75</v>
      </c>
      <c r="C25" s="27">
        <v>22.5</v>
      </c>
      <c r="D25" s="31" t="s">
        <v>30</v>
      </c>
      <c r="E25" s="32">
        <v>3</v>
      </c>
      <c r="F25" s="28">
        <f t="shared" si="0"/>
        <v>0.41249999999999998</v>
      </c>
      <c r="G25" s="25">
        <f t="shared" si="0"/>
        <v>8.2500000000000004E-2</v>
      </c>
      <c r="H25" s="25">
        <f t="shared" si="0"/>
        <v>2.4750000000000001</v>
      </c>
      <c r="I25" s="26">
        <f t="shared" si="1"/>
        <v>42.863333333333337</v>
      </c>
      <c r="J25" s="150"/>
      <c r="M25" t="s">
        <v>51</v>
      </c>
    </row>
    <row r="26" spans="1:31">
      <c r="A26" s="170">
        <v>3.75</v>
      </c>
      <c r="B26" s="25">
        <v>0.75</v>
      </c>
      <c r="C26" s="27">
        <v>25</v>
      </c>
      <c r="D26" s="31" t="s">
        <v>31</v>
      </c>
      <c r="E26" s="32">
        <v>3</v>
      </c>
      <c r="F26" s="28">
        <f t="shared" si="0"/>
        <v>0.41249999999999998</v>
      </c>
      <c r="G26" s="25">
        <f t="shared" si="0"/>
        <v>8.2500000000000004E-2</v>
      </c>
      <c r="H26" s="25">
        <f t="shared" si="0"/>
        <v>2.75</v>
      </c>
      <c r="I26" s="26">
        <f t="shared" si="1"/>
        <v>42.588333333333338</v>
      </c>
      <c r="J26" s="150"/>
    </row>
    <row r="27" spans="1:31">
      <c r="A27" s="170">
        <v>3.75</v>
      </c>
      <c r="B27" s="25">
        <v>0.75</v>
      </c>
      <c r="C27" s="27">
        <v>27.5</v>
      </c>
      <c r="D27" s="31" t="s">
        <v>32</v>
      </c>
      <c r="E27" s="32">
        <v>3</v>
      </c>
      <c r="F27" s="28">
        <f t="shared" si="0"/>
        <v>0.41249999999999998</v>
      </c>
      <c r="G27" s="25">
        <f t="shared" si="0"/>
        <v>8.2500000000000004E-2</v>
      </c>
      <c r="H27" s="25">
        <f t="shared" si="0"/>
        <v>3.0249999999999999</v>
      </c>
      <c r="I27" s="26">
        <f t="shared" si="1"/>
        <v>42.313333333333333</v>
      </c>
      <c r="J27" s="150"/>
      <c r="L27" t="s">
        <v>55</v>
      </c>
    </row>
    <row r="28" spans="1:31" ht="16" thickBot="1">
      <c r="A28" s="171">
        <v>3.75</v>
      </c>
      <c r="B28" s="143">
        <v>0.75</v>
      </c>
      <c r="C28" s="172">
        <v>30</v>
      </c>
      <c r="D28" s="33" t="s">
        <v>33</v>
      </c>
      <c r="E28" s="34">
        <v>3</v>
      </c>
      <c r="F28" s="173">
        <f t="shared" si="0"/>
        <v>0.41249999999999998</v>
      </c>
      <c r="G28" s="143">
        <f t="shared" si="0"/>
        <v>8.2500000000000004E-2</v>
      </c>
      <c r="H28" s="143">
        <f t="shared" si="0"/>
        <v>3.3</v>
      </c>
      <c r="I28" s="174">
        <f t="shared" si="1"/>
        <v>42.038333333333334</v>
      </c>
      <c r="J28" s="152"/>
      <c r="M28" t="s">
        <v>263</v>
      </c>
      <c r="AC28" t="s">
        <v>230</v>
      </c>
    </row>
    <row r="29" spans="1:31">
      <c r="A29" s="167">
        <v>3.75</v>
      </c>
      <c r="B29" s="142">
        <v>0.75</v>
      </c>
      <c r="C29" s="168">
        <v>32.5</v>
      </c>
      <c r="D29" s="29" t="s">
        <v>26</v>
      </c>
      <c r="E29" s="30">
        <v>4</v>
      </c>
      <c r="F29" s="169">
        <f t="shared" si="0"/>
        <v>0.41249999999999998</v>
      </c>
      <c r="G29" s="142">
        <f t="shared" si="0"/>
        <v>8.2500000000000004E-2</v>
      </c>
      <c r="H29" s="142">
        <f t="shared" si="0"/>
        <v>3.5750000000000002</v>
      </c>
      <c r="I29" s="175">
        <f t="shared" si="1"/>
        <v>41.763333333333335</v>
      </c>
      <c r="J29" s="149"/>
      <c r="M29" t="s">
        <v>264</v>
      </c>
      <c r="AC29" t="s">
        <v>231</v>
      </c>
    </row>
    <row r="30" spans="1:31">
      <c r="A30" s="170">
        <v>3.75</v>
      </c>
      <c r="B30" s="25">
        <v>1</v>
      </c>
      <c r="C30" s="27">
        <v>22.5</v>
      </c>
      <c r="D30" s="31" t="s">
        <v>27</v>
      </c>
      <c r="E30" s="32">
        <v>4</v>
      </c>
      <c r="F30" s="28">
        <f t="shared" si="0"/>
        <v>0.41249999999999998</v>
      </c>
      <c r="G30" s="25">
        <f t="shared" si="0"/>
        <v>0.11</v>
      </c>
      <c r="H30" s="25">
        <f t="shared" si="0"/>
        <v>2.4750000000000001</v>
      </c>
      <c r="I30" s="26">
        <f t="shared" si="1"/>
        <v>42.835833333333333</v>
      </c>
      <c r="J30" s="150"/>
      <c r="AC30" t="s">
        <v>232</v>
      </c>
    </row>
    <row r="31" spans="1:31" ht="16" thickBot="1">
      <c r="A31" s="170">
        <v>3.75</v>
      </c>
      <c r="B31" s="25">
        <v>1</v>
      </c>
      <c r="C31" s="27">
        <v>25</v>
      </c>
      <c r="D31" s="31" t="s">
        <v>28</v>
      </c>
      <c r="E31" s="32">
        <v>4</v>
      </c>
      <c r="F31" s="28">
        <f t="shared" si="0"/>
        <v>0.41249999999999998</v>
      </c>
      <c r="G31" s="25">
        <f t="shared" si="0"/>
        <v>0.11</v>
      </c>
      <c r="H31" s="25">
        <f t="shared" si="0"/>
        <v>2.75</v>
      </c>
      <c r="I31" s="26">
        <f t="shared" si="1"/>
        <v>42.560833333333335</v>
      </c>
      <c r="J31" s="150"/>
      <c r="L31" t="s">
        <v>152</v>
      </c>
      <c r="M31" t="s">
        <v>226</v>
      </c>
      <c r="AC31" t="s">
        <v>233</v>
      </c>
    </row>
    <row r="32" spans="1:31" ht="16" thickBot="1">
      <c r="A32" s="170">
        <v>3.75</v>
      </c>
      <c r="B32" s="25">
        <v>1</v>
      </c>
      <c r="C32" s="27">
        <v>27.5</v>
      </c>
      <c r="D32" s="31" t="s">
        <v>29</v>
      </c>
      <c r="E32" s="32">
        <v>4</v>
      </c>
      <c r="F32" s="28">
        <f t="shared" si="0"/>
        <v>0.41249999999999998</v>
      </c>
      <c r="G32" s="25">
        <f t="shared" si="0"/>
        <v>0.11</v>
      </c>
      <c r="H32" s="25">
        <f t="shared" si="0"/>
        <v>3.0249999999999999</v>
      </c>
      <c r="I32" s="26">
        <f t="shared" si="1"/>
        <v>42.285833333333336</v>
      </c>
      <c r="J32" s="150"/>
      <c r="L32" s="39"/>
      <c r="M32" s="40">
        <v>1</v>
      </c>
      <c r="N32" s="40">
        <v>2</v>
      </c>
      <c r="O32" s="40">
        <v>3</v>
      </c>
      <c r="P32" s="40">
        <v>4</v>
      </c>
      <c r="Q32" s="40">
        <v>5</v>
      </c>
      <c r="R32" s="40">
        <v>6</v>
      </c>
      <c r="S32" s="40">
        <v>7</v>
      </c>
      <c r="T32" s="40">
        <v>8</v>
      </c>
      <c r="U32" s="40">
        <v>9</v>
      </c>
      <c r="V32" s="40">
        <v>10</v>
      </c>
      <c r="W32" s="40">
        <v>11</v>
      </c>
      <c r="X32" s="41">
        <v>12</v>
      </c>
      <c r="Z32" s="158"/>
      <c r="AC32" t="s">
        <v>234</v>
      </c>
    </row>
    <row r="33" spans="1:26" ht="16" customHeight="1">
      <c r="A33" s="170">
        <v>3.75</v>
      </c>
      <c r="B33" s="25">
        <v>1</v>
      </c>
      <c r="C33" s="27">
        <v>30</v>
      </c>
      <c r="D33" s="31" t="s">
        <v>30</v>
      </c>
      <c r="E33" s="32">
        <v>4</v>
      </c>
      <c r="F33" s="28">
        <f t="shared" si="0"/>
        <v>0.41249999999999998</v>
      </c>
      <c r="G33" s="25">
        <f t="shared" si="0"/>
        <v>0.11</v>
      </c>
      <c r="H33" s="25">
        <f t="shared" si="0"/>
        <v>3.3</v>
      </c>
      <c r="I33" s="26">
        <f t="shared" si="1"/>
        <v>42.010833333333338</v>
      </c>
      <c r="J33" s="150"/>
      <c r="L33" s="42" t="s">
        <v>26</v>
      </c>
      <c r="M33" s="185">
        <v>1</v>
      </c>
      <c r="N33" s="185">
        <v>2</v>
      </c>
      <c r="O33" s="185">
        <v>3</v>
      </c>
      <c r="P33" s="185">
        <v>4</v>
      </c>
      <c r="Q33" s="185">
        <v>5</v>
      </c>
      <c r="R33" s="185">
        <v>6</v>
      </c>
      <c r="S33" s="185">
        <v>7</v>
      </c>
      <c r="T33" s="185">
        <v>8</v>
      </c>
      <c r="U33" s="185">
        <v>1</v>
      </c>
      <c r="V33" s="185">
        <v>2</v>
      </c>
      <c r="W33" s="185">
        <v>3</v>
      </c>
      <c r="X33" s="185">
        <v>4</v>
      </c>
      <c r="Z33" s="158"/>
    </row>
    <row r="34" spans="1:26">
      <c r="A34" s="170">
        <v>3.75</v>
      </c>
      <c r="B34" s="25">
        <v>1</v>
      </c>
      <c r="C34" s="27">
        <v>32.5</v>
      </c>
      <c r="D34" s="31" t="s">
        <v>31</v>
      </c>
      <c r="E34" s="32">
        <v>4</v>
      </c>
      <c r="F34" s="28">
        <f t="shared" si="0"/>
        <v>0.41249999999999998</v>
      </c>
      <c r="G34" s="25">
        <f t="shared" si="0"/>
        <v>0.11</v>
      </c>
      <c r="H34" s="25">
        <f t="shared" si="0"/>
        <v>3.5750000000000002</v>
      </c>
      <c r="I34" s="26">
        <f t="shared" si="1"/>
        <v>41.735833333333332</v>
      </c>
      <c r="J34" s="150"/>
      <c r="L34" s="42" t="s">
        <v>27</v>
      </c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Z34" s="158"/>
    </row>
    <row r="35" spans="1:26">
      <c r="A35" s="170">
        <v>5</v>
      </c>
      <c r="B35" s="25">
        <v>0.5</v>
      </c>
      <c r="C35" s="27">
        <v>22.5</v>
      </c>
      <c r="D35" s="31" t="s">
        <v>32</v>
      </c>
      <c r="E35" s="32">
        <v>4</v>
      </c>
      <c r="F35" s="28">
        <f t="shared" si="0"/>
        <v>0.55000000000000004</v>
      </c>
      <c r="G35" s="25">
        <f t="shared" si="0"/>
        <v>5.5E-2</v>
      </c>
      <c r="H35" s="25">
        <f t="shared" si="0"/>
        <v>2.4750000000000001</v>
      </c>
      <c r="I35" s="26">
        <f t="shared" si="1"/>
        <v>42.753333333333337</v>
      </c>
      <c r="J35" s="150"/>
      <c r="L35" s="42" t="s">
        <v>28</v>
      </c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Z35" s="158"/>
    </row>
    <row r="36" spans="1:26" ht="16" thickBot="1">
      <c r="A36" s="171">
        <v>5</v>
      </c>
      <c r="B36" s="143">
        <v>0.5</v>
      </c>
      <c r="C36" s="172">
        <v>25</v>
      </c>
      <c r="D36" s="33" t="s">
        <v>33</v>
      </c>
      <c r="E36" s="34">
        <v>4</v>
      </c>
      <c r="F36" s="173">
        <f t="shared" si="0"/>
        <v>0.55000000000000004</v>
      </c>
      <c r="G36" s="143">
        <f t="shared" si="0"/>
        <v>5.5E-2</v>
      </c>
      <c r="H36" s="143">
        <f t="shared" si="0"/>
        <v>2.75</v>
      </c>
      <c r="I36" s="174">
        <f t="shared" si="1"/>
        <v>42.478333333333339</v>
      </c>
      <c r="J36" s="152"/>
      <c r="L36" s="42" t="s">
        <v>29</v>
      </c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Z36" s="158"/>
    </row>
    <row r="37" spans="1:26">
      <c r="A37" s="167">
        <v>5</v>
      </c>
      <c r="B37" s="142">
        <v>0.5</v>
      </c>
      <c r="C37" s="168">
        <v>27.5</v>
      </c>
      <c r="D37" s="29" t="s">
        <v>26</v>
      </c>
      <c r="E37" s="30">
        <v>5</v>
      </c>
      <c r="F37" s="169">
        <f t="shared" si="0"/>
        <v>0.55000000000000004</v>
      </c>
      <c r="G37" s="142">
        <f t="shared" si="0"/>
        <v>5.5E-2</v>
      </c>
      <c r="H37" s="142">
        <f t="shared" si="0"/>
        <v>3.0249999999999999</v>
      </c>
      <c r="I37" s="175">
        <f t="shared" si="1"/>
        <v>42.203333333333333</v>
      </c>
      <c r="J37" s="149"/>
      <c r="L37" s="42" t="s">
        <v>30</v>
      </c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Z37" s="158"/>
    </row>
    <row r="38" spans="1:26">
      <c r="A38" s="170">
        <v>5</v>
      </c>
      <c r="B38" s="25">
        <v>0.5</v>
      </c>
      <c r="C38" s="27">
        <v>30</v>
      </c>
      <c r="D38" s="31" t="s">
        <v>27</v>
      </c>
      <c r="E38" s="32">
        <v>5</v>
      </c>
      <c r="F38" s="28">
        <f t="shared" si="0"/>
        <v>0.55000000000000004</v>
      </c>
      <c r="G38" s="25">
        <f t="shared" si="0"/>
        <v>5.5E-2</v>
      </c>
      <c r="H38" s="25">
        <f t="shared" si="0"/>
        <v>3.3</v>
      </c>
      <c r="I38" s="26">
        <f t="shared" si="1"/>
        <v>41.928333333333335</v>
      </c>
      <c r="J38" s="150"/>
      <c r="L38" s="42" t="s">
        <v>31</v>
      </c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Z38" s="158" t="s">
        <v>227</v>
      </c>
    </row>
    <row r="39" spans="1:26">
      <c r="A39" s="170">
        <v>5</v>
      </c>
      <c r="B39" s="25">
        <v>0.5</v>
      </c>
      <c r="C39" s="27">
        <v>32.5</v>
      </c>
      <c r="D39" s="31" t="s">
        <v>28</v>
      </c>
      <c r="E39" s="32">
        <v>5</v>
      </c>
      <c r="F39" s="28">
        <f t="shared" si="0"/>
        <v>0.55000000000000004</v>
      </c>
      <c r="G39" s="25">
        <f t="shared" si="0"/>
        <v>5.5E-2</v>
      </c>
      <c r="H39" s="25">
        <f t="shared" si="0"/>
        <v>3.5750000000000002</v>
      </c>
      <c r="I39" s="26">
        <f t="shared" si="1"/>
        <v>41.653333333333336</v>
      </c>
      <c r="J39" s="150"/>
      <c r="L39" s="42" t="s">
        <v>32</v>
      </c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Z39" s="158"/>
    </row>
    <row r="40" spans="1:26" ht="16" thickBot="1">
      <c r="A40" s="170">
        <v>5</v>
      </c>
      <c r="B40" s="25">
        <v>0.75</v>
      </c>
      <c r="C40" s="27">
        <v>22.5</v>
      </c>
      <c r="D40" s="31" t="s">
        <v>29</v>
      </c>
      <c r="E40" s="32">
        <v>5</v>
      </c>
      <c r="F40" s="28">
        <f t="shared" si="0"/>
        <v>0.55000000000000004</v>
      </c>
      <c r="G40" s="25">
        <f t="shared" si="0"/>
        <v>8.2500000000000004E-2</v>
      </c>
      <c r="H40" s="25">
        <f t="shared" si="0"/>
        <v>2.4750000000000001</v>
      </c>
      <c r="I40" s="26">
        <f t="shared" si="1"/>
        <v>42.725833333333334</v>
      </c>
      <c r="J40" s="150"/>
      <c r="L40" s="43" t="s">
        <v>33</v>
      </c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  <c r="Z40" s="158"/>
    </row>
    <row r="41" spans="1:26" ht="16" thickBot="1">
      <c r="A41" s="170">
        <v>5</v>
      </c>
      <c r="B41" s="25">
        <v>0.75</v>
      </c>
      <c r="C41" s="27">
        <v>25</v>
      </c>
      <c r="D41" s="31" t="s">
        <v>30</v>
      </c>
      <c r="E41" s="32">
        <v>5</v>
      </c>
      <c r="F41" s="28">
        <f t="shared" si="0"/>
        <v>0.55000000000000004</v>
      </c>
      <c r="G41" s="25">
        <f t="shared" si="0"/>
        <v>8.2500000000000004E-2</v>
      </c>
      <c r="H41" s="25">
        <f t="shared" si="0"/>
        <v>2.75</v>
      </c>
      <c r="I41" s="26">
        <f t="shared" si="1"/>
        <v>42.450833333333335</v>
      </c>
      <c r="J41" s="150"/>
      <c r="L41" s="157" t="s">
        <v>153</v>
      </c>
      <c r="Z41" s="158"/>
    </row>
    <row r="42" spans="1:26" ht="16" thickBot="1">
      <c r="A42" s="170">
        <v>5</v>
      </c>
      <c r="B42" s="25">
        <v>0.75</v>
      </c>
      <c r="C42" s="27">
        <v>27.5</v>
      </c>
      <c r="D42" s="31" t="s">
        <v>31</v>
      </c>
      <c r="E42" s="32">
        <v>5</v>
      </c>
      <c r="F42" s="28">
        <f t="shared" si="0"/>
        <v>0.55000000000000004</v>
      </c>
      <c r="G42" s="25">
        <f t="shared" si="0"/>
        <v>8.2500000000000004E-2</v>
      </c>
      <c r="H42" s="25">
        <f t="shared" si="0"/>
        <v>3.0249999999999999</v>
      </c>
      <c r="I42" s="26">
        <f t="shared" si="1"/>
        <v>42.175833333333337</v>
      </c>
      <c r="J42" s="150"/>
      <c r="L42" s="39"/>
      <c r="M42" s="40">
        <v>1</v>
      </c>
      <c r="N42" s="40">
        <v>2</v>
      </c>
      <c r="O42" s="40">
        <v>3</v>
      </c>
      <c r="P42" s="40">
        <v>4</v>
      </c>
      <c r="Q42" s="40">
        <v>5</v>
      </c>
      <c r="R42" s="40">
        <v>6</v>
      </c>
      <c r="S42" s="40">
        <v>7</v>
      </c>
      <c r="T42" s="40">
        <v>8</v>
      </c>
      <c r="U42" s="40">
        <v>9</v>
      </c>
      <c r="V42" s="40">
        <v>10</v>
      </c>
      <c r="W42" s="40">
        <v>11</v>
      </c>
      <c r="X42" s="41">
        <v>12</v>
      </c>
      <c r="Z42" s="158"/>
    </row>
    <row r="43" spans="1:26" ht="16" customHeight="1">
      <c r="A43" s="170">
        <v>5</v>
      </c>
      <c r="B43" s="25">
        <v>0.75</v>
      </c>
      <c r="C43" s="27">
        <v>30</v>
      </c>
      <c r="D43" s="31" t="s">
        <v>32</v>
      </c>
      <c r="E43" s="32">
        <v>5</v>
      </c>
      <c r="F43" s="28">
        <f t="shared" si="0"/>
        <v>0.55000000000000004</v>
      </c>
      <c r="G43" s="25">
        <f t="shared" si="0"/>
        <v>8.2500000000000004E-2</v>
      </c>
      <c r="H43" s="25">
        <f t="shared" si="0"/>
        <v>3.3</v>
      </c>
      <c r="I43" s="26">
        <f t="shared" si="1"/>
        <v>41.900833333333338</v>
      </c>
      <c r="J43" s="150"/>
      <c r="L43" s="42" t="s">
        <v>26</v>
      </c>
      <c r="M43" s="185">
        <v>5</v>
      </c>
      <c r="N43" s="185">
        <v>6</v>
      </c>
      <c r="O43" s="185">
        <v>7</v>
      </c>
      <c r="P43" s="185">
        <v>8</v>
      </c>
      <c r="Q43" s="185">
        <v>1</v>
      </c>
      <c r="R43" s="185">
        <v>2</v>
      </c>
      <c r="S43" s="185">
        <v>3</v>
      </c>
      <c r="T43" s="185">
        <v>4</v>
      </c>
      <c r="U43" s="185">
        <v>5</v>
      </c>
      <c r="V43" s="185">
        <v>6</v>
      </c>
      <c r="W43" s="185">
        <v>7</v>
      </c>
      <c r="X43" s="185">
        <v>8</v>
      </c>
      <c r="Z43" s="158"/>
    </row>
    <row r="44" spans="1:26" ht="16" thickBot="1">
      <c r="A44" s="171">
        <v>5</v>
      </c>
      <c r="B44" s="143">
        <v>0.75</v>
      </c>
      <c r="C44" s="172">
        <v>32.5</v>
      </c>
      <c r="D44" s="33" t="s">
        <v>33</v>
      </c>
      <c r="E44" s="34">
        <v>5</v>
      </c>
      <c r="F44" s="173">
        <f t="shared" si="0"/>
        <v>0.55000000000000004</v>
      </c>
      <c r="G44" s="143">
        <f t="shared" si="0"/>
        <v>8.2500000000000004E-2</v>
      </c>
      <c r="H44" s="143">
        <f t="shared" si="0"/>
        <v>3.5750000000000002</v>
      </c>
      <c r="I44" s="174">
        <f t="shared" si="1"/>
        <v>41.625833333333333</v>
      </c>
      <c r="J44" s="152"/>
      <c r="L44" s="42" t="s">
        <v>27</v>
      </c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Z44" s="158"/>
    </row>
    <row r="45" spans="1:26">
      <c r="A45" s="167">
        <v>5</v>
      </c>
      <c r="B45" s="142">
        <v>1</v>
      </c>
      <c r="C45" s="168">
        <v>22.5</v>
      </c>
      <c r="D45" s="29" t="s">
        <v>26</v>
      </c>
      <c r="E45" s="30">
        <v>6</v>
      </c>
      <c r="F45" s="169">
        <f t="shared" si="0"/>
        <v>0.55000000000000004</v>
      </c>
      <c r="G45" s="142">
        <f t="shared" si="0"/>
        <v>0.11</v>
      </c>
      <c r="H45" s="142">
        <f t="shared" si="0"/>
        <v>2.4750000000000001</v>
      </c>
      <c r="I45" s="175">
        <f t="shared" ref="I45:I68" si="2">($U$8-SUM(F45:H45))</f>
        <v>42.698333333333338</v>
      </c>
      <c r="J45" s="149"/>
      <c r="L45" s="42" t="s">
        <v>28</v>
      </c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Z45" s="158"/>
    </row>
    <row r="46" spans="1:26">
      <c r="A46" s="170">
        <v>5</v>
      </c>
      <c r="B46" s="25">
        <v>1</v>
      </c>
      <c r="C46" s="27">
        <v>25</v>
      </c>
      <c r="D46" s="31" t="s">
        <v>27</v>
      </c>
      <c r="E46" s="32">
        <v>6</v>
      </c>
      <c r="F46" s="28">
        <f t="shared" si="0"/>
        <v>0.55000000000000004</v>
      </c>
      <c r="G46" s="25">
        <f t="shared" si="0"/>
        <v>0.11</v>
      </c>
      <c r="H46" s="25">
        <f t="shared" si="0"/>
        <v>2.75</v>
      </c>
      <c r="I46" s="26">
        <f t="shared" si="2"/>
        <v>42.423333333333332</v>
      </c>
      <c r="J46" s="150"/>
      <c r="L46" s="42" t="s">
        <v>29</v>
      </c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Z46" s="158"/>
    </row>
    <row r="47" spans="1:26">
      <c r="A47" s="170">
        <v>5</v>
      </c>
      <c r="B47" s="25">
        <v>1</v>
      </c>
      <c r="C47" s="27">
        <v>27.5</v>
      </c>
      <c r="D47" s="31" t="s">
        <v>28</v>
      </c>
      <c r="E47" s="32">
        <v>6</v>
      </c>
      <c r="F47" s="28">
        <f t="shared" si="0"/>
        <v>0.55000000000000004</v>
      </c>
      <c r="G47" s="25">
        <f t="shared" si="0"/>
        <v>0.11</v>
      </c>
      <c r="H47" s="25">
        <f t="shared" si="0"/>
        <v>3.0249999999999999</v>
      </c>
      <c r="I47" s="26">
        <f t="shared" si="2"/>
        <v>42.148333333333333</v>
      </c>
      <c r="J47" s="150"/>
      <c r="L47" s="42" t="s">
        <v>30</v>
      </c>
      <c r="M47" s="186"/>
      <c r="N47" s="186"/>
      <c r="O47" s="186"/>
      <c r="P47" s="186"/>
      <c r="Q47" s="186"/>
      <c r="R47" s="186"/>
      <c r="S47" s="186"/>
      <c r="T47" s="186"/>
      <c r="U47" s="186"/>
      <c r="V47" s="186"/>
      <c r="W47" s="186"/>
      <c r="X47" s="186"/>
      <c r="Z47" s="158"/>
    </row>
    <row r="48" spans="1:26">
      <c r="A48" s="170">
        <v>5</v>
      </c>
      <c r="B48" s="25">
        <v>1</v>
      </c>
      <c r="C48" s="27">
        <v>30</v>
      </c>
      <c r="D48" s="31" t="s">
        <v>29</v>
      </c>
      <c r="E48" s="32">
        <v>6</v>
      </c>
      <c r="F48" s="28">
        <f t="shared" si="0"/>
        <v>0.55000000000000004</v>
      </c>
      <c r="G48" s="25">
        <f t="shared" si="0"/>
        <v>0.11</v>
      </c>
      <c r="H48" s="25">
        <f t="shared" si="0"/>
        <v>3.3</v>
      </c>
      <c r="I48" s="26">
        <f t="shared" si="2"/>
        <v>41.873333333333335</v>
      </c>
      <c r="J48" s="150"/>
      <c r="L48" s="42" t="s">
        <v>31</v>
      </c>
      <c r="M48" s="186"/>
      <c r="N48" s="186"/>
      <c r="O48" s="186"/>
      <c r="P48" s="186"/>
      <c r="Q48" s="186"/>
      <c r="R48" s="186"/>
      <c r="S48" s="186"/>
      <c r="T48" s="186"/>
      <c r="U48" s="186"/>
      <c r="V48" s="186"/>
      <c r="W48" s="186"/>
      <c r="X48" s="186"/>
      <c r="Z48" s="158"/>
    </row>
    <row r="49" spans="1:26">
      <c r="A49" s="170">
        <v>5</v>
      </c>
      <c r="B49" s="25">
        <v>1</v>
      </c>
      <c r="C49" s="27">
        <v>32.5</v>
      </c>
      <c r="D49" s="31" t="s">
        <v>30</v>
      </c>
      <c r="E49" s="32">
        <v>6</v>
      </c>
      <c r="F49" s="28">
        <f t="shared" si="0"/>
        <v>0.55000000000000004</v>
      </c>
      <c r="G49" s="25">
        <f t="shared" si="0"/>
        <v>0.11</v>
      </c>
      <c r="H49" s="25">
        <f t="shared" si="0"/>
        <v>3.5750000000000002</v>
      </c>
      <c r="I49" s="26">
        <f t="shared" si="2"/>
        <v>41.598333333333336</v>
      </c>
      <c r="J49" s="150"/>
      <c r="L49" s="42" t="s">
        <v>32</v>
      </c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Z49" s="158"/>
    </row>
    <row r="50" spans="1:26" ht="16" thickBot="1">
      <c r="A50" s="176">
        <v>5</v>
      </c>
      <c r="B50" s="163">
        <v>0.5</v>
      </c>
      <c r="C50" s="164">
        <v>22.5</v>
      </c>
      <c r="D50" s="31" t="s">
        <v>31</v>
      </c>
      <c r="E50" s="32">
        <v>6</v>
      </c>
      <c r="F50" s="28">
        <f t="shared" si="0"/>
        <v>0.55000000000000004</v>
      </c>
      <c r="G50" s="25">
        <f t="shared" si="0"/>
        <v>5.5E-2</v>
      </c>
      <c r="H50" s="25">
        <f t="shared" si="0"/>
        <v>2.4750000000000001</v>
      </c>
      <c r="I50" s="26">
        <f t="shared" si="2"/>
        <v>42.753333333333337</v>
      </c>
      <c r="J50" s="150"/>
      <c r="L50" s="43" t="s">
        <v>33</v>
      </c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Z50" s="158"/>
    </row>
    <row r="51" spans="1:26" ht="16" thickBot="1">
      <c r="A51" s="176">
        <v>5</v>
      </c>
      <c r="B51" s="163">
        <v>0.5</v>
      </c>
      <c r="C51" s="164">
        <v>25</v>
      </c>
      <c r="D51" s="31" t="s">
        <v>32</v>
      </c>
      <c r="E51" s="32">
        <v>6</v>
      </c>
      <c r="F51" s="28">
        <f t="shared" si="0"/>
        <v>0.55000000000000004</v>
      </c>
      <c r="G51" s="25">
        <f t="shared" si="0"/>
        <v>5.5E-2</v>
      </c>
      <c r="H51" s="25">
        <f t="shared" si="0"/>
        <v>2.75</v>
      </c>
      <c r="I51" s="26">
        <f t="shared" si="2"/>
        <v>42.478333333333339</v>
      </c>
      <c r="J51" s="150"/>
      <c r="L51" s="157" t="s">
        <v>154</v>
      </c>
    </row>
    <row r="52" spans="1:26" ht="16" thickBot="1">
      <c r="A52" s="177">
        <v>5</v>
      </c>
      <c r="B52" s="178">
        <v>0.5</v>
      </c>
      <c r="C52" s="179">
        <v>27.5</v>
      </c>
      <c r="D52" s="33" t="s">
        <v>33</v>
      </c>
      <c r="E52" s="34">
        <v>6</v>
      </c>
      <c r="F52" s="173">
        <f t="shared" si="0"/>
        <v>0.55000000000000004</v>
      </c>
      <c r="G52" s="143">
        <f t="shared" si="0"/>
        <v>5.5E-2</v>
      </c>
      <c r="H52" s="143">
        <f t="shared" si="0"/>
        <v>3.0249999999999999</v>
      </c>
      <c r="I52" s="174">
        <f t="shared" si="2"/>
        <v>42.203333333333333</v>
      </c>
      <c r="J52" s="152"/>
      <c r="L52" s="39"/>
      <c r="M52" s="40">
        <v>1</v>
      </c>
      <c r="N52" s="40">
        <v>2</v>
      </c>
      <c r="O52" s="40">
        <v>3</v>
      </c>
      <c r="P52" s="40">
        <v>4</v>
      </c>
      <c r="Q52" s="40">
        <v>5</v>
      </c>
      <c r="R52" s="40">
        <v>6</v>
      </c>
      <c r="S52" s="40">
        <v>7</v>
      </c>
      <c r="T52" s="40">
        <v>8</v>
      </c>
      <c r="U52" s="40">
        <v>9</v>
      </c>
      <c r="V52" s="40">
        <v>10</v>
      </c>
      <c r="W52" s="40">
        <v>11</v>
      </c>
      <c r="X52" s="41">
        <v>12</v>
      </c>
      <c r="Z52" s="158"/>
    </row>
    <row r="53" spans="1:26" ht="16" customHeight="1">
      <c r="A53" s="180">
        <v>5</v>
      </c>
      <c r="B53" s="181">
        <v>0.5</v>
      </c>
      <c r="C53" s="182">
        <v>30</v>
      </c>
      <c r="D53" s="29" t="s">
        <v>26</v>
      </c>
      <c r="E53" s="30">
        <v>7</v>
      </c>
      <c r="F53" s="169">
        <f t="shared" si="0"/>
        <v>0.55000000000000004</v>
      </c>
      <c r="G53" s="142">
        <f t="shared" si="0"/>
        <v>5.5E-2</v>
      </c>
      <c r="H53" s="142">
        <f t="shared" si="0"/>
        <v>3.3</v>
      </c>
      <c r="I53" s="175">
        <f t="shared" si="2"/>
        <v>41.928333333333335</v>
      </c>
      <c r="J53" s="149"/>
      <c r="L53" s="42" t="s">
        <v>26</v>
      </c>
      <c r="M53" s="185">
        <v>1</v>
      </c>
      <c r="N53" s="185">
        <v>2</v>
      </c>
      <c r="O53" s="185">
        <v>3</v>
      </c>
      <c r="P53" s="185">
        <v>4</v>
      </c>
      <c r="Q53" s="185">
        <v>5</v>
      </c>
      <c r="R53" s="185">
        <v>6</v>
      </c>
      <c r="S53" s="185">
        <v>7</v>
      </c>
      <c r="T53" s="185">
        <v>8</v>
      </c>
      <c r="U53" s="185">
        <v>1</v>
      </c>
      <c r="V53" s="185">
        <v>2</v>
      </c>
      <c r="W53" s="185">
        <v>3</v>
      </c>
      <c r="X53" s="185">
        <v>4</v>
      </c>
      <c r="Z53" s="158"/>
    </row>
    <row r="54" spans="1:26">
      <c r="A54" s="176">
        <v>5</v>
      </c>
      <c r="B54" s="163">
        <v>0.5</v>
      </c>
      <c r="C54" s="164">
        <v>32.5</v>
      </c>
      <c r="D54" s="31" t="s">
        <v>27</v>
      </c>
      <c r="E54" s="32">
        <v>7</v>
      </c>
      <c r="F54" s="28">
        <f t="shared" si="0"/>
        <v>0.55000000000000004</v>
      </c>
      <c r="G54" s="25">
        <f t="shared" si="0"/>
        <v>5.5E-2</v>
      </c>
      <c r="H54" s="25">
        <f t="shared" si="0"/>
        <v>3.5750000000000002</v>
      </c>
      <c r="I54" s="26">
        <f t="shared" si="2"/>
        <v>41.653333333333336</v>
      </c>
      <c r="J54" s="150"/>
      <c r="L54" s="42" t="s">
        <v>27</v>
      </c>
      <c r="M54" s="186"/>
      <c r="N54" s="186"/>
      <c r="O54" s="186"/>
      <c r="P54" s="186"/>
      <c r="Q54" s="186"/>
      <c r="R54" s="186"/>
      <c r="S54" s="186"/>
      <c r="T54" s="186"/>
      <c r="U54" s="186"/>
      <c r="V54" s="186"/>
      <c r="W54" s="186"/>
      <c r="X54" s="186"/>
      <c r="Z54" s="158"/>
    </row>
    <row r="55" spans="1:26">
      <c r="A55" s="176">
        <v>5</v>
      </c>
      <c r="B55" s="163">
        <v>0.75</v>
      </c>
      <c r="C55" s="164">
        <v>22.5</v>
      </c>
      <c r="D55" s="31" t="s">
        <v>28</v>
      </c>
      <c r="E55" s="32">
        <v>7</v>
      </c>
      <c r="F55" s="28">
        <f t="shared" si="0"/>
        <v>0.55000000000000004</v>
      </c>
      <c r="G55" s="25">
        <f t="shared" si="0"/>
        <v>8.2500000000000004E-2</v>
      </c>
      <c r="H55" s="25">
        <f t="shared" si="0"/>
        <v>2.4750000000000001</v>
      </c>
      <c r="I55" s="26">
        <f t="shared" si="2"/>
        <v>42.725833333333334</v>
      </c>
      <c r="J55" s="150"/>
      <c r="L55" s="42" t="s">
        <v>28</v>
      </c>
      <c r="M55" s="186"/>
      <c r="N55" s="186"/>
      <c r="O55" s="186"/>
      <c r="P55" s="186"/>
      <c r="Q55" s="186"/>
      <c r="R55" s="186"/>
      <c r="S55" s="186"/>
      <c r="T55" s="186"/>
      <c r="U55" s="186"/>
      <c r="V55" s="186"/>
      <c r="W55" s="186"/>
      <c r="X55" s="186"/>
      <c r="Z55" s="158"/>
    </row>
    <row r="56" spans="1:26">
      <c r="A56" s="176">
        <v>5</v>
      </c>
      <c r="B56" s="163">
        <v>0.75</v>
      </c>
      <c r="C56" s="164">
        <v>25</v>
      </c>
      <c r="D56" s="31" t="s">
        <v>29</v>
      </c>
      <c r="E56" s="32">
        <v>7</v>
      </c>
      <c r="F56" s="28">
        <f t="shared" si="0"/>
        <v>0.55000000000000004</v>
      </c>
      <c r="G56" s="25">
        <f t="shared" si="0"/>
        <v>8.2500000000000004E-2</v>
      </c>
      <c r="H56" s="25">
        <f t="shared" si="0"/>
        <v>2.75</v>
      </c>
      <c r="I56" s="26">
        <f t="shared" si="2"/>
        <v>42.450833333333335</v>
      </c>
      <c r="J56" s="150"/>
      <c r="L56" s="42" t="s">
        <v>29</v>
      </c>
      <c r="M56" s="186"/>
      <c r="N56" s="186"/>
      <c r="O56" s="186"/>
      <c r="P56" s="186"/>
      <c r="Q56" s="186"/>
      <c r="R56" s="186"/>
      <c r="S56" s="186"/>
      <c r="T56" s="186"/>
      <c r="U56" s="186"/>
      <c r="V56" s="186"/>
      <c r="W56" s="186"/>
      <c r="X56" s="186"/>
      <c r="Z56" s="158"/>
    </row>
    <row r="57" spans="1:26">
      <c r="A57" s="176">
        <v>5</v>
      </c>
      <c r="B57" s="163">
        <v>0.75</v>
      </c>
      <c r="C57" s="164">
        <v>27.5</v>
      </c>
      <c r="D57" s="31" t="s">
        <v>30</v>
      </c>
      <c r="E57" s="32">
        <v>7</v>
      </c>
      <c r="F57" s="28">
        <f t="shared" si="0"/>
        <v>0.55000000000000004</v>
      </c>
      <c r="G57" s="25">
        <f t="shared" si="0"/>
        <v>8.2500000000000004E-2</v>
      </c>
      <c r="H57" s="25">
        <f t="shared" si="0"/>
        <v>3.0249999999999999</v>
      </c>
      <c r="I57" s="26">
        <f t="shared" si="2"/>
        <v>42.175833333333337</v>
      </c>
      <c r="J57" s="150"/>
      <c r="L57" s="42" t="s">
        <v>30</v>
      </c>
      <c r="M57" s="186"/>
      <c r="N57" s="186"/>
      <c r="O57" s="186"/>
      <c r="P57" s="186"/>
      <c r="Q57" s="186"/>
      <c r="R57" s="186"/>
      <c r="S57" s="186"/>
      <c r="T57" s="186"/>
      <c r="U57" s="186"/>
      <c r="V57" s="186"/>
      <c r="W57" s="186"/>
      <c r="X57" s="186"/>
      <c r="Z57" s="158"/>
    </row>
    <row r="58" spans="1:26">
      <c r="A58" s="176">
        <v>5</v>
      </c>
      <c r="B58" s="163">
        <v>0.75</v>
      </c>
      <c r="C58" s="164">
        <v>30</v>
      </c>
      <c r="D58" s="31" t="s">
        <v>31</v>
      </c>
      <c r="E58" s="32">
        <v>7</v>
      </c>
      <c r="F58" s="28">
        <f t="shared" si="0"/>
        <v>0.55000000000000004</v>
      </c>
      <c r="G58" s="25">
        <f t="shared" si="0"/>
        <v>8.2500000000000004E-2</v>
      </c>
      <c r="H58" s="25">
        <f t="shared" si="0"/>
        <v>3.3</v>
      </c>
      <c r="I58" s="26">
        <f t="shared" si="2"/>
        <v>41.900833333333338</v>
      </c>
      <c r="J58" s="150"/>
      <c r="L58" s="42" t="s">
        <v>31</v>
      </c>
      <c r="M58" s="186"/>
      <c r="N58" s="186"/>
      <c r="O58" s="186"/>
      <c r="P58" s="186"/>
      <c r="Q58" s="186"/>
      <c r="R58" s="186"/>
      <c r="S58" s="186"/>
      <c r="T58" s="186"/>
      <c r="U58" s="186"/>
      <c r="V58" s="186"/>
      <c r="W58" s="186"/>
      <c r="X58" s="186"/>
      <c r="Z58" s="158"/>
    </row>
    <row r="59" spans="1:26">
      <c r="A59" s="176">
        <v>5</v>
      </c>
      <c r="B59" s="163">
        <v>0.75</v>
      </c>
      <c r="C59" s="164">
        <v>32.5</v>
      </c>
      <c r="D59" s="31" t="s">
        <v>32</v>
      </c>
      <c r="E59" s="32">
        <v>7</v>
      </c>
      <c r="F59" s="28">
        <f t="shared" si="0"/>
        <v>0.55000000000000004</v>
      </c>
      <c r="G59" s="25">
        <f t="shared" si="0"/>
        <v>8.2500000000000004E-2</v>
      </c>
      <c r="H59" s="25">
        <f t="shared" si="0"/>
        <v>3.5750000000000002</v>
      </c>
      <c r="I59" s="26">
        <f t="shared" si="2"/>
        <v>41.625833333333333</v>
      </c>
      <c r="J59" s="150"/>
      <c r="L59" s="42" t="s">
        <v>32</v>
      </c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Z59" s="158"/>
    </row>
    <row r="60" spans="1:26" ht="16" thickBot="1">
      <c r="A60" s="177">
        <v>5</v>
      </c>
      <c r="B60" s="178">
        <v>1</v>
      </c>
      <c r="C60" s="179">
        <v>22.5</v>
      </c>
      <c r="D60" s="33" t="s">
        <v>33</v>
      </c>
      <c r="E60" s="34">
        <v>7</v>
      </c>
      <c r="F60" s="173">
        <f t="shared" si="0"/>
        <v>0.55000000000000004</v>
      </c>
      <c r="G60" s="143">
        <f t="shared" si="0"/>
        <v>0.11</v>
      </c>
      <c r="H60" s="143">
        <f t="shared" si="0"/>
        <v>2.4750000000000001</v>
      </c>
      <c r="I60" s="174">
        <f t="shared" si="2"/>
        <v>42.698333333333338</v>
      </c>
      <c r="J60" s="152"/>
      <c r="L60" s="43" t="s">
        <v>33</v>
      </c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Z60" s="158" t="s">
        <v>229</v>
      </c>
    </row>
    <row r="61" spans="1:26" ht="16" thickBot="1">
      <c r="A61" s="180">
        <v>5</v>
      </c>
      <c r="B61" s="181">
        <v>1</v>
      </c>
      <c r="C61" s="182">
        <v>25</v>
      </c>
      <c r="D61" s="29" t="s">
        <v>26</v>
      </c>
      <c r="E61" s="30">
        <v>8</v>
      </c>
      <c r="F61" s="169">
        <f t="shared" si="0"/>
        <v>0.55000000000000004</v>
      </c>
      <c r="G61" s="142">
        <f t="shared" si="0"/>
        <v>0.11</v>
      </c>
      <c r="H61" s="142">
        <f t="shared" si="0"/>
        <v>2.75</v>
      </c>
      <c r="I61" s="175">
        <f t="shared" si="2"/>
        <v>42.423333333333332</v>
      </c>
      <c r="J61" s="149"/>
      <c r="L61" t="s">
        <v>223</v>
      </c>
      <c r="Z61" s="158"/>
    </row>
    <row r="62" spans="1:26" ht="16" thickBot="1">
      <c r="A62" s="176">
        <v>5</v>
      </c>
      <c r="B62" s="163">
        <v>1</v>
      </c>
      <c r="C62" s="164">
        <v>27.5</v>
      </c>
      <c r="D62" s="31" t="s">
        <v>27</v>
      </c>
      <c r="E62" s="32">
        <v>8</v>
      </c>
      <c r="F62" s="28">
        <f t="shared" si="0"/>
        <v>0.55000000000000004</v>
      </c>
      <c r="G62" s="25">
        <f t="shared" si="0"/>
        <v>0.11</v>
      </c>
      <c r="H62" s="25">
        <f t="shared" si="0"/>
        <v>3.0249999999999999</v>
      </c>
      <c r="I62" s="26">
        <f t="shared" si="2"/>
        <v>42.148333333333333</v>
      </c>
      <c r="J62" s="150"/>
      <c r="L62" s="39"/>
      <c r="M62" s="40">
        <v>1</v>
      </c>
      <c r="N62" s="40">
        <v>2</v>
      </c>
      <c r="O62" s="40">
        <v>3</v>
      </c>
      <c r="P62" s="40">
        <v>4</v>
      </c>
      <c r="Q62" s="40">
        <v>5</v>
      </c>
      <c r="R62" s="40">
        <v>6</v>
      </c>
      <c r="S62" s="40">
        <v>7</v>
      </c>
      <c r="T62" s="40">
        <v>8</v>
      </c>
      <c r="U62" s="40">
        <v>9</v>
      </c>
      <c r="V62" s="40">
        <v>10</v>
      </c>
      <c r="W62" s="40">
        <v>11</v>
      </c>
      <c r="X62" s="41">
        <v>12</v>
      </c>
      <c r="Z62" s="158"/>
    </row>
    <row r="63" spans="1:26" ht="16" customHeight="1">
      <c r="A63" s="176">
        <v>5</v>
      </c>
      <c r="B63" s="163">
        <v>1</v>
      </c>
      <c r="C63" s="164">
        <v>30</v>
      </c>
      <c r="D63" s="31" t="s">
        <v>28</v>
      </c>
      <c r="E63" s="32">
        <v>8</v>
      </c>
      <c r="F63" s="28">
        <f t="shared" si="0"/>
        <v>0.55000000000000004</v>
      </c>
      <c r="G63" s="25">
        <f t="shared" si="0"/>
        <v>0.11</v>
      </c>
      <c r="H63" s="25">
        <f t="shared" si="0"/>
        <v>3.3</v>
      </c>
      <c r="I63" s="26">
        <f t="shared" si="2"/>
        <v>41.873333333333335</v>
      </c>
      <c r="J63" s="150"/>
      <c r="L63" s="42" t="s">
        <v>26</v>
      </c>
      <c r="M63" s="185">
        <v>5</v>
      </c>
      <c r="N63" s="185">
        <v>6</v>
      </c>
      <c r="O63" s="185">
        <v>7</v>
      </c>
      <c r="P63" s="185">
        <v>8</v>
      </c>
      <c r="Q63" s="185">
        <v>1</v>
      </c>
      <c r="R63" s="185">
        <v>2</v>
      </c>
      <c r="S63" s="185">
        <v>3</v>
      </c>
      <c r="T63" s="185">
        <v>4</v>
      </c>
      <c r="U63" s="185">
        <v>5</v>
      </c>
      <c r="V63" s="185">
        <v>6</v>
      </c>
      <c r="W63" s="185">
        <v>7</v>
      </c>
      <c r="X63" s="185">
        <v>8</v>
      </c>
      <c r="Z63" s="158"/>
    </row>
    <row r="64" spans="1:26">
      <c r="A64" s="176">
        <v>5</v>
      </c>
      <c r="B64" s="163">
        <v>1</v>
      </c>
      <c r="C64" s="164">
        <v>32.5</v>
      </c>
      <c r="D64" s="31" t="s">
        <v>29</v>
      </c>
      <c r="E64" s="32">
        <v>8</v>
      </c>
      <c r="F64" s="28">
        <f t="shared" si="0"/>
        <v>0.55000000000000004</v>
      </c>
      <c r="G64" s="25">
        <f t="shared" si="0"/>
        <v>0.11</v>
      </c>
      <c r="H64" s="25">
        <f t="shared" si="0"/>
        <v>3.5750000000000002</v>
      </c>
      <c r="I64" s="26">
        <f t="shared" si="2"/>
        <v>41.598333333333336</v>
      </c>
      <c r="J64" s="150"/>
      <c r="L64" s="42" t="s">
        <v>27</v>
      </c>
      <c r="M64" s="186"/>
      <c r="N64" s="186"/>
      <c r="O64" s="186"/>
      <c r="P64" s="186"/>
      <c r="Q64" s="186"/>
      <c r="R64" s="186"/>
      <c r="S64" s="186"/>
      <c r="T64" s="186"/>
      <c r="U64" s="186"/>
      <c r="V64" s="186"/>
      <c r="W64" s="186"/>
      <c r="X64" s="186"/>
      <c r="Z64" s="158"/>
    </row>
    <row r="65" spans="1:26">
      <c r="A65" s="170">
        <v>5</v>
      </c>
      <c r="B65" s="25">
        <v>5</v>
      </c>
      <c r="C65" s="27">
        <v>10</v>
      </c>
      <c r="D65" s="31" t="s">
        <v>30</v>
      </c>
      <c r="E65" s="32">
        <v>8</v>
      </c>
      <c r="F65" s="28">
        <f t="shared" si="0"/>
        <v>0.55000000000000004</v>
      </c>
      <c r="G65" s="25">
        <f t="shared" si="0"/>
        <v>0.55000000000000004</v>
      </c>
      <c r="H65" s="25">
        <f t="shared" si="0"/>
        <v>1.1000000000000001</v>
      </c>
      <c r="I65" s="26">
        <f t="shared" si="2"/>
        <v>43.633333333333333</v>
      </c>
      <c r="J65" s="150" t="s">
        <v>277</v>
      </c>
      <c r="L65" s="42" t="s">
        <v>28</v>
      </c>
      <c r="M65" s="186"/>
      <c r="N65" s="186"/>
      <c r="O65" s="186"/>
      <c r="P65" s="186"/>
      <c r="Q65" s="186"/>
      <c r="R65" s="186"/>
      <c r="S65" s="186"/>
      <c r="T65" s="186"/>
      <c r="U65" s="186"/>
      <c r="V65" s="186"/>
      <c r="W65" s="186"/>
      <c r="X65" s="186"/>
      <c r="Z65" s="158"/>
    </row>
    <row r="66" spans="1:26">
      <c r="A66" s="170">
        <v>5</v>
      </c>
      <c r="B66" s="25">
        <v>5</v>
      </c>
      <c r="C66" s="27">
        <v>10</v>
      </c>
      <c r="D66" s="31" t="s">
        <v>31</v>
      </c>
      <c r="E66" s="32">
        <v>8</v>
      </c>
      <c r="F66" s="28">
        <f t="shared" si="0"/>
        <v>0.55000000000000004</v>
      </c>
      <c r="G66" s="25">
        <f t="shared" si="0"/>
        <v>0.55000000000000004</v>
      </c>
      <c r="H66" s="25">
        <f t="shared" si="0"/>
        <v>1.1000000000000001</v>
      </c>
      <c r="I66" s="26">
        <f t="shared" si="2"/>
        <v>43.633333333333333</v>
      </c>
      <c r="J66" s="150" t="s">
        <v>277</v>
      </c>
      <c r="L66" s="42" t="s">
        <v>29</v>
      </c>
      <c r="M66" s="186"/>
      <c r="N66" s="186"/>
      <c r="O66" s="186"/>
      <c r="P66" s="186"/>
      <c r="Q66" s="186"/>
      <c r="R66" s="186"/>
      <c r="S66" s="186"/>
      <c r="T66" s="186"/>
      <c r="U66" s="186"/>
      <c r="V66" s="186"/>
      <c r="W66" s="186"/>
      <c r="X66" s="186"/>
      <c r="Z66" s="158"/>
    </row>
    <row r="67" spans="1:26">
      <c r="A67" s="176">
        <v>5</v>
      </c>
      <c r="B67" s="163">
        <v>5</v>
      </c>
      <c r="C67" s="164">
        <v>10</v>
      </c>
      <c r="D67" s="31" t="s">
        <v>32</v>
      </c>
      <c r="E67" s="32">
        <v>8</v>
      </c>
      <c r="F67" s="28">
        <f t="shared" si="0"/>
        <v>0.55000000000000004</v>
      </c>
      <c r="G67" s="25">
        <f t="shared" si="0"/>
        <v>0.55000000000000004</v>
      </c>
      <c r="H67" s="25">
        <f t="shared" si="0"/>
        <v>1.1000000000000001</v>
      </c>
      <c r="I67" s="26">
        <f t="shared" si="2"/>
        <v>43.633333333333333</v>
      </c>
      <c r="J67" s="150" t="s">
        <v>277</v>
      </c>
      <c r="L67" s="42" t="s">
        <v>30</v>
      </c>
      <c r="M67" s="186"/>
      <c r="N67" s="186"/>
      <c r="O67" s="186"/>
      <c r="P67" s="186"/>
      <c r="Q67" s="186"/>
      <c r="R67" s="186"/>
      <c r="S67" s="186"/>
      <c r="T67" s="186"/>
      <c r="U67" s="186"/>
      <c r="V67" s="186"/>
      <c r="W67" s="186"/>
      <c r="X67" s="186"/>
      <c r="Z67" s="158"/>
    </row>
    <row r="68" spans="1:26" ht="16" thickBot="1">
      <c r="A68" s="177">
        <v>5</v>
      </c>
      <c r="B68" s="178">
        <v>5</v>
      </c>
      <c r="C68" s="179">
        <v>10</v>
      </c>
      <c r="D68" s="33" t="s">
        <v>33</v>
      </c>
      <c r="E68" s="34">
        <v>8</v>
      </c>
      <c r="F68" s="173">
        <f t="shared" si="0"/>
        <v>0.55000000000000004</v>
      </c>
      <c r="G68" s="143">
        <f t="shared" si="0"/>
        <v>0.55000000000000004</v>
      </c>
      <c r="H68" s="143">
        <f t="shared" si="0"/>
        <v>1.1000000000000001</v>
      </c>
      <c r="I68" s="174">
        <f t="shared" si="2"/>
        <v>43.633333333333333</v>
      </c>
      <c r="J68" s="152" t="s">
        <v>277</v>
      </c>
      <c r="L68" s="42" t="s">
        <v>31</v>
      </c>
      <c r="M68" s="186"/>
      <c r="N68" s="186"/>
      <c r="O68" s="186"/>
      <c r="P68" s="186"/>
      <c r="Q68" s="186"/>
      <c r="R68" s="186"/>
      <c r="S68" s="186"/>
      <c r="T68" s="186"/>
      <c r="U68" s="186"/>
      <c r="V68" s="186"/>
      <c r="W68" s="186"/>
      <c r="X68" s="186"/>
      <c r="Z68" s="158"/>
    </row>
    <row r="69" spans="1:26">
      <c r="A69" t="s">
        <v>7</v>
      </c>
      <c r="H69" t="s">
        <v>59</v>
      </c>
      <c r="I69" s="20">
        <f>AVERAGE(I5:I68)</f>
        <v>42.363606770833329</v>
      </c>
      <c r="L69" s="42" t="s">
        <v>32</v>
      </c>
      <c r="M69" s="186"/>
      <c r="N69" s="186"/>
      <c r="O69" s="186"/>
      <c r="P69" s="186"/>
      <c r="Q69" s="186"/>
      <c r="R69" s="186"/>
      <c r="S69" s="186"/>
      <c r="T69" s="186"/>
      <c r="U69" s="186"/>
      <c r="V69" s="186"/>
      <c r="W69" s="186"/>
      <c r="X69" s="186"/>
      <c r="Z69" s="158"/>
    </row>
    <row r="70" spans="1:26" ht="16" thickBot="1">
      <c r="A70">
        <f>COUNT(A5:A68)</f>
        <v>64</v>
      </c>
      <c r="B70" s="1"/>
      <c r="C70" s="1"/>
      <c r="D70" s="89"/>
      <c r="E70" s="90"/>
      <c r="F70" s="1"/>
      <c r="G70" s="1"/>
      <c r="I70" s="20">
        <f>MAX(I5:I68)</f>
        <v>43.633333333333333</v>
      </c>
      <c r="J70" s="20">
        <f>I70-I69</f>
        <v>1.2697265625000043</v>
      </c>
      <c r="K70" t="s">
        <v>37</v>
      </c>
      <c r="L70" s="43" t="s">
        <v>33</v>
      </c>
      <c r="M70" s="187"/>
      <c r="N70" s="187"/>
      <c r="O70" s="187"/>
      <c r="P70" s="187"/>
      <c r="Q70" s="187"/>
      <c r="R70" s="187"/>
      <c r="S70" s="187"/>
      <c r="T70" s="187"/>
      <c r="U70" s="187"/>
      <c r="V70" s="187"/>
      <c r="W70" s="187"/>
      <c r="X70" s="187"/>
      <c r="Z70" s="158"/>
    </row>
    <row r="71" spans="1:26" ht="16" thickBot="1">
      <c r="A71" s="165" t="s">
        <v>393</v>
      </c>
      <c r="B71" s="165"/>
      <c r="C71" s="165"/>
      <c r="D71" s="166"/>
      <c r="E71" s="90"/>
      <c r="F71" s="1"/>
      <c r="G71" s="1"/>
      <c r="H71" s="1"/>
      <c r="I71" s="131"/>
      <c r="J71" s="1"/>
      <c r="L71" s="157" t="s">
        <v>224</v>
      </c>
    </row>
    <row r="72" spans="1:26" ht="16" thickBot="1">
      <c r="A72" s="1" t="s">
        <v>130</v>
      </c>
      <c r="B72" s="1"/>
      <c r="C72" s="1"/>
      <c r="D72" s="89"/>
      <c r="E72" s="90"/>
      <c r="F72" s="1"/>
      <c r="G72" s="1"/>
      <c r="H72" s="1"/>
      <c r="I72" s="131"/>
      <c r="J72" s="1"/>
      <c r="L72" s="39"/>
      <c r="M72" s="40">
        <v>1</v>
      </c>
      <c r="N72" s="40">
        <v>2</v>
      </c>
      <c r="O72" s="40">
        <v>3</v>
      </c>
      <c r="P72" s="40">
        <v>4</v>
      </c>
      <c r="Q72" s="40">
        <v>5</v>
      </c>
      <c r="R72" s="40">
        <v>6</v>
      </c>
      <c r="S72" s="40">
        <v>7</v>
      </c>
      <c r="T72" s="40">
        <v>8</v>
      </c>
      <c r="U72" s="40">
        <v>9</v>
      </c>
      <c r="V72" s="40">
        <v>10</v>
      </c>
      <c r="W72" s="40">
        <v>11</v>
      </c>
      <c r="X72" s="41">
        <v>12</v>
      </c>
      <c r="Z72" s="158"/>
    </row>
    <row r="73" spans="1:26" ht="16" customHeight="1">
      <c r="A73" s="1" t="s">
        <v>245</v>
      </c>
      <c r="B73" s="1"/>
      <c r="C73" s="1"/>
      <c r="D73" s="89"/>
      <c r="E73" s="90"/>
      <c r="F73" s="1"/>
      <c r="G73" s="1"/>
      <c r="H73" s="1"/>
      <c r="I73" s="131"/>
      <c r="J73" s="1"/>
      <c r="L73" s="42" t="s">
        <v>26</v>
      </c>
      <c r="M73" s="185">
        <v>1</v>
      </c>
      <c r="N73" s="185">
        <v>2</v>
      </c>
      <c r="O73" s="185">
        <v>3</v>
      </c>
      <c r="P73" s="185">
        <v>4</v>
      </c>
      <c r="Q73" s="185">
        <v>5</v>
      </c>
      <c r="R73" s="185">
        <v>6</v>
      </c>
      <c r="S73" s="185">
        <v>7</v>
      </c>
      <c r="T73" s="185">
        <v>8</v>
      </c>
      <c r="U73" s="185">
        <v>1</v>
      </c>
      <c r="V73" s="185">
        <v>2</v>
      </c>
      <c r="W73" s="185">
        <v>3</v>
      </c>
      <c r="X73" s="185">
        <v>4</v>
      </c>
      <c r="Z73" s="158"/>
    </row>
    <row r="74" spans="1:26">
      <c r="A74" s="74" t="s">
        <v>278</v>
      </c>
      <c r="B74" s="1"/>
      <c r="C74" s="1"/>
      <c r="D74" s="89"/>
      <c r="E74" s="90"/>
      <c r="F74" s="74">
        <v>0.75</v>
      </c>
      <c r="G74" s="1"/>
      <c r="H74" s="1"/>
      <c r="I74" s="131"/>
      <c r="J74" s="1"/>
      <c r="L74" s="42" t="s">
        <v>27</v>
      </c>
      <c r="M74" s="186"/>
      <c r="N74" s="186"/>
      <c r="O74" s="186"/>
      <c r="P74" s="186"/>
      <c r="Q74" s="186"/>
      <c r="R74" s="186"/>
      <c r="S74" s="186"/>
      <c r="T74" s="186"/>
      <c r="U74" s="186"/>
      <c r="V74" s="186"/>
      <c r="W74" s="186"/>
      <c r="X74" s="186"/>
      <c r="Z74" s="158"/>
    </row>
    <row r="75" spans="1:26">
      <c r="A75" s="74" t="s">
        <v>250</v>
      </c>
      <c r="B75" s="1">
        <v>42.5</v>
      </c>
      <c r="C75" s="1"/>
      <c r="D75" s="89"/>
      <c r="E75" s="90"/>
      <c r="F75" s="74" t="s">
        <v>250</v>
      </c>
      <c r="G75" s="1">
        <f>J5</f>
        <v>42.5</v>
      </c>
      <c r="H75" s="1"/>
      <c r="I75" s="131"/>
      <c r="J75" s="1"/>
      <c r="L75" s="42" t="s">
        <v>28</v>
      </c>
      <c r="M75" s="186"/>
      <c r="N75" s="186"/>
      <c r="O75" s="186"/>
      <c r="P75" s="186"/>
      <c r="Q75" s="186"/>
      <c r="R75" s="186"/>
      <c r="S75" s="186"/>
      <c r="T75" s="186"/>
      <c r="U75" s="186"/>
      <c r="V75" s="186"/>
      <c r="W75" s="186"/>
      <c r="X75" s="186"/>
      <c r="Z75" s="158"/>
    </row>
    <row r="76" spans="1:26">
      <c r="A76" s="74" t="s">
        <v>247</v>
      </c>
      <c r="B76" s="1">
        <v>20</v>
      </c>
      <c r="C76" s="1"/>
      <c r="D76" s="89"/>
      <c r="E76" s="90"/>
      <c r="F76" s="74" t="s">
        <v>247</v>
      </c>
      <c r="G76" s="1">
        <v>20</v>
      </c>
      <c r="H76" s="1"/>
      <c r="I76" s="131"/>
      <c r="J76" s="1"/>
      <c r="L76" s="42" t="s">
        <v>29</v>
      </c>
      <c r="M76" s="186"/>
      <c r="N76" s="186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Z76" s="158"/>
    </row>
    <row r="77" spans="1:26" ht="16" thickBot="1">
      <c r="A77" s="74" t="s">
        <v>248</v>
      </c>
      <c r="B77" s="1">
        <f>G6</f>
        <v>5.5E-2</v>
      </c>
      <c r="C77" s="1" t="s">
        <v>252</v>
      </c>
      <c r="D77" s="89"/>
      <c r="E77" s="90"/>
      <c r="F77" s="74" t="s">
        <v>248</v>
      </c>
      <c r="G77" s="1">
        <f>G12</f>
        <v>8.2500000000000004E-2</v>
      </c>
      <c r="H77" s="1" t="s">
        <v>252</v>
      </c>
      <c r="I77" s="131"/>
      <c r="J77" s="1"/>
      <c r="L77" s="42" t="s">
        <v>30</v>
      </c>
      <c r="M77" s="186"/>
      <c r="N77" s="186"/>
      <c r="O77" s="186"/>
      <c r="P77" s="186"/>
      <c r="Q77" s="186"/>
      <c r="R77" s="186"/>
      <c r="S77" s="186"/>
      <c r="T77" s="186"/>
      <c r="U77" s="186"/>
      <c r="V77" s="186"/>
      <c r="W77" s="186"/>
      <c r="X77" s="186"/>
      <c r="Z77" s="158"/>
    </row>
    <row r="78" spans="1:26">
      <c r="A78" s="74" t="s">
        <v>249</v>
      </c>
      <c r="B78" s="1">
        <f>B76*B77</f>
        <v>1.1000000000000001</v>
      </c>
      <c r="C78" s="159">
        <f>B78+(B78*0.1)</f>
        <v>1.2100000000000002</v>
      </c>
      <c r="D78" s="89"/>
      <c r="E78" s="90"/>
      <c r="F78" s="74" t="s">
        <v>249</v>
      </c>
      <c r="G78" s="1">
        <f>G77*G76</f>
        <v>1.6500000000000001</v>
      </c>
      <c r="H78" s="159">
        <f>G78+(G78*0.1)</f>
        <v>1.8150000000000002</v>
      </c>
      <c r="I78" s="131"/>
      <c r="J78" s="1"/>
      <c r="L78" s="42" t="s">
        <v>31</v>
      </c>
      <c r="M78" s="186"/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Z78" s="158"/>
    </row>
    <row r="79" spans="1:26" ht="16" thickBot="1">
      <c r="A79" s="74" t="s">
        <v>251</v>
      </c>
      <c r="B79" s="1">
        <f>B75*B76</f>
        <v>850</v>
      </c>
      <c r="C79" s="160">
        <f>B79 + (B79*0.1)</f>
        <v>935</v>
      </c>
      <c r="D79" s="89"/>
      <c r="E79" s="90"/>
      <c r="F79" s="74" t="s">
        <v>251</v>
      </c>
      <c r="G79" s="1">
        <f>G75*G76</f>
        <v>850</v>
      </c>
      <c r="H79" s="160">
        <f>G79 + (G79*0.1)</f>
        <v>935</v>
      </c>
      <c r="I79" s="131"/>
      <c r="J79" s="1"/>
      <c r="L79" s="42" t="s">
        <v>32</v>
      </c>
      <c r="M79" s="186"/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Z79" s="158"/>
    </row>
    <row r="80" spans="1:26" ht="16" thickBot="1">
      <c r="A80" s="1"/>
      <c r="B80" s="1"/>
      <c r="C80" s="1"/>
      <c r="D80" s="89"/>
      <c r="E80" s="90"/>
      <c r="F80" s="1"/>
      <c r="G80" s="1"/>
      <c r="H80" s="1"/>
      <c r="I80" s="131"/>
      <c r="J80" s="1"/>
      <c r="L80" s="43" t="s">
        <v>33</v>
      </c>
      <c r="M80" s="187"/>
      <c r="N80" s="187"/>
      <c r="O80" s="187"/>
      <c r="P80" s="187"/>
      <c r="Q80" s="187"/>
      <c r="R80" s="187"/>
      <c r="S80" s="187"/>
      <c r="T80" s="187"/>
      <c r="U80" s="187"/>
      <c r="V80" s="187"/>
      <c r="W80" s="187"/>
      <c r="X80" s="187"/>
      <c r="Z80" s="158" t="s">
        <v>228</v>
      </c>
    </row>
    <row r="81" spans="1:26" ht="16" thickBot="1">
      <c r="A81" s="74">
        <v>1</v>
      </c>
      <c r="B81" s="1"/>
      <c r="C81" s="1"/>
      <c r="D81" s="89"/>
      <c r="E81" s="90"/>
      <c r="F81" s="74" t="s">
        <v>258</v>
      </c>
      <c r="G81" s="1"/>
      <c r="H81" s="1"/>
      <c r="I81" s="131"/>
      <c r="J81" s="1"/>
      <c r="L81" s="157" t="s">
        <v>225</v>
      </c>
      <c r="Z81" s="158"/>
    </row>
    <row r="82" spans="1:26" ht="16" thickBot="1">
      <c r="A82" s="74" t="s">
        <v>250</v>
      </c>
      <c r="B82" s="1">
        <f>J5</f>
        <v>42.5</v>
      </c>
      <c r="C82" s="1"/>
      <c r="D82" s="89"/>
      <c r="E82" s="90"/>
      <c r="F82" s="74" t="s">
        <v>250</v>
      </c>
      <c r="G82" s="1">
        <f>J5</f>
        <v>42.5</v>
      </c>
      <c r="H82" s="1"/>
      <c r="I82" s="131"/>
      <c r="J82" s="1"/>
      <c r="L82" s="39"/>
      <c r="M82" s="40">
        <v>1</v>
      </c>
      <c r="N82" s="40">
        <v>2</v>
      </c>
      <c r="O82" s="40">
        <v>3</v>
      </c>
      <c r="P82" s="40">
        <v>4</v>
      </c>
      <c r="Q82" s="40">
        <v>5</v>
      </c>
      <c r="R82" s="40">
        <v>6</v>
      </c>
      <c r="S82" s="40">
        <v>7</v>
      </c>
      <c r="T82" s="40">
        <v>8</v>
      </c>
      <c r="U82" s="40">
        <v>9</v>
      </c>
      <c r="V82" s="40">
        <v>10</v>
      </c>
      <c r="W82" s="40">
        <v>11</v>
      </c>
      <c r="X82" s="41">
        <v>12</v>
      </c>
      <c r="Z82" s="158"/>
    </row>
    <row r="83" spans="1:26" ht="16" customHeight="1">
      <c r="A83" s="74" t="s">
        <v>247</v>
      </c>
      <c r="B83" s="1">
        <v>20</v>
      </c>
      <c r="C83" s="1"/>
      <c r="D83" s="89"/>
      <c r="E83" s="90"/>
      <c r="F83" s="74" t="s">
        <v>247</v>
      </c>
      <c r="G83" s="1">
        <v>4</v>
      </c>
      <c r="H83" s="1"/>
      <c r="I83" s="131"/>
      <c r="J83" s="1"/>
      <c r="L83" s="42" t="s">
        <v>26</v>
      </c>
      <c r="M83" s="185">
        <v>5</v>
      </c>
      <c r="N83" s="185">
        <v>6</v>
      </c>
      <c r="O83" s="185">
        <v>7</v>
      </c>
      <c r="P83" s="185">
        <v>8</v>
      </c>
      <c r="Q83" s="185">
        <v>1</v>
      </c>
      <c r="R83" s="185">
        <v>2</v>
      </c>
      <c r="S83" s="185">
        <v>3</v>
      </c>
      <c r="T83" s="185">
        <v>4</v>
      </c>
      <c r="U83" s="185">
        <v>5</v>
      </c>
      <c r="V83" s="185">
        <v>6</v>
      </c>
      <c r="W83" s="185">
        <v>7</v>
      </c>
      <c r="X83" s="185">
        <v>8</v>
      </c>
      <c r="Z83" s="158"/>
    </row>
    <row r="84" spans="1:26" ht="16" thickBot="1">
      <c r="A84" s="74" t="s">
        <v>248</v>
      </c>
      <c r="B84" s="1">
        <f>G17</f>
        <v>0.11</v>
      </c>
      <c r="C84" s="1" t="s">
        <v>252</v>
      </c>
      <c r="D84" s="89"/>
      <c r="E84" s="90"/>
      <c r="F84" s="74" t="s">
        <v>248</v>
      </c>
      <c r="G84" s="1">
        <f>G66</f>
        <v>0.55000000000000004</v>
      </c>
      <c r="H84" s="1" t="s">
        <v>252</v>
      </c>
      <c r="I84" s="131"/>
      <c r="J84" s="1"/>
      <c r="L84" s="42" t="s">
        <v>27</v>
      </c>
      <c r="M84" s="186"/>
      <c r="N84" s="186"/>
      <c r="O84" s="186"/>
      <c r="P84" s="186"/>
      <c r="Q84" s="186"/>
      <c r="R84" s="186"/>
      <c r="S84" s="186"/>
      <c r="T84" s="186"/>
      <c r="U84" s="186"/>
      <c r="V84" s="186"/>
      <c r="W84" s="186"/>
      <c r="X84" s="186"/>
      <c r="Z84" s="158"/>
    </row>
    <row r="85" spans="1:26">
      <c r="A85" s="74" t="s">
        <v>249</v>
      </c>
      <c r="B85" s="1">
        <f>B84*B83</f>
        <v>2.2000000000000002</v>
      </c>
      <c r="C85" s="159">
        <f>B85+(B85*0.1)</f>
        <v>2.4200000000000004</v>
      </c>
      <c r="D85" s="89"/>
      <c r="E85" s="90"/>
      <c r="F85" s="74" t="s">
        <v>249</v>
      </c>
      <c r="G85" s="1">
        <f>G84*G83</f>
        <v>2.2000000000000002</v>
      </c>
      <c r="H85" s="159">
        <f>G85+(G85*0.1)</f>
        <v>2.4200000000000004</v>
      </c>
      <c r="I85" s="131"/>
      <c r="J85" s="1"/>
      <c r="L85" s="42" t="s">
        <v>28</v>
      </c>
      <c r="M85" s="186"/>
      <c r="N85" s="186"/>
      <c r="O85" s="186"/>
      <c r="P85" s="186"/>
      <c r="Q85" s="186"/>
      <c r="R85" s="186"/>
      <c r="S85" s="186"/>
      <c r="T85" s="186"/>
      <c r="U85" s="186"/>
      <c r="V85" s="186"/>
      <c r="W85" s="186"/>
      <c r="X85" s="186"/>
      <c r="Z85" s="158"/>
    </row>
    <row r="86" spans="1:26" ht="16" thickBot="1">
      <c r="A86" s="74" t="s">
        <v>251</v>
      </c>
      <c r="B86" s="1">
        <f>B82*B83</f>
        <v>850</v>
      </c>
      <c r="C86" s="160">
        <f>B86 + (B86*0.1)</f>
        <v>935</v>
      </c>
      <c r="F86" s="74" t="s">
        <v>251</v>
      </c>
      <c r="G86" s="1">
        <f>G82*G83</f>
        <v>170</v>
      </c>
      <c r="H86" s="160">
        <f>G86 + (G86*0.1)</f>
        <v>187</v>
      </c>
      <c r="L86" s="42" t="s">
        <v>29</v>
      </c>
      <c r="M86" s="186"/>
      <c r="N86" s="186"/>
      <c r="O86" s="186"/>
      <c r="P86" s="186"/>
      <c r="Q86" s="186"/>
      <c r="R86" s="186"/>
      <c r="S86" s="186"/>
      <c r="T86" s="186"/>
      <c r="U86" s="186"/>
      <c r="V86" s="186"/>
      <c r="W86" s="186"/>
      <c r="X86" s="186"/>
      <c r="Z86" s="158"/>
    </row>
    <row r="87" spans="1:26">
      <c r="L87" s="42" t="s">
        <v>30</v>
      </c>
      <c r="M87" s="186"/>
      <c r="N87" s="186"/>
      <c r="O87" s="186"/>
      <c r="P87" s="186"/>
      <c r="Q87" s="186"/>
      <c r="R87" s="186"/>
      <c r="S87" s="186"/>
      <c r="T87" s="186"/>
      <c r="U87" s="186"/>
      <c r="V87" s="186"/>
      <c r="W87" s="186"/>
      <c r="X87" s="186"/>
      <c r="Z87" s="158"/>
    </row>
    <row r="88" spans="1:26">
      <c r="A88" s="74"/>
      <c r="B88" s="1"/>
      <c r="C88" s="1"/>
      <c r="L88" s="42" t="s">
        <v>31</v>
      </c>
      <c r="M88" s="186"/>
      <c r="N88" s="186"/>
      <c r="O88" s="186"/>
      <c r="P88" s="186"/>
      <c r="Q88" s="186"/>
      <c r="R88" s="186"/>
      <c r="S88" s="186"/>
      <c r="T88" s="186"/>
      <c r="U88" s="186"/>
      <c r="V88" s="186"/>
      <c r="W88" s="186"/>
      <c r="X88" s="186"/>
      <c r="Z88" s="158"/>
    </row>
    <row r="89" spans="1:26">
      <c r="A89" s="74"/>
      <c r="B89" s="1"/>
      <c r="C89" s="1"/>
      <c r="L89" s="42" t="s">
        <v>32</v>
      </c>
      <c r="M89" s="186"/>
      <c r="N89" s="186"/>
      <c r="O89" s="186"/>
      <c r="P89" s="186"/>
      <c r="Q89" s="186"/>
      <c r="R89" s="186"/>
      <c r="S89" s="186"/>
      <c r="T89" s="186"/>
      <c r="U89" s="186"/>
      <c r="V89" s="186"/>
      <c r="W89" s="186"/>
      <c r="X89" s="186"/>
      <c r="Z89" s="158"/>
    </row>
    <row r="90" spans="1:26" ht="16" thickBot="1">
      <c r="A90" s="74"/>
      <c r="B90" s="1"/>
      <c r="C90" s="1"/>
      <c r="L90" s="43" t="s">
        <v>33</v>
      </c>
      <c r="M90" s="187"/>
      <c r="N90" s="187"/>
      <c r="O90" s="187"/>
      <c r="P90" s="187"/>
      <c r="Q90" s="187"/>
      <c r="R90" s="187"/>
      <c r="S90" s="187"/>
      <c r="T90" s="187"/>
      <c r="U90" s="187"/>
      <c r="V90" s="187"/>
      <c r="W90" s="187"/>
      <c r="X90" s="187"/>
      <c r="Z90" s="158"/>
    </row>
    <row r="91" spans="1:26" ht="16" thickBot="1">
      <c r="A91" s="74"/>
      <c r="B91" s="1"/>
      <c r="C91" s="1"/>
    </row>
    <row r="92" spans="1:26">
      <c r="A92" s="74"/>
      <c r="B92" s="1"/>
      <c r="C92" s="159"/>
    </row>
    <row r="93" spans="1:26" ht="16" thickBot="1">
      <c r="A93" s="74"/>
      <c r="B93" s="1"/>
      <c r="C93" s="160"/>
      <c r="D93" s="10"/>
      <c r="E93" s="10"/>
      <c r="N93" t="s">
        <v>282</v>
      </c>
    </row>
    <row r="94" spans="1:26" ht="16" thickBot="1">
      <c r="D94" s="10"/>
      <c r="E94" s="10"/>
      <c r="N94" t="s">
        <v>180</v>
      </c>
    </row>
    <row r="95" spans="1:26" ht="16" thickBot="1">
      <c r="D95" s="10"/>
      <c r="E95" s="10"/>
      <c r="N95" s="39"/>
      <c r="O95" s="40">
        <v>1</v>
      </c>
      <c r="P95" s="40">
        <v>2</v>
      </c>
      <c r="Q95" s="40">
        <v>3</v>
      </c>
      <c r="R95" s="40">
        <v>4</v>
      </c>
      <c r="S95" s="40">
        <v>5</v>
      </c>
      <c r="T95" s="40">
        <v>6</v>
      </c>
      <c r="U95" s="40">
        <v>7</v>
      </c>
      <c r="V95" s="40">
        <v>8</v>
      </c>
      <c r="W95" s="40">
        <v>9</v>
      </c>
      <c r="X95" s="40">
        <v>10</v>
      </c>
      <c r="Y95" s="40">
        <v>11</v>
      </c>
      <c r="Z95" s="41">
        <v>12</v>
      </c>
    </row>
    <row r="96" spans="1:26">
      <c r="A96" t="s">
        <v>256</v>
      </c>
      <c r="D96" s="10"/>
      <c r="E96" s="10"/>
      <c r="N96" s="42" t="s">
        <v>26</v>
      </c>
      <c r="O96" s="185" t="s">
        <v>182</v>
      </c>
      <c r="P96" s="185" t="s">
        <v>182</v>
      </c>
      <c r="Q96" s="185" t="s">
        <v>182</v>
      </c>
      <c r="R96" s="185" t="s">
        <v>182</v>
      </c>
      <c r="S96" s="185" t="s">
        <v>182</v>
      </c>
      <c r="T96" s="185" t="s">
        <v>182</v>
      </c>
      <c r="U96" s="185" t="s">
        <v>113</v>
      </c>
      <c r="V96" s="185" t="s">
        <v>113</v>
      </c>
      <c r="W96" s="185" t="s">
        <v>113</v>
      </c>
      <c r="X96" s="185" t="s">
        <v>113</v>
      </c>
      <c r="Y96" s="185" t="s">
        <v>113</v>
      </c>
      <c r="Z96" s="185" t="s">
        <v>113</v>
      </c>
    </row>
    <row r="97" spans="1:26">
      <c r="D97" s="10"/>
      <c r="E97" s="10"/>
      <c r="J97" s="65" t="s">
        <v>111</v>
      </c>
      <c r="K97" s="66">
        <v>830</v>
      </c>
      <c r="L97" s="67" t="s">
        <v>112</v>
      </c>
      <c r="N97" s="42" t="s">
        <v>27</v>
      </c>
      <c r="O97" s="186"/>
      <c r="P97" s="186"/>
      <c r="Q97" s="186"/>
      <c r="R97" s="186"/>
      <c r="S97" s="186"/>
      <c r="T97" s="186"/>
      <c r="U97" s="186"/>
      <c r="V97" s="186"/>
      <c r="W97" s="186"/>
      <c r="X97" s="186"/>
      <c r="Y97" s="186"/>
      <c r="Z97" s="186"/>
    </row>
    <row r="98" spans="1:26" ht="16" thickBot="1">
      <c r="A98" s="74"/>
      <c r="B98" s="75"/>
      <c r="C98" s="75"/>
      <c r="D98" s="74"/>
      <c r="E98" s="10"/>
      <c r="J98" s="68" t="s">
        <v>113</v>
      </c>
      <c r="K98" s="69" t="s">
        <v>114</v>
      </c>
      <c r="L98" s="70"/>
      <c r="N98" s="42" t="s">
        <v>28</v>
      </c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</row>
    <row r="99" spans="1:26">
      <c r="A99" s="79" t="s">
        <v>183</v>
      </c>
      <c r="B99" s="80"/>
      <c r="C99" s="80"/>
      <c r="D99" s="81"/>
      <c r="E99" s="82"/>
      <c r="F99" s="83"/>
      <c r="G99" t="s">
        <v>141</v>
      </c>
      <c r="J99" s="71" t="s">
        <v>115</v>
      </c>
      <c r="K99" s="10"/>
      <c r="L99" s="10"/>
      <c r="N99" s="42" t="s">
        <v>29</v>
      </c>
      <c r="O99" s="186"/>
      <c r="P99" s="186"/>
      <c r="Q99" s="186"/>
      <c r="R99" s="186"/>
      <c r="S99" s="186"/>
      <c r="T99" s="186"/>
      <c r="U99" s="186"/>
      <c r="V99" s="186"/>
      <c r="W99" s="186"/>
      <c r="X99" s="186"/>
      <c r="Y99" s="186"/>
      <c r="Z99" s="186"/>
    </row>
    <row r="100" spans="1:26">
      <c r="A100" s="84"/>
      <c r="B100" s="76" t="s">
        <v>118</v>
      </c>
      <c r="C100" s="72"/>
      <c r="D100" s="72"/>
      <c r="E100" s="72"/>
      <c r="F100" s="85"/>
      <c r="J100" s="72">
        <v>817</v>
      </c>
      <c r="K100" s="73" t="s">
        <v>116</v>
      </c>
      <c r="L100" s="70" t="s">
        <v>117</v>
      </c>
      <c r="N100" s="42" t="s">
        <v>30</v>
      </c>
      <c r="O100" s="186"/>
      <c r="P100" s="186"/>
      <c r="Q100" s="186"/>
      <c r="R100" s="186"/>
      <c r="S100" s="186"/>
      <c r="T100" s="186"/>
      <c r="U100" s="186"/>
      <c r="V100" s="186"/>
      <c r="W100" s="186"/>
      <c r="X100" s="186"/>
      <c r="Y100" s="186"/>
      <c r="Z100" s="186"/>
    </row>
    <row r="101" spans="1:26">
      <c r="A101" s="84"/>
      <c r="B101" s="77">
        <v>12</v>
      </c>
      <c r="C101" s="78" t="s">
        <v>119</v>
      </c>
      <c r="D101" s="72"/>
      <c r="E101" s="72"/>
      <c r="F101" s="85"/>
      <c r="N101" s="42" t="s">
        <v>31</v>
      </c>
      <c r="O101" s="186"/>
      <c r="P101" s="186"/>
      <c r="Q101" s="186"/>
      <c r="R101" s="186"/>
      <c r="S101" s="186"/>
      <c r="T101" s="186"/>
      <c r="U101" s="186"/>
      <c r="V101" s="186"/>
      <c r="W101" s="186"/>
      <c r="X101" s="186"/>
      <c r="Y101" s="186"/>
      <c r="Z101" s="186"/>
    </row>
    <row r="102" spans="1:26">
      <c r="A102" s="84"/>
      <c r="B102" s="77">
        <v>2</v>
      </c>
      <c r="C102" s="72" t="s">
        <v>120</v>
      </c>
      <c r="D102" s="72"/>
      <c r="E102" s="72"/>
      <c r="F102" s="85"/>
      <c r="N102" s="42" t="s">
        <v>32</v>
      </c>
      <c r="O102" s="186"/>
      <c r="P102" s="186"/>
      <c r="Q102" s="186"/>
      <c r="R102" s="186"/>
      <c r="S102" s="186"/>
      <c r="T102" s="186"/>
      <c r="U102" s="186"/>
      <c r="V102" s="186"/>
      <c r="W102" s="186"/>
      <c r="X102" s="186"/>
      <c r="Y102" s="186"/>
      <c r="Z102" s="186"/>
    </row>
    <row r="103" spans="1:26" ht="16" thickBot="1">
      <c r="A103" s="84"/>
      <c r="B103" s="72">
        <f>25*B102*B101</f>
        <v>600</v>
      </c>
      <c r="C103" s="72" t="s">
        <v>121</v>
      </c>
      <c r="D103" s="72"/>
      <c r="E103" s="72"/>
      <c r="F103" s="85"/>
      <c r="N103" s="43" t="s">
        <v>33</v>
      </c>
      <c r="O103" s="187"/>
      <c r="P103" s="187"/>
      <c r="Q103" s="187"/>
      <c r="R103" s="187"/>
      <c r="S103" s="187"/>
      <c r="T103" s="187"/>
      <c r="U103" s="187"/>
      <c r="V103" s="187"/>
      <c r="W103" s="187"/>
      <c r="X103" s="187"/>
      <c r="Y103" s="187"/>
      <c r="Z103" s="187"/>
    </row>
    <row r="104" spans="1:26" ht="16" thickBot="1">
      <c r="A104" s="84"/>
      <c r="B104" s="72">
        <f>(B103+0.2*B103)*1.5</f>
        <v>1080</v>
      </c>
      <c r="C104" s="78" t="s">
        <v>122</v>
      </c>
      <c r="D104" s="72"/>
      <c r="E104" s="72"/>
      <c r="F104" s="85"/>
      <c r="N104" s="157" t="s">
        <v>181</v>
      </c>
    </row>
    <row r="105" spans="1:26" ht="16" thickBot="1">
      <c r="A105" s="84"/>
      <c r="B105" s="72" t="s">
        <v>123</v>
      </c>
      <c r="C105" s="72" t="s">
        <v>124</v>
      </c>
      <c r="D105" s="72" t="s">
        <v>125</v>
      </c>
      <c r="E105" s="72" t="s">
        <v>126</v>
      </c>
      <c r="F105" s="85" t="s">
        <v>127</v>
      </c>
      <c r="N105" s="39"/>
      <c r="O105" s="40">
        <v>1</v>
      </c>
      <c r="P105" s="40">
        <v>2</v>
      </c>
      <c r="Q105" s="40">
        <v>3</v>
      </c>
      <c r="R105" s="40">
        <v>4</v>
      </c>
      <c r="S105" s="40">
        <v>5</v>
      </c>
      <c r="T105" s="40">
        <v>6</v>
      </c>
      <c r="U105" s="40">
        <v>7</v>
      </c>
      <c r="V105" s="40">
        <v>8</v>
      </c>
      <c r="W105" s="40">
        <v>9</v>
      </c>
      <c r="X105" s="40">
        <v>10</v>
      </c>
      <c r="Y105" s="40">
        <v>11</v>
      </c>
      <c r="Z105" s="41">
        <v>12</v>
      </c>
    </row>
    <row r="106" spans="1:26">
      <c r="A106" s="84"/>
      <c r="B106" s="72">
        <f>F106*E106/C106/1000</f>
        <v>1.08</v>
      </c>
      <c r="C106" s="77">
        <v>1000</v>
      </c>
      <c r="D106" s="72">
        <f>F106-B106</f>
        <v>1078.92</v>
      </c>
      <c r="E106" s="77">
        <v>1000</v>
      </c>
      <c r="F106" s="85">
        <f>B104</f>
        <v>1080</v>
      </c>
      <c r="N106" s="42" t="s">
        <v>26</v>
      </c>
      <c r="O106" s="185" t="s">
        <v>182</v>
      </c>
      <c r="P106" s="185" t="s">
        <v>182</v>
      </c>
      <c r="Q106" s="185" t="s">
        <v>182</v>
      </c>
      <c r="R106" s="185" t="s">
        <v>182</v>
      </c>
      <c r="S106" s="185" t="s">
        <v>182</v>
      </c>
      <c r="T106" s="185" t="s">
        <v>182</v>
      </c>
      <c r="U106" s="185" t="s">
        <v>113</v>
      </c>
      <c r="V106" s="185" t="s">
        <v>113</v>
      </c>
      <c r="W106" s="185" t="s">
        <v>113</v>
      </c>
      <c r="X106" s="185" t="s">
        <v>113</v>
      </c>
      <c r="Y106" s="185" t="s">
        <v>113</v>
      </c>
      <c r="Z106" s="185" t="s">
        <v>113</v>
      </c>
    </row>
    <row r="107" spans="1:26">
      <c r="A107" s="84"/>
      <c r="B107" s="72" t="s">
        <v>128</v>
      </c>
      <c r="C107" s="72"/>
      <c r="D107" s="72" t="s">
        <v>125</v>
      </c>
      <c r="E107" s="72"/>
      <c r="F107" s="85"/>
      <c r="N107" s="42" t="s">
        <v>27</v>
      </c>
      <c r="O107" s="186"/>
      <c r="P107" s="186"/>
      <c r="Q107" s="186"/>
      <c r="R107" s="186"/>
      <c r="S107" s="186"/>
      <c r="T107" s="186"/>
      <c r="U107" s="186"/>
      <c r="V107" s="186"/>
      <c r="W107" s="186"/>
      <c r="X107" s="186"/>
      <c r="Y107" s="186"/>
      <c r="Z107" s="186"/>
    </row>
    <row r="108" spans="1:26" ht="16" thickBot="1">
      <c r="A108" s="86"/>
      <c r="B108" s="87">
        <f>F106/3</f>
        <v>360</v>
      </c>
      <c r="C108" s="87" t="s">
        <v>129</v>
      </c>
      <c r="D108" s="87">
        <f>F106*2/3</f>
        <v>720</v>
      </c>
      <c r="E108" s="87"/>
      <c r="F108" s="88"/>
      <c r="I108" t="s">
        <v>265</v>
      </c>
      <c r="N108" s="42" t="s">
        <v>28</v>
      </c>
      <c r="O108" s="186"/>
      <c r="P108" s="186"/>
      <c r="Q108" s="186"/>
      <c r="R108" s="186"/>
      <c r="S108" s="186"/>
      <c r="T108" s="186"/>
      <c r="U108" s="186"/>
      <c r="V108" s="186"/>
      <c r="W108" s="186"/>
      <c r="X108" s="186"/>
      <c r="Y108" s="186"/>
      <c r="Z108" s="186"/>
    </row>
    <row r="109" spans="1:26">
      <c r="I109">
        <f>96*2</f>
        <v>192</v>
      </c>
      <c r="N109" s="42" t="s">
        <v>29</v>
      </c>
      <c r="O109" s="186"/>
      <c r="P109" s="186"/>
      <c r="Q109" s="186"/>
      <c r="R109" s="186"/>
      <c r="S109" s="186"/>
      <c r="T109" s="186"/>
      <c r="U109" s="186"/>
      <c r="V109" s="186"/>
      <c r="W109" s="186"/>
      <c r="X109" s="186"/>
      <c r="Y109" s="186"/>
      <c r="Z109" s="186"/>
    </row>
    <row r="110" spans="1:26" ht="16" thickBot="1">
      <c r="A110" t="s">
        <v>140</v>
      </c>
      <c r="N110" s="42" t="s">
        <v>30</v>
      </c>
      <c r="O110" s="186"/>
      <c r="P110" s="186"/>
      <c r="Q110" s="186"/>
      <c r="R110" s="186"/>
      <c r="S110" s="186"/>
      <c r="T110" s="186"/>
      <c r="U110" s="186"/>
      <c r="V110" s="186"/>
      <c r="W110" s="186"/>
      <c r="X110" s="186"/>
      <c r="Y110" s="186"/>
      <c r="Z110" s="186"/>
    </row>
    <row r="111" spans="1:26">
      <c r="A111" s="79" t="s">
        <v>131</v>
      </c>
      <c r="B111" s="80"/>
      <c r="C111" s="80"/>
      <c r="D111" s="81"/>
      <c r="E111" s="82"/>
      <c r="F111" s="83"/>
      <c r="N111" s="42" t="s">
        <v>31</v>
      </c>
      <c r="O111" s="186"/>
      <c r="P111" s="186"/>
      <c r="Q111" s="186"/>
      <c r="R111" s="186"/>
      <c r="S111" s="186"/>
      <c r="T111" s="186"/>
      <c r="U111" s="186"/>
      <c r="V111" s="186"/>
      <c r="W111" s="186"/>
      <c r="X111" s="186"/>
      <c r="Y111" s="186"/>
      <c r="Z111" s="186"/>
    </row>
    <row r="112" spans="1:26">
      <c r="A112" s="84"/>
      <c r="B112" s="76" t="s">
        <v>118</v>
      </c>
      <c r="C112" s="72"/>
      <c r="D112" s="72"/>
      <c r="E112" s="72"/>
      <c r="F112" s="85"/>
      <c r="N112" s="42" t="s">
        <v>32</v>
      </c>
      <c r="O112" s="186"/>
      <c r="P112" s="186"/>
      <c r="Q112" s="186"/>
      <c r="R112" s="186"/>
      <c r="S112" s="186"/>
      <c r="T112" s="186"/>
      <c r="U112" s="186"/>
      <c r="V112" s="186"/>
      <c r="W112" s="186"/>
      <c r="X112" s="186"/>
      <c r="Y112" s="186"/>
      <c r="Z112" s="186"/>
    </row>
    <row r="113" spans="1:26" ht="16" thickBot="1">
      <c r="A113" s="84"/>
      <c r="B113" s="77">
        <v>192</v>
      </c>
      <c r="C113" s="78" t="s">
        <v>119</v>
      </c>
      <c r="D113" s="72"/>
      <c r="E113" s="72"/>
      <c r="F113" s="85"/>
      <c r="N113" s="43" t="s">
        <v>33</v>
      </c>
      <c r="O113" s="187"/>
      <c r="P113" s="187"/>
      <c r="Q113" s="187"/>
      <c r="R113" s="187"/>
      <c r="S113" s="187"/>
      <c r="T113" s="187"/>
      <c r="U113" s="187"/>
      <c r="V113" s="187"/>
      <c r="W113" s="187"/>
      <c r="X113" s="187"/>
      <c r="Y113" s="187"/>
      <c r="Z113" s="187"/>
    </row>
    <row r="114" spans="1:26">
      <c r="A114" s="84"/>
      <c r="B114" s="72">
        <f>25*B113</f>
        <v>4800</v>
      </c>
      <c r="C114" s="72" t="s">
        <v>121</v>
      </c>
      <c r="D114" s="72"/>
      <c r="E114" s="72"/>
      <c r="F114" s="85"/>
    </row>
    <row r="115" spans="1:26">
      <c r="A115" s="84"/>
      <c r="B115" s="72">
        <f>(B114+0.2*B114)*2</f>
        <v>11520</v>
      </c>
      <c r="C115" s="78" t="s">
        <v>122</v>
      </c>
      <c r="D115" s="72"/>
      <c r="E115" s="72"/>
      <c r="F115" s="85"/>
    </row>
    <row r="116" spans="1:26">
      <c r="A116" s="84"/>
      <c r="B116" s="72" t="s">
        <v>123</v>
      </c>
      <c r="C116" s="72" t="s">
        <v>124</v>
      </c>
      <c r="D116" s="72" t="s">
        <v>125</v>
      </c>
      <c r="E116" s="72" t="s">
        <v>126</v>
      </c>
      <c r="F116" s="85" t="s">
        <v>127</v>
      </c>
    </row>
    <row r="117" spans="1:26">
      <c r="A117" s="84"/>
      <c r="B117" s="72">
        <f>F117*E117/C117/1000</f>
        <v>3.456</v>
      </c>
      <c r="C117" s="77">
        <v>1000</v>
      </c>
      <c r="D117" s="72">
        <f>F117-B117</f>
        <v>11516.544</v>
      </c>
      <c r="E117" s="77">
        <v>300</v>
      </c>
      <c r="F117" s="85">
        <f>B115</f>
        <v>11520</v>
      </c>
    </row>
    <row r="118" spans="1:26">
      <c r="A118" s="84"/>
      <c r="B118" s="1"/>
      <c r="C118" s="1"/>
      <c r="D118" s="89"/>
      <c r="E118" s="90"/>
      <c r="F118" s="91"/>
    </row>
    <row r="119" spans="1:26">
      <c r="A119" s="92" t="s">
        <v>136</v>
      </c>
      <c r="B119" s="1"/>
      <c r="C119" s="1"/>
      <c r="D119" s="89"/>
      <c r="E119" s="90"/>
      <c r="F119" s="91"/>
    </row>
    <row r="120" spans="1:26">
      <c r="A120" s="84"/>
      <c r="B120" s="76" t="s">
        <v>118</v>
      </c>
      <c r="C120" s="72"/>
      <c r="D120" s="72"/>
      <c r="E120" s="72"/>
      <c r="F120" s="85"/>
    </row>
    <row r="121" spans="1:26">
      <c r="A121" s="84"/>
      <c r="B121" s="77">
        <v>192</v>
      </c>
      <c r="C121" s="78" t="s">
        <v>119</v>
      </c>
      <c r="D121" s="72"/>
      <c r="E121" s="72"/>
      <c r="F121" s="85"/>
    </row>
    <row r="122" spans="1:26" ht="16" customHeight="1">
      <c r="A122" s="84"/>
      <c r="B122" s="72">
        <f>25*B121</f>
        <v>4800</v>
      </c>
      <c r="C122" s="72" t="s">
        <v>121</v>
      </c>
      <c r="D122" s="72"/>
      <c r="E122" s="72"/>
      <c r="F122" s="85"/>
    </row>
    <row r="123" spans="1:26">
      <c r="A123" s="84"/>
      <c r="B123" s="72">
        <f>(B122+0.2*B122)*2</f>
        <v>11520</v>
      </c>
      <c r="C123" s="78" t="s">
        <v>122</v>
      </c>
      <c r="D123" s="72"/>
      <c r="E123" s="72"/>
      <c r="F123" s="85"/>
    </row>
    <row r="124" spans="1:26">
      <c r="A124" s="84"/>
      <c r="B124" s="72" t="s">
        <v>133</v>
      </c>
      <c r="C124" s="72" t="s">
        <v>134</v>
      </c>
      <c r="D124" s="72" t="s">
        <v>125</v>
      </c>
      <c r="E124" s="72" t="s">
        <v>126</v>
      </c>
      <c r="F124" s="85" t="s">
        <v>127</v>
      </c>
    </row>
    <row r="125" spans="1:26">
      <c r="A125" s="84"/>
      <c r="B125" s="72">
        <f>F125*E125/C125</f>
        <v>3840</v>
      </c>
      <c r="C125" s="77">
        <v>300</v>
      </c>
      <c r="D125" s="72">
        <f>F125-B125</f>
        <v>7680</v>
      </c>
      <c r="E125" s="77">
        <v>100</v>
      </c>
      <c r="F125" s="85">
        <f>B123</f>
        <v>11520</v>
      </c>
    </row>
    <row r="126" spans="1:26">
      <c r="A126" s="84"/>
      <c r="B126" s="1"/>
      <c r="C126" s="1"/>
      <c r="D126" s="89"/>
      <c r="E126" s="90"/>
      <c r="F126" s="91"/>
    </row>
    <row r="127" spans="1:26">
      <c r="A127" s="92" t="s">
        <v>137</v>
      </c>
      <c r="B127" s="1"/>
      <c r="C127" s="1"/>
      <c r="D127" s="89"/>
      <c r="E127" s="90"/>
      <c r="F127" s="91"/>
    </row>
    <row r="128" spans="1:26">
      <c r="A128" s="84"/>
      <c r="B128" s="76" t="s">
        <v>118</v>
      </c>
      <c r="C128" s="72"/>
      <c r="D128" s="72"/>
      <c r="E128" s="72"/>
      <c r="F128" s="85"/>
    </row>
    <row r="129" spans="1:13">
      <c r="A129" s="84"/>
      <c r="B129" s="77">
        <v>192</v>
      </c>
      <c r="C129" s="78" t="s">
        <v>119</v>
      </c>
      <c r="D129" s="72"/>
      <c r="E129" s="72"/>
      <c r="F129" s="85"/>
    </row>
    <row r="130" spans="1:13">
      <c r="A130" s="84"/>
      <c r="B130" s="72">
        <f>25*B129</f>
        <v>4800</v>
      </c>
      <c r="C130" s="72" t="s">
        <v>121</v>
      </c>
      <c r="D130" s="72"/>
      <c r="E130" s="72"/>
      <c r="F130" s="85"/>
    </row>
    <row r="131" spans="1:13">
      <c r="A131" s="84"/>
      <c r="B131" s="72">
        <f>(B130+0.2*B130)*2</f>
        <v>11520</v>
      </c>
      <c r="C131" s="78" t="s">
        <v>122</v>
      </c>
      <c r="D131" s="72"/>
      <c r="E131" s="72"/>
      <c r="F131" s="85"/>
    </row>
    <row r="132" spans="1:13" ht="16" customHeight="1">
      <c r="A132" s="84"/>
      <c r="B132" s="72" t="s">
        <v>133</v>
      </c>
      <c r="C132" s="72" t="s">
        <v>134</v>
      </c>
      <c r="D132" s="72" t="s">
        <v>125</v>
      </c>
      <c r="E132" s="72" t="s">
        <v>126</v>
      </c>
      <c r="F132" s="85" t="s">
        <v>127</v>
      </c>
    </row>
    <row r="133" spans="1:13" ht="16" thickBot="1">
      <c r="A133" s="86"/>
      <c r="B133" s="87">
        <f>F133*E133/C133</f>
        <v>3456</v>
      </c>
      <c r="C133" s="93">
        <v>100</v>
      </c>
      <c r="D133" s="87">
        <f>F133-B133</f>
        <v>8064</v>
      </c>
      <c r="E133" s="93">
        <v>30</v>
      </c>
      <c r="F133" s="88">
        <f>B131</f>
        <v>11520</v>
      </c>
    </row>
    <row r="135" spans="1:13">
      <c r="A135" t="s">
        <v>132</v>
      </c>
      <c r="D135"/>
      <c r="E135"/>
    </row>
    <row r="136" spans="1:13">
      <c r="A136" t="s">
        <v>135</v>
      </c>
      <c r="D136"/>
      <c r="E136"/>
    </row>
    <row r="137" spans="1:13">
      <c r="A137" t="s">
        <v>138</v>
      </c>
      <c r="D137"/>
      <c r="E137"/>
    </row>
    <row r="138" spans="1:13">
      <c r="A138" t="s">
        <v>139</v>
      </c>
      <c r="D138"/>
      <c r="E138"/>
    </row>
    <row r="140" spans="1:13" ht="16" thickBot="1"/>
    <row r="141" spans="1:13" ht="16" thickBot="1">
      <c r="A141" s="39"/>
      <c r="B141" s="40">
        <v>1</v>
      </c>
      <c r="C141" s="40">
        <v>2</v>
      </c>
      <c r="D141" s="40">
        <v>3</v>
      </c>
      <c r="E141" s="40">
        <v>4</v>
      </c>
      <c r="F141" s="40">
        <v>5</v>
      </c>
      <c r="G141" s="40">
        <v>6</v>
      </c>
      <c r="H141" s="40">
        <v>7</v>
      </c>
      <c r="I141" s="40">
        <v>8</v>
      </c>
      <c r="J141" s="40">
        <v>9</v>
      </c>
      <c r="K141" s="40">
        <v>10</v>
      </c>
      <c r="L141" s="40">
        <v>11</v>
      </c>
      <c r="M141" s="41">
        <v>12</v>
      </c>
    </row>
    <row r="142" spans="1:13" ht="16" customHeight="1">
      <c r="A142" s="42" t="s">
        <v>26</v>
      </c>
      <c r="B142" s="185" t="s">
        <v>142</v>
      </c>
      <c r="C142" s="185" t="s">
        <v>142</v>
      </c>
      <c r="D142" s="185" t="s">
        <v>142</v>
      </c>
      <c r="E142" s="185" t="s">
        <v>142</v>
      </c>
      <c r="F142" s="185" t="s">
        <v>142</v>
      </c>
      <c r="G142" s="185" t="s">
        <v>142</v>
      </c>
      <c r="H142" s="185" t="s">
        <v>142</v>
      </c>
      <c r="I142" s="185" t="s">
        <v>142</v>
      </c>
      <c r="J142" s="185" t="s">
        <v>142</v>
      </c>
      <c r="K142" s="185" t="s">
        <v>142</v>
      </c>
      <c r="L142" s="185" t="s">
        <v>143</v>
      </c>
      <c r="M142" s="185" t="s">
        <v>143</v>
      </c>
    </row>
    <row r="143" spans="1:13">
      <c r="A143" s="42" t="s">
        <v>27</v>
      </c>
      <c r="B143" s="186"/>
      <c r="C143" s="186"/>
      <c r="D143" s="186"/>
      <c r="E143" s="186"/>
      <c r="F143" s="186"/>
      <c r="G143" s="186"/>
      <c r="H143" s="186"/>
      <c r="I143" s="186"/>
      <c r="J143" s="186"/>
      <c r="K143" s="186"/>
      <c r="L143" s="186"/>
      <c r="M143" s="186"/>
    </row>
    <row r="144" spans="1:13">
      <c r="A144" s="42" t="s">
        <v>28</v>
      </c>
      <c r="B144" s="186"/>
      <c r="C144" s="186"/>
      <c r="D144" s="186"/>
      <c r="E144" s="186"/>
      <c r="F144" s="186"/>
      <c r="G144" s="186"/>
      <c r="H144" s="186"/>
      <c r="I144" s="186"/>
      <c r="J144" s="186"/>
      <c r="K144" s="186"/>
      <c r="L144" s="186"/>
      <c r="M144" s="186"/>
    </row>
    <row r="145" spans="1:13">
      <c r="A145" s="42" t="s">
        <v>29</v>
      </c>
      <c r="B145" s="186"/>
      <c r="C145" s="186"/>
      <c r="D145" s="186"/>
      <c r="E145" s="186"/>
      <c r="F145" s="186"/>
      <c r="G145" s="186"/>
      <c r="H145" s="186"/>
      <c r="I145" s="186"/>
      <c r="J145" s="186"/>
      <c r="K145" s="186"/>
      <c r="L145" s="186"/>
      <c r="M145" s="186"/>
    </row>
    <row r="146" spans="1:13">
      <c r="A146" s="42" t="s">
        <v>30</v>
      </c>
      <c r="B146" s="186"/>
      <c r="C146" s="186"/>
      <c r="D146" s="186"/>
      <c r="E146" s="186"/>
      <c r="F146" s="186"/>
      <c r="G146" s="186"/>
      <c r="H146" s="186"/>
      <c r="I146" s="186"/>
      <c r="J146" s="186"/>
      <c r="K146" s="186"/>
      <c r="L146" s="186"/>
      <c r="M146" s="186"/>
    </row>
    <row r="147" spans="1:13">
      <c r="A147" s="42" t="s">
        <v>31</v>
      </c>
      <c r="B147" s="186"/>
      <c r="C147" s="186"/>
      <c r="D147" s="186"/>
      <c r="E147" s="186"/>
      <c r="F147" s="186"/>
      <c r="G147" s="186"/>
      <c r="H147" s="186"/>
      <c r="I147" s="186"/>
      <c r="J147" s="186"/>
      <c r="K147" s="186"/>
      <c r="L147" s="186"/>
      <c r="M147" s="186"/>
    </row>
    <row r="148" spans="1:13">
      <c r="A148" s="42" t="s">
        <v>32</v>
      </c>
      <c r="B148" s="186"/>
      <c r="C148" s="186"/>
      <c r="D148" s="186"/>
      <c r="E148" s="186"/>
      <c r="F148" s="186"/>
      <c r="G148" s="186"/>
      <c r="H148" s="186"/>
      <c r="I148" s="186"/>
      <c r="J148" s="186"/>
      <c r="K148" s="186"/>
      <c r="L148" s="186"/>
      <c r="M148" s="186"/>
    </row>
    <row r="149" spans="1:13" ht="16" thickBot="1">
      <c r="A149" s="43" t="s">
        <v>33</v>
      </c>
      <c r="B149" s="187"/>
      <c r="C149" s="187"/>
      <c r="D149" s="187"/>
      <c r="E149" s="187"/>
      <c r="F149" s="187"/>
      <c r="G149" s="187"/>
      <c r="H149" s="187"/>
      <c r="I149" s="187"/>
      <c r="J149" s="187"/>
      <c r="K149" s="187"/>
      <c r="L149" s="187"/>
      <c r="M149" s="187"/>
    </row>
    <row r="150" spans="1:13" ht="16" thickBot="1">
      <c r="D150"/>
      <c r="E150"/>
    </row>
    <row r="151" spans="1:13" ht="16" thickBot="1">
      <c r="A151" s="39"/>
      <c r="B151" s="40">
        <v>1</v>
      </c>
      <c r="C151" s="40">
        <v>2</v>
      </c>
      <c r="D151" s="40">
        <v>3</v>
      </c>
      <c r="E151" s="40">
        <v>4</v>
      </c>
      <c r="F151" s="40">
        <v>5</v>
      </c>
      <c r="G151" s="40">
        <v>6</v>
      </c>
      <c r="H151" s="40">
        <v>7</v>
      </c>
      <c r="I151" s="40">
        <v>8</v>
      </c>
      <c r="J151" s="40">
        <v>9</v>
      </c>
      <c r="K151" s="40">
        <v>10</v>
      </c>
      <c r="L151" s="40">
        <v>11</v>
      </c>
      <c r="M151" s="41">
        <v>12</v>
      </c>
    </row>
    <row r="152" spans="1:13">
      <c r="A152" s="42" t="s">
        <v>26</v>
      </c>
      <c r="B152" s="185" t="s">
        <v>144</v>
      </c>
      <c r="C152" s="185" t="s">
        <v>144</v>
      </c>
      <c r="D152" s="185" t="s">
        <v>144</v>
      </c>
      <c r="E152" s="185" t="s">
        <v>144</v>
      </c>
      <c r="F152" s="185" t="s">
        <v>144</v>
      </c>
      <c r="G152" s="185" t="s">
        <v>144</v>
      </c>
      <c r="H152" s="185" t="s">
        <v>144</v>
      </c>
      <c r="I152" s="185" t="s">
        <v>144</v>
      </c>
      <c r="J152" s="185" t="s">
        <v>144</v>
      </c>
      <c r="K152" s="185" t="s">
        <v>144</v>
      </c>
      <c r="L152" s="185" t="s">
        <v>143</v>
      </c>
      <c r="M152" s="185" t="s">
        <v>143</v>
      </c>
    </row>
    <row r="153" spans="1:13">
      <c r="A153" s="42" t="s">
        <v>27</v>
      </c>
      <c r="B153" s="186"/>
      <c r="C153" s="186"/>
      <c r="D153" s="186"/>
      <c r="E153" s="186"/>
      <c r="F153" s="186"/>
      <c r="G153" s="186"/>
      <c r="H153" s="186"/>
      <c r="I153" s="186"/>
      <c r="J153" s="186"/>
      <c r="K153" s="186"/>
      <c r="L153" s="186"/>
      <c r="M153" s="186"/>
    </row>
    <row r="154" spans="1:13">
      <c r="A154" s="42" t="s">
        <v>28</v>
      </c>
      <c r="B154" s="186"/>
      <c r="C154" s="186"/>
      <c r="D154" s="186"/>
      <c r="E154" s="186"/>
      <c r="F154" s="186"/>
      <c r="G154" s="186"/>
      <c r="H154" s="186"/>
      <c r="I154" s="186"/>
      <c r="J154" s="186"/>
      <c r="K154" s="186"/>
      <c r="L154" s="186"/>
      <c r="M154" s="186"/>
    </row>
    <row r="155" spans="1:13">
      <c r="A155" s="42" t="s">
        <v>29</v>
      </c>
      <c r="B155" s="186"/>
      <c r="C155" s="186"/>
      <c r="D155" s="186"/>
      <c r="E155" s="186"/>
      <c r="F155" s="186"/>
      <c r="G155" s="186"/>
      <c r="H155" s="186"/>
      <c r="I155" s="186"/>
      <c r="J155" s="186"/>
      <c r="K155" s="186"/>
      <c r="L155" s="186"/>
      <c r="M155" s="186"/>
    </row>
    <row r="156" spans="1:13">
      <c r="A156" s="42" t="s">
        <v>30</v>
      </c>
      <c r="B156" s="186"/>
      <c r="C156" s="186"/>
      <c r="D156" s="186"/>
      <c r="E156" s="186"/>
      <c r="F156" s="186"/>
      <c r="G156" s="186"/>
      <c r="H156" s="186"/>
      <c r="I156" s="186"/>
      <c r="J156" s="186"/>
      <c r="K156" s="186"/>
      <c r="L156" s="186"/>
      <c r="M156" s="186"/>
    </row>
    <row r="157" spans="1:13">
      <c r="A157" s="42" t="s">
        <v>31</v>
      </c>
      <c r="B157" s="186"/>
      <c r="C157" s="186"/>
      <c r="D157" s="186"/>
      <c r="E157" s="186"/>
      <c r="F157" s="186"/>
      <c r="G157" s="186"/>
      <c r="H157" s="186"/>
      <c r="I157" s="186"/>
      <c r="J157" s="186"/>
      <c r="K157" s="186"/>
      <c r="L157" s="186"/>
      <c r="M157" s="186"/>
    </row>
    <row r="158" spans="1:13">
      <c r="A158" s="42" t="s">
        <v>32</v>
      </c>
      <c r="B158" s="186"/>
      <c r="C158" s="186"/>
      <c r="D158" s="186"/>
      <c r="E158" s="186"/>
      <c r="F158" s="186"/>
      <c r="G158" s="186"/>
      <c r="H158" s="186"/>
      <c r="I158" s="186"/>
      <c r="J158" s="186"/>
      <c r="K158" s="186"/>
      <c r="L158" s="186"/>
      <c r="M158" s="186"/>
    </row>
    <row r="159" spans="1:13" ht="16" thickBot="1">
      <c r="A159" s="43" t="s">
        <v>33</v>
      </c>
      <c r="B159" s="187"/>
      <c r="C159" s="187"/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</row>
    <row r="160" spans="1:13" ht="16" thickBot="1">
      <c r="D160"/>
      <c r="E160"/>
    </row>
    <row r="161" spans="1:13" ht="16" thickBot="1">
      <c r="A161" s="39"/>
      <c r="B161" s="40">
        <v>1</v>
      </c>
      <c r="C161" s="40">
        <v>2</v>
      </c>
      <c r="D161" s="40">
        <v>3</v>
      </c>
      <c r="E161" s="40">
        <v>4</v>
      </c>
      <c r="F161" s="40">
        <v>5</v>
      </c>
      <c r="G161" s="40">
        <v>6</v>
      </c>
      <c r="H161" s="40">
        <v>7</v>
      </c>
      <c r="I161" s="40">
        <v>8</v>
      </c>
      <c r="J161" s="40">
        <v>9</v>
      </c>
      <c r="K161" s="40">
        <v>10</v>
      </c>
      <c r="L161" s="40">
        <v>11</v>
      </c>
      <c r="M161" s="41">
        <v>12</v>
      </c>
    </row>
    <row r="162" spans="1:13">
      <c r="A162" s="42" t="s">
        <v>26</v>
      </c>
      <c r="B162" s="185" t="s">
        <v>143</v>
      </c>
      <c r="C162" s="185" t="s">
        <v>143</v>
      </c>
      <c r="D162" s="185" t="s">
        <v>143</v>
      </c>
      <c r="E162" s="185" t="s">
        <v>143</v>
      </c>
      <c r="F162" s="185" t="s">
        <v>143</v>
      </c>
      <c r="G162" s="185" t="s">
        <v>143</v>
      </c>
      <c r="H162" s="185" t="s">
        <v>145</v>
      </c>
      <c r="I162" s="185" t="s">
        <v>145</v>
      </c>
      <c r="J162" s="185" t="s">
        <v>145</v>
      </c>
      <c r="K162" s="185" t="s">
        <v>146</v>
      </c>
      <c r="L162" s="185" t="s">
        <v>146</v>
      </c>
      <c r="M162" s="185" t="s">
        <v>146</v>
      </c>
    </row>
    <row r="163" spans="1:13">
      <c r="A163" s="42" t="s">
        <v>27</v>
      </c>
      <c r="B163" s="186"/>
      <c r="C163" s="186"/>
      <c r="D163" s="186"/>
      <c r="E163" s="186"/>
      <c r="F163" s="186"/>
      <c r="G163" s="186"/>
      <c r="H163" s="186"/>
      <c r="I163" s="186"/>
      <c r="J163" s="186"/>
      <c r="K163" s="186"/>
      <c r="L163" s="186"/>
      <c r="M163" s="186"/>
    </row>
    <row r="164" spans="1:13">
      <c r="A164" s="42" t="s">
        <v>28</v>
      </c>
      <c r="B164" s="186"/>
      <c r="C164" s="186"/>
      <c r="D164" s="186"/>
      <c r="E164" s="186"/>
      <c r="F164" s="186"/>
      <c r="G164" s="186"/>
      <c r="H164" s="186"/>
      <c r="I164" s="186"/>
      <c r="J164" s="186"/>
      <c r="K164" s="186"/>
      <c r="L164" s="186"/>
      <c r="M164" s="186"/>
    </row>
    <row r="165" spans="1:13">
      <c r="A165" s="42" t="s">
        <v>29</v>
      </c>
      <c r="B165" s="186"/>
      <c r="C165" s="186"/>
      <c r="D165" s="186"/>
      <c r="E165" s="186"/>
      <c r="F165" s="186"/>
      <c r="G165" s="186"/>
      <c r="H165" s="186"/>
      <c r="I165" s="186"/>
      <c r="J165" s="186"/>
      <c r="K165" s="186"/>
      <c r="L165" s="186"/>
      <c r="M165" s="186"/>
    </row>
    <row r="166" spans="1:13">
      <c r="A166" s="42" t="s">
        <v>30</v>
      </c>
      <c r="B166" s="186"/>
      <c r="C166" s="186"/>
      <c r="D166" s="186"/>
      <c r="E166" s="186"/>
      <c r="F166" s="186"/>
      <c r="G166" s="186"/>
      <c r="H166" s="186"/>
      <c r="I166" s="186"/>
      <c r="J166" s="186"/>
      <c r="K166" s="186"/>
      <c r="L166" s="186"/>
      <c r="M166" s="186"/>
    </row>
    <row r="167" spans="1:13">
      <c r="A167" s="42" t="s">
        <v>31</v>
      </c>
      <c r="B167" s="186"/>
      <c r="C167" s="186"/>
      <c r="D167" s="186"/>
      <c r="E167" s="186"/>
      <c r="F167" s="186"/>
      <c r="G167" s="186"/>
      <c r="H167" s="186"/>
      <c r="I167" s="186"/>
      <c r="J167" s="186"/>
      <c r="K167" s="186"/>
      <c r="L167" s="186"/>
      <c r="M167" s="186"/>
    </row>
    <row r="168" spans="1:13">
      <c r="A168" s="42" t="s">
        <v>32</v>
      </c>
      <c r="B168" s="186"/>
      <c r="C168" s="186"/>
      <c r="D168" s="186"/>
      <c r="E168" s="186"/>
      <c r="F168" s="186"/>
      <c r="G168" s="186"/>
      <c r="H168" s="186"/>
      <c r="I168" s="186"/>
      <c r="J168" s="186"/>
      <c r="K168" s="186"/>
      <c r="L168" s="186"/>
      <c r="M168" s="186"/>
    </row>
    <row r="169" spans="1:13" ht="16" thickBot="1">
      <c r="A169" s="43" t="s">
        <v>33</v>
      </c>
      <c r="B169" s="187"/>
      <c r="C169" s="187"/>
      <c r="D169" s="187"/>
      <c r="E169" s="187"/>
      <c r="F169" s="187"/>
      <c r="G169" s="187"/>
      <c r="H169" s="187"/>
      <c r="I169" s="187"/>
      <c r="J169" s="187"/>
      <c r="K169" s="187"/>
      <c r="L169" s="187"/>
      <c r="M169" s="187"/>
    </row>
  </sheetData>
  <mergeCells count="133">
    <mergeCell ref="B152:B159"/>
    <mergeCell ref="C152:C159"/>
    <mergeCell ref="D152:D159"/>
    <mergeCell ref="E152:E159"/>
    <mergeCell ref="F152:F159"/>
    <mergeCell ref="K162:K169"/>
    <mergeCell ref="L162:L169"/>
    <mergeCell ref="M162:M169"/>
    <mergeCell ref="M152:M159"/>
    <mergeCell ref="B162:B169"/>
    <mergeCell ref="C162:C169"/>
    <mergeCell ref="D162:D169"/>
    <mergeCell ref="E162:E169"/>
    <mergeCell ref="F162:F169"/>
    <mergeCell ref="G162:G169"/>
    <mergeCell ref="H162:H169"/>
    <mergeCell ref="I162:I169"/>
    <mergeCell ref="J162:J169"/>
    <mergeCell ref="G152:G159"/>
    <mergeCell ref="H152:H159"/>
    <mergeCell ref="I152:I159"/>
    <mergeCell ref="J152:J159"/>
    <mergeCell ref="K152:K159"/>
    <mergeCell ref="L152:L159"/>
    <mergeCell ref="X106:X113"/>
    <mergeCell ref="Y106:Y113"/>
    <mergeCell ref="Z106:Z113"/>
    <mergeCell ref="B142:B149"/>
    <mergeCell ref="C142:C149"/>
    <mergeCell ref="D142:D149"/>
    <mergeCell ref="E142:E149"/>
    <mergeCell ref="F142:F149"/>
    <mergeCell ref="G142:G149"/>
    <mergeCell ref="H142:H149"/>
    <mergeCell ref="I142:I149"/>
    <mergeCell ref="J142:J149"/>
    <mergeCell ref="K142:K149"/>
    <mergeCell ref="L142:L149"/>
    <mergeCell ref="M142:M149"/>
    <mergeCell ref="O106:O113"/>
    <mergeCell ref="P106:P113"/>
    <mergeCell ref="Q106:Q113"/>
    <mergeCell ref="R106:R113"/>
    <mergeCell ref="S106:S113"/>
    <mergeCell ref="T106:T113"/>
    <mergeCell ref="U106:U113"/>
    <mergeCell ref="V106:V113"/>
    <mergeCell ref="W106:W113"/>
    <mergeCell ref="V83:V90"/>
    <mergeCell ref="W83:W90"/>
    <mergeCell ref="X83:X90"/>
    <mergeCell ref="O96:O103"/>
    <mergeCell ref="P96:P103"/>
    <mergeCell ref="Q96:Q103"/>
    <mergeCell ref="R96:R103"/>
    <mergeCell ref="S96:S103"/>
    <mergeCell ref="Z96:Z103"/>
    <mergeCell ref="T96:T103"/>
    <mergeCell ref="U96:U103"/>
    <mergeCell ref="V96:V103"/>
    <mergeCell ref="W96:W103"/>
    <mergeCell ref="X96:X103"/>
    <mergeCell ref="Y96:Y103"/>
    <mergeCell ref="M83:M90"/>
    <mergeCell ref="N83:N90"/>
    <mergeCell ref="O83:O90"/>
    <mergeCell ref="P83:P90"/>
    <mergeCell ref="Q83:Q90"/>
    <mergeCell ref="R83:R90"/>
    <mergeCell ref="S83:S90"/>
    <mergeCell ref="T83:T90"/>
    <mergeCell ref="U83:U90"/>
    <mergeCell ref="M63:M70"/>
    <mergeCell ref="N63:N70"/>
    <mergeCell ref="O63:O70"/>
    <mergeCell ref="P63:P70"/>
    <mergeCell ref="Q63:Q70"/>
    <mergeCell ref="X63:X70"/>
    <mergeCell ref="M73:M80"/>
    <mergeCell ref="N73:N80"/>
    <mergeCell ref="O73:O80"/>
    <mergeCell ref="P73:P80"/>
    <mergeCell ref="Q73:Q80"/>
    <mergeCell ref="R73:R80"/>
    <mergeCell ref="S73:S80"/>
    <mergeCell ref="T73:T80"/>
    <mergeCell ref="U73:U80"/>
    <mergeCell ref="R63:R70"/>
    <mergeCell ref="S63:S70"/>
    <mergeCell ref="T63:T70"/>
    <mergeCell ref="U63:U70"/>
    <mergeCell ref="V63:V70"/>
    <mergeCell ref="W63:W70"/>
    <mergeCell ref="V73:V80"/>
    <mergeCell ref="W73:W80"/>
    <mergeCell ref="X73:X80"/>
    <mergeCell ref="X43:X50"/>
    <mergeCell ref="M53:M60"/>
    <mergeCell ref="N53:N60"/>
    <mergeCell ref="O53:O60"/>
    <mergeCell ref="P53:P60"/>
    <mergeCell ref="Q53:Q60"/>
    <mergeCell ref="R53:R60"/>
    <mergeCell ref="S53:S60"/>
    <mergeCell ref="T53:T60"/>
    <mergeCell ref="U53:U60"/>
    <mergeCell ref="V53:V60"/>
    <mergeCell ref="W53:W60"/>
    <mergeCell ref="X53:X60"/>
    <mergeCell ref="D3:E3"/>
    <mergeCell ref="M33:M40"/>
    <mergeCell ref="N33:N40"/>
    <mergeCell ref="O33:O40"/>
    <mergeCell ref="P33:P40"/>
    <mergeCell ref="Q33:Q40"/>
    <mergeCell ref="X33:X40"/>
    <mergeCell ref="M43:M50"/>
    <mergeCell ref="N43:N50"/>
    <mergeCell ref="O43:O50"/>
    <mergeCell ref="P43:P50"/>
    <mergeCell ref="Q43:Q50"/>
    <mergeCell ref="R43:R50"/>
    <mergeCell ref="S43:S50"/>
    <mergeCell ref="T43:T50"/>
    <mergeCell ref="U43:U50"/>
    <mergeCell ref="R33:R40"/>
    <mergeCell ref="S33:S40"/>
    <mergeCell ref="T33:T40"/>
    <mergeCell ref="U33:U40"/>
    <mergeCell ref="V33:V40"/>
    <mergeCell ref="W33:W40"/>
    <mergeCell ref="V43:V50"/>
    <mergeCell ref="W43:W50"/>
  </mergeCells>
  <phoneticPr fontId="5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W37"/>
  <sheetViews>
    <sheetView topLeftCell="DI1" workbookViewId="0">
      <selection activeCell="DJ6" sqref="DJ6:DV27"/>
    </sheetView>
  </sheetViews>
  <sheetFormatPr baseColWidth="10" defaultRowHeight="15"/>
  <sheetData>
    <row r="1" spans="1:127">
      <c r="A1" t="s">
        <v>152</v>
      </c>
      <c r="Q1" t="s">
        <v>153</v>
      </c>
      <c r="AG1" t="s">
        <v>154</v>
      </c>
      <c r="AW1" t="s">
        <v>223</v>
      </c>
      <c r="BM1" t="s">
        <v>394</v>
      </c>
      <c r="CC1" t="s">
        <v>225</v>
      </c>
      <c r="CS1" t="s">
        <v>180</v>
      </c>
      <c r="DI1" t="s">
        <v>181</v>
      </c>
    </row>
    <row r="3" spans="1:127">
      <c r="A3" s="94" t="s">
        <v>149</v>
      </c>
      <c r="B3" s="95"/>
      <c r="Q3" s="94" t="s">
        <v>149</v>
      </c>
      <c r="R3" s="95"/>
      <c r="AG3" s="94" t="s">
        <v>149</v>
      </c>
      <c r="AH3" s="95"/>
      <c r="AW3" s="94" t="s">
        <v>149</v>
      </c>
      <c r="AX3" s="95"/>
      <c r="BM3" s="94" t="s">
        <v>149</v>
      </c>
      <c r="BN3" s="95"/>
      <c r="CC3" s="94" t="s">
        <v>149</v>
      </c>
      <c r="CD3" s="95"/>
      <c r="CS3" s="94" t="s">
        <v>149</v>
      </c>
      <c r="CT3" s="95"/>
      <c r="DI3" s="94" t="s">
        <v>149</v>
      </c>
      <c r="DJ3" s="95"/>
    </row>
    <row r="4" spans="1:127" ht="36">
      <c r="A4" s="95" t="s">
        <v>150</v>
      </c>
      <c r="B4" s="95">
        <v>24.4</v>
      </c>
      <c r="Q4" s="95" t="s">
        <v>150</v>
      </c>
      <c r="R4" s="95">
        <v>24.2</v>
      </c>
      <c r="AG4" s="95" t="s">
        <v>150</v>
      </c>
      <c r="AH4" s="95">
        <v>24.1</v>
      </c>
      <c r="AW4" s="95" t="s">
        <v>150</v>
      </c>
      <c r="AX4" s="95">
        <v>24.1</v>
      </c>
      <c r="BM4" s="95" t="s">
        <v>150</v>
      </c>
      <c r="BN4" s="95">
        <v>24</v>
      </c>
      <c r="CC4" s="95" t="s">
        <v>150</v>
      </c>
      <c r="CD4" s="95">
        <v>23.9</v>
      </c>
      <c r="CS4" s="95" t="s">
        <v>150</v>
      </c>
      <c r="CT4" s="95">
        <v>23.9</v>
      </c>
      <c r="DI4" s="95" t="s">
        <v>150</v>
      </c>
      <c r="DJ4" s="95">
        <v>23.9</v>
      </c>
    </row>
    <row r="6" spans="1:127">
      <c r="B6" s="96"/>
      <c r="C6" s="97">
        <v>1</v>
      </c>
      <c r="D6" s="97">
        <v>2</v>
      </c>
      <c r="E6" s="97">
        <v>3</v>
      </c>
      <c r="F6" s="97">
        <v>4</v>
      </c>
      <c r="G6" s="97">
        <v>5</v>
      </c>
      <c r="H6" s="97">
        <v>6</v>
      </c>
      <c r="I6" s="97">
        <v>7</v>
      </c>
      <c r="J6" s="97">
        <v>8</v>
      </c>
      <c r="K6" s="97">
        <v>9</v>
      </c>
      <c r="L6" s="97">
        <v>10</v>
      </c>
      <c r="M6" s="97">
        <v>11</v>
      </c>
      <c r="N6" s="97">
        <v>12</v>
      </c>
      <c r="R6" s="96"/>
      <c r="S6" s="97">
        <v>1</v>
      </c>
      <c r="T6" s="97">
        <v>2</v>
      </c>
      <c r="U6" s="97">
        <v>3</v>
      </c>
      <c r="V6" s="97">
        <v>4</v>
      </c>
      <c r="W6" s="97">
        <v>5</v>
      </c>
      <c r="X6" s="97">
        <v>6</v>
      </c>
      <c r="Y6" s="97">
        <v>7</v>
      </c>
      <c r="Z6" s="97">
        <v>8</v>
      </c>
      <c r="AA6" s="97">
        <v>9</v>
      </c>
      <c r="AB6" s="97">
        <v>10</v>
      </c>
      <c r="AC6" s="97">
        <v>11</v>
      </c>
      <c r="AD6" s="97">
        <v>12</v>
      </c>
      <c r="AH6" s="96"/>
      <c r="AI6" s="97">
        <v>1</v>
      </c>
      <c r="AJ6" s="97">
        <v>2</v>
      </c>
      <c r="AK6" s="97">
        <v>3</v>
      </c>
      <c r="AL6" s="97">
        <v>4</v>
      </c>
      <c r="AM6" s="97">
        <v>5</v>
      </c>
      <c r="AN6" s="97">
        <v>6</v>
      </c>
      <c r="AO6" s="97">
        <v>7</v>
      </c>
      <c r="AP6" s="97">
        <v>8</v>
      </c>
      <c r="AQ6" s="97">
        <v>9</v>
      </c>
      <c r="AR6" s="97">
        <v>10</v>
      </c>
      <c r="AS6" s="97">
        <v>11</v>
      </c>
      <c r="AT6" s="97">
        <v>12</v>
      </c>
      <c r="AX6" s="96"/>
      <c r="AY6" s="97">
        <v>1</v>
      </c>
      <c r="AZ6" s="97">
        <v>2</v>
      </c>
      <c r="BA6" s="97">
        <v>3</v>
      </c>
      <c r="BB6" s="97">
        <v>4</v>
      </c>
      <c r="BC6" s="97">
        <v>5</v>
      </c>
      <c r="BD6" s="97">
        <v>6</v>
      </c>
      <c r="BE6" s="97">
        <v>7</v>
      </c>
      <c r="BF6" s="97">
        <v>8</v>
      </c>
      <c r="BG6" s="97">
        <v>9</v>
      </c>
      <c r="BH6" s="97">
        <v>10</v>
      </c>
      <c r="BI6" s="97">
        <v>11</v>
      </c>
      <c r="BJ6" s="97">
        <v>12</v>
      </c>
      <c r="BN6" s="96"/>
      <c r="BO6" s="97">
        <v>1</v>
      </c>
      <c r="BP6" s="97">
        <v>2</v>
      </c>
      <c r="BQ6" s="97">
        <v>3</v>
      </c>
      <c r="BR6" s="97">
        <v>4</v>
      </c>
      <c r="BS6" s="97">
        <v>5</v>
      </c>
      <c r="BT6" s="97">
        <v>6</v>
      </c>
      <c r="BU6" s="97">
        <v>7</v>
      </c>
      <c r="BV6" s="97">
        <v>8</v>
      </c>
      <c r="BW6" s="97">
        <v>9</v>
      </c>
      <c r="BX6" s="97">
        <v>10</v>
      </c>
      <c r="BY6" s="97">
        <v>11</v>
      </c>
      <c r="BZ6" s="97">
        <v>12</v>
      </c>
      <c r="CD6" s="96"/>
      <c r="CE6" s="97">
        <v>1</v>
      </c>
      <c r="CF6" s="97">
        <v>2</v>
      </c>
      <c r="CG6" s="97">
        <v>3</v>
      </c>
      <c r="CH6" s="97">
        <v>4</v>
      </c>
      <c r="CI6" s="97">
        <v>5</v>
      </c>
      <c r="CJ6" s="97">
        <v>6</v>
      </c>
      <c r="CK6" s="97">
        <v>7</v>
      </c>
      <c r="CL6" s="97">
        <v>8</v>
      </c>
      <c r="CM6" s="97">
        <v>9</v>
      </c>
      <c r="CN6" s="97">
        <v>10</v>
      </c>
      <c r="CO6" s="97">
        <v>11</v>
      </c>
      <c r="CP6" s="97">
        <v>12</v>
      </c>
      <c r="CT6" s="96"/>
      <c r="CU6" s="97">
        <v>1</v>
      </c>
      <c r="CV6" s="97">
        <v>2</v>
      </c>
      <c r="CW6" s="97">
        <v>3</v>
      </c>
      <c r="CX6" s="97">
        <v>4</v>
      </c>
      <c r="CY6" s="97">
        <v>5</v>
      </c>
      <c r="CZ6" s="97">
        <v>6</v>
      </c>
      <c r="DA6" s="97">
        <v>7</v>
      </c>
      <c r="DB6" s="97">
        <v>8</v>
      </c>
      <c r="DC6" s="97">
        <v>9</v>
      </c>
      <c r="DD6" s="97">
        <v>10</v>
      </c>
      <c r="DE6" s="97">
        <v>11</v>
      </c>
      <c r="DF6" s="97">
        <v>12</v>
      </c>
      <c r="DJ6" s="96"/>
      <c r="DK6" s="97">
        <v>1</v>
      </c>
      <c r="DL6" s="97">
        <v>2</v>
      </c>
      <c r="DM6" s="97">
        <v>3</v>
      </c>
      <c r="DN6" s="97">
        <v>4</v>
      </c>
      <c r="DO6" s="97">
        <v>5</v>
      </c>
      <c r="DP6" s="97">
        <v>6</v>
      </c>
      <c r="DQ6" s="97">
        <v>7</v>
      </c>
      <c r="DR6" s="97">
        <v>8</v>
      </c>
      <c r="DS6" s="97">
        <v>9</v>
      </c>
      <c r="DT6" s="97">
        <v>10</v>
      </c>
      <c r="DU6" s="97">
        <v>11</v>
      </c>
      <c r="DV6" s="97">
        <v>12</v>
      </c>
    </row>
    <row r="7" spans="1:127">
      <c r="B7" s="97" t="s">
        <v>26</v>
      </c>
      <c r="C7" s="102">
        <v>2043</v>
      </c>
      <c r="D7" s="102">
        <v>2001</v>
      </c>
      <c r="E7" s="103">
        <v>3119</v>
      </c>
      <c r="F7" s="103">
        <v>3420</v>
      </c>
      <c r="G7" s="101">
        <v>976</v>
      </c>
      <c r="H7" s="103">
        <v>3102</v>
      </c>
      <c r="I7" s="98">
        <v>492</v>
      </c>
      <c r="J7" s="98">
        <v>246</v>
      </c>
      <c r="K7" s="102">
        <v>2252</v>
      </c>
      <c r="L7" s="102">
        <v>2458</v>
      </c>
      <c r="M7" s="103">
        <v>2995</v>
      </c>
      <c r="N7" s="103">
        <v>3164</v>
      </c>
      <c r="O7" s="99" t="s">
        <v>149</v>
      </c>
      <c r="R7" s="97" t="s">
        <v>26</v>
      </c>
      <c r="S7" s="101">
        <v>1209</v>
      </c>
      <c r="T7" s="104">
        <v>4396</v>
      </c>
      <c r="U7" s="100">
        <v>713</v>
      </c>
      <c r="V7" s="98">
        <v>433</v>
      </c>
      <c r="W7" s="103">
        <v>3424</v>
      </c>
      <c r="X7" s="103">
        <v>3840</v>
      </c>
      <c r="Y7" s="103">
        <v>3677</v>
      </c>
      <c r="Z7" s="103">
        <v>4036</v>
      </c>
      <c r="AA7" s="101">
        <v>1154</v>
      </c>
      <c r="AB7" s="103">
        <v>3842</v>
      </c>
      <c r="AC7" s="100">
        <v>637</v>
      </c>
      <c r="AD7" s="98">
        <v>370</v>
      </c>
      <c r="AE7" s="99" t="s">
        <v>149</v>
      </c>
      <c r="AH7" s="97" t="s">
        <v>26</v>
      </c>
      <c r="AI7" s="103">
        <v>5827</v>
      </c>
      <c r="AJ7" s="104">
        <v>6624</v>
      </c>
      <c r="AK7" s="104">
        <v>7255</v>
      </c>
      <c r="AL7" s="104">
        <v>7758</v>
      </c>
      <c r="AM7" s="100">
        <v>1162</v>
      </c>
      <c r="AN7" s="104">
        <v>6769</v>
      </c>
      <c r="AO7" s="98">
        <v>736</v>
      </c>
      <c r="AP7" s="98">
        <v>470</v>
      </c>
      <c r="AQ7" s="103">
        <v>5425</v>
      </c>
      <c r="AR7" s="103">
        <v>5118</v>
      </c>
      <c r="AS7" s="104">
        <v>6628</v>
      </c>
      <c r="AT7" s="104">
        <v>7165</v>
      </c>
      <c r="AU7" s="99" t="s">
        <v>149</v>
      </c>
      <c r="AX7" s="97" t="s">
        <v>26</v>
      </c>
      <c r="AY7" s="100">
        <v>1295</v>
      </c>
      <c r="AZ7" s="104">
        <v>8286</v>
      </c>
      <c r="BA7" s="100">
        <v>977</v>
      </c>
      <c r="BB7" s="98">
        <v>476</v>
      </c>
      <c r="BC7" s="103">
        <v>5750</v>
      </c>
      <c r="BD7" s="103">
        <v>5937</v>
      </c>
      <c r="BE7" s="103">
        <v>6243</v>
      </c>
      <c r="BF7" s="104">
        <v>7212</v>
      </c>
      <c r="BG7" s="100">
        <v>1204</v>
      </c>
      <c r="BH7" s="104">
        <v>6912</v>
      </c>
      <c r="BI7" s="98">
        <v>725</v>
      </c>
      <c r="BJ7" s="98">
        <v>401</v>
      </c>
      <c r="BK7" s="99" t="s">
        <v>149</v>
      </c>
      <c r="BN7" s="97" t="s">
        <v>26</v>
      </c>
      <c r="BO7" s="103">
        <v>8017</v>
      </c>
      <c r="BP7" s="103">
        <v>8176</v>
      </c>
      <c r="BQ7" s="104">
        <v>10474</v>
      </c>
      <c r="BR7" s="104">
        <v>11333</v>
      </c>
      <c r="BS7" s="100">
        <v>1386</v>
      </c>
      <c r="BT7" s="104">
        <v>10005</v>
      </c>
      <c r="BU7" s="98">
        <v>809</v>
      </c>
      <c r="BV7" s="98">
        <v>459</v>
      </c>
      <c r="BW7" s="103">
        <v>7521</v>
      </c>
      <c r="BX7" s="103">
        <v>8078</v>
      </c>
      <c r="BY7" s="104">
        <v>10132</v>
      </c>
      <c r="BZ7" s="104">
        <v>10601</v>
      </c>
      <c r="CA7" s="99" t="s">
        <v>149</v>
      </c>
      <c r="CD7" s="97" t="s">
        <v>26</v>
      </c>
      <c r="CE7" s="100">
        <v>1186</v>
      </c>
      <c r="CF7" s="104">
        <v>9901</v>
      </c>
      <c r="CG7" s="98">
        <v>696</v>
      </c>
      <c r="CH7" s="98">
        <v>404</v>
      </c>
      <c r="CI7" s="103">
        <v>6529</v>
      </c>
      <c r="CJ7" s="102">
        <v>5859</v>
      </c>
      <c r="CK7" s="103">
        <v>7553</v>
      </c>
      <c r="CL7" s="103">
        <v>8111</v>
      </c>
      <c r="CM7" s="100">
        <v>1194</v>
      </c>
      <c r="CN7" s="104">
        <v>8252</v>
      </c>
      <c r="CO7" s="98">
        <v>702</v>
      </c>
      <c r="CP7" s="98">
        <v>392</v>
      </c>
      <c r="CQ7" s="99" t="s">
        <v>149</v>
      </c>
      <c r="CT7" s="97" t="s">
        <v>26</v>
      </c>
      <c r="CU7" s="98">
        <v>297</v>
      </c>
      <c r="CV7" s="98">
        <v>267</v>
      </c>
      <c r="CW7" s="98">
        <v>277</v>
      </c>
      <c r="CX7" s="98">
        <v>258</v>
      </c>
      <c r="CY7" s="98">
        <v>246</v>
      </c>
      <c r="CZ7" s="98">
        <v>247</v>
      </c>
      <c r="DA7" s="98">
        <v>330</v>
      </c>
      <c r="DB7" s="98">
        <v>309</v>
      </c>
      <c r="DC7" s="98">
        <v>336</v>
      </c>
      <c r="DD7" s="98">
        <v>330</v>
      </c>
      <c r="DE7" s="98">
        <v>303</v>
      </c>
      <c r="DF7" s="98">
        <v>325</v>
      </c>
      <c r="DG7" s="99" t="s">
        <v>149</v>
      </c>
      <c r="DJ7" s="97" t="s">
        <v>26</v>
      </c>
      <c r="DK7" s="98">
        <v>307</v>
      </c>
      <c r="DL7" s="98">
        <v>275</v>
      </c>
      <c r="DM7" s="98">
        <v>295</v>
      </c>
      <c r="DN7" s="98">
        <v>298</v>
      </c>
      <c r="DO7" s="98">
        <v>273</v>
      </c>
      <c r="DP7" s="98">
        <v>287</v>
      </c>
      <c r="DQ7" s="98">
        <v>364</v>
      </c>
      <c r="DR7" s="98">
        <v>293</v>
      </c>
      <c r="DS7" s="98">
        <v>306</v>
      </c>
      <c r="DT7" s="98">
        <v>253</v>
      </c>
      <c r="DU7" s="98">
        <v>280</v>
      </c>
      <c r="DV7" s="98">
        <v>292</v>
      </c>
      <c r="DW7" s="99" t="s">
        <v>149</v>
      </c>
    </row>
    <row r="8" spans="1:127">
      <c r="B8" s="97" t="s">
        <v>27</v>
      </c>
      <c r="C8" s="103">
        <v>2846</v>
      </c>
      <c r="D8" s="102">
        <v>2616</v>
      </c>
      <c r="E8" s="102">
        <v>2784</v>
      </c>
      <c r="F8" s="103">
        <v>3176</v>
      </c>
      <c r="G8" s="103">
        <v>3267</v>
      </c>
      <c r="H8" s="103">
        <v>2944</v>
      </c>
      <c r="I8" s="100">
        <v>713</v>
      </c>
      <c r="J8" s="98">
        <v>342</v>
      </c>
      <c r="K8" s="102">
        <v>2371</v>
      </c>
      <c r="L8" s="103">
        <v>3257</v>
      </c>
      <c r="M8" s="103">
        <v>3548</v>
      </c>
      <c r="N8" s="104">
        <v>3961</v>
      </c>
      <c r="O8" s="99" t="s">
        <v>149</v>
      </c>
      <c r="R8" s="97" t="s">
        <v>27</v>
      </c>
      <c r="S8" s="105">
        <v>6164</v>
      </c>
      <c r="T8" s="104">
        <v>4926</v>
      </c>
      <c r="U8" s="100">
        <v>966</v>
      </c>
      <c r="V8" s="98">
        <v>534</v>
      </c>
      <c r="W8" s="103">
        <v>3809</v>
      </c>
      <c r="X8" s="104">
        <v>4379</v>
      </c>
      <c r="Y8" s="104">
        <v>4733</v>
      </c>
      <c r="Z8" s="104">
        <v>4311</v>
      </c>
      <c r="AA8" s="104">
        <v>5068</v>
      </c>
      <c r="AB8" s="104">
        <v>4182</v>
      </c>
      <c r="AC8" s="100">
        <v>817</v>
      </c>
      <c r="AD8" s="98">
        <v>434</v>
      </c>
      <c r="AE8" s="99" t="s">
        <v>149</v>
      </c>
      <c r="AH8" s="97" t="s">
        <v>27</v>
      </c>
      <c r="AI8" s="104">
        <v>6149</v>
      </c>
      <c r="AJ8" s="104">
        <v>7775</v>
      </c>
      <c r="AK8" s="104">
        <v>8060</v>
      </c>
      <c r="AL8" s="104">
        <v>7969</v>
      </c>
      <c r="AM8" s="105">
        <v>8904</v>
      </c>
      <c r="AN8" s="104">
        <v>7505</v>
      </c>
      <c r="AO8" s="100">
        <v>853</v>
      </c>
      <c r="AP8" s="98">
        <v>607</v>
      </c>
      <c r="AQ8" s="104">
        <v>6407</v>
      </c>
      <c r="AR8" s="104">
        <v>7063</v>
      </c>
      <c r="AS8" s="104">
        <v>8266</v>
      </c>
      <c r="AT8" s="104">
        <v>8091</v>
      </c>
      <c r="AU8" s="99" t="s">
        <v>149</v>
      </c>
      <c r="AX8" s="97" t="s">
        <v>27</v>
      </c>
      <c r="AY8" s="105">
        <v>9396</v>
      </c>
      <c r="AZ8" s="104">
        <v>8710</v>
      </c>
      <c r="BA8" s="100">
        <v>992</v>
      </c>
      <c r="BB8" s="98">
        <v>612</v>
      </c>
      <c r="BC8" s="103">
        <v>6533</v>
      </c>
      <c r="BD8" s="104">
        <v>7137</v>
      </c>
      <c r="BE8" s="104">
        <v>7685</v>
      </c>
      <c r="BF8" s="104">
        <v>8184</v>
      </c>
      <c r="BG8" s="104">
        <v>8802</v>
      </c>
      <c r="BH8" s="104">
        <v>7644</v>
      </c>
      <c r="BI8" s="100">
        <v>906</v>
      </c>
      <c r="BJ8" s="98">
        <v>568</v>
      </c>
      <c r="BK8" s="99" t="s">
        <v>149</v>
      </c>
      <c r="BN8" s="97" t="s">
        <v>27</v>
      </c>
      <c r="BO8" s="104">
        <v>8463</v>
      </c>
      <c r="BP8" s="104">
        <v>10901</v>
      </c>
      <c r="BQ8" s="104">
        <v>11783</v>
      </c>
      <c r="BR8" s="104">
        <v>11486</v>
      </c>
      <c r="BS8" s="105">
        <v>12666</v>
      </c>
      <c r="BT8" s="104">
        <v>10851</v>
      </c>
      <c r="BU8" s="98">
        <v>995</v>
      </c>
      <c r="BV8" s="98">
        <v>606</v>
      </c>
      <c r="BW8" s="104">
        <v>10377</v>
      </c>
      <c r="BX8" s="104">
        <v>10272</v>
      </c>
      <c r="BY8" s="105">
        <v>11844</v>
      </c>
      <c r="BZ8" s="105">
        <v>11839</v>
      </c>
      <c r="CA8" s="99" t="s">
        <v>149</v>
      </c>
      <c r="CD8" s="97" t="s">
        <v>27</v>
      </c>
      <c r="CE8" s="105">
        <v>12654</v>
      </c>
      <c r="CF8" s="104">
        <v>11290</v>
      </c>
      <c r="CG8" s="98">
        <v>775</v>
      </c>
      <c r="CH8" s="98">
        <v>515</v>
      </c>
      <c r="CI8" s="104">
        <v>8516</v>
      </c>
      <c r="CJ8" s="104">
        <v>8388</v>
      </c>
      <c r="CK8" s="104">
        <v>9499</v>
      </c>
      <c r="CL8" s="104">
        <v>10240</v>
      </c>
      <c r="CM8" s="104">
        <v>10815</v>
      </c>
      <c r="CN8" s="104">
        <v>9831</v>
      </c>
      <c r="CO8" s="98">
        <v>913</v>
      </c>
      <c r="CP8" s="98">
        <v>484</v>
      </c>
      <c r="CQ8" s="99" t="s">
        <v>149</v>
      </c>
      <c r="CT8" s="97" t="s">
        <v>27</v>
      </c>
      <c r="CU8" s="98">
        <v>306</v>
      </c>
      <c r="CV8" s="98">
        <v>340</v>
      </c>
      <c r="CW8" s="98">
        <v>369</v>
      </c>
      <c r="CX8" s="98">
        <v>342</v>
      </c>
      <c r="CY8" s="98">
        <v>340</v>
      </c>
      <c r="CZ8" s="98">
        <v>352</v>
      </c>
      <c r="DA8" s="98">
        <v>305</v>
      </c>
      <c r="DB8" s="98">
        <v>337</v>
      </c>
      <c r="DC8" s="98">
        <v>277</v>
      </c>
      <c r="DD8" s="98">
        <v>335</v>
      </c>
      <c r="DE8" s="98">
        <v>313</v>
      </c>
      <c r="DF8" s="98">
        <v>347</v>
      </c>
      <c r="DG8" s="99" t="s">
        <v>149</v>
      </c>
      <c r="DJ8" s="97" t="s">
        <v>27</v>
      </c>
      <c r="DK8" s="98">
        <v>344</v>
      </c>
      <c r="DL8" s="98">
        <v>385</v>
      </c>
      <c r="DM8" s="98">
        <v>341</v>
      </c>
      <c r="DN8" s="98">
        <v>376</v>
      </c>
      <c r="DO8" s="98">
        <v>363</v>
      </c>
      <c r="DP8" s="98">
        <v>357</v>
      </c>
      <c r="DQ8" s="98">
        <v>329</v>
      </c>
      <c r="DR8" s="98">
        <v>285</v>
      </c>
      <c r="DS8" s="98">
        <v>310</v>
      </c>
      <c r="DT8" s="98">
        <v>308</v>
      </c>
      <c r="DU8" s="98">
        <v>304</v>
      </c>
      <c r="DV8" s="98">
        <v>276</v>
      </c>
      <c r="DW8" s="99" t="s">
        <v>149</v>
      </c>
    </row>
    <row r="9" spans="1:127">
      <c r="B9" s="97" t="s">
        <v>28</v>
      </c>
      <c r="C9" s="103">
        <v>3006</v>
      </c>
      <c r="D9" s="103">
        <v>3308</v>
      </c>
      <c r="E9" s="103">
        <v>3410</v>
      </c>
      <c r="F9" s="103">
        <v>3237</v>
      </c>
      <c r="G9" s="103">
        <v>3233</v>
      </c>
      <c r="H9" s="104">
        <v>4138</v>
      </c>
      <c r="I9" s="98">
        <v>337</v>
      </c>
      <c r="J9" s="98">
        <v>494</v>
      </c>
      <c r="K9" s="102">
        <v>2668</v>
      </c>
      <c r="L9" s="103">
        <v>3431</v>
      </c>
      <c r="M9" s="104">
        <v>4297</v>
      </c>
      <c r="N9" s="104">
        <v>4465</v>
      </c>
      <c r="O9" s="99" t="s">
        <v>149</v>
      </c>
      <c r="R9" s="97" t="s">
        <v>28</v>
      </c>
      <c r="S9" s="104">
        <v>5491</v>
      </c>
      <c r="T9" s="104">
        <v>5162</v>
      </c>
      <c r="U9" s="98">
        <v>365</v>
      </c>
      <c r="V9" s="100">
        <v>684</v>
      </c>
      <c r="W9" s="103">
        <v>3927</v>
      </c>
      <c r="X9" s="104">
        <v>4142</v>
      </c>
      <c r="Y9" s="104">
        <v>4961</v>
      </c>
      <c r="Z9" s="104">
        <v>4366</v>
      </c>
      <c r="AA9" s="104">
        <v>4770</v>
      </c>
      <c r="AB9" s="104">
        <v>4418</v>
      </c>
      <c r="AC9" s="98">
        <v>367</v>
      </c>
      <c r="AD9" s="100">
        <v>611</v>
      </c>
      <c r="AE9" s="99" t="s">
        <v>149</v>
      </c>
      <c r="AH9" s="97" t="s">
        <v>28</v>
      </c>
      <c r="AI9" s="104">
        <v>6255</v>
      </c>
      <c r="AJ9" s="104">
        <v>7434</v>
      </c>
      <c r="AK9" s="104">
        <v>8289</v>
      </c>
      <c r="AL9" s="104">
        <v>7310</v>
      </c>
      <c r="AM9" s="104">
        <v>8258</v>
      </c>
      <c r="AN9" s="104">
        <v>7805</v>
      </c>
      <c r="AO9" s="98">
        <v>468</v>
      </c>
      <c r="AP9" s="98">
        <v>671</v>
      </c>
      <c r="AQ9" s="104">
        <v>6356</v>
      </c>
      <c r="AR9" s="104">
        <v>6877</v>
      </c>
      <c r="AS9" s="104">
        <v>7543</v>
      </c>
      <c r="AT9" s="104">
        <v>8339</v>
      </c>
      <c r="AU9" s="99" t="s">
        <v>149</v>
      </c>
      <c r="AX9" s="97" t="s">
        <v>28</v>
      </c>
      <c r="AY9" s="104">
        <v>8961</v>
      </c>
      <c r="AZ9" s="105">
        <v>9735</v>
      </c>
      <c r="BA9" s="98">
        <v>451</v>
      </c>
      <c r="BB9" s="98">
        <v>734</v>
      </c>
      <c r="BC9" s="103">
        <v>5926</v>
      </c>
      <c r="BD9" s="104">
        <v>6649</v>
      </c>
      <c r="BE9" s="104">
        <v>7315</v>
      </c>
      <c r="BF9" s="104">
        <v>7126</v>
      </c>
      <c r="BG9" s="104">
        <v>8302</v>
      </c>
      <c r="BH9" s="104">
        <v>8377</v>
      </c>
      <c r="BI9" s="98">
        <v>418</v>
      </c>
      <c r="BJ9" s="98">
        <v>612</v>
      </c>
      <c r="BK9" s="99" t="s">
        <v>149</v>
      </c>
      <c r="BN9" s="97" t="s">
        <v>28</v>
      </c>
      <c r="BO9" s="103">
        <v>7948</v>
      </c>
      <c r="BP9" s="104">
        <v>9917</v>
      </c>
      <c r="BQ9" s="104">
        <v>11499</v>
      </c>
      <c r="BR9" s="104">
        <v>10549</v>
      </c>
      <c r="BS9" s="104">
        <v>10813</v>
      </c>
      <c r="BT9" s="104">
        <v>10680</v>
      </c>
      <c r="BU9" s="98">
        <v>479</v>
      </c>
      <c r="BV9" s="98">
        <v>676</v>
      </c>
      <c r="BW9" s="104">
        <v>9194</v>
      </c>
      <c r="BX9" s="104">
        <v>9470</v>
      </c>
      <c r="BY9" s="104">
        <v>10965</v>
      </c>
      <c r="BZ9" s="104">
        <v>11806</v>
      </c>
      <c r="CA9" s="99" t="s">
        <v>149</v>
      </c>
      <c r="CD9" s="97" t="s">
        <v>28</v>
      </c>
      <c r="CE9" s="104">
        <v>11684</v>
      </c>
      <c r="CF9" s="104">
        <v>11642</v>
      </c>
      <c r="CG9" s="98">
        <v>444</v>
      </c>
      <c r="CH9" s="98">
        <v>619</v>
      </c>
      <c r="CI9" s="103">
        <v>7505</v>
      </c>
      <c r="CJ9" s="104">
        <v>8370</v>
      </c>
      <c r="CK9" s="104">
        <v>9136</v>
      </c>
      <c r="CL9" s="104">
        <v>9360</v>
      </c>
      <c r="CM9" s="104">
        <v>10413</v>
      </c>
      <c r="CN9" s="104">
        <v>10726</v>
      </c>
      <c r="CO9" s="98">
        <v>441</v>
      </c>
      <c r="CP9" s="98">
        <v>632</v>
      </c>
      <c r="CQ9" s="99" t="s">
        <v>149</v>
      </c>
      <c r="CT9" s="97" t="s">
        <v>28</v>
      </c>
      <c r="CU9" s="98">
        <v>763</v>
      </c>
      <c r="CV9" s="100">
        <v>909</v>
      </c>
      <c r="CW9" s="100">
        <v>912</v>
      </c>
      <c r="CX9" s="100">
        <v>1064</v>
      </c>
      <c r="CY9" s="100">
        <v>885</v>
      </c>
      <c r="CZ9" s="100">
        <v>898</v>
      </c>
      <c r="DA9" s="98">
        <v>289</v>
      </c>
      <c r="DB9" s="98">
        <v>270</v>
      </c>
      <c r="DC9" s="98">
        <v>245</v>
      </c>
      <c r="DD9" s="98">
        <v>308</v>
      </c>
      <c r="DE9" s="98">
        <v>294</v>
      </c>
      <c r="DF9" s="98">
        <v>307</v>
      </c>
      <c r="DG9" s="99" t="s">
        <v>149</v>
      </c>
      <c r="DJ9" s="97" t="s">
        <v>28</v>
      </c>
      <c r="DK9" s="100">
        <v>800</v>
      </c>
      <c r="DL9" s="100">
        <v>988</v>
      </c>
      <c r="DM9" s="100">
        <v>935</v>
      </c>
      <c r="DN9" s="100">
        <v>870</v>
      </c>
      <c r="DO9" s="100">
        <v>801</v>
      </c>
      <c r="DP9" s="100">
        <v>922</v>
      </c>
      <c r="DQ9" s="98">
        <v>341</v>
      </c>
      <c r="DR9" s="98">
        <v>310</v>
      </c>
      <c r="DS9" s="98">
        <v>313</v>
      </c>
      <c r="DT9" s="98">
        <v>298</v>
      </c>
      <c r="DU9" s="98">
        <v>278</v>
      </c>
      <c r="DV9" s="98">
        <v>255</v>
      </c>
      <c r="DW9" s="99" t="s">
        <v>149</v>
      </c>
    </row>
    <row r="10" spans="1:127">
      <c r="B10" s="97" t="s">
        <v>29</v>
      </c>
      <c r="C10" s="102">
        <v>2455</v>
      </c>
      <c r="D10" s="104">
        <v>3622</v>
      </c>
      <c r="E10" s="103">
        <v>3219</v>
      </c>
      <c r="F10" s="104">
        <v>4393</v>
      </c>
      <c r="G10" s="102">
        <v>2756</v>
      </c>
      <c r="H10" s="104">
        <v>3761</v>
      </c>
      <c r="I10" s="98">
        <v>354</v>
      </c>
      <c r="J10" s="100">
        <v>511</v>
      </c>
      <c r="K10" s="102">
        <v>2724</v>
      </c>
      <c r="L10" s="104">
        <v>3615</v>
      </c>
      <c r="M10" s="104">
        <v>4257</v>
      </c>
      <c r="N10" s="104">
        <v>4959</v>
      </c>
      <c r="O10" s="99" t="s">
        <v>149</v>
      </c>
      <c r="R10" s="97" t="s">
        <v>29</v>
      </c>
      <c r="S10" s="104">
        <v>4678</v>
      </c>
      <c r="T10" s="104">
        <v>5804</v>
      </c>
      <c r="U10" s="100">
        <v>561</v>
      </c>
      <c r="V10" s="100">
        <v>723</v>
      </c>
      <c r="W10" s="102">
        <v>3157</v>
      </c>
      <c r="X10" s="104">
        <v>4226</v>
      </c>
      <c r="Y10" s="104">
        <v>4383</v>
      </c>
      <c r="Z10" s="104">
        <v>4640</v>
      </c>
      <c r="AA10" s="103">
        <v>3642</v>
      </c>
      <c r="AB10" s="104">
        <v>4546</v>
      </c>
      <c r="AC10" s="98">
        <v>416</v>
      </c>
      <c r="AD10" s="100">
        <v>610</v>
      </c>
      <c r="AE10" s="99" t="s">
        <v>149</v>
      </c>
      <c r="AH10" s="97" t="s">
        <v>29</v>
      </c>
      <c r="AI10" s="103">
        <v>5755</v>
      </c>
      <c r="AJ10" s="104">
        <v>7796</v>
      </c>
      <c r="AK10" s="104">
        <v>7151</v>
      </c>
      <c r="AL10" s="104">
        <v>7606</v>
      </c>
      <c r="AM10" s="104">
        <v>7423</v>
      </c>
      <c r="AN10" s="104">
        <v>7258</v>
      </c>
      <c r="AO10" s="98">
        <v>562</v>
      </c>
      <c r="AP10" s="98">
        <v>803</v>
      </c>
      <c r="AQ10" s="103">
        <v>4729</v>
      </c>
      <c r="AR10" s="104">
        <v>6554</v>
      </c>
      <c r="AS10" s="104">
        <v>7129</v>
      </c>
      <c r="AT10" s="105">
        <v>9022</v>
      </c>
      <c r="AU10" s="99" t="s">
        <v>149</v>
      </c>
      <c r="AX10" s="97" t="s">
        <v>29</v>
      </c>
      <c r="AY10" s="104">
        <v>7060</v>
      </c>
      <c r="AZ10" s="105">
        <v>9734</v>
      </c>
      <c r="BA10" s="98">
        <v>618</v>
      </c>
      <c r="BB10" s="98">
        <v>754</v>
      </c>
      <c r="BC10" s="103">
        <v>5496</v>
      </c>
      <c r="BD10" s="103">
        <v>6132</v>
      </c>
      <c r="BE10" s="103">
        <v>5811</v>
      </c>
      <c r="BF10" s="104">
        <v>7436</v>
      </c>
      <c r="BG10" s="103">
        <v>5764</v>
      </c>
      <c r="BH10" s="104">
        <v>7028</v>
      </c>
      <c r="BI10" s="98">
        <v>544</v>
      </c>
      <c r="BJ10" s="98">
        <v>802</v>
      </c>
      <c r="BK10" s="99" t="s">
        <v>149</v>
      </c>
      <c r="BN10" s="97" t="s">
        <v>29</v>
      </c>
      <c r="BO10" s="103">
        <v>6996</v>
      </c>
      <c r="BP10" s="104">
        <v>9175</v>
      </c>
      <c r="BQ10" s="104">
        <v>10778</v>
      </c>
      <c r="BR10" s="104">
        <v>10521</v>
      </c>
      <c r="BS10" s="104">
        <v>8665</v>
      </c>
      <c r="BT10" s="104">
        <v>9494</v>
      </c>
      <c r="BU10" s="98">
        <v>651</v>
      </c>
      <c r="BV10" s="98">
        <v>756</v>
      </c>
      <c r="BW10" s="103">
        <v>7381</v>
      </c>
      <c r="BX10" s="104">
        <v>8789</v>
      </c>
      <c r="BY10" s="104">
        <v>9373</v>
      </c>
      <c r="BZ10" s="104">
        <v>11000</v>
      </c>
      <c r="CA10" s="99" t="s">
        <v>149</v>
      </c>
      <c r="CD10" s="97" t="s">
        <v>29</v>
      </c>
      <c r="CE10" s="104">
        <v>8675</v>
      </c>
      <c r="CF10" s="104">
        <v>11099</v>
      </c>
      <c r="CG10" s="98">
        <v>507</v>
      </c>
      <c r="CH10" s="98">
        <v>663</v>
      </c>
      <c r="CI10" s="102">
        <v>6235</v>
      </c>
      <c r="CJ10" s="103">
        <v>7944</v>
      </c>
      <c r="CK10" s="103">
        <v>7509</v>
      </c>
      <c r="CL10" s="104">
        <v>10651</v>
      </c>
      <c r="CM10" s="104">
        <v>9147</v>
      </c>
      <c r="CN10" s="104">
        <v>10845</v>
      </c>
      <c r="CO10" s="98">
        <v>613</v>
      </c>
      <c r="CP10" s="98">
        <v>685</v>
      </c>
      <c r="CQ10" s="99" t="s">
        <v>149</v>
      </c>
      <c r="CT10" s="97" t="s">
        <v>29</v>
      </c>
      <c r="CU10" s="102">
        <v>2382</v>
      </c>
      <c r="CV10" s="102">
        <v>2496</v>
      </c>
      <c r="CW10" s="102">
        <v>2576</v>
      </c>
      <c r="CX10" s="102">
        <v>2637</v>
      </c>
      <c r="CY10" s="102">
        <v>2590</v>
      </c>
      <c r="CZ10" s="102">
        <v>2645</v>
      </c>
      <c r="DA10" s="98">
        <v>307</v>
      </c>
      <c r="DB10" s="98">
        <v>273</v>
      </c>
      <c r="DC10" s="98">
        <v>295</v>
      </c>
      <c r="DD10" s="98">
        <v>271</v>
      </c>
      <c r="DE10" s="98">
        <v>304</v>
      </c>
      <c r="DF10" s="98">
        <v>291</v>
      </c>
      <c r="DG10" s="99" t="s">
        <v>149</v>
      </c>
      <c r="DJ10" s="97" t="s">
        <v>29</v>
      </c>
      <c r="DK10" s="102">
        <v>2178</v>
      </c>
      <c r="DL10" s="102">
        <v>2308</v>
      </c>
      <c r="DM10" s="102">
        <v>2321</v>
      </c>
      <c r="DN10" s="102">
        <v>2496</v>
      </c>
      <c r="DO10" s="102">
        <v>2528</v>
      </c>
      <c r="DP10" s="102">
        <v>2529</v>
      </c>
      <c r="DQ10" s="98">
        <v>338</v>
      </c>
      <c r="DR10" s="98">
        <v>315</v>
      </c>
      <c r="DS10" s="98">
        <v>277</v>
      </c>
      <c r="DT10" s="98">
        <v>281</v>
      </c>
      <c r="DU10" s="98">
        <v>284</v>
      </c>
      <c r="DV10" s="98">
        <v>285</v>
      </c>
      <c r="DW10" s="99" t="s">
        <v>149</v>
      </c>
    </row>
    <row r="11" spans="1:127">
      <c r="B11" s="97" t="s">
        <v>30</v>
      </c>
      <c r="C11" s="103">
        <v>2899</v>
      </c>
      <c r="D11" s="103">
        <v>3516</v>
      </c>
      <c r="E11" s="103">
        <v>2912</v>
      </c>
      <c r="F11" s="104">
        <v>4711</v>
      </c>
      <c r="G11" s="103">
        <v>3114</v>
      </c>
      <c r="H11" s="104">
        <v>3791</v>
      </c>
      <c r="I11" s="98">
        <v>465</v>
      </c>
      <c r="J11" s="102">
        <v>2053</v>
      </c>
      <c r="K11" s="103">
        <v>2884</v>
      </c>
      <c r="L11" s="104">
        <v>4210</v>
      </c>
      <c r="M11" s="104">
        <v>4397</v>
      </c>
      <c r="N11" s="105">
        <v>5207</v>
      </c>
      <c r="O11" s="99" t="s">
        <v>149</v>
      </c>
      <c r="R11" s="97" t="s">
        <v>30</v>
      </c>
      <c r="S11" s="104">
        <v>5144</v>
      </c>
      <c r="T11" s="105">
        <v>5901</v>
      </c>
      <c r="U11" s="100">
        <v>622</v>
      </c>
      <c r="V11" s="102">
        <v>2587</v>
      </c>
      <c r="W11" s="103">
        <v>3685</v>
      </c>
      <c r="X11" s="104">
        <v>4680</v>
      </c>
      <c r="Y11" s="103">
        <v>3821</v>
      </c>
      <c r="Z11" s="104">
        <v>4894</v>
      </c>
      <c r="AA11" s="103">
        <v>4011</v>
      </c>
      <c r="AB11" s="104">
        <v>4411</v>
      </c>
      <c r="AC11" s="98">
        <v>538</v>
      </c>
      <c r="AD11" s="102">
        <v>1984</v>
      </c>
      <c r="AE11" s="99" t="s">
        <v>149</v>
      </c>
      <c r="AH11" s="97" t="s">
        <v>30</v>
      </c>
      <c r="AI11" s="103">
        <v>5610</v>
      </c>
      <c r="AJ11" s="104">
        <v>7873</v>
      </c>
      <c r="AK11" s="104">
        <v>7272</v>
      </c>
      <c r="AL11" s="104">
        <v>7429</v>
      </c>
      <c r="AM11" s="104">
        <v>7242</v>
      </c>
      <c r="AN11" s="104">
        <v>7579</v>
      </c>
      <c r="AO11" s="98">
        <v>662</v>
      </c>
      <c r="AP11" s="102">
        <v>4399</v>
      </c>
      <c r="AQ11" s="103">
        <v>5330</v>
      </c>
      <c r="AR11" s="104">
        <v>8148</v>
      </c>
      <c r="AS11" s="104">
        <v>7454</v>
      </c>
      <c r="AT11" s="104">
        <v>8295</v>
      </c>
      <c r="AU11" s="99" t="s">
        <v>149</v>
      </c>
      <c r="AX11" s="97" t="s">
        <v>30</v>
      </c>
      <c r="AY11" s="104">
        <v>7893</v>
      </c>
      <c r="AZ11" s="105">
        <v>10092</v>
      </c>
      <c r="BA11" s="98">
        <v>775</v>
      </c>
      <c r="BB11" s="103">
        <v>5228</v>
      </c>
      <c r="BC11" s="103">
        <v>5412</v>
      </c>
      <c r="BD11" s="104">
        <v>8282</v>
      </c>
      <c r="BE11" s="104">
        <v>6648</v>
      </c>
      <c r="BF11" s="104">
        <v>8256</v>
      </c>
      <c r="BG11" s="104">
        <v>7640</v>
      </c>
      <c r="BH11" s="104">
        <v>7592</v>
      </c>
      <c r="BI11" s="98">
        <v>570</v>
      </c>
      <c r="BJ11" s="102">
        <v>4450</v>
      </c>
      <c r="BK11" s="99" t="s">
        <v>149</v>
      </c>
      <c r="BN11" s="97" t="s">
        <v>30</v>
      </c>
      <c r="BO11" s="103">
        <v>6782</v>
      </c>
      <c r="BP11" s="104">
        <v>10945</v>
      </c>
      <c r="BQ11" s="104">
        <v>9239</v>
      </c>
      <c r="BR11" s="104">
        <v>10452</v>
      </c>
      <c r="BS11" s="104">
        <v>9410</v>
      </c>
      <c r="BT11" s="104">
        <v>10796</v>
      </c>
      <c r="BU11" s="98">
        <v>652</v>
      </c>
      <c r="BV11" s="102">
        <v>5695</v>
      </c>
      <c r="BW11" s="103">
        <v>7750</v>
      </c>
      <c r="BX11" s="104">
        <v>11126</v>
      </c>
      <c r="BY11" s="104">
        <v>10400</v>
      </c>
      <c r="BZ11" s="105">
        <v>12706</v>
      </c>
      <c r="CA11" s="99" t="s">
        <v>149</v>
      </c>
      <c r="CD11" s="97" t="s">
        <v>30</v>
      </c>
      <c r="CE11" s="104">
        <v>10914</v>
      </c>
      <c r="CF11" s="105">
        <v>11766</v>
      </c>
      <c r="CG11" s="98">
        <v>623</v>
      </c>
      <c r="CH11" s="102">
        <v>6023</v>
      </c>
      <c r="CI11" s="102">
        <v>5578</v>
      </c>
      <c r="CJ11" s="104">
        <v>8272</v>
      </c>
      <c r="CK11" s="103">
        <v>7284</v>
      </c>
      <c r="CL11" s="104">
        <v>10223</v>
      </c>
      <c r="CM11" s="104">
        <v>9235</v>
      </c>
      <c r="CN11" s="104">
        <v>10937</v>
      </c>
      <c r="CO11" s="98">
        <v>596</v>
      </c>
      <c r="CP11" s="102">
        <v>5447</v>
      </c>
      <c r="CQ11" s="99" t="s">
        <v>149</v>
      </c>
      <c r="CT11" s="97" t="s">
        <v>30</v>
      </c>
      <c r="CU11" s="103">
        <v>4717</v>
      </c>
      <c r="CV11" s="103">
        <v>4404</v>
      </c>
      <c r="CW11" s="103">
        <v>4477</v>
      </c>
      <c r="CX11" s="103">
        <v>4351</v>
      </c>
      <c r="CY11" s="103">
        <v>4647</v>
      </c>
      <c r="CZ11" s="103">
        <v>4640</v>
      </c>
      <c r="DA11" s="98">
        <v>306</v>
      </c>
      <c r="DB11" s="98">
        <v>302</v>
      </c>
      <c r="DC11" s="98">
        <v>292</v>
      </c>
      <c r="DD11" s="98">
        <v>292</v>
      </c>
      <c r="DE11" s="98">
        <v>315</v>
      </c>
      <c r="DF11" s="98">
        <v>281</v>
      </c>
      <c r="DG11" s="99" t="s">
        <v>149</v>
      </c>
      <c r="DJ11" s="97" t="s">
        <v>30</v>
      </c>
      <c r="DK11" s="103">
        <v>3804</v>
      </c>
      <c r="DL11" s="103">
        <v>3617</v>
      </c>
      <c r="DM11" s="102">
        <v>3596</v>
      </c>
      <c r="DN11" s="103">
        <v>3654</v>
      </c>
      <c r="DO11" s="103">
        <v>3993</v>
      </c>
      <c r="DP11" s="103">
        <v>3811</v>
      </c>
      <c r="DQ11" s="98">
        <v>396</v>
      </c>
      <c r="DR11" s="98">
        <v>343</v>
      </c>
      <c r="DS11" s="98">
        <v>282</v>
      </c>
      <c r="DT11" s="98">
        <v>265</v>
      </c>
      <c r="DU11" s="98">
        <v>270</v>
      </c>
      <c r="DV11" s="98">
        <v>261</v>
      </c>
      <c r="DW11" s="99" t="s">
        <v>149</v>
      </c>
    </row>
    <row r="12" spans="1:127">
      <c r="B12" s="97" t="s">
        <v>31</v>
      </c>
      <c r="C12" s="102">
        <v>2731</v>
      </c>
      <c r="D12" s="103">
        <v>3434</v>
      </c>
      <c r="E12" s="104">
        <v>3657</v>
      </c>
      <c r="F12" s="104">
        <v>3808</v>
      </c>
      <c r="G12" s="103">
        <v>3100</v>
      </c>
      <c r="H12" s="98">
        <v>339</v>
      </c>
      <c r="I12" s="100">
        <v>529</v>
      </c>
      <c r="J12" s="101">
        <v>1588</v>
      </c>
      <c r="K12" s="103">
        <v>2995</v>
      </c>
      <c r="L12" s="104">
        <v>4546</v>
      </c>
      <c r="M12" s="104">
        <v>4437</v>
      </c>
      <c r="N12" s="105">
        <v>5539</v>
      </c>
      <c r="O12" s="99" t="s">
        <v>149</v>
      </c>
      <c r="R12" s="97" t="s">
        <v>31</v>
      </c>
      <c r="S12" s="104">
        <v>5687</v>
      </c>
      <c r="T12" s="98">
        <v>460</v>
      </c>
      <c r="U12" s="100">
        <v>704</v>
      </c>
      <c r="V12" s="102">
        <v>2312</v>
      </c>
      <c r="W12" s="103">
        <v>3880</v>
      </c>
      <c r="X12" s="104">
        <v>4674</v>
      </c>
      <c r="Y12" s="104">
        <v>4728</v>
      </c>
      <c r="Z12" s="104">
        <v>5472</v>
      </c>
      <c r="AA12" s="104">
        <v>4654</v>
      </c>
      <c r="AB12" s="98">
        <v>432</v>
      </c>
      <c r="AC12" s="100">
        <v>628</v>
      </c>
      <c r="AD12" s="101">
        <v>1649</v>
      </c>
      <c r="AE12" s="99" t="s">
        <v>149</v>
      </c>
      <c r="AH12" s="97" t="s">
        <v>31</v>
      </c>
      <c r="AI12" s="104">
        <v>6389</v>
      </c>
      <c r="AJ12" s="104">
        <v>7649</v>
      </c>
      <c r="AK12" s="104">
        <v>7725</v>
      </c>
      <c r="AL12" s="104">
        <v>7897</v>
      </c>
      <c r="AM12" s="105">
        <v>8720</v>
      </c>
      <c r="AN12" s="98">
        <v>524</v>
      </c>
      <c r="AO12" s="98">
        <v>647</v>
      </c>
      <c r="AP12" s="102">
        <v>4116</v>
      </c>
      <c r="AQ12" s="103">
        <v>5595</v>
      </c>
      <c r="AR12" s="104">
        <v>7284</v>
      </c>
      <c r="AS12" s="104">
        <v>7382</v>
      </c>
      <c r="AT12" s="105">
        <v>9168</v>
      </c>
      <c r="AU12" s="99" t="s">
        <v>149</v>
      </c>
      <c r="AX12" s="97" t="s">
        <v>31</v>
      </c>
      <c r="AY12" s="104">
        <v>8579</v>
      </c>
      <c r="AZ12" s="98">
        <v>544</v>
      </c>
      <c r="BA12" s="98">
        <v>795</v>
      </c>
      <c r="BB12" s="102">
        <v>5030</v>
      </c>
      <c r="BC12" s="103">
        <v>5811</v>
      </c>
      <c r="BD12" s="104">
        <v>7548</v>
      </c>
      <c r="BE12" s="104">
        <v>8095</v>
      </c>
      <c r="BF12" s="104">
        <v>8706</v>
      </c>
      <c r="BG12" s="104">
        <v>7841</v>
      </c>
      <c r="BH12" s="98">
        <v>504</v>
      </c>
      <c r="BI12" s="98">
        <v>648</v>
      </c>
      <c r="BJ12" s="102">
        <v>4190</v>
      </c>
      <c r="BK12" s="99" t="s">
        <v>149</v>
      </c>
      <c r="BN12" s="97" t="s">
        <v>31</v>
      </c>
      <c r="BO12" s="103">
        <v>8128</v>
      </c>
      <c r="BP12" s="104">
        <v>9702</v>
      </c>
      <c r="BQ12" s="104">
        <v>10743</v>
      </c>
      <c r="BR12" s="104">
        <v>10976</v>
      </c>
      <c r="BS12" s="104">
        <v>10828</v>
      </c>
      <c r="BT12" s="98">
        <v>577</v>
      </c>
      <c r="BU12" s="98">
        <v>700</v>
      </c>
      <c r="BV12" s="102">
        <v>5466</v>
      </c>
      <c r="BW12" s="104">
        <v>8870</v>
      </c>
      <c r="BX12" s="104">
        <v>10568</v>
      </c>
      <c r="BY12" s="104">
        <v>10721</v>
      </c>
      <c r="BZ12" s="105">
        <v>12730</v>
      </c>
      <c r="CA12" s="99" t="s">
        <v>149</v>
      </c>
      <c r="CD12" s="97" t="s">
        <v>31</v>
      </c>
      <c r="CE12" s="104">
        <v>9936</v>
      </c>
      <c r="CF12" s="98">
        <v>488</v>
      </c>
      <c r="CG12" s="98">
        <v>613</v>
      </c>
      <c r="CH12" s="102">
        <v>5562</v>
      </c>
      <c r="CI12" s="103">
        <v>7050</v>
      </c>
      <c r="CJ12" s="104">
        <v>8934</v>
      </c>
      <c r="CK12" s="104">
        <v>9530</v>
      </c>
      <c r="CL12" s="104">
        <v>10860</v>
      </c>
      <c r="CM12" s="104">
        <v>9427</v>
      </c>
      <c r="CN12" s="98">
        <v>497</v>
      </c>
      <c r="CO12" s="98">
        <v>717</v>
      </c>
      <c r="CP12" s="102">
        <v>5027</v>
      </c>
      <c r="CQ12" s="99" t="s">
        <v>149</v>
      </c>
      <c r="CT12" s="97" t="s">
        <v>31</v>
      </c>
      <c r="CU12" s="104">
        <v>6305</v>
      </c>
      <c r="CV12" s="104">
        <v>5955</v>
      </c>
      <c r="CW12" s="104">
        <v>5507</v>
      </c>
      <c r="CX12" s="104">
        <v>5970</v>
      </c>
      <c r="CY12" s="104">
        <v>6293</v>
      </c>
      <c r="CZ12" s="104">
        <v>6132</v>
      </c>
      <c r="DA12" s="98">
        <v>348</v>
      </c>
      <c r="DB12" s="98">
        <v>302</v>
      </c>
      <c r="DC12" s="98">
        <v>271</v>
      </c>
      <c r="DD12" s="98">
        <v>314</v>
      </c>
      <c r="DE12" s="98">
        <v>316</v>
      </c>
      <c r="DF12" s="98">
        <v>270</v>
      </c>
      <c r="DG12" s="99" t="s">
        <v>149</v>
      </c>
      <c r="DJ12" s="97" t="s">
        <v>31</v>
      </c>
      <c r="DK12" s="104">
        <v>5452</v>
      </c>
      <c r="DL12" s="104">
        <v>5176</v>
      </c>
      <c r="DM12" s="104">
        <v>5255</v>
      </c>
      <c r="DN12" s="104">
        <v>4967</v>
      </c>
      <c r="DO12" s="104">
        <v>5170</v>
      </c>
      <c r="DP12" s="104">
        <v>5272</v>
      </c>
      <c r="DQ12" s="98">
        <v>384</v>
      </c>
      <c r="DR12" s="98">
        <v>301</v>
      </c>
      <c r="DS12" s="98">
        <v>278</v>
      </c>
      <c r="DT12" s="98">
        <v>279</v>
      </c>
      <c r="DU12" s="98">
        <v>269</v>
      </c>
      <c r="DV12" s="98">
        <v>272</v>
      </c>
      <c r="DW12" s="99" t="s">
        <v>149</v>
      </c>
    </row>
    <row r="13" spans="1:127">
      <c r="B13" s="97" t="s">
        <v>32</v>
      </c>
      <c r="C13" s="102">
        <v>2789</v>
      </c>
      <c r="D13" s="103">
        <v>3149</v>
      </c>
      <c r="E13" s="104">
        <v>4681</v>
      </c>
      <c r="F13" s="102">
        <v>2780</v>
      </c>
      <c r="G13" s="103">
        <v>3485</v>
      </c>
      <c r="H13" s="98">
        <v>334</v>
      </c>
      <c r="I13" s="100">
        <v>583</v>
      </c>
      <c r="J13" s="98">
        <v>116</v>
      </c>
      <c r="K13" s="104">
        <v>3652</v>
      </c>
      <c r="L13" s="104">
        <v>4528</v>
      </c>
      <c r="M13" s="104">
        <v>5101</v>
      </c>
      <c r="N13" s="104">
        <v>3636</v>
      </c>
      <c r="O13" s="99" t="s">
        <v>149</v>
      </c>
      <c r="R13" s="97" t="s">
        <v>32</v>
      </c>
      <c r="S13" s="105">
        <v>6265</v>
      </c>
      <c r="T13" s="100">
        <v>548</v>
      </c>
      <c r="U13" s="100">
        <v>848</v>
      </c>
      <c r="V13" s="98">
        <v>141</v>
      </c>
      <c r="W13" s="104">
        <v>4162</v>
      </c>
      <c r="X13" s="104">
        <v>4716</v>
      </c>
      <c r="Y13" s="104">
        <v>5612</v>
      </c>
      <c r="Z13" s="104">
        <v>4134</v>
      </c>
      <c r="AA13" s="104">
        <v>5430</v>
      </c>
      <c r="AB13" s="98">
        <v>509</v>
      </c>
      <c r="AC13" s="100">
        <v>655</v>
      </c>
      <c r="AD13" s="98">
        <v>149</v>
      </c>
      <c r="AE13" s="99" t="s">
        <v>149</v>
      </c>
      <c r="AH13" s="97" t="s">
        <v>32</v>
      </c>
      <c r="AI13" s="104">
        <v>6845</v>
      </c>
      <c r="AJ13" s="104">
        <v>6990</v>
      </c>
      <c r="AK13" s="104">
        <v>7832</v>
      </c>
      <c r="AL13" s="104">
        <v>7274</v>
      </c>
      <c r="AM13" s="104">
        <v>8349</v>
      </c>
      <c r="AN13" s="98">
        <v>580</v>
      </c>
      <c r="AO13" s="100">
        <v>914</v>
      </c>
      <c r="AP13" s="98">
        <v>192</v>
      </c>
      <c r="AQ13" s="103">
        <v>5113</v>
      </c>
      <c r="AR13" s="104">
        <v>7047</v>
      </c>
      <c r="AS13" s="105">
        <v>8794</v>
      </c>
      <c r="AT13" s="104">
        <v>6026</v>
      </c>
      <c r="AU13" s="99" t="s">
        <v>149</v>
      </c>
      <c r="AX13" s="97" t="s">
        <v>32</v>
      </c>
      <c r="AY13" s="104">
        <v>9186</v>
      </c>
      <c r="AZ13" s="98">
        <v>548</v>
      </c>
      <c r="BA13" s="98">
        <v>792</v>
      </c>
      <c r="BB13" s="98">
        <v>174</v>
      </c>
      <c r="BC13" s="103">
        <v>6423</v>
      </c>
      <c r="BD13" s="104">
        <v>7773</v>
      </c>
      <c r="BE13" s="104">
        <v>8724</v>
      </c>
      <c r="BF13" s="104">
        <v>6542</v>
      </c>
      <c r="BG13" s="104">
        <v>8034</v>
      </c>
      <c r="BH13" s="98">
        <v>571</v>
      </c>
      <c r="BI13" s="100">
        <v>851</v>
      </c>
      <c r="BJ13" s="98">
        <v>174</v>
      </c>
      <c r="BK13" s="99" t="s">
        <v>149</v>
      </c>
      <c r="BN13" s="97" t="s">
        <v>32</v>
      </c>
      <c r="BO13" s="104">
        <v>8531</v>
      </c>
      <c r="BP13" s="104">
        <v>9271</v>
      </c>
      <c r="BQ13" s="104">
        <v>10835</v>
      </c>
      <c r="BR13" s="104">
        <v>8486</v>
      </c>
      <c r="BS13" s="104">
        <v>11051</v>
      </c>
      <c r="BT13" s="98">
        <v>562</v>
      </c>
      <c r="BU13" s="98">
        <v>770</v>
      </c>
      <c r="BV13" s="98">
        <v>171</v>
      </c>
      <c r="BW13" s="104">
        <v>9821</v>
      </c>
      <c r="BX13" s="104">
        <v>10016</v>
      </c>
      <c r="BY13" s="104">
        <v>11770</v>
      </c>
      <c r="BZ13" s="104">
        <v>10520</v>
      </c>
      <c r="CA13" s="99" t="s">
        <v>149</v>
      </c>
      <c r="CD13" s="97" t="s">
        <v>32</v>
      </c>
      <c r="CE13" s="104">
        <v>10527</v>
      </c>
      <c r="CF13" s="98">
        <v>539</v>
      </c>
      <c r="CG13" s="98">
        <v>699</v>
      </c>
      <c r="CH13" s="98">
        <v>212</v>
      </c>
      <c r="CI13" s="103">
        <v>7796</v>
      </c>
      <c r="CJ13" s="103">
        <v>7422</v>
      </c>
      <c r="CK13" s="104">
        <v>10699</v>
      </c>
      <c r="CL13" s="104">
        <v>8890</v>
      </c>
      <c r="CM13" s="104">
        <v>10453</v>
      </c>
      <c r="CN13" s="98">
        <v>583</v>
      </c>
      <c r="CO13" s="98">
        <v>712</v>
      </c>
      <c r="CP13" s="98">
        <v>112</v>
      </c>
      <c r="CQ13" s="99" t="s">
        <v>149</v>
      </c>
      <c r="CT13" s="97" t="s">
        <v>32</v>
      </c>
      <c r="CU13" s="104">
        <v>6769</v>
      </c>
      <c r="CV13" s="104">
        <v>6838</v>
      </c>
      <c r="CW13" s="104">
        <v>6668</v>
      </c>
      <c r="CX13" s="104">
        <v>6637</v>
      </c>
      <c r="CY13" s="105">
        <v>7034</v>
      </c>
      <c r="CZ13" s="104">
        <v>6585</v>
      </c>
      <c r="DA13" s="98">
        <v>395</v>
      </c>
      <c r="DB13" s="98">
        <v>329</v>
      </c>
      <c r="DC13" s="98">
        <v>320</v>
      </c>
      <c r="DD13" s="98">
        <v>333</v>
      </c>
      <c r="DE13" s="98">
        <v>296</v>
      </c>
      <c r="DF13" s="98">
        <v>330</v>
      </c>
      <c r="DG13" s="99" t="s">
        <v>149</v>
      </c>
      <c r="DJ13" s="97" t="s">
        <v>32</v>
      </c>
      <c r="DK13" s="104">
        <v>6281</v>
      </c>
      <c r="DL13" s="104">
        <v>5898</v>
      </c>
      <c r="DM13" s="104">
        <v>5995</v>
      </c>
      <c r="DN13" s="104">
        <v>5826</v>
      </c>
      <c r="DO13" s="104">
        <v>5978</v>
      </c>
      <c r="DP13" s="104">
        <v>5931</v>
      </c>
      <c r="DQ13" s="98">
        <v>398</v>
      </c>
      <c r="DR13" s="98">
        <v>354</v>
      </c>
      <c r="DS13" s="98">
        <v>324</v>
      </c>
      <c r="DT13" s="98">
        <v>314</v>
      </c>
      <c r="DU13" s="98">
        <v>304</v>
      </c>
      <c r="DV13" s="98">
        <v>300</v>
      </c>
      <c r="DW13" s="99" t="s">
        <v>149</v>
      </c>
    </row>
    <row r="14" spans="1:127">
      <c r="B14" s="97" t="s">
        <v>33</v>
      </c>
      <c r="C14" s="102">
        <v>2625</v>
      </c>
      <c r="D14" s="102">
        <v>2575</v>
      </c>
      <c r="E14" s="104">
        <v>4091</v>
      </c>
      <c r="F14" s="104">
        <v>3826</v>
      </c>
      <c r="G14" s="104">
        <v>4508</v>
      </c>
      <c r="H14" s="100">
        <v>533</v>
      </c>
      <c r="I14" s="98">
        <v>278</v>
      </c>
      <c r="J14" s="98">
        <v>129</v>
      </c>
      <c r="K14" s="104">
        <v>4113</v>
      </c>
      <c r="L14" s="104">
        <v>4011</v>
      </c>
      <c r="M14" s="104">
        <v>4870</v>
      </c>
      <c r="N14" s="104">
        <v>4171</v>
      </c>
      <c r="O14" s="99" t="s">
        <v>149</v>
      </c>
      <c r="R14" s="97" t="s">
        <v>33</v>
      </c>
      <c r="S14" s="104">
        <v>5801</v>
      </c>
      <c r="T14" s="100">
        <v>695</v>
      </c>
      <c r="U14" s="98">
        <v>342</v>
      </c>
      <c r="V14" s="98">
        <v>154</v>
      </c>
      <c r="W14" s="104">
        <v>4483</v>
      </c>
      <c r="X14" s="104">
        <v>4215</v>
      </c>
      <c r="Y14" s="104">
        <v>4984</v>
      </c>
      <c r="Z14" s="105">
        <v>5868</v>
      </c>
      <c r="AA14" s="104">
        <v>5339</v>
      </c>
      <c r="AB14" s="100">
        <v>659</v>
      </c>
      <c r="AC14" s="98">
        <v>322</v>
      </c>
      <c r="AD14" s="98">
        <v>104</v>
      </c>
      <c r="AE14" s="99" t="s">
        <v>149</v>
      </c>
      <c r="AH14" s="97" t="s">
        <v>33</v>
      </c>
      <c r="AI14" s="104">
        <v>6403</v>
      </c>
      <c r="AJ14" s="104">
        <v>6077</v>
      </c>
      <c r="AK14" s="104">
        <v>8080</v>
      </c>
      <c r="AL14" s="104">
        <v>7428</v>
      </c>
      <c r="AM14" s="104">
        <v>8319</v>
      </c>
      <c r="AN14" s="98">
        <v>724</v>
      </c>
      <c r="AO14" s="98">
        <v>350</v>
      </c>
      <c r="AP14" s="98">
        <v>174</v>
      </c>
      <c r="AQ14" s="104">
        <v>6076</v>
      </c>
      <c r="AR14" s="104">
        <v>7019</v>
      </c>
      <c r="AS14" s="104">
        <v>8174</v>
      </c>
      <c r="AT14" s="104">
        <v>7419</v>
      </c>
      <c r="AU14" s="99" t="s">
        <v>149</v>
      </c>
      <c r="AX14" s="97" t="s">
        <v>33</v>
      </c>
      <c r="AY14" s="105">
        <v>10098</v>
      </c>
      <c r="AZ14" s="98">
        <v>757</v>
      </c>
      <c r="BA14" s="98">
        <v>399</v>
      </c>
      <c r="BB14" s="98">
        <v>167</v>
      </c>
      <c r="BC14" s="104">
        <v>6963</v>
      </c>
      <c r="BD14" s="104">
        <v>7233</v>
      </c>
      <c r="BE14" s="104">
        <v>8099</v>
      </c>
      <c r="BF14" s="104">
        <v>8346</v>
      </c>
      <c r="BG14" s="104">
        <v>8706</v>
      </c>
      <c r="BH14" s="98">
        <v>673</v>
      </c>
      <c r="BI14" s="98">
        <v>341</v>
      </c>
      <c r="BJ14" s="98">
        <v>123</v>
      </c>
      <c r="BK14" s="99" t="s">
        <v>149</v>
      </c>
      <c r="BN14" s="97" t="s">
        <v>33</v>
      </c>
      <c r="BO14" s="104">
        <v>8870</v>
      </c>
      <c r="BP14" s="104">
        <v>9064</v>
      </c>
      <c r="BQ14" s="104">
        <v>10407</v>
      </c>
      <c r="BR14" s="104">
        <v>10312</v>
      </c>
      <c r="BS14" s="104">
        <v>11184</v>
      </c>
      <c r="BT14" s="98">
        <v>677</v>
      </c>
      <c r="BU14" s="98">
        <v>335</v>
      </c>
      <c r="BV14" s="98">
        <v>211</v>
      </c>
      <c r="BW14" s="104">
        <v>10227</v>
      </c>
      <c r="BX14" s="104">
        <v>8887</v>
      </c>
      <c r="BY14" s="104">
        <v>11037</v>
      </c>
      <c r="BZ14" s="104">
        <v>11591</v>
      </c>
      <c r="CA14" s="99" t="s">
        <v>149</v>
      </c>
      <c r="CD14" s="97" t="s">
        <v>33</v>
      </c>
      <c r="CE14" s="104">
        <v>11085</v>
      </c>
      <c r="CF14" s="98">
        <v>620</v>
      </c>
      <c r="CG14" s="98">
        <v>333</v>
      </c>
      <c r="CH14" s="98">
        <v>173</v>
      </c>
      <c r="CI14" s="103">
        <v>8021</v>
      </c>
      <c r="CJ14" s="103">
        <v>7438</v>
      </c>
      <c r="CK14" s="104">
        <v>10466</v>
      </c>
      <c r="CL14" s="104">
        <v>11308</v>
      </c>
      <c r="CM14" s="104">
        <v>10628</v>
      </c>
      <c r="CN14" s="98">
        <v>724</v>
      </c>
      <c r="CO14" s="98">
        <v>291</v>
      </c>
      <c r="CP14" s="98">
        <v>130</v>
      </c>
      <c r="CQ14" s="99" t="s">
        <v>149</v>
      </c>
      <c r="CT14" s="97" t="s">
        <v>33</v>
      </c>
      <c r="CU14" s="104">
        <v>6680</v>
      </c>
      <c r="CV14" s="104">
        <v>6651</v>
      </c>
      <c r="CW14" s="105">
        <v>7222</v>
      </c>
      <c r="CX14" s="105">
        <v>7029</v>
      </c>
      <c r="CY14" s="105">
        <v>7521</v>
      </c>
      <c r="CZ14" s="104">
        <v>6988</v>
      </c>
      <c r="DA14" s="98">
        <v>467</v>
      </c>
      <c r="DB14" s="98">
        <v>414</v>
      </c>
      <c r="DC14" s="98">
        <v>420</v>
      </c>
      <c r="DD14" s="98">
        <v>424</v>
      </c>
      <c r="DE14" s="98">
        <v>406</v>
      </c>
      <c r="DF14" s="98">
        <v>462</v>
      </c>
      <c r="DG14" s="99" t="s">
        <v>149</v>
      </c>
      <c r="DJ14" s="97" t="s">
        <v>33</v>
      </c>
      <c r="DK14" s="104">
        <v>6425</v>
      </c>
      <c r="DL14" s="104">
        <v>6354</v>
      </c>
      <c r="DM14" s="105">
        <v>6542</v>
      </c>
      <c r="DN14" s="104">
        <v>6140</v>
      </c>
      <c r="DO14" s="105">
        <v>6475</v>
      </c>
      <c r="DP14" s="105">
        <v>6941</v>
      </c>
      <c r="DQ14" s="98">
        <v>460</v>
      </c>
      <c r="DR14" s="98">
        <v>381</v>
      </c>
      <c r="DS14" s="98">
        <v>394</v>
      </c>
      <c r="DT14" s="98">
        <v>409</v>
      </c>
      <c r="DU14" s="98">
        <v>441</v>
      </c>
      <c r="DV14" s="98">
        <v>425</v>
      </c>
      <c r="DW14" s="99" t="s">
        <v>149</v>
      </c>
    </row>
    <row r="16" spans="1:127">
      <c r="A16" s="94" t="s">
        <v>151</v>
      </c>
      <c r="B16" s="95"/>
      <c r="Q16" s="94" t="s">
        <v>151</v>
      </c>
      <c r="R16" s="95"/>
      <c r="AG16" s="94" t="s">
        <v>151</v>
      </c>
      <c r="AH16" s="95"/>
      <c r="AW16" s="94" t="s">
        <v>151</v>
      </c>
      <c r="AX16" s="95"/>
      <c r="BM16" s="94" t="s">
        <v>151</v>
      </c>
      <c r="BN16" s="95"/>
      <c r="CC16" s="94" t="s">
        <v>151</v>
      </c>
      <c r="CD16" s="95"/>
      <c r="CS16" s="94" t="s">
        <v>151</v>
      </c>
      <c r="CT16" s="95"/>
      <c r="DI16" s="94" t="s">
        <v>151</v>
      </c>
      <c r="DJ16" s="95"/>
    </row>
    <row r="17" spans="1:127" ht="36">
      <c r="A17" s="95" t="s">
        <v>150</v>
      </c>
      <c r="B17" s="95">
        <v>24.3</v>
      </c>
      <c r="Q17" s="95" t="s">
        <v>150</v>
      </c>
      <c r="R17" s="95">
        <v>24.2</v>
      </c>
      <c r="AG17" s="95" t="s">
        <v>150</v>
      </c>
      <c r="AH17" s="95">
        <v>24.1</v>
      </c>
      <c r="AW17" s="95" t="s">
        <v>150</v>
      </c>
      <c r="AX17" s="95">
        <v>24.1</v>
      </c>
      <c r="BM17" s="95" t="s">
        <v>150</v>
      </c>
      <c r="BN17" s="95">
        <v>24</v>
      </c>
      <c r="CC17" s="95" t="s">
        <v>150</v>
      </c>
      <c r="CD17" s="95">
        <v>23.9</v>
      </c>
      <c r="CS17" s="95" t="s">
        <v>150</v>
      </c>
      <c r="CT17" s="95">
        <v>23.9</v>
      </c>
      <c r="DI17" s="95" t="s">
        <v>150</v>
      </c>
      <c r="DJ17" s="95">
        <v>23.9</v>
      </c>
    </row>
    <row r="19" spans="1:127">
      <c r="B19" s="96"/>
      <c r="C19" s="97">
        <v>1</v>
      </c>
      <c r="D19" s="97">
        <v>2</v>
      </c>
      <c r="E19" s="97">
        <v>3</v>
      </c>
      <c r="F19" s="97">
        <v>4</v>
      </c>
      <c r="G19" s="97">
        <v>5</v>
      </c>
      <c r="H19" s="97">
        <v>6</v>
      </c>
      <c r="I19" s="97">
        <v>7</v>
      </c>
      <c r="J19" s="97">
        <v>8</v>
      </c>
      <c r="K19" s="97">
        <v>9</v>
      </c>
      <c r="L19" s="97">
        <v>10</v>
      </c>
      <c r="M19" s="97">
        <v>11</v>
      </c>
      <c r="N19" s="97">
        <v>12</v>
      </c>
      <c r="R19" s="96"/>
      <c r="S19" s="97">
        <v>1</v>
      </c>
      <c r="T19" s="97">
        <v>2</v>
      </c>
      <c r="U19" s="97">
        <v>3</v>
      </c>
      <c r="V19" s="97">
        <v>4</v>
      </c>
      <c r="W19" s="97">
        <v>5</v>
      </c>
      <c r="X19" s="97">
        <v>6</v>
      </c>
      <c r="Y19" s="97">
        <v>7</v>
      </c>
      <c r="Z19" s="97">
        <v>8</v>
      </c>
      <c r="AA19" s="97">
        <v>9</v>
      </c>
      <c r="AB19" s="97">
        <v>10</v>
      </c>
      <c r="AC19" s="97">
        <v>11</v>
      </c>
      <c r="AD19" s="97">
        <v>12</v>
      </c>
      <c r="AH19" s="96"/>
      <c r="AI19" s="97">
        <v>1</v>
      </c>
      <c r="AJ19" s="97">
        <v>2</v>
      </c>
      <c r="AK19" s="97">
        <v>3</v>
      </c>
      <c r="AL19" s="97">
        <v>4</v>
      </c>
      <c r="AM19" s="97">
        <v>5</v>
      </c>
      <c r="AN19" s="97">
        <v>6</v>
      </c>
      <c r="AO19" s="97">
        <v>7</v>
      </c>
      <c r="AP19" s="97">
        <v>8</v>
      </c>
      <c r="AQ19" s="97">
        <v>9</v>
      </c>
      <c r="AR19" s="97">
        <v>10</v>
      </c>
      <c r="AS19" s="97">
        <v>11</v>
      </c>
      <c r="AT19" s="97">
        <v>12</v>
      </c>
      <c r="AX19" s="96"/>
      <c r="AY19" s="97">
        <v>1</v>
      </c>
      <c r="AZ19" s="97">
        <v>2</v>
      </c>
      <c r="BA19" s="97">
        <v>3</v>
      </c>
      <c r="BB19" s="97">
        <v>4</v>
      </c>
      <c r="BC19" s="97">
        <v>5</v>
      </c>
      <c r="BD19" s="97">
        <v>6</v>
      </c>
      <c r="BE19" s="97">
        <v>7</v>
      </c>
      <c r="BF19" s="97">
        <v>8</v>
      </c>
      <c r="BG19" s="97">
        <v>9</v>
      </c>
      <c r="BH19" s="97">
        <v>10</v>
      </c>
      <c r="BI19" s="97">
        <v>11</v>
      </c>
      <c r="BJ19" s="97">
        <v>12</v>
      </c>
      <c r="BN19" s="96"/>
      <c r="BO19" s="97">
        <v>1</v>
      </c>
      <c r="BP19" s="97">
        <v>2</v>
      </c>
      <c r="BQ19" s="97">
        <v>3</v>
      </c>
      <c r="BR19" s="97">
        <v>4</v>
      </c>
      <c r="BS19" s="97">
        <v>5</v>
      </c>
      <c r="BT19" s="97">
        <v>6</v>
      </c>
      <c r="BU19" s="97">
        <v>7</v>
      </c>
      <c r="BV19" s="97">
        <v>8</v>
      </c>
      <c r="BW19" s="97">
        <v>9</v>
      </c>
      <c r="BX19" s="97">
        <v>10</v>
      </c>
      <c r="BY19" s="97">
        <v>11</v>
      </c>
      <c r="BZ19" s="97">
        <v>12</v>
      </c>
      <c r="CD19" s="96"/>
      <c r="CE19" s="97">
        <v>1</v>
      </c>
      <c r="CF19" s="97">
        <v>2</v>
      </c>
      <c r="CG19" s="97">
        <v>3</v>
      </c>
      <c r="CH19" s="97">
        <v>4</v>
      </c>
      <c r="CI19" s="97">
        <v>5</v>
      </c>
      <c r="CJ19" s="97">
        <v>6</v>
      </c>
      <c r="CK19" s="97">
        <v>7</v>
      </c>
      <c r="CL19" s="97">
        <v>8</v>
      </c>
      <c r="CM19" s="97">
        <v>9</v>
      </c>
      <c r="CN19" s="97">
        <v>10</v>
      </c>
      <c r="CO19" s="97">
        <v>11</v>
      </c>
      <c r="CP19" s="97">
        <v>12</v>
      </c>
      <c r="CT19" s="96"/>
      <c r="CU19" s="97">
        <v>1</v>
      </c>
      <c r="CV19" s="97">
        <v>2</v>
      </c>
      <c r="CW19" s="97">
        <v>3</v>
      </c>
      <c r="CX19" s="97">
        <v>4</v>
      </c>
      <c r="CY19" s="97">
        <v>5</v>
      </c>
      <c r="CZ19" s="97">
        <v>6</v>
      </c>
      <c r="DA19" s="97">
        <v>7</v>
      </c>
      <c r="DB19" s="97">
        <v>8</v>
      </c>
      <c r="DC19" s="97">
        <v>9</v>
      </c>
      <c r="DD19" s="97">
        <v>10</v>
      </c>
      <c r="DE19" s="97">
        <v>11</v>
      </c>
      <c r="DF19" s="97">
        <v>12</v>
      </c>
      <c r="DJ19" s="96"/>
      <c r="DK19" s="97">
        <v>1</v>
      </c>
      <c r="DL19" s="97">
        <v>2</v>
      </c>
      <c r="DM19" s="97">
        <v>3</v>
      </c>
      <c r="DN19" s="97">
        <v>4</v>
      </c>
      <c r="DO19" s="97">
        <v>5</v>
      </c>
      <c r="DP19" s="97">
        <v>6</v>
      </c>
      <c r="DQ19" s="97">
        <v>7</v>
      </c>
      <c r="DR19" s="97">
        <v>8</v>
      </c>
      <c r="DS19" s="97">
        <v>9</v>
      </c>
      <c r="DT19" s="97">
        <v>10</v>
      </c>
      <c r="DU19" s="97">
        <v>11</v>
      </c>
      <c r="DV19" s="97">
        <v>12</v>
      </c>
    </row>
    <row r="20" spans="1:127">
      <c r="B20" s="97" t="s">
        <v>26</v>
      </c>
      <c r="C20" s="101">
        <v>4128</v>
      </c>
      <c r="D20" s="101">
        <v>4397</v>
      </c>
      <c r="E20" s="101">
        <v>3897</v>
      </c>
      <c r="F20" s="101">
        <v>3995</v>
      </c>
      <c r="G20" s="100">
        <v>3357</v>
      </c>
      <c r="H20" s="102">
        <v>5933</v>
      </c>
      <c r="I20" s="100">
        <v>3190</v>
      </c>
      <c r="J20" s="103">
        <v>6460</v>
      </c>
      <c r="K20" s="101">
        <v>4308</v>
      </c>
      <c r="L20" s="102">
        <v>4633</v>
      </c>
      <c r="M20" s="101">
        <v>3882</v>
      </c>
      <c r="N20" s="101">
        <v>3990</v>
      </c>
      <c r="O20" s="99" t="s">
        <v>151</v>
      </c>
      <c r="R20" s="97" t="s">
        <v>26</v>
      </c>
      <c r="S20" s="101">
        <v>2882</v>
      </c>
      <c r="T20" s="102">
        <v>5140</v>
      </c>
      <c r="U20" s="100">
        <v>2613</v>
      </c>
      <c r="V20" s="103">
        <v>5256</v>
      </c>
      <c r="W20" s="102">
        <v>3872</v>
      </c>
      <c r="X20" s="101">
        <v>3619</v>
      </c>
      <c r="Y20" s="101">
        <v>3356</v>
      </c>
      <c r="Z20" s="102">
        <v>3914</v>
      </c>
      <c r="AA20" s="100">
        <v>2731</v>
      </c>
      <c r="AB20" s="102">
        <v>5185</v>
      </c>
      <c r="AC20" s="100">
        <v>2602</v>
      </c>
      <c r="AD20" s="104">
        <v>6242</v>
      </c>
      <c r="AE20" s="99" t="s">
        <v>151</v>
      </c>
      <c r="AH20" s="97" t="s">
        <v>26</v>
      </c>
      <c r="AI20" s="102">
        <v>3821</v>
      </c>
      <c r="AJ20" s="102">
        <v>3787</v>
      </c>
      <c r="AK20" s="101">
        <v>3359</v>
      </c>
      <c r="AL20" s="101">
        <v>3504</v>
      </c>
      <c r="AM20" s="100">
        <v>2621</v>
      </c>
      <c r="AN20" s="102">
        <v>5044</v>
      </c>
      <c r="AO20" s="101">
        <v>2825</v>
      </c>
      <c r="AP20" s="103">
        <v>5711</v>
      </c>
      <c r="AQ20" s="101">
        <v>3669</v>
      </c>
      <c r="AR20" s="102">
        <v>3972</v>
      </c>
      <c r="AS20" s="101">
        <v>3258</v>
      </c>
      <c r="AT20" s="101">
        <v>3499</v>
      </c>
      <c r="AU20" s="99" t="s">
        <v>151</v>
      </c>
      <c r="AX20" s="97" t="s">
        <v>26</v>
      </c>
      <c r="AY20" s="100">
        <v>2580</v>
      </c>
      <c r="AZ20" s="102">
        <v>4887</v>
      </c>
      <c r="BA20" s="98">
        <v>2396</v>
      </c>
      <c r="BB20" s="102">
        <v>5174</v>
      </c>
      <c r="BC20" s="101">
        <v>3487</v>
      </c>
      <c r="BD20" s="101">
        <v>3839</v>
      </c>
      <c r="BE20" s="101">
        <v>3123</v>
      </c>
      <c r="BF20" s="101">
        <v>3399</v>
      </c>
      <c r="BG20" s="100">
        <v>2824</v>
      </c>
      <c r="BH20" s="102">
        <v>4952</v>
      </c>
      <c r="BI20" s="100">
        <v>2709</v>
      </c>
      <c r="BJ20" s="103">
        <v>5457</v>
      </c>
      <c r="BK20" s="99" t="s">
        <v>151</v>
      </c>
      <c r="BN20" s="97" t="s">
        <v>26</v>
      </c>
      <c r="BO20" s="101">
        <v>3167</v>
      </c>
      <c r="BP20" s="101">
        <v>3324</v>
      </c>
      <c r="BQ20" s="101">
        <v>3165</v>
      </c>
      <c r="BR20" s="101">
        <v>3157</v>
      </c>
      <c r="BS20" s="100">
        <v>2698</v>
      </c>
      <c r="BT20" s="102">
        <v>4416</v>
      </c>
      <c r="BU20" s="100">
        <v>2451</v>
      </c>
      <c r="BV20" s="103">
        <v>5089</v>
      </c>
      <c r="BW20" s="101">
        <v>3374</v>
      </c>
      <c r="BX20" s="102">
        <v>3675</v>
      </c>
      <c r="BY20" s="101">
        <v>3184</v>
      </c>
      <c r="BZ20" s="101">
        <v>3359</v>
      </c>
      <c r="CA20" s="99" t="s">
        <v>151</v>
      </c>
      <c r="CD20" s="97" t="s">
        <v>26</v>
      </c>
      <c r="CE20" s="100">
        <v>3150</v>
      </c>
      <c r="CF20" s="103">
        <v>5908</v>
      </c>
      <c r="CG20" s="100">
        <v>2810</v>
      </c>
      <c r="CH20" s="103">
        <v>5943</v>
      </c>
      <c r="CI20" s="101">
        <v>3953</v>
      </c>
      <c r="CJ20" s="101">
        <v>4019</v>
      </c>
      <c r="CK20" s="100">
        <v>3292</v>
      </c>
      <c r="CL20" s="101">
        <v>4163</v>
      </c>
      <c r="CM20" s="100">
        <v>2936</v>
      </c>
      <c r="CN20" s="102">
        <v>5514</v>
      </c>
      <c r="CO20" s="100">
        <v>3273</v>
      </c>
      <c r="CP20" s="103">
        <v>5851</v>
      </c>
      <c r="CQ20" s="99" t="s">
        <v>151</v>
      </c>
      <c r="CT20" s="97" t="s">
        <v>26</v>
      </c>
      <c r="CU20" s="103">
        <v>2435</v>
      </c>
      <c r="CV20" s="103">
        <v>2315</v>
      </c>
      <c r="CW20" s="102">
        <v>2106</v>
      </c>
      <c r="CX20" s="102">
        <v>2221</v>
      </c>
      <c r="CY20" s="102">
        <v>2063</v>
      </c>
      <c r="CZ20" s="102">
        <v>2080</v>
      </c>
      <c r="DA20" s="104">
        <v>2704</v>
      </c>
      <c r="DB20" s="105">
        <v>2855</v>
      </c>
      <c r="DC20" s="104">
        <v>2774</v>
      </c>
      <c r="DD20" s="104">
        <v>2720</v>
      </c>
      <c r="DE20" s="104">
        <v>2750</v>
      </c>
      <c r="DF20" s="105">
        <v>2922</v>
      </c>
      <c r="DG20" s="99" t="s">
        <v>151</v>
      </c>
      <c r="DJ20" s="97" t="s">
        <v>26</v>
      </c>
      <c r="DK20" s="104">
        <v>2524</v>
      </c>
      <c r="DL20" s="102">
        <v>2174</v>
      </c>
      <c r="DM20" s="102">
        <v>2102</v>
      </c>
      <c r="DN20" s="102">
        <v>2056</v>
      </c>
      <c r="DO20" s="102">
        <v>1980</v>
      </c>
      <c r="DP20" s="102">
        <v>2078</v>
      </c>
      <c r="DQ20" s="104">
        <v>2727</v>
      </c>
      <c r="DR20" s="104">
        <v>2675</v>
      </c>
      <c r="DS20" s="104">
        <v>2543</v>
      </c>
      <c r="DT20" s="103">
        <v>2289</v>
      </c>
      <c r="DU20" s="103">
        <v>2482</v>
      </c>
      <c r="DV20" s="104">
        <v>2713</v>
      </c>
      <c r="DW20" s="99" t="s">
        <v>151</v>
      </c>
    </row>
    <row r="21" spans="1:127">
      <c r="B21" s="97" t="s">
        <v>27</v>
      </c>
      <c r="C21" s="101">
        <v>3598</v>
      </c>
      <c r="D21" s="101">
        <v>4139</v>
      </c>
      <c r="E21" s="100">
        <v>3434</v>
      </c>
      <c r="F21" s="103">
        <v>6195</v>
      </c>
      <c r="G21" s="98">
        <v>2768</v>
      </c>
      <c r="H21" s="102">
        <v>5581</v>
      </c>
      <c r="I21" s="98">
        <v>2985</v>
      </c>
      <c r="J21" s="102">
        <v>5439</v>
      </c>
      <c r="K21" s="100">
        <v>3523</v>
      </c>
      <c r="L21" s="101">
        <v>4118</v>
      </c>
      <c r="M21" s="101">
        <v>3783</v>
      </c>
      <c r="N21" s="102">
        <v>5600</v>
      </c>
      <c r="O21" s="99" t="s">
        <v>151</v>
      </c>
      <c r="R21" s="97" t="s">
        <v>27</v>
      </c>
      <c r="S21" s="100">
        <v>2772</v>
      </c>
      <c r="T21" s="103">
        <v>5349</v>
      </c>
      <c r="U21" s="98">
        <v>2112</v>
      </c>
      <c r="V21" s="102">
        <v>4398</v>
      </c>
      <c r="W21" s="101">
        <v>3080</v>
      </c>
      <c r="X21" s="101">
        <v>3419</v>
      </c>
      <c r="Y21" s="101">
        <v>3242</v>
      </c>
      <c r="Z21" s="103">
        <v>5624</v>
      </c>
      <c r="AA21" s="98">
        <v>2361</v>
      </c>
      <c r="AB21" s="102">
        <v>4932</v>
      </c>
      <c r="AC21" s="98">
        <v>2197</v>
      </c>
      <c r="AD21" s="102">
        <v>4783</v>
      </c>
      <c r="AE21" s="99" t="s">
        <v>151</v>
      </c>
      <c r="AH21" s="97" t="s">
        <v>27</v>
      </c>
      <c r="AI21" s="101">
        <v>3234</v>
      </c>
      <c r="AJ21" s="102">
        <v>3840</v>
      </c>
      <c r="AK21" s="101">
        <v>3297</v>
      </c>
      <c r="AL21" s="103">
        <v>5184</v>
      </c>
      <c r="AM21" s="100">
        <v>2396</v>
      </c>
      <c r="AN21" s="102">
        <v>4652</v>
      </c>
      <c r="AO21" s="100">
        <v>2367</v>
      </c>
      <c r="AP21" s="102">
        <v>4581</v>
      </c>
      <c r="AQ21" s="101">
        <v>2915</v>
      </c>
      <c r="AR21" s="101">
        <v>3613</v>
      </c>
      <c r="AS21" s="101">
        <v>2989</v>
      </c>
      <c r="AT21" s="102">
        <v>4960</v>
      </c>
      <c r="AU21" s="99" t="s">
        <v>151</v>
      </c>
      <c r="AX21" s="97" t="s">
        <v>27</v>
      </c>
      <c r="AY21" s="100">
        <v>2710</v>
      </c>
      <c r="AZ21" s="102">
        <v>4877</v>
      </c>
      <c r="BA21" s="98">
        <v>2280</v>
      </c>
      <c r="BB21" s="102">
        <v>4141</v>
      </c>
      <c r="BC21" s="100">
        <v>2711</v>
      </c>
      <c r="BD21" s="101">
        <v>3446</v>
      </c>
      <c r="BE21" s="100">
        <v>2892</v>
      </c>
      <c r="BF21" s="102">
        <v>4982</v>
      </c>
      <c r="BG21" s="100">
        <v>2537</v>
      </c>
      <c r="BH21" s="102">
        <v>4575</v>
      </c>
      <c r="BI21" s="98">
        <v>2381</v>
      </c>
      <c r="BJ21" s="102">
        <v>4940</v>
      </c>
      <c r="BK21" s="99" t="s">
        <v>151</v>
      </c>
      <c r="BN21" s="97" t="s">
        <v>27</v>
      </c>
      <c r="BO21" s="101">
        <v>2819</v>
      </c>
      <c r="BP21" s="101">
        <v>3141</v>
      </c>
      <c r="BQ21" s="101">
        <v>2836</v>
      </c>
      <c r="BR21" s="102">
        <v>4639</v>
      </c>
      <c r="BS21" s="98">
        <v>1967</v>
      </c>
      <c r="BT21" s="102">
        <v>4568</v>
      </c>
      <c r="BU21" s="98">
        <v>2222</v>
      </c>
      <c r="BV21" s="102">
        <v>4688</v>
      </c>
      <c r="BW21" s="100">
        <v>2483</v>
      </c>
      <c r="BX21" s="101">
        <v>3261</v>
      </c>
      <c r="BY21" s="101">
        <v>3018</v>
      </c>
      <c r="BZ21" s="102">
        <v>4769</v>
      </c>
      <c r="CA21" s="99" t="s">
        <v>151</v>
      </c>
      <c r="CD21" s="97" t="s">
        <v>27</v>
      </c>
      <c r="CE21" s="98">
        <v>2781</v>
      </c>
      <c r="CF21" s="102">
        <v>5276</v>
      </c>
      <c r="CG21" s="98">
        <v>2368</v>
      </c>
      <c r="CH21" s="102">
        <v>4943</v>
      </c>
      <c r="CI21" s="100">
        <v>3268</v>
      </c>
      <c r="CJ21" s="101">
        <v>3561</v>
      </c>
      <c r="CK21" s="101">
        <v>3389</v>
      </c>
      <c r="CL21" s="103">
        <v>5930</v>
      </c>
      <c r="CM21" s="98">
        <v>2604</v>
      </c>
      <c r="CN21" s="102">
        <v>5304</v>
      </c>
      <c r="CO21" s="98">
        <v>2539</v>
      </c>
      <c r="CP21" s="102">
        <v>5339</v>
      </c>
      <c r="CQ21" s="99" t="s">
        <v>151</v>
      </c>
      <c r="CT21" s="97" t="s">
        <v>27</v>
      </c>
      <c r="CU21" s="103">
        <v>2320</v>
      </c>
      <c r="CV21" s="102">
        <v>2095</v>
      </c>
      <c r="CW21" s="101">
        <v>2024</v>
      </c>
      <c r="CX21" s="102">
        <v>2104</v>
      </c>
      <c r="CY21" s="102">
        <v>2118</v>
      </c>
      <c r="CZ21" s="102">
        <v>2090</v>
      </c>
      <c r="DA21" s="104">
        <v>2674</v>
      </c>
      <c r="DB21" s="104">
        <v>2589</v>
      </c>
      <c r="DC21" s="103">
        <v>2336</v>
      </c>
      <c r="DD21" s="104">
        <v>2650</v>
      </c>
      <c r="DE21" s="104">
        <v>2749</v>
      </c>
      <c r="DF21" s="104">
        <v>2684</v>
      </c>
      <c r="DG21" s="99" t="s">
        <v>151</v>
      </c>
      <c r="DJ21" s="97" t="s">
        <v>27</v>
      </c>
      <c r="DK21" s="103">
        <v>2286</v>
      </c>
      <c r="DL21" s="101">
        <v>1945</v>
      </c>
      <c r="DM21" s="101">
        <v>1877</v>
      </c>
      <c r="DN21" s="102">
        <v>1956</v>
      </c>
      <c r="DO21" s="102">
        <v>1969</v>
      </c>
      <c r="DP21" s="102">
        <v>1995</v>
      </c>
      <c r="DQ21" s="104">
        <v>2527</v>
      </c>
      <c r="DR21" s="103">
        <v>2441</v>
      </c>
      <c r="DS21" s="102">
        <v>2262</v>
      </c>
      <c r="DT21" s="103">
        <v>2422</v>
      </c>
      <c r="DU21" s="103">
        <v>2467</v>
      </c>
      <c r="DV21" s="104">
        <v>2527</v>
      </c>
      <c r="DW21" s="99" t="s">
        <v>151</v>
      </c>
    </row>
    <row r="22" spans="1:127">
      <c r="B22" s="97" t="s">
        <v>28</v>
      </c>
      <c r="C22" s="101">
        <v>3596</v>
      </c>
      <c r="D22" s="102">
        <v>5964</v>
      </c>
      <c r="E22" s="100">
        <v>3231</v>
      </c>
      <c r="F22" s="102">
        <v>5518</v>
      </c>
      <c r="G22" s="98">
        <v>2723</v>
      </c>
      <c r="H22" s="102">
        <v>5571</v>
      </c>
      <c r="I22" s="102">
        <v>4998</v>
      </c>
      <c r="J22" s="102">
        <v>5090</v>
      </c>
      <c r="K22" s="100">
        <v>3424</v>
      </c>
      <c r="L22" s="102">
        <v>5771</v>
      </c>
      <c r="M22" s="100">
        <v>3077</v>
      </c>
      <c r="N22" s="102">
        <v>5740</v>
      </c>
      <c r="O22" s="99" t="s">
        <v>151</v>
      </c>
      <c r="R22" s="97" t="s">
        <v>28</v>
      </c>
      <c r="S22" s="100">
        <v>2434</v>
      </c>
      <c r="T22" s="102">
        <v>4868</v>
      </c>
      <c r="U22" s="101">
        <v>3646</v>
      </c>
      <c r="V22" s="101">
        <v>3774</v>
      </c>
      <c r="W22" s="101">
        <v>3002</v>
      </c>
      <c r="X22" s="102">
        <v>5143</v>
      </c>
      <c r="Y22" s="100">
        <v>2541</v>
      </c>
      <c r="Z22" s="102">
        <v>4873</v>
      </c>
      <c r="AA22" s="98">
        <v>1926</v>
      </c>
      <c r="AB22" s="102">
        <v>4500</v>
      </c>
      <c r="AC22" s="102">
        <v>4009</v>
      </c>
      <c r="AD22" s="102">
        <v>4493</v>
      </c>
      <c r="AE22" s="99" t="s">
        <v>151</v>
      </c>
      <c r="AH22" s="97" t="s">
        <v>28</v>
      </c>
      <c r="AI22" s="101">
        <v>3238</v>
      </c>
      <c r="AJ22" s="103">
        <v>5525</v>
      </c>
      <c r="AK22" s="101">
        <v>2846</v>
      </c>
      <c r="AL22" s="102">
        <v>4879</v>
      </c>
      <c r="AM22" s="98">
        <v>2264</v>
      </c>
      <c r="AN22" s="102">
        <v>4626</v>
      </c>
      <c r="AO22" s="102">
        <v>3850</v>
      </c>
      <c r="AP22" s="102">
        <v>4143</v>
      </c>
      <c r="AQ22" s="100">
        <v>2703</v>
      </c>
      <c r="AR22" s="103">
        <v>5368</v>
      </c>
      <c r="AS22" s="100">
        <v>2557</v>
      </c>
      <c r="AT22" s="102">
        <v>4870</v>
      </c>
      <c r="AU22" s="99" t="s">
        <v>151</v>
      </c>
      <c r="AX22" s="97" t="s">
        <v>28</v>
      </c>
      <c r="AY22" s="98">
        <v>2374</v>
      </c>
      <c r="AZ22" s="102">
        <v>4635</v>
      </c>
      <c r="BA22" s="101">
        <v>3626</v>
      </c>
      <c r="BB22" s="101">
        <v>3770</v>
      </c>
      <c r="BC22" s="100">
        <v>2572</v>
      </c>
      <c r="BD22" s="102">
        <v>4474</v>
      </c>
      <c r="BE22" s="98">
        <v>2254</v>
      </c>
      <c r="BF22" s="102">
        <v>4459</v>
      </c>
      <c r="BG22" s="98">
        <v>2131</v>
      </c>
      <c r="BH22" s="102">
        <v>4648</v>
      </c>
      <c r="BI22" s="101">
        <v>3872</v>
      </c>
      <c r="BJ22" s="102">
        <v>4206</v>
      </c>
      <c r="BK22" s="99" t="s">
        <v>151</v>
      </c>
      <c r="BN22" s="97" t="s">
        <v>28</v>
      </c>
      <c r="BO22" s="101">
        <v>2768</v>
      </c>
      <c r="BP22" s="102">
        <v>4970</v>
      </c>
      <c r="BQ22" s="100">
        <v>2340</v>
      </c>
      <c r="BR22" s="102">
        <v>4504</v>
      </c>
      <c r="BS22" s="98">
        <v>1776</v>
      </c>
      <c r="BT22" s="102">
        <v>4298</v>
      </c>
      <c r="BU22" s="102">
        <v>3654</v>
      </c>
      <c r="BV22" s="102">
        <v>4289</v>
      </c>
      <c r="BW22" s="100">
        <v>2371</v>
      </c>
      <c r="BX22" s="103">
        <v>5307</v>
      </c>
      <c r="BY22" s="100">
        <v>2629</v>
      </c>
      <c r="BZ22" s="102">
        <v>4551</v>
      </c>
      <c r="CA22" s="99" t="s">
        <v>151</v>
      </c>
      <c r="CD22" s="97" t="s">
        <v>28</v>
      </c>
      <c r="CE22" s="100">
        <v>2839</v>
      </c>
      <c r="CF22" s="102">
        <v>5050</v>
      </c>
      <c r="CG22" s="101">
        <v>3903</v>
      </c>
      <c r="CH22" s="102">
        <v>4329</v>
      </c>
      <c r="CI22" s="100">
        <v>3048</v>
      </c>
      <c r="CJ22" s="102">
        <v>5584</v>
      </c>
      <c r="CK22" s="100">
        <v>2948</v>
      </c>
      <c r="CL22" s="102">
        <v>5741</v>
      </c>
      <c r="CM22" s="98">
        <v>2513</v>
      </c>
      <c r="CN22" s="102">
        <v>4813</v>
      </c>
      <c r="CO22" s="102">
        <v>4590</v>
      </c>
      <c r="CP22" s="102">
        <v>4779</v>
      </c>
      <c r="CQ22" s="99" t="s">
        <v>151</v>
      </c>
      <c r="CT22" s="97" t="s">
        <v>28</v>
      </c>
      <c r="CU22" s="101">
        <v>2016</v>
      </c>
      <c r="CV22" s="102">
        <v>2047</v>
      </c>
      <c r="CW22" s="101">
        <v>1896</v>
      </c>
      <c r="CX22" s="101">
        <v>1933</v>
      </c>
      <c r="CY22" s="101">
        <v>1981</v>
      </c>
      <c r="CZ22" s="101">
        <v>2003</v>
      </c>
      <c r="DA22" s="104">
        <v>2628</v>
      </c>
      <c r="DB22" s="102">
        <v>2256</v>
      </c>
      <c r="DC22" s="102">
        <v>2222</v>
      </c>
      <c r="DD22" s="104">
        <v>2601</v>
      </c>
      <c r="DE22" s="104">
        <v>2769</v>
      </c>
      <c r="DF22" s="104">
        <v>2721</v>
      </c>
      <c r="DG22" s="99" t="s">
        <v>151</v>
      </c>
      <c r="DJ22" s="97" t="s">
        <v>28</v>
      </c>
      <c r="DK22" s="103">
        <v>2278</v>
      </c>
      <c r="DL22" s="102">
        <v>1974</v>
      </c>
      <c r="DM22" s="101">
        <v>1884</v>
      </c>
      <c r="DN22" s="101">
        <v>1834</v>
      </c>
      <c r="DO22" s="101">
        <v>1785</v>
      </c>
      <c r="DP22" s="102">
        <v>1988</v>
      </c>
      <c r="DQ22" s="104">
        <v>2526</v>
      </c>
      <c r="DR22" s="104">
        <v>2523</v>
      </c>
      <c r="DS22" s="103">
        <v>2384</v>
      </c>
      <c r="DT22" s="103">
        <v>2293</v>
      </c>
      <c r="DU22" s="103">
        <v>2332</v>
      </c>
      <c r="DV22" s="103">
        <v>2377</v>
      </c>
      <c r="DW22" s="99" t="s">
        <v>151</v>
      </c>
    </row>
    <row r="23" spans="1:127">
      <c r="B23" s="97" t="s">
        <v>29</v>
      </c>
      <c r="C23" s="98">
        <v>2749</v>
      </c>
      <c r="D23" s="102">
        <v>5913</v>
      </c>
      <c r="E23" s="98">
        <v>2625</v>
      </c>
      <c r="F23" s="102">
        <v>6020</v>
      </c>
      <c r="G23" s="101">
        <v>4591</v>
      </c>
      <c r="H23" s="102">
        <v>5226</v>
      </c>
      <c r="I23" s="101">
        <v>4503</v>
      </c>
      <c r="J23" s="102">
        <v>5247</v>
      </c>
      <c r="K23" s="98">
        <v>2901</v>
      </c>
      <c r="L23" s="102">
        <v>5764</v>
      </c>
      <c r="M23" s="98">
        <v>2758</v>
      </c>
      <c r="N23" s="102">
        <v>5762</v>
      </c>
      <c r="O23" s="99" t="s">
        <v>151</v>
      </c>
      <c r="R23" s="97" t="s">
        <v>29</v>
      </c>
      <c r="S23" s="102">
        <v>4199</v>
      </c>
      <c r="T23" s="102">
        <v>4610</v>
      </c>
      <c r="U23" s="101">
        <v>3543</v>
      </c>
      <c r="V23" s="102">
        <v>4187</v>
      </c>
      <c r="W23" s="100">
        <v>2539</v>
      </c>
      <c r="X23" s="102">
        <v>4512</v>
      </c>
      <c r="Y23" s="98">
        <v>1986</v>
      </c>
      <c r="Z23" s="102">
        <v>4869</v>
      </c>
      <c r="AA23" s="101">
        <v>3285</v>
      </c>
      <c r="AB23" s="102">
        <v>4369</v>
      </c>
      <c r="AC23" s="102">
        <v>3830</v>
      </c>
      <c r="AD23" s="102">
        <v>4777</v>
      </c>
      <c r="AE23" s="99" t="s">
        <v>151</v>
      </c>
      <c r="AH23" s="97" t="s">
        <v>29</v>
      </c>
      <c r="AI23" s="100">
        <v>2686</v>
      </c>
      <c r="AJ23" s="103">
        <v>5109</v>
      </c>
      <c r="AK23" s="100">
        <v>2507</v>
      </c>
      <c r="AL23" s="102">
        <v>5012</v>
      </c>
      <c r="AM23" s="102">
        <v>4023</v>
      </c>
      <c r="AN23" s="102">
        <v>4860</v>
      </c>
      <c r="AO23" s="102">
        <v>3939</v>
      </c>
      <c r="AP23" s="102">
        <v>4054</v>
      </c>
      <c r="AQ23" s="100">
        <v>2435</v>
      </c>
      <c r="AR23" s="102">
        <v>4888</v>
      </c>
      <c r="AS23" s="98">
        <v>2053</v>
      </c>
      <c r="AT23" s="102">
        <v>4813</v>
      </c>
      <c r="AU23" s="99" t="s">
        <v>151</v>
      </c>
      <c r="AX23" s="97" t="s">
        <v>29</v>
      </c>
      <c r="AY23" s="101">
        <v>3928</v>
      </c>
      <c r="AZ23" s="102">
        <v>4791</v>
      </c>
      <c r="BA23" s="101">
        <v>3771</v>
      </c>
      <c r="BB23" s="101">
        <v>3600</v>
      </c>
      <c r="BC23" s="98">
        <v>2172</v>
      </c>
      <c r="BD23" s="102">
        <v>4316</v>
      </c>
      <c r="BE23" s="98">
        <v>1981</v>
      </c>
      <c r="BF23" s="102">
        <v>4514</v>
      </c>
      <c r="BG23" s="101">
        <v>3595</v>
      </c>
      <c r="BH23" s="102">
        <v>4666</v>
      </c>
      <c r="BI23" s="102">
        <v>4278</v>
      </c>
      <c r="BJ23" s="102">
        <v>4774</v>
      </c>
      <c r="BK23" s="99" t="s">
        <v>151</v>
      </c>
      <c r="BN23" s="97" t="s">
        <v>29</v>
      </c>
      <c r="BO23" s="100">
        <v>2351</v>
      </c>
      <c r="BP23" s="102">
        <v>4787</v>
      </c>
      <c r="BQ23" s="98">
        <v>2107</v>
      </c>
      <c r="BR23" s="102">
        <v>4671</v>
      </c>
      <c r="BS23" s="101">
        <v>3201</v>
      </c>
      <c r="BT23" s="102">
        <v>4365</v>
      </c>
      <c r="BU23" s="101">
        <v>3643</v>
      </c>
      <c r="BV23" s="102">
        <v>4055</v>
      </c>
      <c r="BW23" s="98">
        <v>2031</v>
      </c>
      <c r="BX23" s="102">
        <v>4293</v>
      </c>
      <c r="BY23" s="100">
        <v>2343</v>
      </c>
      <c r="BZ23" s="103">
        <v>5101</v>
      </c>
      <c r="CA23" s="99" t="s">
        <v>151</v>
      </c>
      <c r="CD23" s="97" t="s">
        <v>29</v>
      </c>
      <c r="CE23" s="102">
        <v>4490</v>
      </c>
      <c r="CF23" s="102">
        <v>4814</v>
      </c>
      <c r="CG23" s="101">
        <v>4186</v>
      </c>
      <c r="CH23" s="102">
        <v>4505</v>
      </c>
      <c r="CI23" s="98">
        <v>2538</v>
      </c>
      <c r="CJ23" s="102">
        <v>5100</v>
      </c>
      <c r="CK23" s="98">
        <v>2397</v>
      </c>
      <c r="CL23" s="102">
        <v>5505</v>
      </c>
      <c r="CM23" s="101">
        <v>4260</v>
      </c>
      <c r="CN23" s="102">
        <v>5139</v>
      </c>
      <c r="CO23" s="102">
        <v>4972</v>
      </c>
      <c r="CP23" s="102">
        <v>4904</v>
      </c>
      <c r="CQ23" s="99" t="s">
        <v>151</v>
      </c>
      <c r="CT23" s="97" t="s">
        <v>29</v>
      </c>
      <c r="CU23" s="102">
        <v>2137</v>
      </c>
      <c r="CV23" s="100">
        <v>1834</v>
      </c>
      <c r="CW23" s="101">
        <v>1892</v>
      </c>
      <c r="CX23" s="100">
        <v>1778</v>
      </c>
      <c r="CY23" s="98">
        <v>1742</v>
      </c>
      <c r="CZ23" s="101">
        <v>1920</v>
      </c>
      <c r="DA23" s="103">
        <v>2456</v>
      </c>
      <c r="DB23" s="102">
        <v>2207</v>
      </c>
      <c r="DC23" s="104">
        <v>2480</v>
      </c>
      <c r="DD23" s="104">
        <v>2475</v>
      </c>
      <c r="DE23" s="104">
        <v>2505</v>
      </c>
      <c r="DF23" s="104">
        <v>2803</v>
      </c>
      <c r="DG23" s="99" t="s">
        <v>151</v>
      </c>
      <c r="DJ23" s="97" t="s">
        <v>29</v>
      </c>
      <c r="DK23" s="102">
        <v>2176</v>
      </c>
      <c r="DL23" s="101">
        <v>1773</v>
      </c>
      <c r="DM23" s="101">
        <v>1870</v>
      </c>
      <c r="DN23" s="101">
        <v>1824</v>
      </c>
      <c r="DO23" s="102">
        <v>1962</v>
      </c>
      <c r="DP23" s="101">
        <v>1930</v>
      </c>
      <c r="DQ23" s="103">
        <v>2468</v>
      </c>
      <c r="DR23" s="103">
        <v>2345</v>
      </c>
      <c r="DS23" s="103">
        <v>2329</v>
      </c>
      <c r="DT23" s="102">
        <v>2159</v>
      </c>
      <c r="DU23" s="103">
        <v>2373</v>
      </c>
      <c r="DV23" s="103">
        <v>2382</v>
      </c>
      <c r="DW23" s="99" t="s">
        <v>151</v>
      </c>
    </row>
    <row r="24" spans="1:127">
      <c r="B24" s="97" t="s">
        <v>30</v>
      </c>
      <c r="C24" s="98">
        <v>2658</v>
      </c>
      <c r="D24" s="102">
        <v>5445</v>
      </c>
      <c r="E24" s="102">
        <v>4628</v>
      </c>
      <c r="F24" s="102">
        <v>5547</v>
      </c>
      <c r="G24" s="102">
        <v>4698</v>
      </c>
      <c r="H24" s="102">
        <v>4975</v>
      </c>
      <c r="I24" s="101">
        <v>4426</v>
      </c>
      <c r="J24" s="104">
        <v>8852</v>
      </c>
      <c r="K24" s="98">
        <v>2562</v>
      </c>
      <c r="L24" s="102">
        <v>5684</v>
      </c>
      <c r="M24" s="102">
        <v>4900</v>
      </c>
      <c r="N24" s="102">
        <v>5373</v>
      </c>
      <c r="O24" s="99" t="s">
        <v>151</v>
      </c>
      <c r="R24" s="97" t="s">
        <v>30</v>
      </c>
      <c r="S24" s="102">
        <v>4194</v>
      </c>
      <c r="T24" s="102">
        <v>4768</v>
      </c>
      <c r="U24" s="101">
        <v>3730</v>
      </c>
      <c r="V24" s="104">
        <v>7905</v>
      </c>
      <c r="W24" s="98">
        <v>2327</v>
      </c>
      <c r="X24" s="102">
        <v>4437</v>
      </c>
      <c r="Y24" s="101">
        <v>3778</v>
      </c>
      <c r="Z24" s="102">
        <v>5068</v>
      </c>
      <c r="AA24" s="101">
        <v>3354</v>
      </c>
      <c r="AB24" s="102">
        <v>4058</v>
      </c>
      <c r="AC24" s="101">
        <v>3627</v>
      </c>
      <c r="AD24" s="105">
        <v>8350</v>
      </c>
      <c r="AE24" s="99" t="s">
        <v>151</v>
      </c>
      <c r="AH24" s="97" t="s">
        <v>30</v>
      </c>
      <c r="AI24" s="100">
        <v>2475</v>
      </c>
      <c r="AJ24" s="102">
        <v>5085</v>
      </c>
      <c r="AK24" s="102">
        <v>4143</v>
      </c>
      <c r="AL24" s="102">
        <v>5060</v>
      </c>
      <c r="AM24" s="102">
        <v>4198</v>
      </c>
      <c r="AN24" s="102">
        <v>4476</v>
      </c>
      <c r="AO24" s="101">
        <v>3679</v>
      </c>
      <c r="AP24" s="105">
        <v>8016</v>
      </c>
      <c r="AQ24" s="98">
        <v>1837</v>
      </c>
      <c r="AR24" s="102">
        <v>4965</v>
      </c>
      <c r="AS24" s="102">
        <v>4069</v>
      </c>
      <c r="AT24" s="102">
        <v>4860</v>
      </c>
      <c r="AU24" s="99" t="s">
        <v>151</v>
      </c>
      <c r="AX24" s="97" t="s">
        <v>30</v>
      </c>
      <c r="AY24" s="101">
        <v>3916</v>
      </c>
      <c r="AZ24" s="102">
        <v>4460</v>
      </c>
      <c r="BA24" s="101">
        <v>3670</v>
      </c>
      <c r="BB24" s="104">
        <v>6753</v>
      </c>
      <c r="BC24" s="98">
        <v>2056</v>
      </c>
      <c r="BD24" s="102">
        <v>4593</v>
      </c>
      <c r="BE24" s="101">
        <v>3608</v>
      </c>
      <c r="BF24" s="102">
        <v>4260</v>
      </c>
      <c r="BG24" s="101">
        <v>3746</v>
      </c>
      <c r="BH24" s="102">
        <v>4511</v>
      </c>
      <c r="BI24" s="101">
        <v>3595</v>
      </c>
      <c r="BJ24" s="104">
        <v>7742</v>
      </c>
      <c r="BK24" s="99" t="s">
        <v>151</v>
      </c>
      <c r="BN24" s="97" t="s">
        <v>30</v>
      </c>
      <c r="BO24" s="98">
        <v>1852</v>
      </c>
      <c r="BP24" s="102">
        <v>4610</v>
      </c>
      <c r="BQ24" s="101">
        <v>3641</v>
      </c>
      <c r="BR24" s="102">
        <v>4514</v>
      </c>
      <c r="BS24" s="102">
        <v>3739</v>
      </c>
      <c r="BT24" s="102">
        <v>3912</v>
      </c>
      <c r="BU24" s="101">
        <v>3248</v>
      </c>
      <c r="BV24" s="104">
        <v>6903</v>
      </c>
      <c r="BW24" s="98">
        <v>1847</v>
      </c>
      <c r="BX24" s="102">
        <v>4522</v>
      </c>
      <c r="BY24" s="102">
        <v>3767</v>
      </c>
      <c r="BZ24" s="102">
        <v>4592</v>
      </c>
      <c r="CA24" s="99" t="s">
        <v>151</v>
      </c>
      <c r="CD24" s="97" t="s">
        <v>30</v>
      </c>
      <c r="CE24" s="101">
        <v>4005</v>
      </c>
      <c r="CF24" s="102">
        <v>4673</v>
      </c>
      <c r="CG24" s="101">
        <v>3618</v>
      </c>
      <c r="CH24" s="104">
        <v>7627</v>
      </c>
      <c r="CI24" s="98">
        <v>2314</v>
      </c>
      <c r="CJ24" s="102">
        <v>5106</v>
      </c>
      <c r="CK24" s="102">
        <v>4380</v>
      </c>
      <c r="CL24" s="102">
        <v>5526</v>
      </c>
      <c r="CM24" s="101">
        <v>4072</v>
      </c>
      <c r="CN24" s="102">
        <v>4682</v>
      </c>
      <c r="CO24" s="102">
        <v>4483</v>
      </c>
      <c r="CP24" s="104">
        <v>8517</v>
      </c>
      <c r="CQ24" s="99" t="s">
        <v>151</v>
      </c>
      <c r="CT24" s="97" t="s">
        <v>30</v>
      </c>
      <c r="CU24" s="102">
        <v>2140</v>
      </c>
      <c r="CV24" s="102">
        <v>2029</v>
      </c>
      <c r="CW24" s="100">
        <v>1845</v>
      </c>
      <c r="CX24" s="98">
        <v>1738</v>
      </c>
      <c r="CY24" s="101">
        <v>1896</v>
      </c>
      <c r="CZ24" s="100">
        <v>1801</v>
      </c>
      <c r="DA24" s="103">
        <v>2404</v>
      </c>
      <c r="DB24" s="104">
        <v>2567</v>
      </c>
      <c r="DC24" s="103">
        <v>2391</v>
      </c>
      <c r="DD24" s="104">
        <v>2672</v>
      </c>
      <c r="DE24" s="104">
        <v>2551</v>
      </c>
      <c r="DF24" s="104">
        <v>2697</v>
      </c>
      <c r="DG24" s="99" t="s">
        <v>151</v>
      </c>
      <c r="DJ24" s="97" t="s">
        <v>30</v>
      </c>
      <c r="DK24" s="102">
        <v>2139</v>
      </c>
      <c r="DL24" s="101">
        <v>1786</v>
      </c>
      <c r="DM24" s="98">
        <v>1624</v>
      </c>
      <c r="DN24" s="101">
        <v>1764</v>
      </c>
      <c r="DO24" s="100">
        <v>1628</v>
      </c>
      <c r="DP24" s="101">
        <v>1839</v>
      </c>
      <c r="DQ24" s="104">
        <v>2633</v>
      </c>
      <c r="DR24" s="103">
        <v>2403</v>
      </c>
      <c r="DS24" s="102">
        <v>2162</v>
      </c>
      <c r="DT24" s="102">
        <v>2064</v>
      </c>
      <c r="DU24" s="102">
        <v>2087</v>
      </c>
      <c r="DV24" s="102">
        <v>2194</v>
      </c>
      <c r="DW24" s="99" t="s">
        <v>151</v>
      </c>
    </row>
    <row r="25" spans="1:127">
      <c r="B25" s="97" t="s">
        <v>31</v>
      </c>
      <c r="C25" s="102">
        <v>4944</v>
      </c>
      <c r="D25" s="102">
        <v>5017</v>
      </c>
      <c r="E25" s="101">
        <v>4211</v>
      </c>
      <c r="F25" s="101">
        <v>4563</v>
      </c>
      <c r="G25" s="101">
        <v>4180</v>
      </c>
      <c r="H25" s="100">
        <v>3401</v>
      </c>
      <c r="I25" s="102">
        <v>4766</v>
      </c>
      <c r="J25" s="105">
        <v>9719</v>
      </c>
      <c r="K25" s="102">
        <v>5090</v>
      </c>
      <c r="L25" s="102">
        <v>5437</v>
      </c>
      <c r="M25" s="102">
        <v>4653</v>
      </c>
      <c r="N25" s="102">
        <v>5498</v>
      </c>
      <c r="O25" s="99" t="s">
        <v>151</v>
      </c>
      <c r="R25" s="97" t="s">
        <v>31</v>
      </c>
      <c r="S25" s="102">
        <v>4205</v>
      </c>
      <c r="T25" s="101">
        <v>2870</v>
      </c>
      <c r="U25" s="101">
        <v>3442</v>
      </c>
      <c r="V25" s="104">
        <v>7254</v>
      </c>
      <c r="W25" s="102">
        <v>4573</v>
      </c>
      <c r="X25" s="102">
        <v>4585</v>
      </c>
      <c r="Y25" s="101">
        <v>3656</v>
      </c>
      <c r="Z25" s="102">
        <v>4720</v>
      </c>
      <c r="AA25" s="101">
        <v>3560</v>
      </c>
      <c r="AB25" s="100">
        <v>2623</v>
      </c>
      <c r="AC25" s="101">
        <v>3616</v>
      </c>
      <c r="AD25" s="105">
        <v>8282</v>
      </c>
      <c r="AE25" s="99" t="s">
        <v>151</v>
      </c>
      <c r="AH25" s="97" t="s">
        <v>31</v>
      </c>
      <c r="AI25" s="102">
        <v>4259</v>
      </c>
      <c r="AJ25" s="102">
        <v>4461</v>
      </c>
      <c r="AK25" s="102">
        <v>3743</v>
      </c>
      <c r="AL25" s="102">
        <v>4477</v>
      </c>
      <c r="AM25" s="102">
        <v>3784</v>
      </c>
      <c r="AN25" s="101">
        <v>2924</v>
      </c>
      <c r="AO25" s="101">
        <v>3445</v>
      </c>
      <c r="AP25" s="104">
        <v>7867</v>
      </c>
      <c r="AQ25" s="102">
        <v>3967</v>
      </c>
      <c r="AR25" s="102">
        <v>4433</v>
      </c>
      <c r="AS25" s="102">
        <v>3922</v>
      </c>
      <c r="AT25" s="102">
        <v>4456</v>
      </c>
      <c r="AU25" s="99" t="s">
        <v>151</v>
      </c>
      <c r="AX25" s="97" t="s">
        <v>31</v>
      </c>
      <c r="AY25" s="102">
        <v>4340</v>
      </c>
      <c r="AZ25" s="101">
        <v>2991</v>
      </c>
      <c r="BA25" s="101">
        <v>3604</v>
      </c>
      <c r="BB25" s="104">
        <v>7168</v>
      </c>
      <c r="BC25" s="102">
        <v>4394</v>
      </c>
      <c r="BD25" s="102">
        <v>4492</v>
      </c>
      <c r="BE25" s="101">
        <v>3519</v>
      </c>
      <c r="BF25" s="102">
        <v>4272</v>
      </c>
      <c r="BG25" s="101">
        <v>3334</v>
      </c>
      <c r="BH25" s="100">
        <v>2799</v>
      </c>
      <c r="BI25" s="102">
        <v>4039</v>
      </c>
      <c r="BJ25" s="105">
        <v>8809</v>
      </c>
      <c r="BK25" s="99" t="s">
        <v>151</v>
      </c>
      <c r="BN25" s="97" t="s">
        <v>31</v>
      </c>
      <c r="BO25" s="102">
        <v>4188</v>
      </c>
      <c r="BP25" s="102">
        <v>3937</v>
      </c>
      <c r="BQ25" s="101">
        <v>3464</v>
      </c>
      <c r="BR25" s="102">
        <v>4358</v>
      </c>
      <c r="BS25" s="101">
        <v>3468</v>
      </c>
      <c r="BT25" s="100">
        <v>2630</v>
      </c>
      <c r="BU25" s="101">
        <v>3262</v>
      </c>
      <c r="BV25" s="105">
        <v>7872</v>
      </c>
      <c r="BW25" s="102">
        <v>3654</v>
      </c>
      <c r="BX25" s="102">
        <v>4324</v>
      </c>
      <c r="BY25" s="102">
        <v>3676</v>
      </c>
      <c r="BZ25" s="102">
        <v>4740</v>
      </c>
      <c r="CA25" s="99" t="s">
        <v>151</v>
      </c>
      <c r="CD25" s="97" t="s">
        <v>31</v>
      </c>
      <c r="CE25" s="102">
        <v>4427</v>
      </c>
      <c r="CF25" s="100">
        <v>2907</v>
      </c>
      <c r="CG25" s="101">
        <v>3747</v>
      </c>
      <c r="CH25" s="104">
        <v>7939</v>
      </c>
      <c r="CI25" s="102">
        <v>4704</v>
      </c>
      <c r="CJ25" s="102">
        <v>5063</v>
      </c>
      <c r="CK25" s="102">
        <v>4408</v>
      </c>
      <c r="CL25" s="102">
        <v>5345</v>
      </c>
      <c r="CM25" s="102">
        <v>4760</v>
      </c>
      <c r="CN25" s="101">
        <v>3435</v>
      </c>
      <c r="CO25" s="101">
        <v>4278</v>
      </c>
      <c r="CP25" s="105">
        <v>8997</v>
      </c>
      <c r="CQ25" s="99" t="s">
        <v>151</v>
      </c>
      <c r="CT25" s="97" t="s">
        <v>31</v>
      </c>
      <c r="CU25" s="102">
        <v>2117</v>
      </c>
      <c r="CV25" s="101">
        <v>1937</v>
      </c>
      <c r="CW25" s="98">
        <v>1669</v>
      </c>
      <c r="CX25" s="98">
        <v>1739</v>
      </c>
      <c r="CY25" s="100">
        <v>1782</v>
      </c>
      <c r="CZ25" s="100">
        <v>1816</v>
      </c>
      <c r="DA25" s="104">
        <v>2530</v>
      </c>
      <c r="DB25" s="103">
        <v>2403</v>
      </c>
      <c r="DC25" s="103">
        <v>2357</v>
      </c>
      <c r="DD25" s="103">
        <v>2328</v>
      </c>
      <c r="DE25" s="104">
        <v>2608</v>
      </c>
      <c r="DF25" s="104">
        <v>2663</v>
      </c>
      <c r="DG25" s="99" t="s">
        <v>151</v>
      </c>
      <c r="DJ25" s="97" t="s">
        <v>31</v>
      </c>
      <c r="DK25" s="101">
        <v>1792</v>
      </c>
      <c r="DL25" s="100">
        <v>1636</v>
      </c>
      <c r="DM25" s="100">
        <v>1642</v>
      </c>
      <c r="DN25" s="98">
        <v>1524</v>
      </c>
      <c r="DO25" s="98">
        <v>1587</v>
      </c>
      <c r="DP25" s="100">
        <v>1661</v>
      </c>
      <c r="DQ25" s="104">
        <v>2665</v>
      </c>
      <c r="DR25" s="102">
        <v>2232</v>
      </c>
      <c r="DS25" s="102">
        <v>2140</v>
      </c>
      <c r="DT25" s="102">
        <v>2148</v>
      </c>
      <c r="DU25" s="102">
        <v>2142</v>
      </c>
      <c r="DV25" s="103">
        <v>2473</v>
      </c>
      <c r="DW25" s="99" t="s">
        <v>151</v>
      </c>
    </row>
    <row r="26" spans="1:127">
      <c r="B26" s="97" t="s">
        <v>32</v>
      </c>
      <c r="C26" s="102">
        <v>4851</v>
      </c>
      <c r="D26" s="102">
        <v>5059</v>
      </c>
      <c r="E26" s="102">
        <v>4728</v>
      </c>
      <c r="F26" s="100">
        <v>3097</v>
      </c>
      <c r="G26" s="101">
        <v>4039</v>
      </c>
      <c r="H26" s="100">
        <v>3363</v>
      </c>
      <c r="I26" s="101">
        <v>4186</v>
      </c>
      <c r="J26" s="105">
        <v>9320</v>
      </c>
      <c r="K26" s="102">
        <v>5095</v>
      </c>
      <c r="L26" s="102">
        <v>5186</v>
      </c>
      <c r="M26" s="101">
        <v>4583</v>
      </c>
      <c r="N26" s="100">
        <v>3412</v>
      </c>
      <c r="O26" s="99" t="s">
        <v>151</v>
      </c>
      <c r="R26" s="97" t="s">
        <v>32</v>
      </c>
      <c r="S26" s="102">
        <v>4079</v>
      </c>
      <c r="T26" s="100">
        <v>2762</v>
      </c>
      <c r="U26" s="101">
        <v>3345</v>
      </c>
      <c r="V26" s="104">
        <v>7142</v>
      </c>
      <c r="W26" s="102">
        <v>4276</v>
      </c>
      <c r="X26" s="102">
        <v>4353</v>
      </c>
      <c r="Y26" s="102">
        <v>3949</v>
      </c>
      <c r="Z26" s="100">
        <v>2852</v>
      </c>
      <c r="AA26" s="101">
        <v>3144</v>
      </c>
      <c r="AB26" s="100">
        <v>2675</v>
      </c>
      <c r="AC26" s="101">
        <v>2882</v>
      </c>
      <c r="AD26" s="105">
        <v>8513</v>
      </c>
      <c r="AE26" s="99" t="s">
        <v>151</v>
      </c>
      <c r="AH26" s="97" t="s">
        <v>32</v>
      </c>
      <c r="AI26" s="102">
        <v>4306</v>
      </c>
      <c r="AJ26" s="102">
        <v>4572</v>
      </c>
      <c r="AK26" s="102">
        <v>3927</v>
      </c>
      <c r="AL26" s="100">
        <v>2690</v>
      </c>
      <c r="AM26" s="101">
        <v>3135</v>
      </c>
      <c r="AN26" s="101">
        <v>2799</v>
      </c>
      <c r="AO26" s="101">
        <v>3655</v>
      </c>
      <c r="AP26" s="105">
        <v>8368</v>
      </c>
      <c r="AQ26" s="102">
        <v>4305</v>
      </c>
      <c r="AR26" s="102">
        <v>4364</v>
      </c>
      <c r="AS26" s="102">
        <v>4105</v>
      </c>
      <c r="AT26" s="101">
        <v>2922</v>
      </c>
      <c r="AU26" s="99" t="s">
        <v>151</v>
      </c>
      <c r="AX26" s="97" t="s">
        <v>32</v>
      </c>
      <c r="AY26" s="101">
        <v>3725</v>
      </c>
      <c r="AZ26" s="101">
        <v>2972</v>
      </c>
      <c r="BA26" s="101">
        <v>3434</v>
      </c>
      <c r="BB26" s="104">
        <v>6701</v>
      </c>
      <c r="BC26" s="102">
        <v>4203</v>
      </c>
      <c r="BD26" s="102">
        <v>4265</v>
      </c>
      <c r="BE26" s="101">
        <v>3667</v>
      </c>
      <c r="BF26" s="98">
        <v>2441</v>
      </c>
      <c r="BG26" s="101">
        <v>3391</v>
      </c>
      <c r="BH26" s="100">
        <v>2720</v>
      </c>
      <c r="BI26" s="101">
        <v>3603</v>
      </c>
      <c r="BJ26" s="105">
        <v>8342</v>
      </c>
      <c r="BK26" s="99" t="s">
        <v>151</v>
      </c>
      <c r="BN26" s="97" t="s">
        <v>32</v>
      </c>
      <c r="BO26" s="102">
        <v>4100</v>
      </c>
      <c r="BP26" s="102">
        <v>3927</v>
      </c>
      <c r="BQ26" s="101">
        <v>3526</v>
      </c>
      <c r="BR26" s="100">
        <v>2614</v>
      </c>
      <c r="BS26" s="101">
        <v>3049</v>
      </c>
      <c r="BT26" s="100">
        <v>2511</v>
      </c>
      <c r="BU26" s="101">
        <v>3257</v>
      </c>
      <c r="BV26" s="105">
        <v>8338</v>
      </c>
      <c r="BW26" s="102">
        <v>3776</v>
      </c>
      <c r="BX26" s="102">
        <v>4271</v>
      </c>
      <c r="BY26" s="102">
        <v>3779</v>
      </c>
      <c r="BZ26" s="101">
        <v>3123</v>
      </c>
      <c r="CA26" s="99" t="s">
        <v>151</v>
      </c>
      <c r="CD26" s="97" t="s">
        <v>32</v>
      </c>
      <c r="CE26" s="101">
        <v>3934</v>
      </c>
      <c r="CF26" s="100">
        <v>3160</v>
      </c>
      <c r="CG26" s="101">
        <v>3746</v>
      </c>
      <c r="CH26" s="104">
        <v>7916</v>
      </c>
      <c r="CI26" s="102">
        <v>4620</v>
      </c>
      <c r="CJ26" s="102">
        <v>4899</v>
      </c>
      <c r="CK26" s="102">
        <v>4382</v>
      </c>
      <c r="CL26" s="100">
        <v>3201</v>
      </c>
      <c r="CM26" s="101">
        <v>3922</v>
      </c>
      <c r="CN26" s="101">
        <v>3615</v>
      </c>
      <c r="CO26" s="101">
        <v>4125</v>
      </c>
      <c r="CP26" s="105">
        <v>9206</v>
      </c>
      <c r="CQ26" s="99" t="s">
        <v>151</v>
      </c>
      <c r="CT26" s="97" t="s">
        <v>32</v>
      </c>
      <c r="CU26" s="101">
        <v>1985</v>
      </c>
      <c r="CV26" s="100">
        <v>1830</v>
      </c>
      <c r="CW26" s="101">
        <v>1876</v>
      </c>
      <c r="CX26" s="101">
        <v>1922</v>
      </c>
      <c r="CY26" s="100">
        <v>1768</v>
      </c>
      <c r="CZ26" s="100">
        <v>1814</v>
      </c>
      <c r="DA26" s="103">
        <v>2424</v>
      </c>
      <c r="DB26" s="103">
        <v>2445</v>
      </c>
      <c r="DC26" s="104">
        <v>2591</v>
      </c>
      <c r="DD26" s="104">
        <v>2487</v>
      </c>
      <c r="DE26" s="104">
        <v>2573</v>
      </c>
      <c r="DF26" s="104">
        <v>2623</v>
      </c>
      <c r="DG26" s="99" t="s">
        <v>151</v>
      </c>
      <c r="DJ26" s="97" t="s">
        <v>32</v>
      </c>
      <c r="DK26" s="101">
        <v>1802</v>
      </c>
      <c r="DL26" s="100">
        <v>1729</v>
      </c>
      <c r="DM26" s="100">
        <v>1632</v>
      </c>
      <c r="DN26" s="98">
        <v>1623</v>
      </c>
      <c r="DO26" s="98">
        <v>1570</v>
      </c>
      <c r="DP26" s="98">
        <v>1586</v>
      </c>
      <c r="DQ26" s="104">
        <v>2636</v>
      </c>
      <c r="DR26" s="104">
        <v>2671</v>
      </c>
      <c r="DS26" s="104">
        <v>2575</v>
      </c>
      <c r="DT26" s="104">
        <v>2608</v>
      </c>
      <c r="DU26" s="104">
        <v>2741</v>
      </c>
      <c r="DV26" s="105">
        <v>3000</v>
      </c>
      <c r="DW26" s="99" t="s">
        <v>151</v>
      </c>
    </row>
    <row r="27" spans="1:127">
      <c r="B27" s="97" t="s">
        <v>33</v>
      </c>
      <c r="C27" s="101">
        <v>4431</v>
      </c>
      <c r="D27" s="101">
        <v>3730</v>
      </c>
      <c r="E27" s="101">
        <v>4248</v>
      </c>
      <c r="F27" s="100">
        <v>3178</v>
      </c>
      <c r="G27" s="101">
        <v>3933</v>
      </c>
      <c r="H27" s="100">
        <v>3445</v>
      </c>
      <c r="I27" s="102">
        <v>5533</v>
      </c>
      <c r="J27" s="104">
        <v>8892</v>
      </c>
      <c r="K27" s="102">
        <v>4627</v>
      </c>
      <c r="L27" s="101">
        <v>4078</v>
      </c>
      <c r="M27" s="102">
        <v>4705</v>
      </c>
      <c r="N27" s="101">
        <v>3854</v>
      </c>
      <c r="O27" s="99" t="s">
        <v>151</v>
      </c>
      <c r="R27" s="97" t="s">
        <v>33</v>
      </c>
      <c r="S27" s="102">
        <v>3975</v>
      </c>
      <c r="T27" s="101">
        <v>3026</v>
      </c>
      <c r="U27" s="102">
        <v>4267</v>
      </c>
      <c r="V27" s="104">
        <v>7405</v>
      </c>
      <c r="W27" s="102">
        <v>4017</v>
      </c>
      <c r="X27" s="101">
        <v>3131</v>
      </c>
      <c r="Y27" s="101">
        <v>3772</v>
      </c>
      <c r="Z27" s="101">
        <v>2872</v>
      </c>
      <c r="AA27" s="101">
        <v>3189</v>
      </c>
      <c r="AB27" s="100">
        <v>2714</v>
      </c>
      <c r="AC27" s="102">
        <v>5182</v>
      </c>
      <c r="AD27" s="105">
        <v>8399</v>
      </c>
      <c r="AE27" s="99" t="s">
        <v>151</v>
      </c>
      <c r="AH27" s="97" t="s">
        <v>33</v>
      </c>
      <c r="AI27" s="102">
        <v>3892</v>
      </c>
      <c r="AJ27" s="101">
        <v>3338</v>
      </c>
      <c r="AK27" s="101">
        <v>3641</v>
      </c>
      <c r="AL27" s="101">
        <v>2985</v>
      </c>
      <c r="AM27" s="101">
        <v>3385</v>
      </c>
      <c r="AN27" s="101">
        <v>3047</v>
      </c>
      <c r="AO27" s="103">
        <v>5115</v>
      </c>
      <c r="AP27" s="105">
        <v>8324</v>
      </c>
      <c r="AQ27" s="102">
        <v>3905</v>
      </c>
      <c r="AR27" s="101">
        <v>3271</v>
      </c>
      <c r="AS27" s="102">
        <v>3999</v>
      </c>
      <c r="AT27" s="101">
        <v>2832</v>
      </c>
      <c r="AU27" s="99" t="s">
        <v>151</v>
      </c>
      <c r="AX27" s="97" t="s">
        <v>33</v>
      </c>
      <c r="AY27" s="101">
        <v>3712</v>
      </c>
      <c r="AZ27" s="100">
        <v>2714</v>
      </c>
      <c r="BA27" s="102">
        <v>3986</v>
      </c>
      <c r="BB27" s="104">
        <v>7198</v>
      </c>
      <c r="BC27" s="101">
        <v>3576</v>
      </c>
      <c r="BD27" s="101">
        <v>3333</v>
      </c>
      <c r="BE27" s="101">
        <v>3510</v>
      </c>
      <c r="BF27" s="100">
        <v>2769</v>
      </c>
      <c r="BG27" s="101">
        <v>3600</v>
      </c>
      <c r="BH27" s="101">
        <v>3088</v>
      </c>
      <c r="BI27" s="102">
        <v>4760</v>
      </c>
      <c r="BJ27" s="104">
        <v>8109</v>
      </c>
      <c r="BK27" s="99" t="s">
        <v>151</v>
      </c>
      <c r="BN27" s="97" t="s">
        <v>33</v>
      </c>
      <c r="BO27" s="102">
        <v>3736</v>
      </c>
      <c r="BP27" s="101">
        <v>3136</v>
      </c>
      <c r="BQ27" s="101">
        <v>3641</v>
      </c>
      <c r="BR27" s="100">
        <v>2589</v>
      </c>
      <c r="BS27" s="101">
        <v>3177</v>
      </c>
      <c r="BT27" s="101">
        <v>2840</v>
      </c>
      <c r="BU27" s="102">
        <v>4654</v>
      </c>
      <c r="BV27" s="105">
        <v>8003</v>
      </c>
      <c r="BW27" s="102">
        <v>3865</v>
      </c>
      <c r="BX27" s="101">
        <v>3046</v>
      </c>
      <c r="BY27" s="102">
        <v>3892</v>
      </c>
      <c r="BZ27" s="101">
        <v>3130</v>
      </c>
      <c r="CA27" s="99" t="s">
        <v>151</v>
      </c>
      <c r="CD27" s="97" t="s">
        <v>33</v>
      </c>
      <c r="CE27" s="101">
        <v>3909</v>
      </c>
      <c r="CF27" s="100">
        <v>3248</v>
      </c>
      <c r="CG27" s="102">
        <v>5025</v>
      </c>
      <c r="CH27" s="104">
        <v>8058</v>
      </c>
      <c r="CI27" s="101">
        <v>4064</v>
      </c>
      <c r="CJ27" s="101">
        <v>3638</v>
      </c>
      <c r="CK27" s="101">
        <v>4070</v>
      </c>
      <c r="CL27" s="100">
        <v>3130</v>
      </c>
      <c r="CM27" s="101">
        <v>3952</v>
      </c>
      <c r="CN27" s="101">
        <v>3436</v>
      </c>
      <c r="CO27" s="102">
        <v>5755</v>
      </c>
      <c r="CP27" s="105">
        <v>9208</v>
      </c>
      <c r="CQ27" s="99" t="s">
        <v>151</v>
      </c>
      <c r="CT27" s="97" t="s">
        <v>33</v>
      </c>
      <c r="CU27" s="102">
        <v>2048</v>
      </c>
      <c r="CV27" s="101">
        <v>1996</v>
      </c>
      <c r="CW27" s="101">
        <v>1874</v>
      </c>
      <c r="CX27" s="101">
        <v>1949</v>
      </c>
      <c r="CY27" s="101">
        <v>1853</v>
      </c>
      <c r="CZ27" s="101">
        <v>1920</v>
      </c>
      <c r="DA27" s="103">
        <v>2429</v>
      </c>
      <c r="DB27" s="103">
        <v>2428</v>
      </c>
      <c r="DC27" s="104">
        <v>2639</v>
      </c>
      <c r="DD27" s="104">
        <v>2666</v>
      </c>
      <c r="DE27" s="104">
        <v>2634</v>
      </c>
      <c r="DF27" s="104">
        <v>2755</v>
      </c>
      <c r="DG27" s="99" t="s">
        <v>151</v>
      </c>
      <c r="DJ27" s="97" t="s">
        <v>33</v>
      </c>
      <c r="DK27" s="102">
        <v>1968</v>
      </c>
      <c r="DL27" s="101">
        <v>1896</v>
      </c>
      <c r="DM27" s="98">
        <v>1530</v>
      </c>
      <c r="DN27" s="102">
        <v>2135</v>
      </c>
      <c r="DO27" s="98">
        <v>1516</v>
      </c>
      <c r="DP27" s="102">
        <v>2187</v>
      </c>
      <c r="DQ27" s="104">
        <v>2906</v>
      </c>
      <c r="DR27" s="104">
        <v>2652</v>
      </c>
      <c r="DS27" s="104">
        <v>2724</v>
      </c>
      <c r="DT27" s="105">
        <v>2978</v>
      </c>
      <c r="DU27" s="104">
        <v>2825</v>
      </c>
      <c r="DV27" s="105">
        <v>3029</v>
      </c>
      <c r="DW27" s="99" t="s">
        <v>151</v>
      </c>
    </row>
    <row r="30" spans="1:127">
      <c r="C30">
        <f>C7/C20</f>
        <v>0.49491279069767441</v>
      </c>
      <c r="D30">
        <f t="shared" ref="D30:N30" si="0">D7/D20</f>
        <v>0.45508301114396177</v>
      </c>
      <c r="E30">
        <f t="shared" si="0"/>
        <v>0.80035925070567104</v>
      </c>
      <c r="F30">
        <f t="shared" si="0"/>
        <v>0.85607008760951186</v>
      </c>
      <c r="G30">
        <f t="shared" si="0"/>
        <v>0.29073577599046768</v>
      </c>
      <c r="H30">
        <f t="shared" si="0"/>
        <v>0.52283836170571385</v>
      </c>
      <c r="I30">
        <f t="shared" si="0"/>
        <v>0.1542319749216301</v>
      </c>
      <c r="J30">
        <f t="shared" si="0"/>
        <v>3.808049535603715E-2</v>
      </c>
      <c r="K30">
        <f t="shared" si="0"/>
        <v>0.52274837511606309</v>
      </c>
      <c r="L30">
        <f t="shared" si="0"/>
        <v>0.53054176559464705</v>
      </c>
      <c r="M30">
        <f t="shared" si="0"/>
        <v>0.77150953116950027</v>
      </c>
      <c r="N30">
        <f t="shared" si="0"/>
        <v>0.7929824561403509</v>
      </c>
      <c r="S30">
        <f>S7/S20</f>
        <v>0.41950034698126304</v>
      </c>
      <c r="T30">
        <f t="shared" ref="T30:AD30" si="1">T7/T20</f>
        <v>0.8552529182879377</v>
      </c>
      <c r="U30">
        <f t="shared" si="1"/>
        <v>0.27286643704554153</v>
      </c>
      <c r="V30">
        <f t="shared" si="1"/>
        <v>8.2382039573820398E-2</v>
      </c>
      <c r="W30">
        <f t="shared" si="1"/>
        <v>0.88429752066115708</v>
      </c>
      <c r="X30">
        <f t="shared" si="1"/>
        <v>1.0610665929814866</v>
      </c>
      <c r="Y30">
        <f t="shared" si="1"/>
        <v>1.0956495828367103</v>
      </c>
      <c r="Z30">
        <f t="shared" si="1"/>
        <v>1.0311701584057231</v>
      </c>
      <c r="AA30">
        <f t="shared" si="1"/>
        <v>0.42255584035151961</v>
      </c>
      <c r="AB30">
        <f t="shared" si="1"/>
        <v>0.74098360655737705</v>
      </c>
      <c r="AC30">
        <f t="shared" si="1"/>
        <v>0.24481168332052267</v>
      </c>
      <c r="AD30">
        <f t="shared" si="1"/>
        <v>5.9275873117590513E-2</v>
      </c>
      <c r="AI30">
        <f>AI7/AI20</f>
        <v>1.5249934572101544</v>
      </c>
      <c r="AJ30">
        <f t="shared" ref="AJ30:AT30" si="2">AJ7/AJ20</f>
        <v>1.7491418008978084</v>
      </c>
      <c r="AK30">
        <f t="shared" si="2"/>
        <v>2.1598690086335219</v>
      </c>
      <c r="AL30">
        <f t="shared" si="2"/>
        <v>2.2140410958904111</v>
      </c>
      <c r="AM30">
        <f t="shared" si="2"/>
        <v>0.44334223578786724</v>
      </c>
      <c r="AN30">
        <f t="shared" si="2"/>
        <v>1.341990483743061</v>
      </c>
      <c r="AO30">
        <f t="shared" si="2"/>
        <v>0.26053097345132742</v>
      </c>
      <c r="AP30">
        <f t="shared" si="2"/>
        <v>8.2297320959551737E-2</v>
      </c>
      <c r="AQ30">
        <f t="shared" si="2"/>
        <v>1.4786045243935677</v>
      </c>
      <c r="AR30">
        <f t="shared" si="2"/>
        <v>1.2885196374622356</v>
      </c>
      <c r="AS30">
        <f t="shared" si="2"/>
        <v>2.0343769183548188</v>
      </c>
      <c r="AT30">
        <f t="shared" si="2"/>
        <v>2.0477279222635039</v>
      </c>
      <c r="AY30">
        <f>AY7/AY20</f>
        <v>0.50193798449612403</v>
      </c>
      <c r="AZ30">
        <f t="shared" ref="AZ30:BJ30" si="3">AZ7/AZ20</f>
        <v>1.6955187231430324</v>
      </c>
      <c r="BA30">
        <f t="shared" si="3"/>
        <v>0.40776293823038395</v>
      </c>
      <c r="BB30">
        <f t="shared" si="3"/>
        <v>9.1998453807499034E-2</v>
      </c>
      <c r="BC30">
        <f t="shared" si="3"/>
        <v>1.6489819328936048</v>
      </c>
      <c r="BD30">
        <f t="shared" si="3"/>
        <v>1.5464964834592341</v>
      </c>
      <c r="BE30">
        <f t="shared" si="3"/>
        <v>1.9990393852065322</v>
      </c>
      <c r="BF30">
        <f t="shared" si="3"/>
        <v>2.12180052956752</v>
      </c>
      <c r="BG30">
        <f t="shared" si="3"/>
        <v>0.42634560906515578</v>
      </c>
      <c r="BH30">
        <f t="shared" si="3"/>
        <v>1.395799676898223</v>
      </c>
      <c r="BI30">
        <f t="shared" si="3"/>
        <v>0.26762643041712808</v>
      </c>
      <c r="BJ30">
        <f t="shared" si="3"/>
        <v>7.3483599047095477E-2</v>
      </c>
      <c r="BO30">
        <f>BO7/BO20</f>
        <v>2.5314177455004736</v>
      </c>
      <c r="BP30">
        <f t="shared" ref="BP30:BZ30" si="4">BP7/BP20</f>
        <v>2.4596871239470519</v>
      </c>
      <c r="BQ30">
        <f t="shared" si="4"/>
        <v>3.3093206951026857</v>
      </c>
      <c r="BR30">
        <f t="shared" si="4"/>
        <v>3.5898004434589801</v>
      </c>
      <c r="BS30">
        <f t="shared" si="4"/>
        <v>0.51371386212008896</v>
      </c>
      <c r="BT30">
        <f t="shared" si="4"/>
        <v>2.265625</v>
      </c>
      <c r="BU30">
        <f t="shared" si="4"/>
        <v>0.33006935944512444</v>
      </c>
      <c r="BV30">
        <f t="shared" si="4"/>
        <v>9.0194537237178227E-2</v>
      </c>
      <c r="BW30">
        <f t="shared" si="4"/>
        <v>2.2291049199762893</v>
      </c>
      <c r="BX30">
        <f t="shared" si="4"/>
        <v>2.1980952380952381</v>
      </c>
      <c r="BY30">
        <f t="shared" si="4"/>
        <v>3.1821608040201004</v>
      </c>
      <c r="BZ30">
        <f t="shared" si="4"/>
        <v>3.1559988091693958</v>
      </c>
      <c r="CE30">
        <f>CE7/CE20</f>
        <v>0.37650793650793651</v>
      </c>
      <c r="CF30">
        <f t="shared" ref="CF30:CP30" si="5">CF7/CF20</f>
        <v>1.6758632362897765</v>
      </c>
      <c r="CG30">
        <f t="shared" si="5"/>
        <v>0.24768683274021353</v>
      </c>
      <c r="CH30">
        <f t="shared" si="5"/>
        <v>6.7979135116944298E-2</v>
      </c>
      <c r="CI30">
        <f t="shared" si="5"/>
        <v>1.6516569693903365</v>
      </c>
      <c r="CJ30">
        <f t="shared" si="5"/>
        <v>1.4578253296840009</v>
      </c>
      <c r="CK30">
        <f t="shared" si="5"/>
        <v>2.2943499392466586</v>
      </c>
      <c r="CL30">
        <f t="shared" si="5"/>
        <v>1.948354552005765</v>
      </c>
      <c r="CM30">
        <f t="shared" si="5"/>
        <v>0.40667574931880107</v>
      </c>
      <c r="CN30">
        <f t="shared" si="5"/>
        <v>1.4965542256075444</v>
      </c>
      <c r="CO30">
        <f t="shared" si="5"/>
        <v>0.21448212648945922</v>
      </c>
      <c r="CP30">
        <f t="shared" si="5"/>
        <v>6.6997094513758335E-2</v>
      </c>
      <c r="CU30">
        <f>CU7/CU20</f>
        <v>0.12197125256673512</v>
      </c>
      <c r="CV30">
        <f t="shared" ref="CV30:DF30" si="6">CV7/CV20</f>
        <v>0.11533477321814255</v>
      </c>
      <c r="CW30">
        <f t="shared" si="6"/>
        <v>0.1315289648622982</v>
      </c>
      <c r="CX30">
        <f t="shared" si="6"/>
        <v>0.11616389013957677</v>
      </c>
      <c r="CY30">
        <f t="shared" si="6"/>
        <v>0.11924381968007755</v>
      </c>
      <c r="CZ30">
        <f t="shared" si="6"/>
        <v>0.11874999999999999</v>
      </c>
      <c r="DA30">
        <f t="shared" si="6"/>
        <v>0.12204142011834319</v>
      </c>
      <c r="DB30">
        <f t="shared" si="6"/>
        <v>0.10823117338003503</v>
      </c>
      <c r="DC30">
        <f t="shared" si="6"/>
        <v>0.12112472963229992</v>
      </c>
      <c r="DD30">
        <f t="shared" si="6"/>
        <v>0.12132352941176471</v>
      </c>
      <c r="DE30">
        <f t="shared" si="6"/>
        <v>0.11018181818181819</v>
      </c>
      <c r="DF30">
        <f t="shared" si="6"/>
        <v>0.11122518822724162</v>
      </c>
      <c r="DK30">
        <f>DK7/DK20</f>
        <v>0.12163232963549921</v>
      </c>
      <c r="DL30">
        <f t="shared" ref="DL30:DV30" si="7">DL7/DL20</f>
        <v>0.12649494020239191</v>
      </c>
      <c r="DM30">
        <f t="shared" si="7"/>
        <v>0.14034253092293053</v>
      </c>
      <c r="DN30">
        <f t="shared" si="7"/>
        <v>0.14494163424124515</v>
      </c>
      <c r="DO30">
        <f t="shared" si="7"/>
        <v>0.13787878787878788</v>
      </c>
      <c r="DP30">
        <f t="shared" si="7"/>
        <v>0.1381135707410972</v>
      </c>
      <c r="DQ30">
        <f t="shared" si="7"/>
        <v>0.13348001466813347</v>
      </c>
      <c r="DR30">
        <f t="shared" si="7"/>
        <v>0.10953271028037383</v>
      </c>
      <c r="DS30">
        <f t="shared" si="7"/>
        <v>0.12033031852143138</v>
      </c>
      <c r="DT30">
        <f t="shared" si="7"/>
        <v>0.11052861511577108</v>
      </c>
      <c r="DU30">
        <f t="shared" si="7"/>
        <v>0.11281224818694602</v>
      </c>
      <c r="DV30">
        <f t="shared" si="7"/>
        <v>0.1076299299668264</v>
      </c>
    </row>
    <row r="31" spans="1:127">
      <c r="C31">
        <f t="shared" ref="C31:N31" si="8">C8/C21</f>
        <v>0.79099499722067812</v>
      </c>
      <c r="D31">
        <f t="shared" si="8"/>
        <v>0.63203672384633969</v>
      </c>
      <c r="E31">
        <f t="shared" si="8"/>
        <v>0.81071636575422246</v>
      </c>
      <c r="F31">
        <f t="shared" si="8"/>
        <v>0.51267150928167882</v>
      </c>
      <c r="G31">
        <f t="shared" si="8"/>
        <v>1.1802745664739884</v>
      </c>
      <c r="H31">
        <f t="shared" si="8"/>
        <v>0.52750403153556713</v>
      </c>
      <c r="I31">
        <f t="shared" si="8"/>
        <v>0.23886097152428812</v>
      </c>
      <c r="J31">
        <f t="shared" si="8"/>
        <v>6.2879205736348587E-2</v>
      </c>
      <c r="K31">
        <f t="shared" si="8"/>
        <v>0.67300596082883901</v>
      </c>
      <c r="L31">
        <f t="shared" si="8"/>
        <v>0.79091792132102967</v>
      </c>
      <c r="M31">
        <f t="shared" si="8"/>
        <v>0.93787998942638118</v>
      </c>
      <c r="N31">
        <f t="shared" si="8"/>
        <v>0.70732142857142855</v>
      </c>
      <c r="S31">
        <f t="shared" ref="S31:AD31" si="9">S8/S21</f>
        <v>2.2236652236652237</v>
      </c>
      <c r="T31">
        <f t="shared" si="9"/>
        <v>0.92091979809310154</v>
      </c>
      <c r="U31">
        <f t="shared" si="9"/>
        <v>0.45738636363636365</v>
      </c>
      <c r="V31">
        <f t="shared" si="9"/>
        <v>0.12141882673942701</v>
      </c>
      <c r="W31">
        <f t="shared" si="9"/>
        <v>1.2366883116883116</v>
      </c>
      <c r="X31">
        <f t="shared" si="9"/>
        <v>1.2807838549283417</v>
      </c>
      <c r="Y31">
        <f t="shared" si="9"/>
        <v>1.4599012954966071</v>
      </c>
      <c r="Z31">
        <f t="shared" si="9"/>
        <v>0.76653627311522043</v>
      </c>
      <c r="AA31">
        <f t="shared" si="9"/>
        <v>2.1465480728504871</v>
      </c>
      <c r="AB31">
        <f t="shared" si="9"/>
        <v>0.84793187347931875</v>
      </c>
      <c r="AC31">
        <f t="shared" si="9"/>
        <v>0.3718707328174784</v>
      </c>
      <c r="AD31">
        <f t="shared" si="9"/>
        <v>9.0738030524775248E-2</v>
      </c>
      <c r="AI31">
        <f t="shared" ref="AI31:AT31" si="10">AI8/AI21</f>
        <v>1.9013605442176871</v>
      </c>
      <c r="AJ31">
        <f t="shared" si="10"/>
        <v>2.0247395833333335</v>
      </c>
      <c r="AK31">
        <f t="shared" si="10"/>
        <v>2.4446466484683045</v>
      </c>
      <c r="AL31">
        <f t="shared" si="10"/>
        <v>1.537229938271605</v>
      </c>
      <c r="AM31">
        <f t="shared" si="10"/>
        <v>3.716193656093489</v>
      </c>
      <c r="AN31">
        <f t="shared" si="10"/>
        <v>1.6132846087704213</v>
      </c>
      <c r="AO31">
        <f t="shared" si="10"/>
        <v>0.36037177862272918</v>
      </c>
      <c r="AP31">
        <f t="shared" si="10"/>
        <v>0.13250382012660991</v>
      </c>
      <c r="AQ31">
        <f t="shared" si="10"/>
        <v>2.197941680960549</v>
      </c>
      <c r="AR31">
        <f t="shared" si="10"/>
        <v>1.9548851370052587</v>
      </c>
      <c r="AS31">
        <f t="shared" si="10"/>
        <v>2.7654734024757444</v>
      </c>
      <c r="AT31">
        <f t="shared" si="10"/>
        <v>1.6312500000000001</v>
      </c>
      <c r="AY31">
        <f t="shared" ref="AY31:BJ31" si="11">AY8/AY21</f>
        <v>3.467158671586716</v>
      </c>
      <c r="AZ31">
        <f t="shared" si="11"/>
        <v>1.7859339758047981</v>
      </c>
      <c r="BA31">
        <f t="shared" si="11"/>
        <v>0.43508771929824563</v>
      </c>
      <c r="BB31">
        <f t="shared" si="11"/>
        <v>0.14779038879497705</v>
      </c>
      <c r="BC31">
        <f t="shared" si="11"/>
        <v>2.4098118775359647</v>
      </c>
      <c r="BD31">
        <f t="shared" si="11"/>
        <v>2.07109692396982</v>
      </c>
      <c r="BE31">
        <f t="shared" si="11"/>
        <v>2.6573305670816043</v>
      </c>
      <c r="BF31">
        <f t="shared" si="11"/>
        <v>1.6427137695704537</v>
      </c>
      <c r="BG31">
        <f t="shared" si="11"/>
        <v>3.4694521087899095</v>
      </c>
      <c r="BH31">
        <f t="shared" si="11"/>
        <v>1.6708196721311475</v>
      </c>
      <c r="BI31">
        <f t="shared" si="11"/>
        <v>0.38051238975220497</v>
      </c>
      <c r="BJ31">
        <f t="shared" si="11"/>
        <v>0.11497975708502024</v>
      </c>
      <c r="BO31">
        <f t="shared" ref="BO31:BZ31" si="12">BO8/BO21</f>
        <v>3.0021284143313234</v>
      </c>
      <c r="BP31">
        <f t="shared" si="12"/>
        <v>3.4705507800063673</v>
      </c>
      <c r="BQ31">
        <f t="shared" si="12"/>
        <v>4.1547954866008459</v>
      </c>
      <c r="BR31">
        <f t="shared" si="12"/>
        <v>2.4759646475533521</v>
      </c>
      <c r="BS31">
        <f t="shared" si="12"/>
        <v>6.4392475851550586</v>
      </c>
      <c r="BT31">
        <f t="shared" si="12"/>
        <v>2.3754378283712785</v>
      </c>
      <c r="BU31">
        <f t="shared" si="12"/>
        <v>0.44779477947794777</v>
      </c>
      <c r="BV31">
        <f t="shared" si="12"/>
        <v>0.12926621160409557</v>
      </c>
      <c r="BW31">
        <f t="shared" si="12"/>
        <v>4.1792186870720904</v>
      </c>
      <c r="BX31">
        <f t="shared" si="12"/>
        <v>3.1499540018399266</v>
      </c>
      <c r="BY31">
        <f t="shared" si="12"/>
        <v>3.9244532803180916</v>
      </c>
      <c r="BZ31">
        <f t="shared" si="12"/>
        <v>2.482491088278465</v>
      </c>
      <c r="CE31">
        <f t="shared" ref="CE31:CP31" si="13">CE8/CE21</f>
        <v>4.550161812297735</v>
      </c>
      <c r="CF31">
        <f t="shared" si="13"/>
        <v>2.1398786959818046</v>
      </c>
      <c r="CG31">
        <f t="shared" si="13"/>
        <v>0.32728040540540543</v>
      </c>
      <c r="CH31">
        <f t="shared" si="13"/>
        <v>0.10418774023872142</v>
      </c>
      <c r="CI31">
        <f t="shared" si="13"/>
        <v>2.605875152998776</v>
      </c>
      <c r="CJ31">
        <f t="shared" si="13"/>
        <v>2.3555181128896376</v>
      </c>
      <c r="CK31">
        <f t="shared" si="13"/>
        <v>2.8028917084685747</v>
      </c>
      <c r="CL31">
        <f t="shared" si="13"/>
        <v>1.7268128161888701</v>
      </c>
      <c r="CM31">
        <f t="shared" si="13"/>
        <v>4.153225806451613</v>
      </c>
      <c r="CN31">
        <f t="shared" si="13"/>
        <v>1.8535067873303168</v>
      </c>
      <c r="CO31">
        <f t="shared" si="13"/>
        <v>0.35959038991729025</v>
      </c>
      <c r="CP31">
        <f t="shared" si="13"/>
        <v>9.0653680464506461E-2</v>
      </c>
      <c r="CU31">
        <f t="shared" ref="CU31:DF31" si="14">CU8/CU21</f>
        <v>0.13189655172413794</v>
      </c>
      <c r="CV31">
        <f t="shared" si="14"/>
        <v>0.162291169451074</v>
      </c>
      <c r="CW31">
        <f t="shared" si="14"/>
        <v>0.18231225296442688</v>
      </c>
      <c r="CX31">
        <f t="shared" si="14"/>
        <v>0.16254752851711027</v>
      </c>
      <c r="CY31">
        <f t="shared" si="14"/>
        <v>0.16052880075542966</v>
      </c>
      <c r="CZ31">
        <f t="shared" si="14"/>
        <v>0.16842105263157894</v>
      </c>
      <c r="DA31">
        <f t="shared" si="14"/>
        <v>0.11406133133881825</v>
      </c>
      <c r="DB31">
        <f t="shared" si="14"/>
        <v>0.13016608729239088</v>
      </c>
      <c r="DC31">
        <f t="shared" si="14"/>
        <v>0.11857876712328767</v>
      </c>
      <c r="DD31">
        <f t="shared" si="14"/>
        <v>0.12641509433962264</v>
      </c>
      <c r="DE31">
        <f t="shared" si="14"/>
        <v>0.11385958530374682</v>
      </c>
      <c r="DF31">
        <f t="shared" si="14"/>
        <v>0.12928464977645304</v>
      </c>
      <c r="DK31">
        <f t="shared" ref="DK31:DV31" si="15">DK8/DK21</f>
        <v>0.1504811898512686</v>
      </c>
      <c r="DL31">
        <f t="shared" si="15"/>
        <v>0.19794344473007713</v>
      </c>
      <c r="DM31">
        <f t="shared" si="15"/>
        <v>0.18167288225892381</v>
      </c>
      <c r="DN31">
        <f t="shared" si="15"/>
        <v>0.19222903885480572</v>
      </c>
      <c r="DO31">
        <f t="shared" si="15"/>
        <v>0.18435754189944134</v>
      </c>
      <c r="DP31">
        <f t="shared" si="15"/>
        <v>0.17894736842105263</v>
      </c>
      <c r="DQ31">
        <f t="shared" si="15"/>
        <v>0.13019390581717452</v>
      </c>
      <c r="DR31">
        <f t="shared" si="15"/>
        <v>0.11675542810323637</v>
      </c>
      <c r="DS31">
        <f t="shared" si="15"/>
        <v>0.13704686118479223</v>
      </c>
      <c r="DT31">
        <f t="shared" si="15"/>
        <v>0.12716763005780346</v>
      </c>
      <c r="DU31">
        <f t="shared" si="15"/>
        <v>0.12322659100121605</v>
      </c>
      <c r="DV31">
        <f t="shared" si="15"/>
        <v>0.10922041946972695</v>
      </c>
    </row>
    <row r="32" spans="1:127">
      <c r="C32">
        <f t="shared" ref="C32:N32" si="16">C9/C22</f>
        <v>0.83592880978865403</v>
      </c>
      <c r="D32">
        <f t="shared" si="16"/>
        <v>0.55466130114017442</v>
      </c>
      <c r="E32">
        <f t="shared" si="16"/>
        <v>1.0554008047044259</v>
      </c>
      <c r="F32">
        <f t="shared" si="16"/>
        <v>0.58662558898151507</v>
      </c>
      <c r="G32">
        <f t="shared" si="16"/>
        <v>1.1872934263679764</v>
      </c>
      <c r="H32">
        <f t="shared" si="16"/>
        <v>0.74277508526296898</v>
      </c>
      <c r="I32">
        <f t="shared" si="16"/>
        <v>6.7426970788315332E-2</v>
      </c>
      <c r="J32">
        <f t="shared" si="16"/>
        <v>9.7053045186640471E-2</v>
      </c>
      <c r="K32">
        <f t="shared" si="16"/>
        <v>0.77920560747663548</v>
      </c>
      <c r="L32">
        <f t="shared" si="16"/>
        <v>0.59452434586726732</v>
      </c>
      <c r="M32">
        <f t="shared" si="16"/>
        <v>1.3964900877478064</v>
      </c>
      <c r="N32">
        <f t="shared" si="16"/>
        <v>0.77787456445993031</v>
      </c>
      <c r="S32">
        <f t="shared" ref="S32:AD32" si="17">S9/S22</f>
        <v>2.2559572719802792</v>
      </c>
      <c r="T32">
        <f t="shared" si="17"/>
        <v>1.0603944124897289</v>
      </c>
      <c r="U32">
        <f t="shared" si="17"/>
        <v>0.10010970927043335</v>
      </c>
      <c r="V32">
        <f t="shared" si="17"/>
        <v>0.18124006359300476</v>
      </c>
      <c r="W32">
        <f t="shared" si="17"/>
        <v>1.3081279147235176</v>
      </c>
      <c r="X32">
        <f t="shared" si="17"/>
        <v>0.80536651759673339</v>
      </c>
      <c r="Y32">
        <f t="shared" si="17"/>
        <v>1.9523809523809523</v>
      </c>
      <c r="Z32">
        <f t="shared" si="17"/>
        <v>0.89595731582187566</v>
      </c>
      <c r="AA32">
        <f t="shared" si="17"/>
        <v>2.4766355140186915</v>
      </c>
      <c r="AB32">
        <f t="shared" si="17"/>
        <v>0.98177777777777775</v>
      </c>
      <c r="AC32">
        <f t="shared" si="17"/>
        <v>9.154402594163133E-2</v>
      </c>
      <c r="AD32">
        <f t="shared" si="17"/>
        <v>0.13598931671488984</v>
      </c>
      <c r="AI32">
        <f t="shared" ref="AI32:AT32" si="18">AI9/AI22</f>
        <v>1.9317479925880172</v>
      </c>
      <c r="AJ32">
        <f t="shared" si="18"/>
        <v>1.3455203619909502</v>
      </c>
      <c r="AK32">
        <f t="shared" si="18"/>
        <v>2.9125087842586086</v>
      </c>
      <c r="AL32">
        <f t="shared" si="18"/>
        <v>1.4982578397212543</v>
      </c>
      <c r="AM32">
        <f t="shared" si="18"/>
        <v>3.6475265017667846</v>
      </c>
      <c r="AN32">
        <f t="shared" si="18"/>
        <v>1.6872027669693039</v>
      </c>
      <c r="AO32">
        <f t="shared" si="18"/>
        <v>0.12155844155844156</v>
      </c>
      <c r="AP32">
        <f t="shared" si="18"/>
        <v>0.16195993241612358</v>
      </c>
      <c r="AQ32">
        <f t="shared" si="18"/>
        <v>2.3514613392526824</v>
      </c>
      <c r="AR32">
        <f t="shared" si="18"/>
        <v>1.2811102831594634</v>
      </c>
      <c r="AS32">
        <f t="shared" si="18"/>
        <v>2.9499413375048884</v>
      </c>
      <c r="AT32">
        <f t="shared" si="18"/>
        <v>1.7123203285420945</v>
      </c>
      <c r="AY32">
        <f t="shared" ref="AY32:BJ32" si="19">AY9/AY22</f>
        <v>3.7746419545071608</v>
      </c>
      <c r="AZ32">
        <f t="shared" si="19"/>
        <v>2.1003236245954691</v>
      </c>
      <c r="BA32">
        <f t="shared" si="19"/>
        <v>0.12437948152233866</v>
      </c>
      <c r="BB32">
        <f t="shared" si="19"/>
        <v>0.19469496021220159</v>
      </c>
      <c r="BC32">
        <f t="shared" si="19"/>
        <v>2.3040435458786934</v>
      </c>
      <c r="BD32">
        <f t="shared" si="19"/>
        <v>1.4861421546714351</v>
      </c>
      <c r="BE32">
        <f t="shared" si="19"/>
        <v>3.2453416149068324</v>
      </c>
      <c r="BF32">
        <f t="shared" si="19"/>
        <v>1.598116169544741</v>
      </c>
      <c r="BG32">
        <f t="shared" si="19"/>
        <v>3.8958235570154858</v>
      </c>
      <c r="BH32">
        <f t="shared" si="19"/>
        <v>1.8022805507745268</v>
      </c>
      <c r="BI32">
        <f t="shared" si="19"/>
        <v>0.10795454545454546</v>
      </c>
      <c r="BJ32">
        <f t="shared" si="19"/>
        <v>0.14550641940085593</v>
      </c>
      <c r="BO32">
        <f t="shared" ref="BO32:BZ32" si="20">BO9/BO22</f>
        <v>2.8713872832369942</v>
      </c>
      <c r="BP32">
        <f t="shared" si="20"/>
        <v>1.9953722334004025</v>
      </c>
      <c r="BQ32">
        <f t="shared" si="20"/>
        <v>4.9141025641025644</v>
      </c>
      <c r="BR32">
        <f t="shared" si="20"/>
        <v>2.3421403197158082</v>
      </c>
      <c r="BS32">
        <f t="shared" si="20"/>
        <v>6.0884009009009006</v>
      </c>
      <c r="BT32">
        <f t="shared" si="20"/>
        <v>2.4848766868310843</v>
      </c>
      <c r="BU32">
        <f t="shared" si="20"/>
        <v>0.13108921729611384</v>
      </c>
      <c r="BV32">
        <f t="shared" si="20"/>
        <v>0.15761249708556774</v>
      </c>
      <c r="BW32">
        <f t="shared" si="20"/>
        <v>3.8776887389287222</v>
      </c>
      <c r="BX32">
        <f t="shared" si="20"/>
        <v>1.7844356510269455</v>
      </c>
      <c r="BY32">
        <f t="shared" si="20"/>
        <v>4.1707873716241917</v>
      </c>
      <c r="BZ32">
        <f t="shared" si="20"/>
        <v>2.5941551307404964</v>
      </c>
      <c r="CE32">
        <f t="shared" ref="CE32:CP32" si="21">CE9/CE22</f>
        <v>4.1155336386051431</v>
      </c>
      <c r="CF32">
        <f t="shared" si="21"/>
        <v>2.3053465346534652</v>
      </c>
      <c r="CG32">
        <f t="shared" si="21"/>
        <v>0.1137586471944658</v>
      </c>
      <c r="CH32">
        <f t="shared" si="21"/>
        <v>0.14298914298914298</v>
      </c>
      <c r="CI32">
        <f t="shared" si="21"/>
        <v>2.4622703412073492</v>
      </c>
      <c r="CJ32">
        <f t="shared" si="21"/>
        <v>1.4989255014326648</v>
      </c>
      <c r="CK32">
        <f t="shared" si="21"/>
        <v>3.0990502035278156</v>
      </c>
      <c r="CL32">
        <f t="shared" si="21"/>
        <v>1.6303779829298031</v>
      </c>
      <c r="CM32">
        <f t="shared" si="21"/>
        <v>4.1436530043772386</v>
      </c>
      <c r="CN32">
        <f t="shared" si="21"/>
        <v>2.228547683357573</v>
      </c>
      <c r="CO32">
        <f t="shared" si="21"/>
        <v>9.6078431372549025E-2</v>
      </c>
      <c r="CP32">
        <f t="shared" si="21"/>
        <v>0.13224523958987236</v>
      </c>
      <c r="CU32">
        <f t="shared" ref="CU32:DF32" si="22">CU9/CU22</f>
        <v>0.37847222222222221</v>
      </c>
      <c r="CV32">
        <f t="shared" si="22"/>
        <v>0.44406448461162679</v>
      </c>
      <c r="CW32">
        <f t="shared" si="22"/>
        <v>0.48101265822784811</v>
      </c>
      <c r="CX32">
        <f t="shared" si="22"/>
        <v>0.55043973098810139</v>
      </c>
      <c r="CY32">
        <f t="shared" si="22"/>
        <v>0.44674406865219585</v>
      </c>
      <c r="CZ32">
        <f t="shared" si="22"/>
        <v>0.44832750873689464</v>
      </c>
      <c r="DA32">
        <f t="shared" si="22"/>
        <v>0.10996955859969558</v>
      </c>
      <c r="DB32">
        <f t="shared" si="22"/>
        <v>0.11968085106382979</v>
      </c>
      <c r="DC32">
        <f t="shared" si="22"/>
        <v>0.11026102610261027</v>
      </c>
      <c r="DD32">
        <f t="shared" si="22"/>
        <v>0.11841599384851979</v>
      </c>
      <c r="DE32">
        <f t="shared" si="22"/>
        <v>0.10617551462621885</v>
      </c>
      <c r="DF32">
        <f t="shared" si="22"/>
        <v>0.11282616685042264</v>
      </c>
      <c r="DK32">
        <f t="shared" ref="DK32:DV32" si="23">DK9/DK22</f>
        <v>0.35118525021949076</v>
      </c>
      <c r="DL32">
        <f t="shared" si="23"/>
        <v>0.50050658561296857</v>
      </c>
      <c r="DM32">
        <f t="shared" si="23"/>
        <v>0.49628450106157113</v>
      </c>
      <c r="DN32">
        <f t="shared" si="23"/>
        <v>0.47437295528898582</v>
      </c>
      <c r="DO32">
        <f t="shared" si="23"/>
        <v>0.44873949579831934</v>
      </c>
      <c r="DP32">
        <f t="shared" si="23"/>
        <v>0.46378269617706236</v>
      </c>
      <c r="DQ32">
        <f t="shared" si="23"/>
        <v>0.13499604117181313</v>
      </c>
      <c r="DR32">
        <f t="shared" si="23"/>
        <v>0.12286959968291716</v>
      </c>
      <c r="DS32">
        <f t="shared" si="23"/>
        <v>0.13129194630872484</v>
      </c>
      <c r="DT32">
        <f t="shared" si="23"/>
        <v>0.12996075010902747</v>
      </c>
      <c r="DU32">
        <f t="shared" si="23"/>
        <v>0.11921097770154374</v>
      </c>
      <c r="DV32">
        <f t="shared" si="23"/>
        <v>0.1072780816154817</v>
      </c>
    </row>
    <row r="33" spans="3:126">
      <c r="C33">
        <f t="shared" ref="C33:N33" si="24">C10/C23</f>
        <v>0.89305201891596941</v>
      </c>
      <c r="D33">
        <f t="shared" si="24"/>
        <v>0.61254862168104174</v>
      </c>
      <c r="E33">
        <f t="shared" si="24"/>
        <v>1.2262857142857142</v>
      </c>
      <c r="F33">
        <f t="shared" si="24"/>
        <v>0.72973421926910298</v>
      </c>
      <c r="G33">
        <f t="shared" si="24"/>
        <v>0.60030494445654536</v>
      </c>
      <c r="H33">
        <f t="shared" si="24"/>
        <v>0.71967087638729432</v>
      </c>
      <c r="I33">
        <f t="shared" si="24"/>
        <v>7.8614257161892076E-2</v>
      </c>
      <c r="J33">
        <f t="shared" si="24"/>
        <v>9.7388984181437016E-2</v>
      </c>
      <c r="K33">
        <f t="shared" si="24"/>
        <v>0.93898655635987593</v>
      </c>
      <c r="L33">
        <f t="shared" si="24"/>
        <v>0.62716863289382374</v>
      </c>
      <c r="M33">
        <f t="shared" si="24"/>
        <v>1.543509789702683</v>
      </c>
      <c r="N33">
        <f t="shared" si="24"/>
        <v>0.8606386671294689</v>
      </c>
      <c r="S33">
        <f t="shared" ref="S33:AD33" si="25">S10/S23</f>
        <v>1.1140747797094546</v>
      </c>
      <c r="T33">
        <f t="shared" si="25"/>
        <v>1.2590021691973969</v>
      </c>
      <c r="U33">
        <f t="shared" si="25"/>
        <v>0.15834038950042337</v>
      </c>
      <c r="V33">
        <f t="shared" si="25"/>
        <v>0.17267733460711726</v>
      </c>
      <c r="W33">
        <f t="shared" si="25"/>
        <v>1.2434029145332808</v>
      </c>
      <c r="X33">
        <f t="shared" si="25"/>
        <v>0.93661347517730498</v>
      </c>
      <c r="Y33">
        <f t="shared" si="25"/>
        <v>2.2069486404833838</v>
      </c>
      <c r="Z33">
        <f t="shared" si="25"/>
        <v>0.95296775518586974</v>
      </c>
      <c r="AA33">
        <f t="shared" si="25"/>
        <v>1.108675799086758</v>
      </c>
      <c r="AB33">
        <f t="shared" si="25"/>
        <v>1.0405127031357291</v>
      </c>
      <c r="AC33">
        <f t="shared" si="25"/>
        <v>0.10861618798955613</v>
      </c>
      <c r="AD33">
        <f t="shared" si="25"/>
        <v>0.12769520619635755</v>
      </c>
      <c r="AI33">
        <f t="shared" ref="AI33:AT33" si="26">AI10/AI23</f>
        <v>2.14259121370067</v>
      </c>
      <c r="AJ33">
        <f t="shared" si="26"/>
        <v>1.5259346251712664</v>
      </c>
      <c r="AK33">
        <f t="shared" si="26"/>
        <v>2.8524132429198246</v>
      </c>
      <c r="AL33">
        <f t="shared" si="26"/>
        <v>1.5175578611332801</v>
      </c>
      <c r="AM33">
        <f t="shared" si="26"/>
        <v>1.8451404424558786</v>
      </c>
      <c r="AN33">
        <f t="shared" si="26"/>
        <v>1.4934156378600822</v>
      </c>
      <c r="AO33">
        <f t="shared" si="26"/>
        <v>0.14267580604214267</v>
      </c>
      <c r="AP33">
        <f t="shared" si="26"/>
        <v>0.19807597434632462</v>
      </c>
      <c r="AQ33">
        <f t="shared" si="26"/>
        <v>1.942094455852156</v>
      </c>
      <c r="AR33">
        <f t="shared" si="26"/>
        <v>1.3408346972176759</v>
      </c>
      <c r="AS33">
        <f t="shared" si="26"/>
        <v>3.4724792985874329</v>
      </c>
      <c r="AT33">
        <f t="shared" si="26"/>
        <v>1.8745065447745688</v>
      </c>
      <c r="AY33">
        <f t="shared" ref="AY33:BJ33" si="27">AY10/AY23</f>
        <v>1.7973523421588595</v>
      </c>
      <c r="AZ33">
        <f t="shared" si="27"/>
        <v>2.0317261532039241</v>
      </c>
      <c r="BA33">
        <f t="shared" si="27"/>
        <v>0.16388225934765313</v>
      </c>
      <c r="BB33">
        <f t="shared" si="27"/>
        <v>0.20944444444444443</v>
      </c>
      <c r="BC33">
        <f t="shared" si="27"/>
        <v>2.5303867403314917</v>
      </c>
      <c r="BD33">
        <f t="shared" si="27"/>
        <v>1.4207599629286376</v>
      </c>
      <c r="BE33">
        <f t="shared" si="27"/>
        <v>2.9333669863705198</v>
      </c>
      <c r="BF33">
        <f t="shared" si="27"/>
        <v>1.6473194505981392</v>
      </c>
      <c r="BG33">
        <f t="shared" si="27"/>
        <v>1.6033379694019472</v>
      </c>
      <c r="BH33">
        <f t="shared" si="27"/>
        <v>1.5062151735962281</v>
      </c>
      <c r="BI33">
        <f t="shared" si="27"/>
        <v>0.12716222533894342</v>
      </c>
      <c r="BJ33">
        <f t="shared" si="27"/>
        <v>0.1679932970255551</v>
      </c>
      <c r="BO33">
        <f t="shared" ref="BO33:BZ33" si="28">BO10/BO23</f>
        <v>2.9757549978732456</v>
      </c>
      <c r="BP33">
        <f t="shared" si="28"/>
        <v>1.9166492584081889</v>
      </c>
      <c r="BQ33">
        <f t="shared" si="28"/>
        <v>5.1153298528713815</v>
      </c>
      <c r="BR33">
        <f t="shared" si="28"/>
        <v>2.2524084778420037</v>
      </c>
      <c r="BS33">
        <f t="shared" si="28"/>
        <v>2.7069665729459542</v>
      </c>
      <c r="BT33">
        <f t="shared" si="28"/>
        <v>2.1750286368843068</v>
      </c>
      <c r="BU33">
        <f t="shared" si="28"/>
        <v>0.17869887455393907</v>
      </c>
      <c r="BV33">
        <f t="shared" si="28"/>
        <v>0.18643649815043156</v>
      </c>
      <c r="BW33">
        <f t="shared" si="28"/>
        <v>3.6341703594288526</v>
      </c>
      <c r="BX33">
        <f t="shared" si="28"/>
        <v>2.0472862799906824</v>
      </c>
      <c r="BY33">
        <f t="shared" si="28"/>
        <v>4.0004268032437045</v>
      </c>
      <c r="BZ33">
        <f t="shared" si="28"/>
        <v>2.1564399137424033</v>
      </c>
      <c r="CE33">
        <f t="shared" ref="CE33:CP33" si="29">CE10/CE23</f>
        <v>1.9320712694877507</v>
      </c>
      <c r="CF33">
        <f t="shared" si="29"/>
        <v>2.3055670959700874</v>
      </c>
      <c r="CG33">
        <f t="shared" si="29"/>
        <v>0.12111801242236025</v>
      </c>
      <c r="CH33">
        <f t="shared" si="29"/>
        <v>0.14716981132075471</v>
      </c>
      <c r="CI33">
        <f t="shared" si="29"/>
        <v>2.4566587864460203</v>
      </c>
      <c r="CJ33">
        <f t="shared" si="29"/>
        <v>1.5576470588235294</v>
      </c>
      <c r="CK33">
        <f t="shared" si="29"/>
        <v>3.1326658322903631</v>
      </c>
      <c r="CL33">
        <f t="shared" si="29"/>
        <v>1.9347865576748411</v>
      </c>
      <c r="CM33">
        <f t="shared" si="29"/>
        <v>2.1471830985915492</v>
      </c>
      <c r="CN33">
        <f t="shared" si="29"/>
        <v>2.1103327495621715</v>
      </c>
      <c r="CO33">
        <f t="shared" si="29"/>
        <v>0.12329042638777152</v>
      </c>
      <c r="CP33">
        <f t="shared" si="29"/>
        <v>0.13968189233278955</v>
      </c>
      <c r="CU33">
        <f t="shared" ref="CU33:DF33" si="30">CU10/CU23</f>
        <v>1.1146467009826859</v>
      </c>
      <c r="CV33">
        <f t="shared" si="30"/>
        <v>1.3609596510359869</v>
      </c>
      <c r="CW33">
        <f t="shared" si="30"/>
        <v>1.3615221987315012</v>
      </c>
      <c r="CX33">
        <f t="shared" si="30"/>
        <v>1.4831271091113611</v>
      </c>
      <c r="CY33">
        <f t="shared" si="30"/>
        <v>1.4867967853042481</v>
      </c>
      <c r="CZ33">
        <f t="shared" si="30"/>
        <v>1.3776041666666667</v>
      </c>
      <c r="DA33">
        <f t="shared" si="30"/>
        <v>0.125</v>
      </c>
      <c r="DB33">
        <f t="shared" si="30"/>
        <v>0.12369732668781151</v>
      </c>
      <c r="DC33">
        <f t="shared" si="30"/>
        <v>0.11895161290322581</v>
      </c>
      <c r="DD33">
        <f t="shared" si="30"/>
        <v>0.10949494949494949</v>
      </c>
      <c r="DE33">
        <f t="shared" si="30"/>
        <v>0.12135728542914172</v>
      </c>
      <c r="DF33">
        <f t="shared" si="30"/>
        <v>0.10381733856582233</v>
      </c>
      <c r="DK33">
        <f t="shared" ref="DK33:DV33" si="31">DK10/DK23</f>
        <v>1.0009191176470589</v>
      </c>
      <c r="DL33">
        <f t="shared" si="31"/>
        <v>1.3017484489565707</v>
      </c>
      <c r="DM33">
        <f t="shared" si="31"/>
        <v>1.2411764705882353</v>
      </c>
      <c r="DN33">
        <f t="shared" si="31"/>
        <v>1.368421052631579</v>
      </c>
      <c r="DO33">
        <f t="shared" si="31"/>
        <v>1.2884811416921509</v>
      </c>
      <c r="DP33">
        <f t="shared" si="31"/>
        <v>1.3103626943005182</v>
      </c>
      <c r="DQ33">
        <f t="shared" si="31"/>
        <v>0.13695299837925445</v>
      </c>
      <c r="DR33">
        <f t="shared" si="31"/>
        <v>0.13432835820895522</v>
      </c>
      <c r="DS33">
        <f t="shared" si="31"/>
        <v>0.11893516530699871</v>
      </c>
      <c r="DT33">
        <f t="shared" si="31"/>
        <v>0.13015284854099121</v>
      </c>
      <c r="DU33">
        <f t="shared" si="31"/>
        <v>0.11967973029919933</v>
      </c>
      <c r="DV33">
        <f t="shared" si="31"/>
        <v>0.11964735516372796</v>
      </c>
    </row>
    <row r="34" spans="3:126">
      <c r="C34">
        <f t="shared" ref="C34:N34" si="32">C11/C24</f>
        <v>1.0906696764484576</v>
      </c>
      <c r="D34">
        <f t="shared" si="32"/>
        <v>0.64573002754820941</v>
      </c>
      <c r="E34">
        <f t="shared" si="32"/>
        <v>0.6292134831460674</v>
      </c>
      <c r="F34">
        <f t="shared" si="32"/>
        <v>0.84928790337119164</v>
      </c>
      <c r="G34">
        <f t="shared" si="32"/>
        <v>0.66283524904214564</v>
      </c>
      <c r="H34">
        <f t="shared" si="32"/>
        <v>0.76201005025125623</v>
      </c>
      <c r="I34">
        <f t="shared" si="32"/>
        <v>0.10506100316312697</v>
      </c>
      <c r="J34">
        <f t="shared" si="32"/>
        <v>0.23192498870311795</v>
      </c>
      <c r="K34">
        <f t="shared" si="32"/>
        <v>1.1256830601092895</v>
      </c>
      <c r="L34">
        <f t="shared" si="32"/>
        <v>0.7406755805770584</v>
      </c>
      <c r="M34">
        <f t="shared" si="32"/>
        <v>0.89734693877551019</v>
      </c>
      <c r="N34">
        <f t="shared" si="32"/>
        <v>0.96910478317513493</v>
      </c>
      <c r="S34">
        <f t="shared" ref="S34:AD34" si="33">S11/S24</f>
        <v>1.2265140677157844</v>
      </c>
      <c r="T34">
        <f t="shared" si="33"/>
        <v>1.2376258389261745</v>
      </c>
      <c r="U34">
        <f t="shared" si="33"/>
        <v>0.16675603217158178</v>
      </c>
      <c r="V34">
        <f t="shared" si="33"/>
        <v>0.32726122707147376</v>
      </c>
      <c r="W34">
        <f t="shared" si="33"/>
        <v>1.5835840137516115</v>
      </c>
      <c r="X34">
        <f t="shared" si="33"/>
        <v>1.054766734279919</v>
      </c>
      <c r="Y34">
        <f t="shared" si="33"/>
        <v>1.0113816834303864</v>
      </c>
      <c r="Z34">
        <f t="shared" si="33"/>
        <v>0.96566692975532753</v>
      </c>
      <c r="AA34">
        <f t="shared" si="33"/>
        <v>1.1958855098389982</v>
      </c>
      <c r="AB34">
        <f t="shared" si="33"/>
        <v>1.0869886643666831</v>
      </c>
      <c r="AC34">
        <f t="shared" si="33"/>
        <v>0.1483319547835677</v>
      </c>
      <c r="AD34">
        <f t="shared" si="33"/>
        <v>0.23760479041916169</v>
      </c>
      <c r="AI34">
        <f t="shared" ref="AI34:AT34" si="34">AI11/AI24</f>
        <v>2.2666666666666666</v>
      </c>
      <c r="AJ34">
        <f t="shared" si="34"/>
        <v>1.5482792527040314</v>
      </c>
      <c r="AK34">
        <f t="shared" si="34"/>
        <v>1.7552498189717596</v>
      </c>
      <c r="AL34">
        <f t="shared" si="34"/>
        <v>1.4681818181818183</v>
      </c>
      <c r="AM34">
        <f t="shared" si="34"/>
        <v>1.7251071939018581</v>
      </c>
      <c r="AN34">
        <f t="shared" si="34"/>
        <v>1.6932529043789097</v>
      </c>
      <c r="AO34">
        <f t="shared" si="34"/>
        <v>0.17994020114161458</v>
      </c>
      <c r="AP34">
        <f t="shared" si="34"/>
        <v>0.54877744510978044</v>
      </c>
      <c r="AQ34">
        <f t="shared" si="34"/>
        <v>2.9014697876973328</v>
      </c>
      <c r="AR34">
        <f t="shared" si="34"/>
        <v>1.6410876132930514</v>
      </c>
      <c r="AS34">
        <f t="shared" si="34"/>
        <v>1.8318997296633079</v>
      </c>
      <c r="AT34">
        <f t="shared" si="34"/>
        <v>1.7067901234567902</v>
      </c>
      <c r="AY34">
        <f t="shared" ref="AY34:BJ34" si="35">AY11/AY24</f>
        <v>2.0155771195097039</v>
      </c>
      <c r="AZ34">
        <f t="shared" si="35"/>
        <v>2.2627802690582959</v>
      </c>
      <c r="BA34">
        <f t="shared" si="35"/>
        <v>0.21117166212534061</v>
      </c>
      <c r="BB34">
        <f t="shared" si="35"/>
        <v>0.77417444098918997</v>
      </c>
      <c r="BC34">
        <f t="shared" si="35"/>
        <v>2.632295719844358</v>
      </c>
      <c r="BD34">
        <f t="shared" si="35"/>
        <v>1.8031787502721532</v>
      </c>
      <c r="BE34">
        <f t="shared" si="35"/>
        <v>1.8425720620842572</v>
      </c>
      <c r="BF34">
        <f t="shared" si="35"/>
        <v>1.9380281690140846</v>
      </c>
      <c r="BG34">
        <f t="shared" si="35"/>
        <v>2.0395088093966898</v>
      </c>
      <c r="BH34">
        <f t="shared" si="35"/>
        <v>1.6829971181556196</v>
      </c>
      <c r="BI34">
        <f t="shared" si="35"/>
        <v>0.15855354659248957</v>
      </c>
      <c r="BJ34">
        <f t="shared" si="35"/>
        <v>0.57478687677602691</v>
      </c>
      <c r="BO34">
        <f t="shared" ref="BO34:BZ34" si="36">BO11/BO24</f>
        <v>3.661987041036717</v>
      </c>
      <c r="BP34">
        <f t="shared" si="36"/>
        <v>2.3741865509761388</v>
      </c>
      <c r="BQ34">
        <f t="shared" si="36"/>
        <v>2.5374897006316948</v>
      </c>
      <c r="BR34">
        <f t="shared" si="36"/>
        <v>2.3154630039875941</v>
      </c>
      <c r="BS34">
        <f t="shared" si="36"/>
        <v>2.5167156993848621</v>
      </c>
      <c r="BT34">
        <f t="shared" si="36"/>
        <v>2.759713701431493</v>
      </c>
      <c r="BU34">
        <f t="shared" si="36"/>
        <v>0.20073891625615764</v>
      </c>
      <c r="BV34">
        <f t="shared" si="36"/>
        <v>0.82500362161379115</v>
      </c>
      <c r="BW34">
        <f t="shared" si="36"/>
        <v>4.1959935029778022</v>
      </c>
      <c r="BX34">
        <f t="shared" si="36"/>
        <v>2.4604157452454665</v>
      </c>
      <c r="BY34">
        <f t="shared" si="36"/>
        <v>2.7608176267586941</v>
      </c>
      <c r="BZ34">
        <f t="shared" si="36"/>
        <v>2.7669860627177703</v>
      </c>
      <c r="CE34">
        <f t="shared" ref="CE34:CP34" si="37">CE11/CE24</f>
        <v>2.7250936329588016</v>
      </c>
      <c r="CF34">
        <f t="shared" si="37"/>
        <v>2.5178686068906484</v>
      </c>
      <c r="CG34">
        <f t="shared" si="37"/>
        <v>0.17219458264234383</v>
      </c>
      <c r="CH34">
        <f t="shared" si="37"/>
        <v>0.78969450635898786</v>
      </c>
      <c r="CI34">
        <f t="shared" si="37"/>
        <v>2.4105445116681072</v>
      </c>
      <c r="CJ34">
        <f t="shared" si="37"/>
        <v>1.6200548374461419</v>
      </c>
      <c r="CK34">
        <f t="shared" si="37"/>
        <v>1.6630136986301369</v>
      </c>
      <c r="CL34">
        <f t="shared" si="37"/>
        <v>1.849981903727832</v>
      </c>
      <c r="CM34">
        <f t="shared" si="37"/>
        <v>2.2679273084479372</v>
      </c>
      <c r="CN34">
        <f t="shared" si="37"/>
        <v>2.33596753524135</v>
      </c>
      <c r="CO34">
        <f t="shared" si="37"/>
        <v>0.13294668748605845</v>
      </c>
      <c r="CP34">
        <f t="shared" si="37"/>
        <v>0.63954444053070325</v>
      </c>
      <c r="CU34">
        <f t="shared" ref="CU34:DF34" si="38">CU11/CU24</f>
        <v>2.2042056074766356</v>
      </c>
      <c r="CV34">
        <f t="shared" si="38"/>
        <v>2.1705273533760474</v>
      </c>
      <c r="CW34">
        <f t="shared" si="38"/>
        <v>2.4265582655826559</v>
      </c>
      <c r="CX34">
        <f t="shared" si="38"/>
        <v>2.5034522439585731</v>
      </c>
      <c r="CY34">
        <f t="shared" si="38"/>
        <v>2.4509493670886076</v>
      </c>
      <c r="CZ34">
        <f t="shared" si="38"/>
        <v>2.5763464741810105</v>
      </c>
      <c r="DA34">
        <f t="shared" si="38"/>
        <v>0.12728785357737105</v>
      </c>
      <c r="DB34">
        <f t="shared" si="38"/>
        <v>0.11764705882352941</v>
      </c>
      <c r="DC34">
        <f t="shared" si="38"/>
        <v>0.12212463404433292</v>
      </c>
      <c r="DD34">
        <f t="shared" si="38"/>
        <v>0.1092814371257485</v>
      </c>
      <c r="DE34">
        <f t="shared" si="38"/>
        <v>0.12348098784790279</v>
      </c>
      <c r="DF34">
        <f t="shared" si="38"/>
        <v>0.10418984056358917</v>
      </c>
      <c r="DK34">
        <f t="shared" ref="DK34:DV34" si="39">DK11/DK24</f>
        <v>1.7784011220196354</v>
      </c>
      <c r="DL34">
        <f t="shared" si="39"/>
        <v>2.0251959686450167</v>
      </c>
      <c r="DM34">
        <f t="shared" si="39"/>
        <v>2.2142857142857144</v>
      </c>
      <c r="DN34">
        <f t="shared" si="39"/>
        <v>2.0714285714285716</v>
      </c>
      <c r="DO34">
        <f t="shared" si="39"/>
        <v>2.4527027027027026</v>
      </c>
      <c r="DP34">
        <f t="shared" si="39"/>
        <v>2.0723219140837412</v>
      </c>
      <c r="DQ34">
        <f t="shared" si="39"/>
        <v>0.15039878465628562</v>
      </c>
      <c r="DR34">
        <f t="shared" si="39"/>
        <v>0.14273824386183936</v>
      </c>
      <c r="DS34">
        <f t="shared" si="39"/>
        <v>0.13043478260869565</v>
      </c>
      <c r="DT34">
        <f t="shared" si="39"/>
        <v>0.12839147286821706</v>
      </c>
      <c r="DU34">
        <f t="shared" si="39"/>
        <v>0.12937230474365116</v>
      </c>
      <c r="DV34">
        <f t="shared" si="39"/>
        <v>0.11896080218778486</v>
      </c>
    </row>
    <row r="35" spans="3:126">
      <c r="C35">
        <f t="shared" ref="C35:N35" si="40">C12/C25</f>
        <v>0.55238673139158578</v>
      </c>
      <c r="D35">
        <f t="shared" si="40"/>
        <v>0.68447279250548132</v>
      </c>
      <c r="E35">
        <f t="shared" si="40"/>
        <v>0.86843980052244119</v>
      </c>
      <c r="F35">
        <f t="shared" si="40"/>
        <v>0.83453868069252679</v>
      </c>
      <c r="G35">
        <f t="shared" si="40"/>
        <v>0.74162679425837319</v>
      </c>
      <c r="H35">
        <f t="shared" si="40"/>
        <v>9.9676565715965892E-2</v>
      </c>
      <c r="I35">
        <f t="shared" si="40"/>
        <v>0.11099454469156525</v>
      </c>
      <c r="J35">
        <f t="shared" si="40"/>
        <v>0.16339129540076139</v>
      </c>
      <c r="K35">
        <f t="shared" si="40"/>
        <v>0.58840864440078589</v>
      </c>
      <c r="L35">
        <f t="shared" si="40"/>
        <v>0.83612286187235607</v>
      </c>
      <c r="M35">
        <f t="shared" si="40"/>
        <v>0.95357833655705992</v>
      </c>
      <c r="N35">
        <f t="shared" si="40"/>
        <v>1.0074572571844307</v>
      </c>
      <c r="S35">
        <f t="shared" ref="S35:AD35" si="41">S12/S25</f>
        <v>1.3524375743162902</v>
      </c>
      <c r="T35">
        <f t="shared" si="41"/>
        <v>0.16027874564459929</v>
      </c>
      <c r="U35">
        <f t="shared" si="41"/>
        <v>0.20453224869262057</v>
      </c>
      <c r="V35">
        <f t="shared" si="41"/>
        <v>0.31872070581748002</v>
      </c>
      <c r="W35">
        <f t="shared" si="41"/>
        <v>0.84845834244478457</v>
      </c>
      <c r="X35">
        <f t="shared" si="41"/>
        <v>1.019411123227917</v>
      </c>
      <c r="Y35">
        <f t="shared" si="41"/>
        <v>1.2932166301969366</v>
      </c>
      <c r="Z35">
        <f t="shared" si="41"/>
        <v>1.159322033898305</v>
      </c>
      <c r="AA35">
        <f t="shared" si="41"/>
        <v>1.3073033707865169</v>
      </c>
      <c r="AB35">
        <f t="shared" si="41"/>
        <v>0.16469691193290126</v>
      </c>
      <c r="AC35">
        <f t="shared" si="41"/>
        <v>0.17367256637168141</v>
      </c>
      <c r="AD35">
        <f t="shared" si="41"/>
        <v>0.19910649601545521</v>
      </c>
      <c r="AI35">
        <f t="shared" ref="AI35:AT35" si="42">AI12/AI25</f>
        <v>1.5001173984503404</v>
      </c>
      <c r="AJ35">
        <f t="shared" si="42"/>
        <v>1.7146379735485318</v>
      </c>
      <c r="AK35">
        <f t="shared" si="42"/>
        <v>2.063852524712797</v>
      </c>
      <c r="AL35">
        <f t="shared" si="42"/>
        <v>1.7639044002680366</v>
      </c>
      <c r="AM35">
        <f t="shared" si="42"/>
        <v>2.3044397463002113</v>
      </c>
      <c r="AN35">
        <f t="shared" si="42"/>
        <v>0.17920656634746923</v>
      </c>
      <c r="AO35">
        <f t="shared" si="42"/>
        <v>0.18780841799709724</v>
      </c>
      <c r="AP35">
        <f t="shared" si="42"/>
        <v>0.52319816956908605</v>
      </c>
      <c r="AQ35">
        <f t="shared" si="42"/>
        <v>1.4103856818754728</v>
      </c>
      <c r="AR35">
        <f t="shared" si="42"/>
        <v>1.6431310624859012</v>
      </c>
      <c r="AS35">
        <f t="shared" si="42"/>
        <v>1.8822029576746557</v>
      </c>
      <c r="AT35">
        <f t="shared" si="42"/>
        <v>2.0574506283662477</v>
      </c>
      <c r="AY35">
        <f t="shared" ref="AY35:BJ35" si="43">AY12/AY25</f>
        <v>1.9767281105990784</v>
      </c>
      <c r="AZ35">
        <f t="shared" si="43"/>
        <v>0.18187897024406552</v>
      </c>
      <c r="BA35">
        <f t="shared" si="43"/>
        <v>0.22058823529411764</v>
      </c>
      <c r="BB35">
        <f t="shared" si="43"/>
        <v>0.7017299107142857</v>
      </c>
      <c r="BC35">
        <f t="shared" si="43"/>
        <v>1.3224852071005917</v>
      </c>
      <c r="BD35">
        <f t="shared" si="43"/>
        <v>1.680320569902048</v>
      </c>
      <c r="BE35">
        <f t="shared" si="43"/>
        <v>2.3003694231315714</v>
      </c>
      <c r="BF35">
        <f t="shared" si="43"/>
        <v>2.0379213483146068</v>
      </c>
      <c r="BG35">
        <f t="shared" si="43"/>
        <v>2.3518296340731855</v>
      </c>
      <c r="BH35">
        <f t="shared" si="43"/>
        <v>0.18006430868167203</v>
      </c>
      <c r="BI35">
        <f t="shared" si="43"/>
        <v>0.16043575142361971</v>
      </c>
      <c r="BJ35">
        <f t="shared" si="43"/>
        <v>0.47564990350777614</v>
      </c>
      <c r="BO35">
        <f t="shared" ref="BO35:BZ35" si="44">BO12/BO25</f>
        <v>1.9407831900668577</v>
      </c>
      <c r="BP35">
        <f t="shared" si="44"/>
        <v>2.4643129286258572</v>
      </c>
      <c r="BQ35">
        <f t="shared" si="44"/>
        <v>3.1013279445727484</v>
      </c>
      <c r="BR35">
        <f t="shared" si="44"/>
        <v>2.5185865075722806</v>
      </c>
      <c r="BS35">
        <f t="shared" si="44"/>
        <v>3.1222606689734715</v>
      </c>
      <c r="BT35">
        <f t="shared" si="44"/>
        <v>0.2193916349809886</v>
      </c>
      <c r="BU35">
        <f t="shared" si="44"/>
        <v>0.21459227467811159</v>
      </c>
      <c r="BV35">
        <f t="shared" si="44"/>
        <v>0.69435975609756095</v>
      </c>
      <c r="BW35">
        <f t="shared" si="44"/>
        <v>2.4274767378215656</v>
      </c>
      <c r="BX35">
        <f t="shared" si="44"/>
        <v>2.4440333024976875</v>
      </c>
      <c r="BY35">
        <f t="shared" si="44"/>
        <v>2.9164853101196955</v>
      </c>
      <c r="BZ35">
        <f t="shared" si="44"/>
        <v>2.6856540084388185</v>
      </c>
      <c r="CE35">
        <f t="shared" ref="CE35:CP35" si="45">CE12/CE25</f>
        <v>2.244409306528123</v>
      </c>
      <c r="CF35">
        <f t="shared" si="45"/>
        <v>0.16787065703474371</v>
      </c>
      <c r="CG35">
        <f t="shared" si="45"/>
        <v>0.1635975447024286</v>
      </c>
      <c r="CH35">
        <f t="shared" si="45"/>
        <v>0.70059201410757022</v>
      </c>
      <c r="CI35">
        <f t="shared" si="45"/>
        <v>1.4987244897959184</v>
      </c>
      <c r="CJ35">
        <f t="shared" si="45"/>
        <v>1.7645664625715978</v>
      </c>
      <c r="CK35">
        <f t="shared" si="45"/>
        <v>2.161978221415608</v>
      </c>
      <c r="CL35">
        <f t="shared" si="45"/>
        <v>2.0318054256314313</v>
      </c>
      <c r="CM35">
        <f t="shared" si="45"/>
        <v>1.9804621848739496</v>
      </c>
      <c r="CN35">
        <f t="shared" si="45"/>
        <v>0.14468704512372635</v>
      </c>
      <c r="CO35">
        <f t="shared" si="45"/>
        <v>0.16760168302945302</v>
      </c>
      <c r="CP35">
        <f t="shared" si="45"/>
        <v>0.55874180282316332</v>
      </c>
      <c r="CU35">
        <f t="shared" ref="CU35:DF35" si="46">CU12/CU25</f>
        <v>2.9782711384034011</v>
      </c>
      <c r="CV35">
        <f t="shared" si="46"/>
        <v>3.0743417656169334</v>
      </c>
      <c r="CW35">
        <f t="shared" si="46"/>
        <v>3.2995805871779509</v>
      </c>
      <c r="CX35">
        <f t="shared" si="46"/>
        <v>3.4330074755606672</v>
      </c>
      <c r="CY35">
        <f t="shared" si="46"/>
        <v>3.5314253647586979</v>
      </c>
      <c r="CZ35">
        <f t="shared" si="46"/>
        <v>3.3766519823788546</v>
      </c>
      <c r="DA35">
        <f t="shared" si="46"/>
        <v>0.13754940711462452</v>
      </c>
      <c r="DB35">
        <f t="shared" si="46"/>
        <v>0.12567623803578859</v>
      </c>
      <c r="DC35">
        <f t="shared" si="46"/>
        <v>0.11497666525243955</v>
      </c>
      <c r="DD35">
        <f t="shared" si="46"/>
        <v>0.13487972508591065</v>
      </c>
      <c r="DE35">
        <f t="shared" si="46"/>
        <v>0.12116564417177914</v>
      </c>
      <c r="DF35">
        <f t="shared" si="46"/>
        <v>0.10138941043935411</v>
      </c>
      <c r="DK35">
        <f t="shared" ref="DK35:DV35" si="47">DK12/DK25</f>
        <v>3.0424107142857144</v>
      </c>
      <c r="DL35">
        <f t="shared" si="47"/>
        <v>3.1638141809290952</v>
      </c>
      <c r="DM35">
        <f t="shared" si="47"/>
        <v>3.200365408038977</v>
      </c>
      <c r="DN35">
        <f t="shared" si="47"/>
        <v>3.2591863517060369</v>
      </c>
      <c r="DO35">
        <f t="shared" si="47"/>
        <v>3.2577189666036546</v>
      </c>
      <c r="DP35">
        <f t="shared" si="47"/>
        <v>3.1739915713425648</v>
      </c>
      <c r="DQ35">
        <f t="shared" si="47"/>
        <v>0.14409005628517824</v>
      </c>
      <c r="DR35">
        <f t="shared" si="47"/>
        <v>0.13485663082437277</v>
      </c>
      <c r="DS35">
        <f t="shared" si="47"/>
        <v>0.12990654205607477</v>
      </c>
      <c r="DT35">
        <f t="shared" si="47"/>
        <v>0.12988826815642457</v>
      </c>
      <c r="DU35">
        <f t="shared" si="47"/>
        <v>0.12558356676003735</v>
      </c>
      <c r="DV35">
        <f t="shared" si="47"/>
        <v>0.10998786898503841</v>
      </c>
    </row>
    <row r="36" spans="3:126">
      <c r="C36">
        <f t="shared" ref="C36:N36" si="48">C13/C26</f>
        <v>0.57493300350443211</v>
      </c>
      <c r="D36">
        <f t="shared" si="48"/>
        <v>0.62245503063846608</v>
      </c>
      <c r="E36">
        <f t="shared" si="48"/>
        <v>0.99005922165820648</v>
      </c>
      <c r="F36">
        <f t="shared" si="48"/>
        <v>0.89764288020665162</v>
      </c>
      <c r="G36">
        <f t="shared" si="48"/>
        <v>0.86283733597425105</v>
      </c>
      <c r="H36">
        <f t="shared" si="48"/>
        <v>9.9316086827237582E-2</v>
      </c>
      <c r="I36">
        <f t="shared" si="48"/>
        <v>0.13927376970855232</v>
      </c>
      <c r="J36">
        <f t="shared" si="48"/>
        <v>1.2446351931330472E-2</v>
      </c>
      <c r="K36">
        <f t="shared" si="48"/>
        <v>0.71678115799803732</v>
      </c>
      <c r="L36">
        <f t="shared" si="48"/>
        <v>0.87311993829541068</v>
      </c>
      <c r="M36">
        <f t="shared" si="48"/>
        <v>1.1130264019201397</v>
      </c>
      <c r="N36">
        <f t="shared" si="48"/>
        <v>1.0656506447831184</v>
      </c>
      <c r="S36">
        <f t="shared" ref="S36:AD36" si="49">S13/S26</f>
        <v>1.5359156656043147</v>
      </c>
      <c r="T36">
        <f t="shared" si="49"/>
        <v>0.19840695148443158</v>
      </c>
      <c r="U36">
        <f t="shared" si="49"/>
        <v>0.25351270553064276</v>
      </c>
      <c r="V36">
        <f t="shared" si="49"/>
        <v>1.9742369084290116E-2</v>
      </c>
      <c r="W36">
        <f t="shared" si="49"/>
        <v>0.97333956969130031</v>
      </c>
      <c r="X36">
        <f t="shared" si="49"/>
        <v>1.0833907649896624</v>
      </c>
      <c r="Y36">
        <f t="shared" si="49"/>
        <v>1.4211192707014435</v>
      </c>
      <c r="Z36">
        <f t="shared" si="49"/>
        <v>1.4495091164095371</v>
      </c>
      <c r="AA36">
        <f t="shared" si="49"/>
        <v>1.7270992366412214</v>
      </c>
      <c r="AB36">
        <f t="shared" si="49"/>
        <v>0.19028037383177571</v>
      </c>
      <c r="AC36">
        <f t="shared" si="49"/>
        <v>0.22727272727272727</v>
      </c>
      <c r="AD36">
        <f t="shared" si="49"/>
        <v>1.7502643016562902E-2</v>
      </c>
      <c r="AI36">
        <f t="shared" ref="AI36:AT36" si="50">AI13/AI26</f>
        <v>1.5896423594983744</v>
      </c>
      <c r="AJ36">
        <f t="shared" si="50"/>
        <v>1.5288713910761156</v>
      </c>
      <c r="AK36">
        <f t="shared" si="50"/>
        <v>1.9943977591036415</v>
      </c>
      <c r="AL36">
        <f t="shared" si="50"/>
        <v>2.704089219330855</v>
      </c>
      <c r="AM36">
        <f t="shared" si="50"/>
        <v>2.6631578947368419</v>
      </c>
      <c r="AN36">
        <f t="shared" si="50"/>
        <v>0.20721686316541621</v>
      </c>
      <c r="AO36">
        <f t="shared" si="50"/>
        <v>0.2500683994528044</v>
      </c>
      <c r="AP36">
        <f t="shared" si="50"/>
        <v>2.2944550669216062E-2</v>
      </c>
      <c r="AQ36">
        <f t="shared" si="50"/>
        <v>1.1876887340301974</v>
      </c>
      <c r="AR36">
        <f t="shared" si="50"/>
        <v>1.6148029330889093</v>
      </c>
      <c r="AS36">
        <f t="shared" si="50"/>
        <v>2.1422655298416564</v>
      </c>
      <c r="AT36">
        <f t="shared" si="50"/>
        <v>2.0622861054072552</v>
      </c>
      <c r="AY36">
        <f t="shared" ref="AY36:BJ36" si="51">AY13/AY26</f>
        <v>2.4660402684563758</v>
      </c>
      <c r="AZ36">
        <f t="shared" si="51"/>
        <v>0.18438761776581428</v>
      </c>
      <c r="BA36">
        <f t="shared" si="51"/>
        <v>0.23063482818870124</v>
      </c>
      <c r="BB36">
        <f t="shared" si="51"/>
        <v>2.5966273690493955E-2</v>
      </c>
      <c r="BC36">
        <f t="shared" si="51"/>
        <v>1.5281941470378302</v>
      </c>
      <c r="BD36">
        <f t="shared" si="51"/>
        <v>1.8225087924970691</v>
      </c>
      <c r="BE36">
        <f t="shared" si="51"/>
        <v>2.3790564494136897</v>
      </c>
      <c r="BF36">
        <f t="shared" si="51"/>
        <v>2.6800491601802539</v>
      </c>
      <c r="BG36">
        <f t="shared" si="51"/>
        <v>2.3692126216455325</v>
      </c>
      <c r="BH36">
        <f t="shared" si="51"/>
        <v>0.2099264705882353</v>
      </c>
      <c r="BI36">
        <f t="shared" si="51"/>
        <v>0.23619206217041355</v>
      </c>
      <c r="BJ36">
        <f t="shared" si="51"/>
        <v>2.0858307360345239E-2</v>
      </c>
      <c r="BO36">
        <f t="shared" ref="BO36:BZ36" si="52">BO13/BO26</f>
        <v>2.080731707317073</v>
      </c>
      <c r="BP36">
        <f t="shared" si="52"/>
        <v>2.3608352431881845</v>
      </c>
      <c r="BQ36">
        <f t="shared" si="52"/>
        <v>3.0728871242200793</v>
      </c>
      <c r="BR36">
        <f t="shared" si="52"/>
        <v>3.2463657230298395</v>
      </c>
      <c r="BS36">
        <f t="shared" si="52"/>
        <v>3.6244670383732371</v>
      </c>
      <c r="BT36">
        <f t="shared" si="52"/>
        <v>0.22381521306252489</v>
      </c>
      <c r="BU36">
        <f t="shared" si="52"/>
        <v>0.23641387780165796</v>
      </c>
      <c r="BV36">
        <f t="shared" si="52"/>
        <v>2.0508515231470376E-2</v>
      </c>
      <c r="BW36">
        <f t="shared" si="52"/>
        <v>2.6009004237288136</v>
      </c>
      <c r="BX36">
        <f t="shared" si="52"/>
        <v>2.3451182392882228</v>
      </c>
      <c r="BY36">
        <f t="shared" si="52"/>
        <v>3.1145805768721884</v>
      </c>
      <c r="BZ36">
        <f t="shared" si="52"/>
        <v>3.3685558757604865</v>
      </c>
      <c r="CE36">
        <f t="shared" ref="CE36:CP36" si="53">CE13/CE26</f>
        <v>2.6759023894255209</v>
      </c>
      <c r="CF36">
        <f t="shared" si="53"/>
        <v>0.17056962025316455</v>
      </c>
      <c r="CG36">
        <f t="shared" si="53"/>
        <v>0.18659903897490657</v>
      </c>
      <c r="CH36">
        <f t="shared" si="53"/>
        <v>2.6781202627589692E-2</v>
      </c>
      <c r="CI36">
        <f t="shared" si="53"/>
        <v>1.6874458874458875</v>
      </c>
      <c r="CJ36">
        <f t="shared" si="53"/>
        <v>1.5150030618493571</v>
      </c>
      <c r="CK36">
        <f t="shared" si="53"/>
        <v>2.4415791875855772</v>
      </c>
      <c r="CL36">
        <f t="shared" si="53"/>
        <v>2.7772571071540142</v>
      </c>
      <c r="CM36">
        <f t="shared" si="53"/>
        <v>2.665221825599184</v>
      </c>
      <c r="CN36">
        <f t="shared" si="53"/>
        <v>0.16127247579529738</v>
      </c>
      <c r="CO36">
        <f t="shared" si="53"/>
        <v>0.1726060606060606</v>
      </c>
      <c r="CP36">
        <f t="shared" si="53"/>
        <v>1.2165978709537258E-2</v>
      </c>
      <c r="CU36">
        <f t="shared" ref="CU36:DF36" si="54">CU13/CU26</f>
        <v>3.4100755667506295</v>
      </c>
      <c r="CV36">
        <f t="shared" si="54"/>
        <v>3.7366120218579235</v>
      </c>
      <c r="CW36">
        <f t="shared" si="54"/>
        <v>3.5543710021321964</v>
      </c>
      <c r="CX36">
        <f t="shared" si="54"/>
        <v>3.4531737773152966</v>
      </c>
      <c r="CY36">
        <f t="shared" si="54"/>
        <v>3.9785067873303168</v>
      </c>
      <c r="CZ36">
        <f t="shared" si="54"/>
        <v>3.6300992282249172</v>
      </c>
      <c r="DA36">
        <f t="shared" si="54"/>
        <v>0.16295379537953794</v>
      </c>
      <c r="DB36">
        <f t="shared" si="54"/>
        <v>0.134560327198364</v>
      </c>
      <c r="DC36">
        <f t="shared" si="54"/>
        <v>0.12350443844075647</v>
      </c>
      <c r="DD36">
        <f t="shared" si="54"/>
        <v>0.1338962605548854</v>
      </c>
      <c r="DE36">
        <f t="shared" si="54"/>
        <v>0.1150408083948698</v>
      </c>
      <c r="DF36">
        <f t="shared" si="54"/>
        <v>0.12581014105985514</v>
      </c>
      <c r="DK36">
        <f t="shared" ref="DK36:DV36" si="55">DK13/DK26</f>
        <v>3.485571587125416</v>
      </c>
      <c r="DL36">
        <f t="shared" si="55"/>
        <v>3.4112203585887797</v>
      </c>
      <c r="DM36">
        <f t="shared" si="55"/>
        <v>3.673406862745098</v>
      </c>
      <c r="DN36">
        <f t="shared" si="55"/>
        <v>3.5896487985212571</v>
      </c>
      <c r="DO36">
        <f t="shared" si="55"/>
        <v>3.8076433121019106</v>
      </c>
      <c r="DP36">
        <f t="shared" si="55"/>
        <v>3.7395964691046659</v>
      </c>
      <c r="DQ36">
        <f t="shared" si="55"/>
        <v>0.15098634294385432</v>
      </c>
      <c r="DR36">
        <f t="shared" si="55"/>
        <v>0.13253463122426057</v>
      </c>
      <c r="DS36">
        <f t="shared" si="55"/>
        <v>0.12582524271844661</v>
      </c>
      <c r="DT36">
        <f t="shared" si="55"/>
        <v>0.12039877300613497</v>
      </c>
      <c r="DU36">
        <f t="shared" si="55"/>
        <v>0.11090842758117475</v>
      </c>
      <c r="DV36">
        <f t="shared" si="55"/>
        <v>0.1</v>
      </c>
    </row>
    <row r="37" spans="3:126">
      <c r="C37">
        <f t="shared" ref="C37:N37" si="56">C14/C27</f>
        <v>0.59241706161137442</v>
      </c>
      <c r="D37">
        <f t="shared" si="56"/>
        <v>0.69034852546916892</v>
      </c>
      <c r="E37">
        <f t="shared" si="56"/>
        <v>0.96304143126177022</v>
      </c>
      <c r="F37">
        <f t="shared" si="56"/>
        <v>1.2039018250471996</v>
      </c>
      <c r="G37">
        <f t="shared" si="56"/>
        <v>1.1461988304093567</v>
      </c>
      <c r="H37">
        <f t="shared" si="56"/>
        <v>0.15471698113207547</v>
      </c>
      <c r="I37">
        <f t="shared" si="56"/>
        <v>5.0243990601843487E-2</v>
      </c>
      <c r="J37">
        <f t="shared" si="56"/>
        <v>1.4507422402159244E-2</v>
      </c>
      <c r="K37">
        <f t="shared" si="56"/>
        <v>0.88891290252863631</v>
      </c>
      <c r="L37">
        <f t="shared" si="56"/>
        <v>0.98357037763609612</v>
      </c>
      <c r="M37">
        <f t="shared" si="56"/>
        <v>1.0350690754516472</v>
      </c>
      <c r="N37">
        <f t="shared" si="56"/>
        <v>1.0822522055007784</v>
      </c>
      <c r="S37">
        <f t="shared" ref="S37:AD37" si="57">S14/S27</f>
        <v>1.45937106918239</v>
      </c>
      <c r="T37">
        <f t="shared" si="57"/>
        <v>0.22967614011896895</v>
      </c>
      <c r="U37">
        <f t="shared" si="57"/>
        <v>8.0149988282165449E-2</v>
      </c>
      <c r="V37">
        <f t="shared" si="57"/>
        <v>2.0796758946657664E-2</v>
      </c>
      <c r="W37">
        <f t="shared" si="57"/>
        <v>1.1160069703759024</v>
      </c>
      <c r="X37">
        <f t="shared" si="57"/>
        <v>1.3462152666879592</v>
      </c>
      <c r="Y37">
        <f t="shared" si="57"/>
        <v>1.3213149522799577</v>
      </c>
      <c r="Z37">
        <f t="shared" si="57"/>
        <v>2.0431754874651809</v>
      </c>
      <c r="AA37">
        <f t="shared" si="57"/>
        <v>1.674192536845406</v>
      </c>
      <c r="AB37">
        <f t="shared" si="57"/>
        <v>0.24281503316138542</v>
      </c>
      <c r="AC37">
        <f t="shared" si="57"/>
        <v>6.2138170590505595E-2</v>
      </c>
      <c r="AD37">
        <f t="shared" si="57"/>
        <v>1.2382426479342779E-2</v>
      </c>
      <c r="AI37">
        <f t="shared" ref="AI37:AT37" si="58">AI14/AI27</f>
        <v>1.645169578622816</v>
      </c>
      <c r="AJ37">
        <f t="shared" si="58"/>
        <v>1.8205512282804075</v>
      </c>
      <c r="AK37">
        <f t="shared" si="58"/>
        <v>2.2191705575391376</v>
      </c>
      <c r="AL37">
        <f t="shared" si="58"/>
        <v>2.4884422110552764</v>
      </c>
      <c r="AM37">
        <f t="shared" si="58"/>
        <v>2.4576070901033975</v>
      </c>
      <c r="AN37">
        <f t="shared" si="58"/>
        <v>0.23761076468657696</v>
      </c>
      <c r="AO37">
        <f t="shared" si="58"/>
        <v>6.8426197458455518E-2</v>
      </c>
      <c r="AP37">
        <f t="shared" si="58"/>
        <v>2.0903411821239788E-2</v>
      </c>
      <c r="AQ37">
        <f t="shared" si="58"/>
        <v>1.5559539052496798</v>
      </c>
      <c r="AR37">
        <f t="shared" si="58"/>
        <v>2.1458269642311221</v>
      </c>
      <c r="AS37">
        <f t="shared" si="58"/>
        <v>2.0440110027506875</v>
      </c>
      <c r="AT37">
        <f t="shared" si="58"/>
        <v>2.6197033898305087</v>
      </c>
      <c r="AY37">
        <f t="shared" ref="AY37:BJ37" si="59">AY14/AY27</f>
        <v>2.7203663793103448</v>
      </c>
      <c r="AZ37">
        <f t="shared" si="59"/>
        <v>0.27892409727339718</v>
      </c>
      <c r="BA37">
        <f t="shared" si="59"/>
        <v>0.10010035122930255</v>
      </c>
      <c r="BB37">
        <f t="shared" si="59"/>
        <v>2.3200889135871074E-2</v>
      </c>
      <c r="BC37">
        <f t="shared" si="59"/>
        <v>1.9471476510067114</v>
      </c>
      <c r="BD37">
        <f t="shared" si="59"/>
        <v>2.1701170117011701</v>
      </c>
      <c r="BE37">
        <f t="shared" si="59"/>
        <v>2.3074074074074074</v>
      </c>
      <c r="BF37">
        <f t="shared" si="59"/>
        <v>3.0140845070422535</v>
      </c>
      <c r="BG37">
        <f t="shared" si="59"/>
        <v>2.4183333333333334</v>
      </c>
      <c r="BH37">
        <f t="shared" si="59"/>
        <v>0.21794041450777202</v>
      </c>
      <c r="BI37">
        <f t="shared" si="59"/>
        <v>7.1638655462184869E-2</v>
      </c>
      <c r="BJ37">
        <f t="shared" si="59"/>
        <v>1.5168331483536811E-2</v>
      </c>
      <c r="BO37">
        <f t="shared" ref="BO37:BZ37" si="60">BO14/BO27</f>
        <v>2.3741970021413277</v>
      </c>
      <c r="BP37">
        <f t="shared" si="60"/>
        <v>2.8903061224489797</v>
      </c>
      <c r="BQ37">
        <f t="shared" si="60"/>
        <v>2.8582806921175501</v>
      </c>
      <c r="BR37">
        <f t="shared" si="60"/>
        <v>3.9830050212437236</v>
      </c>
      <c r="BS37">
        <f t="shared" si="60"/>
        <v>3.5203021718602456</v>
      </c>
      <c r="BT37">
        <f t="shared" si="60"/>
        <v>0.23838028169014083</v>
      </c>
      <c r="BU37">
        <f t="shared" si="60"/>
        <v>7.1981091534164154E-2</v>
      </c>
      <c r="BV37">
        <f t="shared" si="60"/>
        <v>2.6365113082594028E-2</v>
      </c>
      <c r="BW37">
        <f t="shared" si="60"/>
        <v>2.6460543337645537</v>
      </c>
      <c r="BX37">
        <f t="shared" si="60"/>
        <v>2.9175968483256729</v>
      </c>
      <c r="BY37">
        <f t="shared" si="60"/>
        <v>2.8358170606372046</v>
      </c>
      <c r="BZ37">
        <f t="shared" si="60"/>
        <v>3.7031948881789138</v>
      </c>
      <c r="CE37">
        <f t="shared" ref="CE37:CP37" si="61">CE14/CE27</f>
        <v>2.8357636224098233</v>
      </c>
      <c r="CF37">
        <f t="shared" si="61"/>
        <v>0.19088669950738915</v>
      </c>
      <c r="CG37">
        <f t="shared" si="61"/>
        <v>6.6268656716417906E-2</v>
      </c>
      <c r="CH37">
        <f t="shared" si="61"/>
        <v>2.1469347232563912E-2</v>
      </c>
      <c r="CI37">
        <f t="shared" si="61"/>
        <v>1.9736712598425197</v>
      </c>
      <c r="CJ37">
        <f t="shared" si="61"/>
        <v>2.0445299615173171</v>
      </c>
      <c r="CK37">
        <f t="shared" si="61"/>
        <v>2.5714987714987716</v>
      </c>
      <c r="CL37">
        <f t="shared" si="61"/>
        <v>3.6127795527156548</v>
      </c>
      <c r="CM37">
        <f t="shared" si="61"/>
        <v>2.6892712550607287</v>
      </c>
      <c r="CN37">
        <f t="shared" si="61"/>
        <v>0.21071012805587894</v>
      </c>
      <c r="CO37">
        <f t="shared" si="61"/>
        <v>5.056472632493484E-2</v>
      </c>
      <c r="CP37">
        <f t="shared" si="61"/>
        <v>1.4118158123370982E-2</v>
      </c>
      <c r="CU37">
        <f t="shared" ref="CU37:DF37" si="62">CU14/CU27</f>
        <v>3.26171875</v>
      </c>
      <c r="CV37">
        <f t="shared" si="62"/>
        <v>3.3321643286573148</v>
      </c>
      <c r="CW37">
        <f t="shared" si="62"/>
        <v>3.8537886872998932</v>
      </c>
      <c r="CX37">
        <f t="shared" si="62"/>
        <v>3.6064648537711648</v>
      </c>
      <c r="CY37">
        <f t="shared" si="62"/>
        <v>4.0588235294117645</v>
      </c>
      <c r="CZ37">
        <f t="shared" si="62"/>
        <v>3.6395833333333334</v>
      </c>
      <c r="DA37">
        <f t="shared" si="62"/>
        <v>0.19226018937834499</v>
      </c>
      <c r="DB37">
        <f t="shared" si="62"/>
        <v>0.17051070840197693</v>
      </c>
      <c r="DC37">
        <f t="shared" si="62"/>
        <v>0.15915119363395225</v>
      </c>
      <c r="DD37">
        <f t="shared" si="62"/>
        <v>0.15903975993998501</v>
      </c>
      <c r="DE37">
        <f t="shared" si="62"/>
        <v>0.15413819286256644</v>
      </c>
      <c r="DF37">
        <f t="shared" si="62"/>
        <v>0.1676950998185118</v>
      </c>
      <c r="DK37">
        <f t="shared" ref="DK37:DV37" si="63">DK14/DK27</f>
        <v>3.2647357723577235</v>
      </c>
      <c r="DL37">
        <f t="shared" si="63"/>
        <v>3.3512658227848102</v>
      </c>
      <c r="DM37">
        <f t="shared" si="63"/>
        <v>4.2758169934640522</v>
      </c>
      <c r="DN37">
        <f t="shared" si="63"/>
        <v>2.8758782201405153</v>
      </c>
      <c r="DO37">
        <f t="shared" si="63"/>
        <v>4.2711081794195254</v>
      </c>
      <c r="DP37">
        <f t="shared" si="63"/>
        <v>3.1737540009144949</v>
      </c>
      <c r="DQ37">
        <f t="shared" si="63"/>
        <v>0.15829318651066759</v>
      </c>
      <c r="DR37">
        <f t="shared" si="63"/>
        <v>0.14366515837104071</v>
      </c>
      <c r="DS37">
        <f t="shared" si="63"/>
        <v>0.14464023494860501</v>
      </c>
      <c r="DT37">
        <f t="shared" si="63"/>
        <v>0.13734049697783748</v>
      </c>
      <c r="DU37">
        <f t="shared" si="63"/>
        <v>0.15610619469026549</v>
      </c>
      <c r="DV37">
        <f t="shared" si="63"/>
        <v>0.14031033344338065</v>
      </c>
    </row>
  </sheetData>
  <phoneticPr fontId="16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193"/>
  <sheetViews>
    <sheetView topLeftCell="A158" workbookViewId="0">
      <selection activeCell="M197" sqref="M197"/>
    </sheetView>
  </sheetViews>
  <sheetFormatPr baseColWidth="10" defaultRowHeight="15"/>
  <sheetData>
    <row r="1" spans="1:16">
      <c r="A1" s="25" t="s">
        <v>5</v>
      </c>
      <c r="B1" s="25" t="s">
        <v>3</v>
      </c>
      <c r="C1" s="27" t="s">
        <v>4</v>
      </c>
      <c r="D1" s="29" t="s">
        <v>25</v>
      </c>
      <c r="E1" s="30" t="s">
        <v>24</v>
      </c>
      <c r="F1" s="146" t="s">
        <v>192</v>
      </c>
      <c r="G1" s="72" t="s">
        <v>195</v>
      </c>
      <c r="H1" s="74" t="s">
        <v>198</v>
      </c>
      <c r="I1" s="146" t="s">
        <v>193</v>
      </c>
      <c r="J1" s="72" t="s">
        <v>196</v>
      </c>
      <c r="K1" s="74" t="s">
        <v>199</v>
      </c>
      <c r="L1" s="146" t="s">
        <v>194</v>
      </c>
      <c r="M1" s="72" t="s">
        <v>197</v>
      </c>
      <c r="N1" s="74" t="s">
        <v>200</v>
      </c>
      <c r="O1" s="74" t="s">
        <v>269</v>
      </c>
      <c r="P1" s="74" t="s">
        <v>395</v>
      </c>
    </row>
    <row r="2" spans="1:16">
      <c r="A2" s="170">
        <v>2.5</v>
      </c>
      <c r="B2" s="25">
        <v>0.5</v>
      </c>
      <c r="C2" s="27">
        <v>22.5</v>
      </c>
      <c r="D2" s="31" t="s">
        <v>26</v>
      </c>
      <c r="E2" s="32">
        <v>1</v>
      </c>
      <c r="F2">
        <v>2043</v>
      </c>
      <c r="G2">
        <v>4128</v>
      </c>
      <c r="H2">
        <f>F2/G2</f>
        <v>0.49491279069767441</v>
      </c>
      <c r="I2">
        <v>5827</v>
      </c>
      <c r="J2">
        <v>3821</v>
      </c>
      <c r="K2">
        <f>I2/J2</f>
        <v>1.5249934572101544</v>
      </c>
      <c r="L2">
        <v>8017</v>
      </c>
      <c r="M2">
        <v>3167</v>
      </c>
      <c r="N2">
        <f>L2/M2</f>
        <v>2.5314177455004736</v>
      </c>
      <c r="O2" t="s">
        <v>404</v>
      </c>
      <c r="P2" t="s">
        <v>397</v>
      </c>
    </row>
    <row r="3" spans="1:16">
      <c r="A3" s="170">
        <v>2.5</v>
      </c>
      <c r="B3" s="25">
        <v>0.5</v>
      </c>
      <c r="C3" s="27">
        <v>25</v>
      </c>
      <c r="D3" s="31" t="s">
        <v>27</v>
      </c>
      <c r="E3" s="32">
        <v>1</v>
      </c>
      <c r="F3">
        <v>2846</v>
      </c>
      <c r="G3">
        <v>3598</v>
      </c>
      <c r="H3">
        <f t="shared" ref="H3:H66" si="0">F3/G3</f>
        <v>0.79099499722067812</v>
      </c>
      <c r="I3">
        <v>6149</v>
      </c>
      <c r="J3">
        <v>3234</v>
      </c>
      <c r="K3">
        <f t="shared" ref="K3:K66" si="1">I3/J3</f>
        <v>1.9013605442176871</v>
      </c>
      <c r="L3">
        <v>8463</v>
      </c>
      <c r="M3">
        <v>2819</v>
      </c>
      <c r="N3">
        <f t="shared" ref="N3:N66" si="2">L3/M3</f>
        <v>3.0021284143313234</v>
      </c>
      <c r="O3" t="s">
        <v>404</v>
      </c>
      <c r="P3" t="s">
        <v>397</v>
      </c>
    </row>
    <row r="4" spans="1:16">
      <c r="A4" s="170">
        <v>2.5</v>
      </c>
      <c r="B4" s="25">
        <v>0.5</v>
      </c>
      <c r="C4" s="27">
        <v>27.5</v>
      </c>
      <c r="D4" s="31" t="s">
        <v>28</v>
      </c>
      <c r="E4" s="32">
        <v>1</v>
      </c>
      <c r="F4">
        <v>3006</v>
      </c>
      <c r="G4">
        <v>3596</v>
      </c>
      <c r="H4">
        <f t="shared" si="0"/>
        <v>0.83592880978865403</v>
      </c>
      <c r="I4">
        <v>6255</v>
      </c>
      <c r="J4">
        <v>3238</v>
      </c>
      <c r="K4">
        <f t="shared" si="1"/>
        <v>1.9317479925880172</v>
      </c>
      <c r="L4">
        <v>7948</v>
      </c>
      <c r="M4">
        <v>2768</v>
      </c>
      <c r="N4">
        <f t="shared" si="2"/>
        <v>2.8713872832369942</v>
      </c>
      <c r="O4" t="s">
        <v>404</v>
      </c>
      <c r="P4" t="s">
        <v>397</v>
      </c>
    </row>
    <row r="5" spans="1:16">
      <c r="A5" s="170">
        <v>2.5</v>
      </c>
      <c r="B5" s="25">
        <v>0.5</v>
      </c>
      <c r="C5" s="27">
        <v>30</v>
      </c>
      <c r="D5" s="31" t="s">
        <v>29</v>
      </c>
      <c r="E5" s="32">
        <v>1</v>
      </c>
      <c r="F5">
        <v>2455</v>
      </c>
      <c r="G5">
        <v>2749</v>
      </c>
      <c r="H5">
        <f t="shared" si="0"/>
        <v>0.89305201891596941</v>
      </c>
      <c r="I5">
        <v>5755</v>
      </c>
      <c r="J5">
        <v>2686</v>
      </c>
      <c r="K5">
        <f t="shared" si="1"/>
        <v>2.14259121370067</v>
      </c>
      <c r="L5">
        <v>6996</v>
      </c>
      <c r="M5">
        <v>2351</v>
      </c>
      <c r="N5">
        <f t="shared" si="2"/>
        <v>2.9757549978732456</v>
      </c>
      <c r="O5" t="s">
        <v>409</v>
      </c>
      <c r="P5" t="s">
        <v>397</v>
      </c>
    </row>
    <row r="6" spans="1:16">
      <c r="A6" s="170">
        <v>2.5</v>
      </c>
      <c r="B6" s="25">
        <v>0.5</v>
      </c>
      <c r="C6" s="27">
        <v>32.5</v>
      </c>
      <c r="D6" s="31" t="s">
        <v>30</v>
      </c>
      <c r="E6" s="32">
        <v>1</v>
      </c>
      <c r="F6">
        <v>2899</v>
      </c>
      <c r="G6">
        <v>2658</v>
      </c>
      <c r="H6">
        <f t="shared" si="0"/>
        <v>1.0906696764484576</v>
      </c>
      <c r="I6">
        <v>5610</v>
      </c>
      <c r="J6">
        <v>2475</v>
      </c>
      <c r="K6">
        <f t="shared" si="1"/>
        <v>2.2666666666666666</v>
      </c>
      <c r="L6">
        <v>6782</v>
      </c>
      <c r="M6">
        <v>1852</v>
      </c>
      <c r="N6">
        <f t="shared" si="2"/>
        <v>3.661987041036717</v>
      </c>
      <c r="O6" t="s">
        <v>404</v>
      </c>
      <c r="P6" t="s">
        <v>397</v>
      </c>
    </row>
    <row r="7" spans="1:16">
      <c r="A7" s="170">
        <v>2.5</v>
      </c>
      <c r="B7" s="25">
        <v>0.75</v>
      </c>
      <c r="C7" s="27">
        <v>22.5</v>
      </c>
      <c r="D7" s="31" t="s">
        <v>31</v>
      </c>
      <c r="E7" s="32">
        <v>1</v>
      </c>
      <c r="F7">
        <v>2731</v>
      </c>
      <c r="G7">
        <v>4944</v>
      </c>
      <c r="H7">
        <f t="shared" si="0"/>
        <v>0.55238673139158578</v>
      </c>
      <c r="I7">
        <v>6389</v>
      </c>
      <c r="J7">
        <v>4259</v>
      </c>
      <c r="K7">
        <f t="shared" si="1"/>
        <v>1.5001173984503404</v>
      </c>
      <c r="L7">
        <v>8128</v>
      </c>
      <c r="M7">
        <v>4188</v>
      </c>
      <c r="N7">
        <f t="shared" si="2"/>
        <v>1.9407831900668577</v>
      </c>
      <c r="O7" t="s">
        <v>404</v>
      </c>
      <c r="P7" t="s">
        <v>397</v>
      </c>
    </row>
    <row r="8" spans="1:16">
      <c r="A8" s="170">
        <v>2.5</v>
      </c>
      <c r="B8" s="25">
        <v>0.75</v>
      </c>
      <c r="C8" s="27">
        <v>25</v>
      </c>
      <c r="D8" s="31" t="s">
        <v>32</v>
      </c>
      <c r="E8" s="32">
        <v>1</v>
      </c>
      <c r="F8">
        <v>2789</v>
      </c>
      <c r="G8">
        <v>4851</v>
      </c>
      <c r="H8">
        <f t="shared" si="0"/>
        <v>0.57493300350443211</v>
      </c>
      <c r="I8">
        <v>6845</v>
      </c>
      <c r="J8">
        <v>4306</v>
      </c>
      <c r="K8">
        <f t="shared" si="1"/>
        <v>1.5896423594983744</v>
      </c>
      <c r="L8">
        <v>8531</v>
      </c>
      <c r="M8">
        <v>4100</v>
      </c>
      <c r="N8">
        <f t="shared" si="2"/>
        <v>2.080731707317073</v>
      </c>
      <c r="O8" t="s">
        <v>404</v>
      </c>
      <c r="P8" t="s">
        <v>397</v>
      </c>
    </row>
    <row r="9" spans="1:16" ht="16" thickBot="1">
      <c r="A9" s="171">
        <v>2.5</v>
      </c>
      <c r="B9" s="143">
        <v>0.75</v>
      </c>
      <c r="C9" s="172">
        <v>27.5</v>
      </c>
      <c r="D9" s="33" t="s">
        <v>33</v>
      </c>
      <c r="E9" s="34">
        <v>1</v>
      </c>
      <c r="F9">
        <v>2625</v>
      </c>
      <c r="G9">
        <v>4431</v>
      </c>
      <c r="H9">
        <f t="shared" si="0"/>
        <v>0.59241706161137442</v>
      </c>
      <c r="I9">
        <v>6403</v>
      </c>
      <c r="J9">
        <v>3892</v>
      </c>
      <c r="K9">
        <f t="shared" si="1"/>
        <v>1.645169578622816</v>
      </c>
      <c r="L9">
        <v>8870</v>
      </c>
      <c r="M9">
        <v>3736</v>
      </c>
      <c r="N9">
        <f t="shared" si="2"/>
        <v>2.3741970021413277</v>
      </c>
      <c r="O9" t="s">
        <v>404</v>
      </c>
      <c r="P9" t="s">
        <v>397</v>
      </c>
    </row>
    <row r="10" spans="1:16">
      <c r="A10" s="167">
        <v>2.5</v>
      </c>
      <c r="B10" s="142">
        <v>0.75</v>
      </c>
      <c r="C10" s="168">
        <v>30</v>
      </c>
      <c r="D10" s="29" t="s">
        <v>26</v>
      </c>
      <c r="E10" s="30">
        <v>2</v>
      </c>
      <c r="F10">
        <v>2001</v>
      </c>
      <c r="G10">
        <v>4397</v>
      </c>
      <c r="H10">
        <f t="shared" si="0"/>
        <v>0.45508301114396177</v>
      </c>
      <c r="I10">
        <v>6624</v>
      </c>
      <c r="J10">
        <v>3787</v>
      </c>
      <c r="K10">
        <f t="shared" si="1"/>
        <v>1.7491418008978084</v>
      </c>
      <c r="L10">
        <v>8176</v>
      </c>
      <c r="M10">
        <v>3324</v>
      </c>
      <c r="N10">
        <f t="shared" si="2"/>
        <v>2.4596871239470519</v>
      </c>
      <c r="O10" t="s">
        <v>404</v>
      </c>
      <c r="P10" t="s">
        <v>397</v>
      </c>
    </row>
    <row r="11" spans="1:16">
      <c r="A11" s="170">
        <v>2.5</v>
      </c>
      <c r="B11" s="25">
        <v>0.75</v>
      </c>
      <c r="C11" s="27">
        <v>32.5</v>
      </c>
      <c r="D11" s="31" t="s">
        <v>27</v>
      </c>
      <c r="E11" s="32">
        <v>2</v>
      </c>
      <c r="F11">
        <v>2616</v>
      </c>
      <c r="G11">
        <v>4139</v>
      </c>
      <c r="H11">
        <f t="shared" si="0"/>
        <v>0.63203672384633969</v>
      </c>
      <c r="I11">
        <v>7775</v>
      </c>
      <c r="J11">
        <v>3840</v>
      </c>
      <c r="K11">
        <f t="shared" si="1"/>
        <v>2.0247395833333335</v>
      </c>
      <c r="L11">
        <v>10901</v>
      </c>
      <c r="M11">
        <v>3141</v>
      </c>
      <c r="N11">
        <f t="shared" si="2"/>
        <v>3.4705507800063673</v>
      </c>
      <c r="O11" t="s">
        <v>409</v>
      </c>
      <c r="P11" t="s">
        <v>397</v>
      </c>
    </row>
    <row r="12" spans="1:16">
      <c r="A12" s="170">
        <v>2.5</v>
      </c>
      <c r="B12" s="25">
        <v>1</v>
      </c>
      <c r="C12" s="27">
        <v>22.5</v>
      </c>
      <c r="D12" s="31" t="s">
        <v>28</v>
      </c>
      <c r="E12" s="32">
        <v>2</v>
      </c>
      <c r="F12">
        <v>3308</v>
      </c>
      <c r="G12">
        <v>5964</v>
      </c>
      <c r="H12">
        <f t="shared" si="0"/>
        <v>0.55466130114017442</v>
      </c>
      <c r="I12">
        <v>7434</v>
      </c>
      <c r="J12">
        <v>5525</v>
      </c>
      <c r="K12">
        <f t="shared" si="1"/>
        <v>1.3455203619909502</v>
      </c>
      <c r="L12">
        <v>9917</v>
      </c>
      <c r="M12">
        <v>4970</v>
      </c>
      <c r="N12">
        <f t="shared" si="2"/>
        <v>1.9953722334004025</v>
      </c>
      <c r="O12" t="s">
        <v>404</v>
      </c>
      <c r="P12" t="s">
        <v>397</v>
      </c>
    </row>
    <row r="13" spans="1:16">
      <c r="A13" s="170">
        <v>2.5</v>
      </c>
      <c r="B13" s="25">
        <v>1</v>
      </c>
      <c r="C13" s="27">
        <v>25</v>
      </c>
      <c r="D13" s="31" t="s">
        <v>29</v>
      </c>
      <c r="E13" s="32">
        <v>2</v>
      </c>
      <c r="F13">
        <v>3622</v>
      </c>
      <c r="G13">
        <v>5913</v>
      </c>
      <c r="H13">
        <f t="shared" si="0"/>
        <v>0.61254862168104174</v>
      </c>
      <c r="I13">
        <v>7796</v>
      </c>
      <c r="J13">
        <v>5109</v>
      </c>
      <c r="K13">
        <f t="shared" si="1"/>
        <v>1.5259346251712664</v>
      </c>
      <c r="L13">
        <v>9175</v>
      </c>
      <c r="M13">
        <v>4787</v>
      </c>
      <c r="N13">
        <f t="shared" si="2"/>
        <v>1.9166492584081889</v>
      </c>
      <c r="O13" t="s">
        <v>404</v>
      </c>
      <c r="P13" t="s">
        <v>397</v>
      </c>
    </row>
    <row r="14" spans="1:16">
      <c r="A14" s="170">
        <v>2.5</v>
      </c>
      <c r="B14" s="25">
        <v>1</v>
      </c>
      <c r="C14" s="27">
        <v>27.5</v>
      </c>
      <c r="D14" s="31" t="s">
        <v>30</v>
      </c>
      <c r="E14" s="32">
        <v>2</v>
      </c>
      <c r="F14">
        <v>3516</v>
      </c>
      <c r="G14">
        <v>5445</v>
      </c>
      <c r="H14">
        <f t="shared" si="0"/>
        <v>0.64573002754820941</v>
      </c>
      <c r="I14">
        <v>7873</v>
      </c>
      <c r="J14">
        <v>5085</v>
      </c>
      <c r="K14">
        <f t="shared" si="1"/>
        <v>1.5482792527040314</v>
      </c>
      <c r="L14">
        <v>10945</v>
      </c>
      <c r="M14">
        <v>4610</v>
      </c>
      <c r="N14">
        <f t="shared" si="2"/>
        <v>2.3741865509761388</v>
      </c>
      <c r="O14" t="s">
        <v>407</v>
      </c>
      <c r="P14" t="s">
        <v>397</v>
      </c>
    </row>
    <row r="15" spans="1:16">
      <c r="A15" s="170">
        <v>2.5</v>
      </c>
      <c r="B15" s="25">
        <v>1</v>
      </c>
      <c r="C15" s="27">
        <v>30</v>
      </c>
      <c r="D15" s="31" t="s">
        <v>31</v>
      </c>
      <c r="E15" s="32">
        <v>2</v>
      </c>
      <c r="F15">
        <v>3434</v>
      </c>
      <c r="G15">
        <v>5017</v>
      </c>
      <c r="H15">
        <f t="shared" si="0"/>
        <v>0.68447279250548132</v>
      </c>
      <c r="I15">
        <v>7649</v>
      </c>
      <c r="J15">
        <v>4461</v>
      </c>
      <c r="K15">
        <f t="shared" si="1"/>
        <v>1.7146379735485318</v>
      </c>
      <c r="L15">
        <v>9702</v>
      </c>
      <c r="M15">
        <v>3937</v>
      </c>
      <c r="N15">
        <f t="shared" si="2"/>
        <v>2.4643129286258572</v>
      </c>
      <c r="O15" t="s">
        <v>404</v>
      </c>
      <c r="P15" t="s">
        <v>397</v>
      </c>
    </row>
    <row r="16" spans="1:16">
      <c r="A16" s="170">
        <v>2.5</v>
      </c>
      <c r="B16" s="25">
        <v>1</v>
      </c>
      <c r="C16" s="27">
        <v>32.5</v>
      </c>
      <c r="D16" s="31" t="s">
        <v>32</v>
      </c>
      <c r="E16" s="32">
        <v>2</v>
      </c>
      <c r="F16">
        <v>3149</v>
      </c>
      <c r="G16">
        <v>5059</v>
      </c>
      <c r="H16">
        <f t="shared" si="0"/>
        <v>0.62245503063846608</v>
      </c>
      <c r="I16">
        <v>6990</v>
      </c>
      <c r="J16">
        <v>4572</v>
      </c>
      <c r="K16">
        <f t="shared" si="1"/>
        <v>1.5288713910761156</v>
      </c>
      <c r="L16">
        <v>9271</v>
      </c>
      <c r="M16">
        <v>3927</v>
      </c>
      <c r="N16">
        <f t="shared" si="2"/>
        <v>2.3608352431881845</v>
      </c>
      <c r="O16" t="s">
        <v>404</v>
      </c>
      <c r="P16" t="s">
        <v>397</v>
      </c>
    </row>
    <row r="17" spans="1:16" ht="16" thickBot="1">
      <c r="A17" s="171">
        <v>3.75</v>
      </c>
      <c r="B17" s="143">
        <v>0.5</v>
      </c>
      <c r="C17" s="172">
        <v>22.5</v>
      </c>
      <c r="D17" s="33" t="s">
        <v>33</v>
      </c>
      <c r="E17" s="34">
        <v>2</v>
      </c>
      <c r="F17">
        <v>2575</v>
      </c>
      <c r="G17">
        <v>3730</v>
      </c>
      <c r="H17">
        <f t="shared" si="0"/>
        <v>0.69034852546916892</v>
      </c>
      <c r="I17">
        <v>6077</v>
      </c>
      <c r="J17">
        <v>3338</v>
      </c>
      <c r="K17">
        <f t="shared" si="1"/>
        <v>1.8205512282804075</v>
      </c>
      <c r="L17">
        <v>9064</v>
      </c>
      <c r="M17">
        <v>3136</v>
      </c>
      <c r="N17">
        <f t="shared" si="2"/>
        <v>2.8903061224489797</v>
      </c>
      <c r="O17" t="s">
        <v>404</v>
      </c>
      <c r="P17" t="s">
        <v>397</v>
      </c>
    </row>
    <row r="18" spans="1:16">
      <c r="A18" s="167">
        <v>3.75</v>
      </c>
      <c r="B18" s="142">
        <v>0.5</v>
      </c>
      <c r="C18" s="168">
        <v>25</v>
      </c>
      <c r="D18" s="29" t="s">
        <v>26</v>
      </c>
      <c r="E18" s="30">
        <v>3</v>
      </c>
      <c r="F18">
        <v>3119</v>
      </c>
      <c r="G18">
        <v>3897</v>
      </c>
      <c r="H18">
        <f t="shared" si="0"/>
        <v>0.80035925070567104</v>
      </c>
      <c r="I18">
        <v>7255</v>
      </c>
      <c r="J18">
        <v>3359</v>
      </c>
      <c r="K18">
        <f t="shared" si="1"/>
        <v>2.1598690086335219</v>
      </c>
      <c r="L18">
        <v>10474</v>
      </c>
      <c r="M18">
        <v>3165</v>
      </c>
      <c r="N18">
        <f t="shared" si="2"/>
        <v>3.3093206951026857</v>
      </c>
      <c r="O18" t="s">
        <v>404</v>
      </c>
      <c r="P18" t="s">
        <v>397</v>
      </c>
    </row>
    <row r="19" spans="1:16">
      <c r="A19" s="170">
        <v>3.75</v>
      </c>
      <c r="B19" s="25">
        <v>0.5</v>
      </c>
      <c r="C19" s="27">
        <v>27.5</v>
      </c>
      <c r="D19" s="31" t="s">
        <v>27</v>
      </c>
      <c r="E19" s="32">
        <v>3</v>
      </c>
      <c r="F19">
        <v>2784</v>
      </c>
      <c r="G19">
        <v>3434</v>
      </c>
      <c r="H19">
        <f t="shared" si="0"/>
        <v>0.81071636575422246</v>
      </c>
      <c r="I19">
        <v>8060</v>
      </c>
      <c r="J19">
        <v>3297</v>
      </c>
      <c r="K19">
        <f t="shared" si="1"/>
        <v>2.4446466484683045</v>
      </c>
      <c r="L19">
        <v>11783</v>
      </c>
      <c r="M19">
        <v>2836</v>
      </c>
      <c r="N19">
        <f t="shared" si="2"/>
        <v>4.1547954866008459</v>
      </c>
      <c r="O19" t="s">
        <v>407</v>
      </c>
      <c r="P19" t="s">
        <v>397</v>
      </c>
    </row>
    <row r="20" spans="1:16">
      <c r="A20" s="170">
        <v>3.75</v>
      </c>
      <c r="B20" s="25">
        <v>0.5</v>
      </c>
      <c r="C20" s="27">
        <v>30</v>
      </c>
      <c r="D20" s="31" t="s">
        <v>28</v>
      </c>
      <c r="E20" s="32">
        <v>3</v>
      </c>
      <c r="F20">
        <v>3410</v>
      </c>
      <c r="G20">
        <v>3231</v>
      </c>
      <c r="H20">
        <f t="shared" si="0"/>
        <v>1.0554008047044259</v>
      </c>
      <c r="I20">
        <v>8289</v>
      </c>
      <c r="J20">
        <v>2846</v>
      </c>
      <c r="K20">
        <f t="shared" si="1"/>
        <v>2.9125087842586086</v>
      </c>
      <c r="L20">
        <v>11499</v>
      </c>
      <c r="M20">
        <v>2340</v>
      </c>
      <c r="N20">
        <f t="shared" si="2"/>
        <v>4.9141025641025644</v>
      </c>
      <c r="O20" t="s">
        <v>404</v>
      </c>
      <c r="P20" t="s">
        <v>397</v>
      </c>
    </row>
    <row r="21" spans="1:16">
      <c r="A21" s="170">
        <v>3.75</v>
      </c>
      <c r="B21" s="25">
        <v>0.5</v>
      </c>
      <c r="C21" s="27">
        <v>32.5</v>
      </c>
      <c r="D21" s="31" t="s">
        <v>29</v>
      </c>
      <c r="E21" s="32">
        <v>3</v>
      </c>
      <c r="F21">
        <v>3219</v>
      </c>
      <c r="G21">
        <v>2625</v>
      </c>
      <c r="H21">
        <f t="shared" si="0"/>
        <v>1.2262857142857142</v>
      </c>
      <c r="I21">
        <v>7151</v>
      </c>
      <c r="J21">
        <v>2507</v>
      </c>
      <c r="K21">
        <f t="shared" si="1"/>
        <v>2.8524132429198246</v>
      </c>
      <c r="L21">
        <v>10778</v>
      </c>
      <c r="M21">
        <v>2107</v>
      </c>
      <c r="N21">
        <f t="shared" si="2"/>
        <v>5.1153298528713815</v>
      </c>
      <c r="O21" t="s">
        <v>404</v>
      </c>
      <c r="P21" t="s">
        <v>397</v>
      </c>
    </row>
    <row r="22" spans="1:16">
      <c r="A22" s="170">
        <v>3.75</v>
      </c>
      <c r="B22" s="25">
        <v>0.75</v>
      </c>
      <c r="C22" s="27">
        <v>22.5</v>
      </c>
      <c r="D22" s="31" t="s">
        <v>30</v>
      </c>
      <c r="E22" s="32">
        <v>3</v>
      </c>
      <c r="F22">
        <v>2912</v>
      </c>
      <c r="G22">
        <v>4628</v>
      </c>
      <c r="H22">
        <f t="shared" si="0"/>
        <v>0.6292134831460674</v>
      </c>
      <c r="I22">
        <v>7272</v>
      </c>
      <c r="J22">
        <v>4143</v>
      </c>
      <c r="K22">
        <f t="shared" si="1"/>
        <v>1.7552498189717596</v>
      </c>
      <c r="L22">
        <v>9239</v>
      </c>
      <c r="M22">
        <v>3641</v>
      </c>
      <c r="N22">
        <f t="shared" si="2"/>
        <v>2.5374897006316948</v>
      </c>
      <c r="O22" t="s">
        <v>406</v>
      </c>
      <c r="P22" t="s">
        <v>397</v>
      </c>
    </row>
    <row r="23" spans="1:16">
      <c r="A23" s="170">
        <v>3.75</v>
      </c>
      <c r="B23" s="25">
        <v>0.75</v>
      </c>
      <c r="C23" s="27">
        <v>25</v>
      </c>
      <c r="D23" s="31" t="s">
        <v>31</v>
      </c>
      <c r="E23" s="32">
        <v>3</v>
      </c>
      <c r="F23">
        <v>3657</v>
      </c>
      <c r="G23">
        <v>4211</v>
      </c>
      <c r="H23">
        <f t="shared" si="0"/>
        <v>0.86843980052244119</v>
      </c>
      <c r="I23">
        <v>7725</v>
      </c>
      <c r="J23">
        <v>3743</v>
      </c>
      <c r="K23">
        <f t="shared" si="1"/>
        <v>2.063852524712797</v>
      </c>
      <c r="L23">
        <v>10743</v>
      </c>
      <c r="M23">
        <v>3464</v>
      </c>
      <c r="N23">
        <f t="shared" si="2"/>
        <v>3.1013279445727484</v>
      </c>
      <c r="O23" t="s">
        <v>408</v>
      </c>
      <c r="P23" t="s">
        <v>397</v>
      </c>
    </row>
    <row r="24" spans="1:16">
      <c r="A24" s="170">
        <v>3.75</v>
      </c>
      <c r="B24" s="25">
        <v>0.75</v>
      </c>
      <c r="C24" s="27">
        <v>27.5</v>
      </c>
      <c r="D24" s="31" t="s">
        <v>32</v>
      </c>
      <c r="E24" s="32">
        <v>3</v>
      </c>
      <c r="F24">
        <v>4681</v>
      </c>
      <c r="G24">
        <v>4728</v>
      </c>
      <c r="H24">
        <f t="shared" si="0"/>
        <v>0.99005922165820648</v>
      </c>
      <c r="I24">
        <v>7832</v>
      </c>
      <c r="J24">
        <v>3927</v>
      </c>
      <c r="K24">
        <f t="shared" si="1"/>
        <v>1.9943977591036415</v>
      </c>
      <c r="L24">
        <v>10835</v>
      </c>
      <c r="M24">
        <v>3526</v>
      </c>
      <c r="N24">
        <f t="shared" si="2"/>
        <v>3.0728871242200793</v>
      </c>
      <c r="O24" t="s">
        <v>407</v>
      </c>
      <c r="P24" t="s">
        <v>397</v>
      </c>
    </row>
    <row r="25" spans="1:16" ht="16" thickBot="1">
      <c r="A25" s="171">
        <v>3.75</v>
      </c>
      <c r="B25" s="143">
        <v>0.75</v>
      </c>
      <c r="C25" s="172">
        <v>30</v>
      </c>
      <c r="D25" s="33" t="s">
        <v>33</v>
      </c>
      <c r="E25" s="34">
        <v>3</v>
      </c>
      <c r="F25">
        <v>4091</v>
      </c>
      <c r="G25">
        <v>4248</v>
      </c>
      <c r="H25">
        <f t="shared" si="0"/>
        <v>0.96304143126177022</v>
      </c>
      <c r="I25">
        <v>8080</v>
      </c>
      <c r="J25">
        <v>3641</v>
      </c>
      <c r="K25">
        <f t="shared" si="1"/>
        <v>2.2191705575391376</v>
      </c>
      <c r="L25">
        <v>10407</v>
      </c>
      <c r="M25">
        <v>3641</v>
      </c>
      <c r="N25">
        <f t="shared" si="2"/>
        <v>2.8582806921175501</v>
      </c>
      <c r="O25" t="s">
        <v>404</v>
      </c>
      <c r="P25" t="s">
        <v>397</v>
      </c>
    </row>
    <row r="26" spans="1:16">
      <c r="A26" s="167">
        <v>3.75</v>
      </c>
      <c r="B26" s="142">
        <v>0.75</v>
      </c>
      <c r="C26" s="168">
        <v>32.5</v>
      </c>
      <c r="D26" s="29" t="s">
        <v>26</v>
      </c>
      <c r="E26" s="30">
        <v>4</v>
      </c>
      <c r="F26">
        <v>3420</v>
      </c>
      <c r="G26">
        <v>3995</v>
      </c>
      <c r="H26">
        <f t="shared" si="0"/>
        <v>0.85607008760951186</v>
      </c>
      <c r="I26">
        <v>7758</v>
      </c>
      <c r="J26">
        <v>3504</v>
      </c>
      <c r="K26">
        <f t="shared" si="1"/>
        <v>2.2140410958904111</v>
      </c>
      <c r="L26">
        <v>11333</v>
      </c>
      <c r="M26">
        <v>3157</v>
      </c>
      <c r="N26">
        <f t="shared" si="2"/>
        <v>3.5898004434589801</v>
      </c>
      <c r="O26" t="s">
        <v>407</v>
      </c>
      <c r="P26" t="s">
        <v>397</v>
      </c>
    </row>
    <row r="27" spans="1:16">
      <c r="A27" s="170">
        <v>3.75</v>
      </c>
      <c r="B27" s="25">
        <v>1</v>
      </c>
      <c r="C27" s="27">
        <v>22.5</v>
      </c>
      <c r="D27" s="31" t="s">
        <v>27</v>
      </c>
      <c r="E27" s="32">
        <v>4</v>
      </c>
      <c r="F27">
        <v>3176</v>
      </c>
      <c r="G27">
        <v>6195</v>
      </c>
      <c r="H27">
        <f t="shared" si="0"/>
        <v>0.51267150928167882</v>
      </c>
      <c r="I27">
        <v>7969</v>
      </c>
      <c r="J27">
        <v>5184</v>
      </c>
      <c r="K27">
        <f t="shared" si="1"/>
        <v>1.537229938271605</v>
      </c>
      <c r="L27">
        <v>11486</v>
      </c>
      <c r="M27">
        <v>4639</v>
      </c>
      <c r="N27">
        <f t="shared" si="2"/>
        <v>2.4759646475533521</v>
      </c>
      <c r="O27" t="s">
        <v>404</v>
      </c>
      <c r="P27" t="s">
        <v>397</v>
      </c>
    </row>
    <row r="28" spans="1:16">
      <c r="A28" s="170">
        <v>3.75</v>
      </c>
      <c r="B28" s="25">
        <v>1</v>
      </c>
      <c r="C28" s="27">
        <v>25</v>
      </c>
      <c r="D28" s="31" t="s">
        <v>28</v>
      </c>
      <c r="E28" s="32">
        <v>4</v>
      </c>
      <c r="F28">
        <v>3237</v>
      </c>
      <c r="G28">
        <v>5518</v>
      </c>
      <c r="H28">
        <f t="shared" si="0"/>
        <v>0.58662558898151507</v>
      </c>
      <c r="I28">
        <v>7310</v>
      </c>
      <c r="J28">
        <v>4879</v>
      </c>
      <c r="K28">
        <f t="shared" si="1"/>
        <v>1.4982578397212543</v>
      </c>
      <c r="L28">
        <v>10549</v>
      </c>
      <c r="M28">
        <v>4504</v>
      </c>
      <c r="N28">
        <f t="shared" si="2"/>
        <v>2.3421403197158082</v>
      </c>
      <c r="O28" t="s">
        <v>404</v>
      </c>
      <c r="P28" t="s">
        <v>397</v>
      </c>
    </row>
    <row r="29" spans="1:16">
      <c r="A29" s="170">
        <v>3.75</v>
      </c>
      <c r="B29" s="25">
        <v>1</v>
      </c>
      <c r="C29" s="27">
        <v>27.5</v>
      </c>
      <c r="D29" s="31" t="s">
        <v>29</v>
      </c>
      <c r="E29" s="32">
        <v>4</v>
      </c>
      <c r="F29">
        <v>4393</v>
      </c>
      <c r="G29">
        <v>6020</v>
      </c>
      <c r="H29">
        <f t="shared" si="0"/>
        <v>0.72973421926910298</v>
      </c>
      <c r="I29">
        <v>7606</v>
      </c>
      <c r="J29">
        <v>5012</v>
      </c>
      <c r="K29">
        <f t="shared" si="1"/>
        <v>1.5175578611332801</v>
      </c>
      <c r="L29">
        <v>10521</v>
      </c>
      <c r="M29">
        <v>4671</v>
      </c>
      <c r="N29">
        <f t="shared" si="2"/>
        <v>2.2524084778420037</v>
      </c>
      <c r="O29" t="s">
        <v>404</v>
      </c>
      <c r="P29" t="s">
        <v>397</v>
      </c>
    </row>
    <row r="30" spans="1:16">
      <c r="A30" s="170">
        <v>3.75</v>
      </c>
      <c r="B30" s="25">
        <v>1</v>
      </c>
      <c r="C30" s="27">
        <v>30</v>
      </c>
      <c r="D30" s="31" t="s">
        <v>30</v>
      </c>
      <c r="E30" s="32">
        <v>4</v>
      </c>
      <c r="F30">
        <v>4711</v>
      </c>
      <c r="G30">
        <v>5547</v>
      </c>
      <c r="H30">
        <f t="shared" si="0"/>
        <v>0.84928790337119164</v>
      </c>
      <c r="I30">
        <v>7429</v>
      </c>
      <c r="J30">
        <v>5060</v>
      </c>
      <c r="K30">
        <f t="shared" si="1"/>
        <v>1.4681818181818183</v>
      </c>
      <c r="L30">
        <v>10452</v>
      </c>
      <c r="M30">
        <v>4514</v>
      </c>
      <c r="N30">
        <f t="shared" si="2"/>
        <v>2.3154630039875941</v>
      </c>
      <c r="O30" t="s">
        <v>407</v>
      </c>
      <c r="P30" t="s">
        <v>397</v>
      </c>
    </row>
    <row r="31" spans="1:16">
      <c r="A31" s="170">
        <v>3.75</v>
      </c>
      <c r="B31" s="25">
        <v>1</v>
      </c>
      <c r="C31" s="27">
        <v>32.5</v>
      </c>
      <c r="D31" s="31" t="s">
        <v>31</v>
      </c>
      <c r="E31" s="32">
        <v>4</v>
      </c>
      <c r="F31">
        <v>3808</v>
      </c>
      <c r="G31">
        <v>4563</v>
      </c>
      <c r="H31">
        <f t="shared" si="0"/>
        <v>0.83453868069252679</v>
      </c>
      <c r="I31">
        <v>7897</v>
      </c>
      <c r="J31">
        <v>4477</v>
      </c>
      <c r="K31">
        <f t="shared" si="1"/>
        <v>1.7639044002680366</v>
      </c>
      <c r="L31">
        <v>10976</v>
      </c>
      <c r="M31">
        <v>4358</v>
      </c>
      <c r="N31">
        <f t="shared" si="2"/>
        <v>2.5185865075722806</v>
      </c>
      <c r="O31" t="s">
        <v>407</v>
      </c>
      <c r="P31" t="s">
        <v>397</v>
      </c>
    </row>
    <row r="32" spans="1:16">
      <c r="A32" s="170">
        <v>5</v>
      </c>
      <c r="B32" s="25">
        <v>0.5</v>
      </c>
      <c r="C32" s="27">
        <v>22.5</v>
      </c>
      <c r="D32" s="31" t="s">
        <v>32</v>
      </c>
      <c r="E32" s="32">
        <v>4</v>
      </c>
      <c r="F32">
        <v>2780</v>
      </c>
      <c r="G32">
        <v>3097</v>
      </c>
      <c r="H32">
        <f t="shared" si="0"/>
        <v>0.89764288020665162</v>
      </c>
      <c r="I32">
        <v>7274</v>
      </c>
      <c r="J32">
        <v>2690</v>
      </c>
      <c r="K32">
        <f t="shared" si="1"/>
        <v>2.704089219330855</v>
      </c>
      <c r="L32">
        <v>8486</v>
      </c>
      <c r="M32">
        <v>2614</v>
      </c>
      <c r="N32">
        <f t="shared" si="2"/>
        <v>3.2463657230298395</v>
      </c>
      <c r="O32" t="s">
        <v>404</v>
      </c>
      <c r="P32" t="s">
        <v>397</v>
      </c>
    </row>
    <row r="33" spans="1:16" ht="16" thickBot="1">
      <c r="A33" s="171">
        <v>5</v>
      </c>
      <c r="B33" s="143">
        <v>0.5</v>
      </c>
      <c r="C33" s="172">
        <v>25</v>
      </c>
      <c r="D33" s="33" t="s">
        <v>33</v>
      </c>
      <c r="E33" s="34">
        <v>4</v>
      </c>
      <c r="F33">
        <v>3826</v>
      </c>
      <c r="G33">
        <v>3178</v>
      </c>
      <c r="H33">
        <f t="shared" si="0"/>
        <v>1.2039018250471996</v>
      </c>
      <c r="I33">
        <v>7428</v>
      </c>
      <c r="J33">
        <v>2985</v>
      </c>
      <c r="K33">
        <f t="shared" si="1"/>
        <v>2.4884422110552764</v>
      </c>
      <c r="L33">
        <v>10312</v>
      </c>
      <c r="M33">
        <v>2589</v>
      </c>
      <c r="N33">
        <f t="shared" si="2"/>
        <v>3.9830050212437236</v>
      </c>
      <c r="O33" t="s">
        <v>404</v>
      </c>
      <c r="P33" t="s">
        <v>397</v>
      </c>
    </row>
    <row r="34" spans="1:16">
      <c r="A34" s="167">
        <v>5</v>
      </c>
      <c r="B34" s="142">
        <v>0.5</v>
      </c>
      <c r="C34" s="168">
        <v>27.5</v>
      </c>
      <c r="D34" s="29" t="s">
        <v>26</v>
      </c>
      <c r="E34" s="30">
        <v>5</v>
      </c>
      <c r="F34">
        <v>976</v>
      </c>
      <c r="G34">
        <v>3357</v>
      </c>
      <c r="H34">
        <f t="shared" si="0"/>
        <v>0.29073577599046768</v>
      </c>
      <c r="I34">
        <v>1162</v>
      </c>
      <c r="J34">
        <v>2621</v>
      </c>
      <c r="K34">
        <f t="shared" si="1"/>
        <v>0.44334223578786724</v>
      </c>
      <c r="L34">
        <v>1386</v>
      </c>
      <c r="M34">
        <v>2698</v>
      </c>
      <c r="N34">
        <f t="shared" si="2"/>
        <v>0.51371386212008896</v>
      </c>
      <c r="O34" t="s">
        <v>406</v>
      </c>
      <c r="P34" t="s">
        <v>397</v>
      </c>
    </row>
    <row r="35" spans="1:16">
      <c r="A35" s="170">
        <v>5</v>
      </c>
      <c r="B35" s="25">
        <v>0.5</v>
      </c>
      <c r="C35" s="27">
        <v>30</v>
      </c>
      <c r="D35" s="31" t="s">
        <v>27</v>
      </c>
      <c r="E35" s="32">
        <v>5</v>
      </c>
      <c r="F35">
        <v>3267</v>
      </c>
      <c r="G35">
        <v>2768</v>
      </c>
      <c r="H35">
        <f t="shared" si="0"/>
        <v>1.1802745664739884</v>
      </c>
      <c r="I35">
        <v>8904</v>
      </c>
      <c r="J35">
        <v>2396</v>
      </c>
      <c r="K35">
        <f t="shared" si="1"/>
        <v>3.716193656093489</v>
      </c>
      <c r="L35">
        <v>12666</v>
      </c>
      <c r="M35">
        <v>1967</v>
      </c>
      <c r="N35">
        <f t="shared" si="2"/>
        <v>6.4392475851550586</v>
      </c>
      <c r="O35" t="s">
        <v>404</v>
      </c>
      <c r="P35" t="s">
        <v>397</v>
      </c>
    </row>
    <row r="36" spans="1:16">
      <c r="A36" s="170">
        <v>5</v>
      </c>
      <c r="B36" s="25">
        <v>0.5</v>
      </c>
      <c r="C36" s="27">
        <v>32.5</v>
      </c>
      <c r="D36" s="31" t="s">
        <v>28</v>
      </c>
      <c r="E36" s="32">
        <v>5</v>
      </c>
      <c r="F36">
        <v>3233</v>
      </c>
      <c r="G36">
        <v>2723</v>
      </c>
      <c r="H36">
        <f t="shared" si="0"/>
        <v>1.1872934263679764</v>
      </c>
      <c r="I36">
        <v>8258</v>
      </c>
      <c r="J36">
        <v>2264</v>
      </c>
      <c r="K36">
        <f t="shared" si="1"/>
        <v>3.6475265017667846</v>
      </c>
      <c r="L36">
        <v>10813</v>
      </c>
      <c r="M36">
        <v>1776</v>
      </c>
      <c r="N36">
        <f t="shared" si="2"/>
        <v>6.0884009009009006</v>
      </c>
      <c r="O36" t="s">
        <v>404</v>
      </c>
      <c r="P36" t="s">
        <v>397</v>
      </c>
    </row>
    <row r="37" spans="1:16">
      <c r="A37" s="170">
        <v>5</v>
      </c>
      <c r="B37" s="25">
        <v>0.75</v>
      </c>
      <c r="C37" s="27">
        <v>22.5</v>
      </c>
      <c r="D37" s="31" t="s">
        <v>29</v>
      </c>
      <c r="E37" s="32">
        <v>5</v>
      </c>
      <c r="F37">
        <v>2756</v>
      </c>
      <c r="G37">
        <v>4591</v>
      </c>
      <c r="H37">
        <f t="shared" si="0"/>
        <v>0.60030494445654536</v>
      </c>
      <c r="I37">
        <v>7423</v>
      </c>
      <c r="J37">
        <v>4023</v>
      </c>
      <c r="K37">
        <f t="shared" si="1"/>
        <v>1.8451404424558786</v>
      </c>
      <c r="L37">
        <v>8665</v>
      </c>
      <c r="M37">
        <v>3201</v>
      </c>
      <c r="N37">
        <f t="shared" si="2"/>
        <v>2.7069665729459542</v>
      </c>
      <c r="O37" t="s">
        <v>404</v>
      </c>
      <c r="P37" t="s">
        <v>397</v>
      </c>
    </row>
    <row r="38" spans="1:16">
      <c r="A38" s="170">
        <v>5</v>
      </c>
      <c r="B38" s="25">
        <v>0.75</v>
      </c>
      <c r="C38" s="27">
        <v>25</v>
      </c>
      <c r="D38" s="31" t="s">
        <v>30</v>
      </c>
      <c r="E38" s="32">
        <v>5</v>
      </c>
      <c r="F38">
        <v>3114</v>
      </c>
      <c r="G38">
        <v>4698</v>
      </c>
      <c r="H38">
        <f t="shared" si="0"/>
        <v>0.66283524904214564</v>
      </c>
      <c r="I38">
        <v>7242</v>
      </c>
      <c r="J38">
        <v>4198</v>
      </c>
      <c r="K38">
        <f t="shared" si="1"/>
        <v>1.7251071939018581</v>
      </c>
      <c r="L38">
        <v>9410</v>
      </c>
      <c r="M38">
        <v>3739</v>
      </c>
      <c r="N38">
        <f t="shared" si="2"/>
        <v>2.5167156993848621</v>
      </c>
      <c r="O38" t="s">
        <v>407</v>
      </c>
      <c r="P38" t="s">
        <v>397</v>
      </c>
    </row>
    <row r="39" spans="1:16">
      <c r="A39" s="170">
        <v>5</v>
      </c>
      <c r="B39" s="25">
        <v>0.75</v>
      </c>
      <c r="C39" s="27">
        <v>27.5</v>
      </c>
      <c r="D39" s="31" t="s">
        <v>31</v>
      </c>
      <c r="E39" s="32">
        <v>5</v>
      </c>
      <c r="F39">
        <v>3100</v>
      </c>
      <c r="G39">
        <v>4180</v>
      </c>
      <c r="H39">
        <f t="shared" si="0"/>
        <v>0.74162679425837319</v>
      </c>
      <c r="I39">
        <v>8720</v>
      </c>
      <c r="J39">
        <v>3784</v>
      </c>
      <c r="K39">
        <f t="shared" si="1"/>
        <v>2.3044397463002113</v>
      </c>
      <c r="L39">
        <v>10828</v>
      </c>
      <c r="M39">
        <v>3468</v>
      </c>
      <c r="N39">
        <f t="shared" si="2"/>
        <v>3.1222606689734715</v>
      </c>
      <c r="O39" t="s">
        <v>404</v>
      </c>
      <c r="P39" t="s">
        <v>397</v>
      </c>
    </row>
    <row r="40" spans="1:16">
      <c r="A40" s="170">
        <v>5</v>
      </c>
      <c r="B40" s="25">
        <v>0.75</v>
      </c>
      <c r="C40" s="27">
        <v>30</v>
      </c>
      <c r="D40" s="31" t="s">
        <v>32</v>
      </c>
      <c r="E40" s="32">
        <v>5</v>
      </c>
      <c r="F40">
        <v>3485</v>
      </c>
      <c r="G40">
        <v>4039</v>
      </c>
      <c r="H40">
        <f t="shared" si="0"/>
        <v>0.86283733597425105</v>
      </c>
      <c r="I40">
        <v>8349</v>
      </c>
      <c r="J40">
        <v>3135</v>
      </c>
      <c r="K40">
        <f t="shared" si="1"/>
        <v>2.6631578947368419</v>
      </c>
      <c r="L40">
        <v>11051</v>
      </c>
      <c r="M40">
        <v>3049</v>
      </c>
      <c r="N40">
        <f t="shared" si="2"/>
        <v>3.6244670383732371</v>
      </c>
      <c r="O40" t="s">
        <v>404</v>
      </c>
      <c r="P40" t="s">
        <v>397</v>
      </c>
    </row>
    <row r="41" spans="1:16" ht="16" thickBot="1">
      <c r="A41" s="171">
        <v>5</v>
      </c>
      <c r="B41" s="143">
        <v>0.75</v>
      </c>
      <c r="C41" s="172">
        <v>32.5</v>
      </c>
      <c r="D41" s="33" t="s">
        <v>33</v>
      </c>
      <c r="E41" s="34">
        <v>5</v>
      </c>
      <c r="F41">
        <v>4508</v>
      </c>
      <c r="G41">
        <v>3933</v>
      </c>
      <c r="H41">
        <f t="shared" si="0"/>
        <v>1.1461988304093567</v>
      </c>
      <c r="I41">
        <v>8319</v>
      </c>
      <c r="J41">
        <v>3385</v>
      </c>
      <c r="K41">
        <f t="shared" si="1"/>
        <v>2.4576070901033975</v>
      </c>
      <c r="L41">
        <v>11184</v>
      </c>
      <c r="M41">
        <v>3177</v>
      </c>
      <c r="N41">
        <f t="shared" si="2"/>
        <v>3.5203021718602456</v>
      </c>
      <c r="O41" t="s">
        <v>404</v>
      </c>
      <c r="P41" t="s">
        <v>397</v>
      </c>
    </row>
    <row r="42" spans="1:16">
      <c r="A42" s="167">
        <v>5</v>
      </c>
      <c r="B42" s="142">
        <v>1</v>
      </c>
      <c r="C42" s="168">
        <v>22.5</v>
      </c>
      <c r="D42" s="29" t="s">
        <v>26</v>
      </c>
      <c r="E42" s="30">
        <v>6</v>
      </c>
      <c r="F42">
        <v>3102</v>
      </c>
      <c r="G42">
        <v>5933</v>
      </c>
      <c r="H42">
        <f t="shared" si="0"/>
        <v>0.52283836170571385</v>
      </c>
      <c r="I42">
        <v>6769</v>
      </c>
      <c r="J42">
        <v>5044</v>
      </c>
      <c r="K42">
        <f t="shared" si="1"/>
        <v>1.341990483743061</v>
      </c>
      <c r="L42">
        <v>10005</v>
      </c>
      <c r="M42">
        <v>4416</v>
      </c>
      <c r="N42">
        <f t="shared" si="2"/>
        <v>2.265625</v>
      </c>
      <c r="O42" t="s">
        <v>406</v>
      </c>
      <c r="P42" t="s">
        <v>397</v>
      </c>
    </row>
    <row r="43" spans="1:16">
      <c r="A43" s="170">
        <v>5</v>
      </c>
      <c r="B43" s="25">
        <v>1</v>
      </c>
      <c r="C43" s="27">
        <v>25</v>
      </c>
      <c r="D43" s="31" t="s">
        <v>27</v>
      </c>
      <c r="E43" s="32">
        <v>6</v>
      </c>
      <c r="F43">
        <v>2944</v>
      </c>
      <c r="G43">
        <v>5581</v>
      </c>
      <c r="H43">
        <f t="shared" si="0"/>
        <v>0.52750403153556713</v>
      </c>
      <c r="I43">
        <v>7505</v>
      </c>
      <c r="J43">
        <v>4652</v>
      </c>
      <c r="K43">
        <f t="shared" si="1"/>
        <v>1.6132846087704213</v>
      </c>
      <c r="L43">
        <v>10851</v>
      </c>
      <c r="M43">
        <v>4568</v>
      </c>
      <c r="N43">
        <f t="shared" si="2"/>
        <v>2.3754378283712785</v>
      </c>
      <c r="O43" t="s">
        <v>404</v>
      </c>
      <c r="P43" t="s">
        <v>397</v>
      </c>
    </row>
    <row r="44" spans="1:16">
      <c r="A44" s="170">
        <v>5</v>
      </c>
      <c r="B44" s="25">
        <v>1</v>
      </c>
      <c r="C44" s="27">
        <v>27.5</v>
      </c>
      <c r="D44" s="31" t="s">
        <v>28</v>
      </c>
      <c r="E44" s="32">
        <v>6</v>
      </c>
      <c r="F44">
        <v>4138</v>
      </c>
      <c r="G44">
        <v>5571</v>
      </c>
      <c r="H44">
        <f t="shared" si="0"/>
        <v>0.74277508526296898</v>
      </c>
      <c r="I44">
        <v>7805</v>
      </c>
      <c r="J44">
        <v>4626</v>
      </c>
      <c r="K44">
        <f t="shared" si="1"/>
        <v>1.6872027669693039</v>
      </c>
      <c r="L44">
        <v>10680</v>
      </c>
      <c r="M44">
        <v>4298</v>
      </c>
      <c r="N44">
        <f t="shared" si="2"/>
        <v>2.4848766868310843</v>
      </c>
      <c r="O44" t="s">
        <v>405</v>
      </c>
      <c r="P44" t="s">
        <v>397</v>
      </c>
    </row>
    <row r="45" spans="1:16">
      <c r="A45" s="170">
        <v>5</v>
      </c>
      <c r="B45" s="25">
        <v>1</v>
      </c>
      <c r="C45" s="27">
        <v>30</v>
      </c>
      <c r="D45" s="31" t="s">
        <v>29</v>
      </c>
      <c r="E45" s="32">
        <v>6</v>
      </c>
      <c r="F45">
        <v>3761</v>
      </c>
      <c r="G45">
        <v>5226</v>
      </c>
      <c r="H45">
        <f t="shared" si="0"/>
        <v>0.71967087638729432</v>
      </c>
      <c r="I45">
        <v>7258</v>
      </c>
      <c r="J45">
        <v>4860</v>
      </c>
      <c r="K45">
        <f t="shared" si="1"/>
        <v>1.4934156378600822</v>
      </c>
      <c r="L45">
        <v>9494</v>
      </c>
      <c r="M45">
        <v>4365</v>
      </c>
      <c r="N45">
        <f t="shared" si="2"/>
        <v>2.1750286368843068</v>
      </c>
      <c r="O45" t="s">
        <v>405</v>
      </c>
      <c r="P45" t="s">
        <v>397</v>
      </c>
    </row>
    <row r="46" spans="1:16">
      <c r="A46" s="170">
        <v>5</v>
      </c>
      <c r="B46" s="25">
        <v>1</v>
      </c>
      <c r="C46" s="27">
        <v>32.5</v>
      </c>
      <c r="D46" s="31" t="s">
        <v>30</v>
      </c>
      <c r="E46" s="32">
        <v>6</v>
      </c>
      <c r="F46">
        <v>3791</v>
      </c>
      <c r="G46">
        <v>4975</v>
      </c>
      <c r="H46">
        <f t="shared" si="0"/>
        <v>0.76201005025125623</v>
      </c>
      <c r="I46">
        <v>7579</v>
      </c>
      <c r="J46">
        <v>4476</v>
      </c>
      <c r="K46">
        <f t="shared" si="1"/>
        <v>1.6932529043789097</v>
      </c>
      <c r="L46">
        <v>10796</v>
      </c>
      <c r="M46">
        <v>3912</v>
      </c>
      <c r="N46">
        <f t="shared" si="2"/>
        <v>2.759713701431493</v>
      </c>
      <c r="O46" t="s">
        <v>404</v>
      </c>
      <c r="P46" t="s">
        <v>397</v>
      </c>
    </row>
    <row r="47" spans="1:16">
      <c r="A47" s="176">
        <v>5</v>
      </c>
      <c r="B47" s="163">
        <v>0.5</v>
      </c>
      <c r="C47" s="164">
        <v>22.5</v>
      </c>
      <c r="D47" s="31" t="s">
        <v>31</v>
      </c>
      <c r="E47" s="32">
        <v>6</v>
      </c>
      <c r="F47">
        <v>339</v>
      </c>
      <c r="G47">
        <v>3401</v>
      </c>
      <c r="H47">
        <f t="shared" si="0"/>
        <v>9.9676565715965892E-2</v>
      </c>
      <c r="I47">
        <v>524</v>
      </c>
      <c r="J47">
        <v>2924</v>
      </c>
      <c r="K47">
        <f t="shared" si="1"/>
        <v>0.17920656634746923</v>
      </c>
      <c r="L47">
        <v>577</v>
      </c>
      <c r="M47">
        <v>2630</v>
      </c>
      <c r="N47">
        <f t="shared" si="2"/>
        <v>0.2193916349809886</v>
      </c>
      <c r="O47" t="s">
        <v>398</v>
      </c>
      <c r="P47" t="s">
        <v>396</v>
      </c>
    </row>
    <row r="48" spans="1:16">
      <c r="A48" s="176">
        <v>5</v>
      </c>
      <c r="B48" s="163">
        <v>0.5</v>
      </c>
      <c r="C48" s="164">
        <v>25</v>
      </c>
      <c r="D48" s="31" t="s">
        <v>32</v>
      </c>
      <c r="E48" s="32">
        <v>6</v>
      </c>
      <c r="F48">
        <v>334</v>
      </c>
      <c r="G48">
        <v>3363</v>
      </c>
      <c r="H48">
        <f t="shared" si="0"/>
        <v>9.9316086827237582E-2</v>
      </c>
      <c r="I48">
        <v>580</v>
      </c>
      <c r="J48">
        <v>2799</v>
      </c>
      <c r="K48">
        <f t="shared" si="1"/>
        <v>0.20721686316541621</v>
      </c>
      <c r="L48">
        <v>562</v>
      </c>
      <c r="M48">
        <v>2511</v>
      </c>
      <c r="N48">
        <f t="shared" si="2"/>
        <v>0.22381521306252489</v>
      </c>
      <c r="O48" t="s">
        <v>399</v>
      </c>
      <c r="P48" t="s">
        <v>396</v>
      </c>
    </row>
    <row r="49" spans="1:16" ht="16" thickBot="1">
      <c r="A49" s="177">
        <v>5</v>
      </c>
      <c r="B49" s="178">
        <v>0.5</v>
      </c>
      <c r="C49" s="179">
        <v>27.5</v>
      </c>
      <c r="D49" s="33" t="s">
        <v>33</v>
      </c>
      <c r="E49" s="34">
        <v>6</v>
      </c>
      <c r="F49">
        <v>533</v>
      </c>
      <c r="G49">
        <v>3445</v>
      </c>
      <c r="H49">
        <f t="shared" si="0"/>
        <v>0.15471698113207547</v>
      </c>
      <c r="I49">
        <v>724</v>
      </c>
      <c r="J49">
        <v>3047</v>
      </c>
      <c r="K49">
        <f t="shared" si="1"/>
        <v>0.23761076468657696</v>
      </c>
      <c r="L49">
        <v>677</v>
      </c>
      <c r="M49">
        <v>2840</v>
      </c>
      <c r="N49">
        <f t="shared" si="2"/>
        <v>0.23838028169014083</v>
      </c>
      <c r="O49" t="s">
        <v>399</v>
      </c>
      <c r="P49" t="s">
        <v>396</v>
      </c>
    </row>
    <row r="50" spans="1:16">
      <c r="A50" s="180">
        <v>5</v>
      </c>
      <c r="B50" s="181">
        <v>0.5</v>
      </c>
      <c r="C50" s="182">
        <v>30</v>
      </c>
      <c r="D50" s="29" t="s">
        <v>26</v>
      </c>
      <c r="E50" s="30">
        <v>7</v>
      </c>
      <c r="F50">
        <v>492</v>
      </c>
      <c r="G50">
        <v>3190</v>
      </c>
      <c r="H50">
        <f t="shared" si="0"/>
        <v>0.1542319749216301</v>
      </c>
      <c r="I50">
        <v>736</v>
      </c>
      <c r="J50">
        <v>2825</v>
      </c>
      <c r="K50">
        <f t="shared" si="1"/>
        <v>0.26053097345132742</v>
      </c>
      <c r="L50">
        <v>809</v>
      </c>
      <c r="M50">
        <v>2451</v>
      </c>
      <c r="N50">
        <f t="shared" si="2"/>
        <v>0.33006935944512444</v>
      </c>
      <c r="O50" t="s">
        <v>400</v>
      </c>
      <c r="P50" t="s">
        <v>396</v>
      </c>
    </row>
    <row r="51" spans="1:16">
      <c r="A51" s="176">
        <v>5</v>
      </c>
      <c r="B51" s="163">
        <v>0.5</v>
      </c>
      <c r="C51" s="164">
        <v>32.5</v>
      </c>
      <c r="D51" s="31" t="s">
        <v>27</v>
      </c>
      <c r="E51" s="32">
        <v>7</v>
      </c>
      <c r="F51">
        <v>713</v>
      </c>
      <c r="G51">
        <v>2985</v>
      </c>
      <c r="H51">
        <f t="shared" si="0"/>
        <v>0.23886097152428812</v>
      </c>
      <c r="I51">
        <v>853</v>
      </c>
      <c r="J51">
        <v>2367</v>
      </c>
      <c r="K51">
        <f t="shared" si="1"/>
        <v>0.36037177862272918</v>
      </c>
      <c r="L51">
        <v>995</v>
      </c>
      <c r="M51">
        <v>2222</v>
      </c>
      <c r="N51">
        <f t="shared" si="2"/>
        <v>0.44779477947794777</v>
      </c>
      <c r="O51" t="s">
        <v>399</v>
      </c>
      <c r="P51" t="s">
        <v>396</v>
      </c>
    </row>
    <row r="52" spans="1:16">
      <c r="A52" s="176">
        <v>5</v>
      </c>
      <c r="B52" s="163">
        <v>0.75</v>
      </c>
      <c r="C52" s="164">
        <v>22.5</v>
      </c>
      <c r="D52" s="31" t="s">
        <v>28</v>
      </c>
      <c r="E52" s="32">
        <v>7</v>
      </c>
      <c r="F52">
        <v>337</v>
      </c>
      <c r="G52">
        <v>4998</v>
      </c>
      <c r="H52">
        <f t="shared" si="0"/>
        <v>6.7426970788315332E-2</v>
      </c>
      <c r="I52">
        <v>468</v>
      </c>
      <c r="J52">
        <v>3850</v>
      </c>
      <c r="K52">
        <f t="shared" si="1"/>
        <v>0.12155844155844156</v>
      </c>
      <c r="L52">
        <v>479</v>
      </c>
      <c r="M52">
        <v>3654</v>
      </c>
      <c r="N52">
        <f t="shared" si="2"/>
        <v>0.13108921729611384</v>
      </c>
      <c r="O52" t="s">
        <v>399</v>
      </c>
      <c r="P52" t="s">
        <v>396</v>
      </c>
    </row>
    <row r="53" spans="1:16">
      <c r="A53" s="176">
        <v>5</v>
      </c>
      <c r="B53" s="163">
        <v>0.75</v>
      </c>
      <c r="C53" s="164">
        <v>25</v>
      </c>
      <c r="D53" s="31" t="s">
        <v>29</v>
      </c>
      <c r="E53" s="32">
        <v>7</v>
      </c>
      <c r="F53">
        <v>354</v>
      </c>
      <c r="G53">
        <v>4503</v>
      </c>
      <c r="H53">
        <f t="shared" si="0"/>
        <v>7.8614257161892076E-2</v>
      </c>
      <c r="I53">
        <v>562</v>
      </c>
      <c r="J53">
        <v>3939</v>
      </c>
      <c r="K53">
        <f t="shared" si="1"/>
        <v>0.14267580604214267</v>
      </c>
      <c r="L53">
        <v>651</v>
      </c>
      <c r="M53">
        <v>3643</v>
      </c>
      <c r="N53">
        <f t="shared" si="2"/>
        <v>0.17869887455393907</v>
      </c>
      <c r="O53" t="s">
        <v>401</v>
      </c>
      <c r="P53" t="s">
        <v>396</v>
      </c>
    </row>
    <row r="54" spans="1:16">
      <c r="A54" s="176">
        <v>5</v>
      </c>
      <c r="B54" s="163">
        <v>0.75</v>
      </c>
      <c r="C54" s="164">
        <v>27.5</v>
      </c>
      <c r="D54" s="31" t="s">
        <v>30</v>
      </c>
      <c r="E54" s="32">
        <v>7</v>
      </c>
      <c r="F54">
        <v>465</v>
      </c>
      <c r="G54">
        <v>4426</v>
      </c>
      <c r="H54">
        <f t="shared" si="0"/>
        <v>0.10506100316312697</v>
      </c>
      <c r="I54">
        <v>662</v>
      </c>
      <c r="J54">
        <v>3679</v>
      </c>
      <c r="K54">
        <f t="shared" si="1"/>
        <v>0.17994020114161458</v>
      </c>
      <c r="L54">
        <v>652</v>
      </c>
      <c r="M54">
        <v>3248</v>
      </c>
      <c r="N54">
        <f t="shared" si="2"/>
        <v>0.20073891625615764</v>
      </c>
      <c r="O54" t="s">
        <v>400</v>
      </c>
      <c r="P54" t="s">
        <v>396</v>
      </c>
    </row>
    <row r="55" spans="1:16">
      <c r="A55" s="176">
        <v>5</v>
      </c>
      <c r="B55" s="163">
        <v>0.75</v>
      </c>
      <c r="C55" s="164">
        <v>30</v>
      </c>
      <c r="D55" s="31" t="s">
        <v>31</v>
      </c>
      <c r="E55" s="32">
        <v>7</v>
      </c>
      <c r="F55">
        <v>529</v>
      </c>
      <c r="G55">
        <v>4766</v>
      </c>
      <c r="H55">
        <f t="shared" si="0"/>
        <v>0.11099454469156525</v>
      </c>
      <c r="I55">
        <v>647</v>
      </c>
      <c r="J55">
        <v>3445</v>
      </c>
      <c r="K55">
        <f t="shared" si="1"/>
        <v>0.18780841799709724</v>
      </c>
      <c r="L55">
        <v>700</v>
      </c>
      <c r="M55">
        <v>3262</v>
      </c>
      <c r="N55">
        <f t="shared" si="2"/>
        <v>0.21459227467811159</v>
      </c>
      <c r="O55" t="s">
        <v>399</v>
      </c>
      <c r="P55" t="s">
        <v>396</v>
      </c>
    </row>
    <row r="56" spans="1:16">
      <c r="A56" s="176">
        <v>5</v>
      </c>
      <c r="B56" s="163">
        <v>0.75</v>
      </c>
      <c r="C56" s="164">
        <v>32.5</v>
      </c>
      <c r="D56" s="31" t="s">
        <v>32</v>
      </c>
      <c r="E56" s="32">
        <v>7</v>
      </c>
      <c r="F56">
        <v>583</v>
      </c>
      <c r="G56">
        <v>4186</v>
      </c>
      <c r="H56">
        <f t="shared" si="0"/>
        <v>0.13927376970855232</v>
      </c>
      <c r="I56">
        <v>914</v>
      </c>
      <c r="J56">
        <v>3655</v>
      </c>
      <c r="K56">
        <f t="shared" si="1"/>
        <v>0.2500683994528044</v>
      </c>
      <c r="L56">
        <v>770</v>
      </c>
      <c r="M56">
        <v>3257</v>
      </c>
      <c r="N56">
        <f t="shared" si="2"/>
        <v>0.23641387780165796</v>
      </c>
      <c r="O56" t="s">
        <v>402</v>
      </c>
      <c r="P56" t="s">
        <v>396</v>
      </c>
    </row>
    <row r="57" spans="1:16" ht="16" thickBot="1">
      <c r="A57" s="177">
        <v>5</v>
      </c>
      <c r="B57" s="178">
        <v>1</v>
      </c>
      <c r="C57" s="179">
        <v>22.5</v>
      </c>
      <c r="D57" s="33" t="s">
        <v>33</v>
      </c>
      <c r="E57" s="34">
        <v>7</v>
      </c>
      <c r="F57">
        <v>278</v>
      </c>
      <c r="G57">
        <v>5533</v>
      </c>
      <c r="H57">
        <f t="shared" si="0"/>
        <v>5.0243990601843487E-2</v>
      </c>
      <c r="I57">
        <v>350</v>
      </c>
      <c r="J57">
        <v>5115</v>
      </c>
      <c r="K57">
        <f t="shared" si="1"/>
        <v>6.8426197458455518E-2</v>
      </c>
      <c r="L57">
        <v>335</v>
      </c>
      <c r="M57">
        <v>4654</v>
      </c>
      <c r="N57">
        <f t="shared" si="2"/>
        <v>7.1981091534164154E-2</v>
      </c>
      <c r="O57" t="s">
        <v>399</v>
      </c>
      <c r="P57" t="s">
        <v>396</v>
      </c>
    </row>
    <row r="58" spans="1:16">
      <c r="A58" s="180">
        <v>5</v>
      </c>
      <c r="B58" s="181">
        <v>1</v>
      </c>
      <c r="C58" s="182">
        <v>25</v>
      </c>
      <c r="D58" s="29" t="s">
        <v>26</v>
      </c>
      <c r="E58" s="30">
        <v>8</v>
      </c>
      <c r="F58">
        <v>246</v>
      </c>
      <c r="G58">
        <v>6460</v>
      </c>
      <c r="H58">
        <f t="shared" si="0"/>
        <v>3.808049535603715E-2</v>
      </c>
      <c r="I58">
        <v>470</v>
      </c>
      <c r="J58">
        <v>5711</v>
      </c>
      <c r="K58">
        <f t="shared" si="1"/>
        <v>8.2297320959551737E-2</v>
      </c>
      <c r="L58">
        <v>459</v>
      </c>
      <c r="M58">
        <v>5089</v>
      </c>
      <c r="N58">
        <f t="shared" si="2"/>
        <v>9.0194537237178227E-2</v>
      </c>
      <c r="O58" t="s">
        <v>399</v>
      </c>
      <c r="P58" t="s">
        <v>396</v>
      </c>
    </row>
    <row r="59" spans="1:16">
      <c r="A59" s="176">
        <v>5</v>
      </c>
      <c r="B59" s="163">
        <v>1</v>
      </c>
      <c r="C59" s="164">
        <v>27.5</v>
      </c>
      <c r="D59" s="31" t="s">
        <v>27</v>
      </c>
      <c r="E59" s="32">
        <v>8</v>
      </c>
      <c r="F59">
        <v>342</v>
      </c>
      <c r="G59">
        <v>5439</v>
      </c>
      <c r="H59">
        <f t="shared" si="0"/>
        <v>6.2879205736348587E-2</v>
      </c>
      <c r="I59">
        <v>607</v>
      </c>
      <c r="J59">
        <v>4581</v>
      </c>
      <c r="K59">
        <f t="shared" si="1"/>
        <v>0.13250382012660991</v>
      </c>
      <c r="L59">
        <v>606</v>
      </c>
      <c r="M59">
        <v>4688</v>
      </c>
      <c r="N59">
        <f t="shared" si="2"/>
        <v>0.12926621160409557</v>
      </c>
      <c r="O59" t="s">
        <v>399</v>
      </c>
      <c r="P59" t="s">
        <v>396</v>
      </c>
    </row>
    <row r="60" spans="1:16">
      <c r="A60" s="176">
        <v>5</v>
      </c>
      <c r="B60" s="163">
        <v>1</v>
      </c>
      <c r="C60" s="164">
        <v>30</v>
      </c>
      <c r="D60" s="31" t="s">
        <v>28</v>
      </c>
      <c r="E60" s="32">
        <v>8</v>
      </c>
      <c r="F60">
        <v>494</v>
      </c>
      <c r="G60">
        <v>5090</v>
      </c>
      <c r="H60">
        <f t="shared" si="0"/>
        <v>9.7053045186640471E-2</v>
      </c>
      <c r="I60">
        <v>671</v>
      </c>
      <c r="J60">
        <v>4143</v>
      </c>
      <c r="K60">
        <f t="shared" si="1"/>
        <v>0.16195993241612358</v>
      </c>
      <c r="L60">
        <v>676</v>
      </c>
      <c r="M60">
        <v>4289</v>
      </c>
      <c r="N60">
        <f t="shared" si="2"/>
        <v>0.15761249708556774</v>
      </c>
      <c r="O60" t="s">
        <v>403</v>
      </c>
      <c r="P60" t="s">
        <v>396</v>
      </c>
    </row>
    <row r="61" spans="1:16">
      <c r="A61" s="176">
        <v>5</v>
      </c>
      <c r="B61" s="163">
        <v>1</v>
      </c>
      <c r="C61" s="164">
        <v>32.5</v>
      </c>
      <c r="D61" s="31" t="s">
        <v>29</v>
      </c>
      <c r="E61" s="32">
        <v>8</v>
      </c>
      <c r="F61">
        <v>511</v>
      </c>
      <c r="G61">
        <v>5247</v>
      </c>
      <c r="H61">
        <f t="shared" si="0"/>
        <v>9.7388984181437016E-2</v>
      </c>
      <c r="I61">
        <v>803</v>
      </c>
      <c r="J61">
        <v>4054</v>
      </c>
      <c r="K61">
        <f t="shared" si="1"/>
        <v>0.19807597434632462</v>
      </c>
      <c r="L61">
        <v>756</v>
      </c>
      <c r="M61">
        <v>4055</v>
      </c>
      <c r="N61">
        <f t="shared" si="2"/>
        <v>0.18643649815043156</v>
      </c>
      <c r="O61" t="s">
        <v>399</v>
      </c>
      <c r="P61" t="s">
        <v>396</v>
      </c>
    </row>
    <row r="62" spans="1:16">
      <c r="A62" s="170">
        <v>5</v>
      </c>
      <c r="B62" s="25">
        <v>5</v>
      </c>
      <c r="C62" s="27">
        <v>10</v>
      </c>
      <c r="D62" s="31" t="s">
        <v>30</v>
      </c>
      <c r="E62" s="32">
        <v>8</v>
      </c>
      <c r="F62">
        <v>2053</v>
      </c>
      <c r="G62">
        <v>8852</v>
      </c>
      <c r="H62">
        <f t="shared" si="0"/>
        <v>0.23192498870311795</v>
      </c>
      <c r="I62">
        <v>4399</v>
      </c>
      <c r="J62">
        <v>8016</v>
      </c>
      <c r="K62">
        <f t="shared" si="1"/>
        <v>0.54877744510978044</v>
      </c>
      <c r="L62">
        <v>5695</v>
      </c>
      <c r="M62">
        <v>6903</v>
      </c>
      <c r="N62">
        <f t="shared" si="2"/>
        <v>0.82500362161379115</v>
      </c>
      <c r="O62" t="s">
        <v>400</v>
      </c>
      <c r="P62" t="s">
        <v>397</v>
      </c>
    </row>
    <row r="63" spans="1:16">
      <c r="A63" s="170">
        <v>5</v>
      </c>
      <c r="B63" s="25">
        <v>5</v>
      </c>
      <c r="C63" s="27">
        <v>10</v>
      </c>
      <c r="D63" s="31" t="s">
        <v>31</v>
      </c>
      <c r="E63" s="32">
        <v>8</v>
      </c>
      <c r="F63">
        <v>1588</v>
      </c>
      <c r="G63">
        <v>9719</v>
      </c>
      <c r="H63">
        <f t="shared" si="0"/>
        <v>0.16339129540076139</v>
      </c>
      <c r="I63">
        <v>4116</v>
      </c>
      <c r="J63">
        <v>7867</v>
      </c>
      <c r="K63">
        <f t="shared" si="1"/>
        <v>0.52319816956908605</v>
      </c>
      <c r="L63">
        <v>5466</v>
      </c>
      <c r="M63">
        <v>7872</v>
      </c>
      <c r="N63">
        <f t="shared" si="2"/>
        <v>0.69435975609756095</v>
      </c>
      <c r="O63" t="s">
        <v>399</v>
      </c>
      <c r="P63" t="s">
        <v>397</v>
      </c>
    </row>
    <row r="64" spans="1:16">
      <c r="A64" s="176">
        <v>5</v>
      </c>
      <c r="B64" s="163">
        <v>5</v>
      </c>
      <c r="C64" s="164">
        <v>10</v>
      </c>
      <c r="D64" s="31" t="s">
        <v>32</v>
      </c>
      <c r="E64" s="32">
        <v>8</v>
      </c>
      <c r="F64">
        <v>116</v>
      </c>
      <c r="G64">
        <v>9320</v>
      </c>
      <c r="H64">
        <f t="shared" si="0"/>
        <v>1.2446351931330472E-2</v>
      </c>
      <c r="I64">
        <v>192</v>
      </c>
      <c r="J64">
        <v>8368</v>
      </c>
      <c r="K64">
        <f t="shared" si="1"/>
        <v>2.2944550669216062E-2</v>
      </c>
      <c r="L64">
        <v>171</v>
      </c>
      <c r="M64">
        <v>8338</v>
      </c>
      <c r="N64">
        <f t="shared" si="2"/>
        <v>2.0508515231470376E-2</v>
      </c>
      <c r="O64" t="s">
        <v>399</v>
      </c>
      <c r="P64" t="s">
        <v>396</v>
      </c>
    </row>
    <row r="65" spans="1:16" ht="16" thickBot="1">
      <c r="A65" s="177">
        <v>5</v>
      </c>
      <c r="B65" s="178">
        <v>5</v>
      </c>
      <c r="C65" s="179">
        <v>10</v>
      </c>
      <c r="D65" s="33" t="s">
        <v>33</v>
      </c>
      <c r="E65" s="34">
        <v>8</v>
      </c>
      <c r="F65">
        <v>129</v>
      </c>
      <c r="G65">
        <v>8892</v>
      </c>
      <c r="H65">
        <f t="shared" si="0"/>
        <v>1.4507422402159244E-2</v>
      </c>
      <c r="I65">
        <v>174</v>
      </c>
      <c r="J65">
        <v>8324</v>
      </c>
      <c r="K65">
        <f t="shared" si="1"/>
        <v>2.0903411821239788E-2</v>
      </c>
      <c r="L65">
        <v>211</v>
      </c>
      <c r="M65">
        <v>8003</v>
      </c>
      <c r="N65">
        <f t="shared" si="2"/>
        <v>2.6365113082594028E-2</v>
      </c>
      <c r="O65" t="s">
        <v>399</v>
      </c>
      <c r="P65" t="s">
        <v>396</v>
      </c>
    </row>
    <row r="66" spans="1:16">
      <c r="A66" s="170">
        <v>2.5</v>
      </c>
      <c r="B66" s="25">
        <v>0.5</v>
      </c>
      <c r="C66" s="27">
        <v>22.5</v>
      </c>
      <c r="D66" s="31" t="s">
        <v>26</v>
      </c>
      <c r="E66" s="32">
        <v>1</v>
      </c>
      <c r="F66">
        <v>2252</v>
      </c>
      <c r="G66">
        <v>4308</v>
      </c>
      <c r="H66">
        <f t="shared" si="0"/>
        <v>0.52274837511606309</v>
      </c>
      <c r="I66">
        <v>5425</v>
      </c>
      <c r="J66">
        <v>3669</v>
      </c>
      <c r="K66">
        <f t="shared" si="1"/>
        <v>1.4786045243935677</v>
      </c>
      <c r="L66">
        <v>7521</v>
      </c>
      <c r="M66">
        <v>3374</v>
      </c>
      <c r="N66">
        <f t="shared" si="2"/>
        <v>2.2291049199762893</v>
      </c>
      <c r="O66" t="s">
        <v>404</v>
      </c>
      <c r="P66" t="s">
        <v>397</v>
      </c>
    </row>
    <row r="67" spans="1:16">
      <c r="A67" s="170">
        <v>2.5</v>
      </c>
      <c r="B67" s="25">
        <v>0.5</v>
      </c>
      <c r="C67" s="27">
        <v>25</v>
      </c>
      <c r="D67" s="31" t="s">
        <v>27</v>
      </c>
      <c r="E67" s="32">
        <v>1</v>
      </c>
      <c r="F67">
        <v>2371</v>
      </c>
      <c r="G67">
        <v>3523</v>
      </c>
      <c r="H67">
        <f t="shared" ref="H67:H130" si="3">F67/G67</f>
        <v>0.67300596082883901</v>
      </c>
      <c r="I67">
        <v>6407</v>
      </c>
      <c r="J67">
        <v>2915</v>
      </c>
      <c r="K67">
        <f t="shared" ref="K67:K130" si="4">I67/J67</f>
        <v>2.197941680960549</v>
      </c>
      <c r="L67">
        <v>10377</v>
      </c>
      <c r="M67">
        <v>2483</v>
      </c>
      <c r="N67">
        <f t="shared" ref="N67:N130" si="5">L67/M67</f>
        <v>4.1792186870720904</v>
      </c>
      <c r="O67" t="s">
        <v>404</v>
      </c>
      <c r="P67" t="s">
        <v>397</v>
      </c>
    </row>
    <row r="68" spans="1:16">
      <c r="A68" s="170">
        <v>2.5</v>
      </c>
      <c r="B68" s="25">
        <v>0.5</v>
      </c>
      <c r="C68" s="27">
        <v>27.5</v>
      </c>
      <c r="D68" s="31" t="s">
        <v>28</v>
      </c>
      <c r="E68" s="32">
        <v>1</v>
      </c>
      <c r="F68">
        <v>2668</v>
      </c>
      <c r="G68">
        <v>3424</v>
      </c>
      <c r="H68">
        <f t="shared" si="3"/>
        <v>0.77920560747663548</v>
      </c>
      <c r="I68">
        <v>6356</v>
      </c>
      <c r="J68">
        <v>2703</v>
      </c>
      <c r="K68">
        <f t="shared" si="4"/>
        <v>2.3514613392526824</v>
      </c>
      <c r="L68">
        <v>9194</v>
      </c>
      <c r="M68">
        <v>2371</v>
      </c>
      <c r="N68">
        <f t="shared" si="5"/>
        <v>3.8776887389287222</v>
      </c>
      <c r="O68" t="s">
        <v>404</v>
      </c>
      <c r="P68" t="s">
        <v>397</v>
      </c>
    </row>
    <row r="69" spans="1:16">
      <c r="A69" s="170">
        <v>2.5</v>
      </c>
      <c r="B69" s="25">
        <v>0.5</v>
      </c>
      <c r="C69" s="27">
        <v>30</v>
      </c>
      <c r="D69" s="31" t="s">
        <v>29</v>
      </c>
      <c r="E69" s="32">
        <v>1</v>
      </c>
      <c r="F69">
        <v>2724</v>
      </c>
      <c r="G69">
        <v>2901</v>
      </c>
      <c r="H69">
        <f t="shared" si="3"/>
        <v>0.93898655635987593</v>
      </c>
      <c r="I69">
        <v>4729</v>
      </c>
      <c r="J69">
        <v>2435</v>
      </c>
      <c r="K69">
        <f t="shared" si="4"/>
        <v>1.942094455852156</v>
      </c>
      <c r="L69">
        <v>7381</v>
      </c>
      <c r="M69">
        <v>2031</v>
      </c>
      <c r="N69">
        <f t="shared" si="5"/>
        <v>3.6341703594288526</v>
      </c>
      <c r="O69" t="s">
        <v>409</v>
      </c>
      <c r="P69" t="s">
        <v>397</v>
      </c>
    </row>
    <row r="70" spans="1:16">
      <c r="A70" s="170">
        <v>2.5</v>
      </c>
      <c r="B70" s="25">
        <v>0.5</v>
      </c>
      <c r="C70" s="27">
        <v>32.5</v>
      </c>
      <c r="D70" s="31" t="s">
        <v>30</v>
      </c>
      <c r="E70" s="32">
        <v>1</v>
      </c>
      <c r="F70">
        <v>2884</v>
      </c>
      <c r="G70">
        <v>2562</v>
      </c>
      <c r="H70">
        <f t="shared" si="3"/>
        <v>1.1256830601092895</v>
      </c>
      <c r="I70">
        <v>5330</v>
      </c>
      <c r="J70">
        <v>1837</v>
      </c>
      <c r="K70">
        <f t="shared" si="4"/>
        <v>2.9014697876973328</v>
      </c>
      <c r="L70">
        <v>7750</v>
      </c>
      <c r="M70">
        <v>1847</v>
      </c>
      <c r="N70">
        <f t="shared" si="5"/>
        <v>4.1959935029778022</v>
      </c>
      <c r="O70" t="s">
        <v>404</v>
      </c>
      <c r="P70" t="s">
        <v>397</v>
      </c>
    </row>
    <row r="71" spans="1:16">
      <c r="A71" s="170">
        <v>2.5</v>
      </c>
      <c r="B71" s="25">
        <v>0.75</v>
      </c>
      <c r="C71" s="27">
        <v>22.5</v>
      </c>
      <c r="D71" s="31" t="s">
        <v>31</v>
      </c>
      <c r="E71" s="32">
        <v>1</v>
      </c>
      <c r="F71">
        <v>2995</v>
      </c>
      <c r="G71">
        <v>5090</v>
      </c>
      <c r="H71">
        <f t="shared" si="3"/>
        <v>0.58840864440078589</v>
      </c>
      <c r="I71">
        <v>5595</v>
      </c>
      <c r="J71">
        <v>3967</v>
      </c>
      <c r="K71">
        <f t="shared" si="4"/>
        <v>1.4103856818754728</v>
      </c>
      <c r="L71">
        <v>8870</v>
      </c>
      <c r="M71">
        <v>3654</v>
      </c>
      <c r="N71">
        <f t="shared" si="5"/>
        <v>2.4274767378215656</v>
      </c>
      <c r="O71" t="s">
        <v>404</v>
      </c>
      <c r="P71" t="s">
        <v>397</v>
      </c>
    </row>
    <row r="72" spans="1:16">
      <c r="A72" s="170">
        <v>2.5</v>
      </c>
      <c r="B72" s="25">
        <v>0.75</v>
      </c>
      <c r="C72" s="27">
        <v>25</v>
      </c>
      <c r="D72" s="31" t="s">
        <v>32</v>
      </c>
      <c r="E72" s="32">
        <v>1</v>
      </c>
      <c r="F72">
        <v>3652</v>
      </c>
      <c r="G72">
        <v>5095</v>
      </c>
      <c r="H72">
        <f t="shared" si="3"/>
        <v>0.71678115799803732</v>
      </c>
      <c r="I72">
        <v>5113</v>
      </c>
      <c r="J72">
        <v>4305</v>
      </c>
      <c r="K72">
        <f t="shared" si="4"/>
        <v>1.1876887340301974</v>
      </c>
      <c r="L72">
        <v>9821</v>
      </c>
      <c r="M72">
        <v>3776</v>
      </c>
      <c r="N72">
        <f t="shared" si="5"/>
        <v>2.6009004237288136</v>
      </c>
      <c r="O72" t="s">
        <v>404</v>
      </c>
      <c r="P72" t="s">
        <v>397</v>
      </c>
    </row>
    <row r="73" spans="1:16" ht="16" thickBot="1">
      <c r="A73" s="171">
        <v>2.5</v>
      </c>
      <c r="B73" s="143">
        <v>0.75</v>
      </c>
      <c r="C73" s="172">
        <v>27.5</v>
      </c>
      <c r="D73" s="33" t="s">
        <v>33</v>
      </c>
      <c r="E73" s="34">
        <v>1</v>
      </c>
      <c r="F73">
        <v>4113</v>
      </c>
      <c r="G73">
        <v>4627</v>
      </c>
      <c r="H73">
        <f t="shared" si="3"/>
        <v>0.88891290252863631</v>
      </c>
      <c r="I73">
        <v>6076</v>
      </c>
      <c r="J73">
        <v>3905</v>
      </c>
      <c r="K73">
        <f t="shared" si="4"/>
        <v>1.5559539052496798</v>
      </c>
      <c r="L73">
        <v>10227</v>
      </c>
      <c r="M73">
        <v>3865</v>
      </c>
      <c r="N73">
        <f t="shared" si="5"/>
        <v>2.6460543337645537</v>
      </c>
      <c r="O73" t="s">
        <v>404</v>
      </c>
      <c r="P73" t="s">
        <v>397</v>
      </c>
    </row>
    <row r="74" spans="1:16">
      <c r="A74" s="167">
        <v>2.5</v>
      </c>
      <c r="B74" s="142">
        <v>0.75</v>
      </c>
      <c r="C74" s="168">
        <v>30</v>
      </c>
      <c r="D74" s="29" t="s">
        <v>26</v>
      </c>
      <c r="E74" s="30">
        <v>2</v>
      </c>
      <c r="F74">
        <v>2458</v>
      </c>
      <c r="G74">
        <v>4633</v>
      </c>
      <c r="H74">
        <f t="shared" si="3"/>
        <v>0.53054176559464705</v>
      </c>
      <c r="I74">
        <v>5118</v>
      </c>
      <c r="J74">
        <v>3972</v>
      </c>
      <c r="K74">
        <f t="shared" si="4"/>
        <v>1.2885196374622356</v>
      </c>
      <c r="L74">
        <v>8078</v>
      </c>
      <c r="M74">
        <v>3675</v>
      </c>
      <c r="N74">
        <f t="shared" si="5"/>
        <v>2.1980952380952381</v>
      </c>
      <c r="O74" t="s">
        <v>404</v>
      </c>
      <c r="P74" t="s">
        <v>397</v>
      </c>
    </row>
    <row r="75" spans="1:16">
      <c r="A75" s="170">
        <v>2.5</v>
      </c>
      <c r="B75" s="25">
        <v>0.75</v>
      </c>
      <c r="C75" s="27">
        <v>32.5</v>
      </c>
      <c r="D75" s="31" t="s">
        <v>27</v>
      </c>
      <c r="E75" s="32">
        <v>2</v>
      </c>
      <c r="F75">
        <v>3257</v>
      </c>
      <c r="G75">
        <v>4118</v>
      </c>
      <c r="H75">
        <f t="shared" si="3"/>
        <v>0.79091792132102967</v>
      </c>
      <c r="I75">
        <v>7063</v>
      </c>
      <c r="J75">
        <v>3613</v>
      </c>
      <c r="K75">
        <f t="shared" si="4"/>
        <v>1.9548851370052587</v>
      </c>
      <c r="L75">
        <v>10272</v>
      </c>
      <c r="M75">
        <v>3261</v>
      </c>
      <c r="N75">
        <f t="shared" si="5"/>
        <v>3.1499540018399266</v>
      </c>
      <c r="O75" t="s">
        <v>409</v>
      </c>
      <c r="P75" t="s">
        <v>397</v>
      </c>
    </row>
    <row r="76" spans="1:16">
      <c r="A76" s="170">
        <v>2.5</v>
      </c>
      <c r="B76" s="25">
        <v>1</v>
      </c>
      <c r="C76" s="27">
        <v>22.5</v>
      </c>
      <c r="D76" s="31" t="s">
        <v>28</v>
      </c>
      <c r="E76" s="32">
        <v>2</v>
      </c>
      <c r="F76">
        <v>3431</v>
      </c>
      <c r="G76">
        <v>5771</v>
      </c>
      <c r="H76">
        <f t="shared" si="3"/>
        <v>0.59452434586726732</v>
      </c>
      <c r="I76">
        <v>6877</v>
      </c>
      <c r="J76">
        <v>5368</v>
      </c>
      <c r="K76">
        <f t="shared" si="4"/>
        <v>1.2811102831594634</v>
      </c>
      <c r="L76">
        <v>9470</v>
      </c>
      <c r="M76">
        <v>5307</v>
      </c>
      <c r="N76">
        <f t="shared" si="5"/>
        <v>1.7844356510269455</v>
      </c>
      <c r="O76" t="s">
        <v>404</v>
      </c>
      <c r="P76" t="s">
        <v>397</v>
      </c>
    </row>
    <row r="77" spans="1:16">
      <c r="A77" s="170">
        <v>2.5</v>
      </c>
      <c r="B77" s="25">
        <v>1</v>
      </c>
      <c r="C77" s="27">
        <v>25</v>
      </c>
      <c r="D77" s="31" t="s">
        <v>29</v>
      </c>
      <c r="E77" s="32">
        <v>2</v>
      </c>
      <c r="F77">
        <v>3615</v>
      </c>
      <c r="G77">
        <v>5764</v>
      </c>
      <c r="H77">
        <f t="shared" si="3"/>
        <v>0.62716863289382374</v>
      </c>
      <c r="I77">
        <v>6554</v>
      </c>
      <c r="J77">
        <v>4888</v>
      </c>
      <c r="K77">
        <f t="shared" si="4"/>
        <v>1.3408346972176759</v>
      </c>
      <c r="L77">
        <v>8789</v>
      </c>
      <c r="M77">
        <v>4293</v>
      </c>
      <c r="N77">
        <f t="shared" si="5"/>
        <v>2.0472862799906824</v>
      </c>
      <c r="O77" t="s">
        <v>404</v>
      </c>
      <c r="P77" t="s">
        <v>397</v>
      </c>
    </row>
    <row r="78" spans="1:16">
      <c r="A78" s="170">
        <v>2.5</v>
      </c>
      <c r="B78" s="25">
        <v>1</v>
      </c>
      <c r="C78" s="27">
        <v>27.5</v>
      </c>
      <c r="D78" s="31" t="s">
        <v>30</v>
      </c>
      <c r="E78" s="32">
        <v>2</v>
      </c>
      <c r="F78">
        <v>4210</v>
      </c>
      <c r="G78">
        <v>5684</v>
      </c>
      <c r="H78">
        <f t="shared" si="3"/>
        <v>0.7406755805770584</v>
      </c>
      <c r="I78">
        <v>8148</v>
      </c>
      <c r="J78">
        <v>4965</v>
      </c>
      <c r="K78">
        <f t="shared" si="4"/>
        <v>1.6410876132930514</v>
      </c>
      <c r="L78">
        <v>11126</v>
      </c>
      <c r="M78">
        <v>4522</v>
      </c>
      <c r="N78">
        <f t="shared" si="5"/>
        <v>2.4604157452454665</v>
      </c>
      <c r="O78" t="s">
        <v>407</v>
      </c>
      <c r="P78" t="s">
        <v>397</v>
      </c>
    </row>
    <row r="79" spans="1:16">
      <c r="A79" s="170">
        <v>2.5</v>
      </c>
      <c r="B79" s="25">
        <v>1</v>
      </c>
      <c r="C79" s="27">
        <v>30</v>
      </c>
      <c r="D79" s="31" t="s">
        <v>31</v>
      </c>
      <c r="E79" s="32">
        <v>2</v>
      </c>
      <c r="F79">
        <v>4546</v>
      </c>
      <c r="G79">
        <v>5437</v>
      </c>
      <c r="H79">
        <f t="shared" si="3"/>
        <v>0.83612286187235607</v>
      </c>
      <c r="I79">
        <v>7284</v>
      </c>
      <c r="J79">
        <v>4433</v>
      </c>
      <c r="K79">
        <f t="shared" si="4"/>
        <v>1.6431310624859012</v>
      </c>
      <c r="L79">
        <v>10568</v>
      </c>
      <c r="M79">
        <v>4324</v>
      </c>
      <c r="N79">
        <f t="shared" si="5"/>
        <v>2.4440333024976875</v>
      </c>
      <c r="O79" t="s">
        <v>404</v>
      </c>
      <c r="P79" t="s">
        <v>397</v>
      </c>
    </row>
    <row r="80" spans="1:16">
      <c r="A80" s="170">
        <v>2.5</v>
      </c>
      <c r="B80" s="25">
        <v>1</v>
      </c>
      <c r="C80" s="27">
        <v>32.5</v>
      </c>
      <c r="D80" s="31" t="s">
        <v>32</v>
      </c>
      <c r="E80" s="32">
        <v>2</v>
      </c>
      <c r="F80">
        <v>4528</v>
      </c>
      <c r="G80">
        <v>5186</v>
      </c>
      <c r="H80">
        <f t="shared" si="3"/>
        <v>0.87311993829541068</v>
      </c>
      <c r="I80">
        <v>7047</v>
      </c>
      <c r="J80">
        <v>4364</v>
      </c>
      <c r="K80">
        <f t="shared" si="4"/>
        <v>1.6148029330889093</v>
      </c>
      <c r="L80">
        <v>10016</v>
      </c>
      <c r="M80">
        <v>4271</v>
      </c>
      <c r="N80">
        <f t="shared" si="5"/>
        <v>2.3451182392882228</v>
      </c>
      <c r="O80" t="s">
        <v>404</v>
      </c>
      <c r="P80" t="s">
        <v>397</v>
      </c>
    </row>
    <row r="81" spans="1:16" ht="16" thickBot="1">
      <c r="A81" s="171">
        <v>3.75</v>
      </c>
      <c r="B81" s="143">
        <v>0.5</v>
      </c>
      <c r="C81" s="172">
        <v>22.5</v>
      </c>
      <c r="D81" s="33" t="s">
        <v>33</v>
      </c>
      <c r="E81" s="34">
        <v>2</v>
      </c>
      <c r="F81">
        <v>4011</v>
      </c>
      <c r="G81">
        <v>4078</v>
      </c>
      <c r="H81">
        <f t="shared" si="3"/>
        <v>0.98357037763609612</v>
      </c>
      <c r="I81">
        <v>7019</v>
      </c>
      <c r="J81">
        <v>3271</v>
      </c>
      <c r="K81">
        <f t="shared" si="4"/>
        <v>2.1458269642311221</v>
      </c>
      <c r="L81">
        <v>8887</v>
      </c>
      <c r="M81">
        <v>3046</v>
      </c>
      <c r="N81">
        <f t="shared" si="5"/>
        <v>2.9175968483256729</v>
      </c>
      <c r="O81" t="s">
        <v>404</v>
      </c>
      <c r="P81" t="s">
        <v>397</v>
      </c>
    </row>
    <row r="82" spans="1:16">
      <c r="A82" s="167">
        <v>3.75</v>
      </c>
      <c r="B82" s="142">
        <v>0.5</v>
      </c>
      <c r="C82" s="168">
        <v>25</v>
      </c>
      <c r="D82" s="29" t="s">
        <v>26</v>
      </c>
      <c r="E82" s="30">
        <v>3</v>
      </c>
      <c r="F82">
        <v>2995</v>
      </c>
      <c r="G82">
        <v>3882</v>
      </c>
      <c r="H82">
        <f t="shared" si="3"/>
        <v>0.77150953116950027</v>
      </c>
      <c r="I82">
        <v>6628</v>
      </c>
      <c r="J82">
        <v>3258</v>
      </c>
      <c r="K82">
        <f t="shared" si="4"/>
        <v>2.0343769183548188</v>
      </c>
      <c r="L82">
        <v>10132</v>
      </c>
      <c r="M82">
        <v>3184</v>
      </c>
      <c r="N82">
        <f t="shared" si="5"/>
        <v>3.1821608040201004</v>
      </c>
      <c r="O82" t="s">
        <v>404</v>
      </c>
      <c r="P82" t="s">
        <v>397</v>
      </c>
    </row>
    <row r="83" spans="1:16">
      <c r="A83" s="170">
        <v>3.75</v>
      </c>
      <c r="B83" s="25">
        <v>0.5</v>
      </c>
      <c r="C83" s="27">
        <v>27.5</v>
      </c>
      <c r="D83" s="31" t="s">
        <v>27</v>
      </c>
      <c r="E83" s="32">
        <v>3</v>
      </c>
      <c r="F83">
        <v>3548</v>
      </c>
      <c r="G83">
        <v>3783</v>
      </c>
      <c r="H83">
        <f t="shared" si="3"/>
        <v>0.93787998942638118</v>
      </c>
      <c r="I83">
        <v>8266</v>
      </c>
      <c r="J83">
        <v>2989</v>
      </c>
      <c r="K83">
        <f t="shared" si="4"/>
        <v>2.7654734024757444</v>
      </c>
      <c r="L83">
        <v>11844</v>
      </c>
      <c r="M83">
        <v>3018</v>
      </c>
      <c r="N83">
        <f t="shared" si="5"/>
        <v>3.9244532803180916</v>
      </c>
      <c r="O83" t="s">
        <v>407</v>
      </c>
      <c r="P83" t="s">
        <v>397</v>
      </c>
    </row>
    <row r="84" spans="1:16">
      <c r="A84" s="170">
        <v>3.75</v>
      </c>
      <c r="B84" s="25">
        <v>0.5</v>
      </c>
      <c r="C84" s="27">
        <v>30</v>
      </c>
      <c r="D84" s="31" t="s">
        <v>28</v>
      </c>
      <c r="E84" s="32">
        <v>3</v>
      </c>
      <c r="F84">
        <v>4297</v>
      </c>
      <c r="G84">
        <v>3077</v>
      </c>
      <c r="H84">
        <f t="shared" si="3"/>
        <v>1.3964900877478064</v>
      </c>
      <c r="I84">
        <v>7543</v>
      </c>
      <c r="J84">
        <v>2557</v>
      </c>
      <c r="K84">
        <f t="shared" si="4"/>
        <v>2.9499413375048884</v>
      </c>
      <c r="L84">
        <v>10965</v>
      </c>
      <c r="M84">
        <v>2629</v>
      </c>
      <c r="N84">
        <f t="shared" si="5"/>
        <v>4.1707873716241917</v>
      </c>
      <c r="O84" t="s">
        <v>404</v>
      </c>
      <c r="P84" t="s">
        <v>397</v>
      </c>
    </row>
    <row r="85" spans="1:16">
      <c r="A85" s="170">
        <v>3.75</v>
      </c>
      <c r="B85" s="25">
        <v>0.5</v>
      </c>
      <c r="C85" s="27">
        <v>32.5</v>
      </c>
      <c r="D85" s="31" t="s">
        <v>29</v>
      </c>
      <c r="E85" s="32">
        <v>3</v>
      </c>
      <c r="F85">
        <v>4257</v>
      </c>
      <c r="G85">
        <v>2758</v>
      </c>
      <c r="H85">
        <f t="shared" si="3"/>
        <v>1.543509789702683</v>
      </c>
      <c r="I85">
        <v>7129</v>
      </c>
      <c r="J85">
        <v>2053</v>
      </c>
      <c r="K85">
        <f t="shared" si="4"/>
        <v>3.4724792985874329</v>
      </c>
      <c r="L85">
        <v>9373</v>
      </c>
      <c r="M85">
        <v>2343</v>
      </c>
      <c r="N85">
        <f t="shared" si="5"/>
        <v>4.0004268032437045</v>
      </c>
      <c r="O85" t="s">
        <v>404</v>
      </c>
      <c r="P85" t="s">
        <v>397</v>
      </c>
    </row>
    <row r="86" spans="1:16">
      <c r="A86" s="170">
        <v>3.75</v>
      </c>
      <c r="B86" s="25">
        <v>0.75</v>
      </c>
      <c r="C86" s="27">
        <v>22.5</v>
      </c>
      <c r="D86" s="31" t="s">
        <v>30</v>
      </c>
      <c r="E86" s="32">
        <v>3</v>
      </c>
      <c r="F86">
        <v>4397</v>
      </c>
      <c r="G86">
        <v>4900</v>
      </c>
      <c r="H86">
        <f t="shared" si="3"/>
        <v>0.89734693877551019</v>
      </c>
      <c r="I86">
        <v>7454</v>
      </c>
      <c r="J86">
        <v>4069</v>
      </c>
      <c r="K86">
        <f t="shared" si="4"/>
        <v>1.8318997296633079</v>
      </c>
      <c r="L86">
        <v>10400</v>
      </c>
      <c r="M86">
        <v>3767</v>
      </c>
      <c r="N86">
        <f t="shared" si="5"/>
        <v>2.7608176267586941</v>
      </c>
      <c r="O86" t="s">
        <v>406</v>
      </c>
      <c r="P86" t="s">
        <v>397</v>
      </c>
    </row>
    <row r="87" spans="1:16">
      <c r="A87" s="170">
        <v>3.75</v>
      </c>
      <c r="B87" s="25">
        <v>0.75</v>
      </c>
      <c r="C87" s="27">
        <v>25</v>
      </c>
      <c r="D87" s="31" t="s">
        <v>31</v>
      </c>
      <c r="E87" s="32">
        <v>3</v>
      </c>
      <c r="F87">
        <v>4437</v>
      </c>
      <c r="G87">
        <v>4653</v>
      </c>
      <c r="H87">
        <f t="shared" si="3"/>
        <v>0.95357833655705992</v>
      </c>
      <c r="I87">
        <v>7382</v>
      </c>
      <c r="J87">
        <v>3922</v>
      </c>
      <c r="K87">
        <f t="shared" si="4"/>
        <v>1.8822029576746557</v>
      </c>
      <c r="L87">
        <v>10721</v>
      </c>
      <c r="M87">
        <v>3676</v>
      </c>
      <c r="N87">
        <f t="shared" si="5"/>
        <v>2.9164853101196955</v>
      </c>
      <c r="O87" t="s">
        <v>408</v>
      </c>
      <c r="P87" t="s">
        <v>397</v>
      </c>
    </row>
    <row r="88" spans="1:16">
      <c r="A88" s="170">
        <v>3.75</v>
      </c>
      <c r="B88" s="25">
        <v>0.75</v>
      </c>
      <c r="C88" s="27">
        <v>27.5</v>
      </c>
      <c r="D88" s="31" t="s">
        <v>32</v>
      </c>
      <c r="E88" s="32">
        <v>3</v>
      </c>
      <c r="F88">
        <v>5101</v>
      </c>
      <c r="G88">
        <v>4583</v>
      </c>
      <c r="H88">
        <f t="shared" si="3"/>
        <v>1.1130264019201397</v>
      </c>
      <c r="I88">
        <v>8794</v>
      </c>
      <c r="J88">
        <v>4105</v>
      </c>
      <c r="K88">
        <f t="shared" si="4"/>
        <v>2.1422655298416564</v>
      </c>
      <c r="L88">
        <v>11770</v>
      </c>
      <c r="M88">
        <v>3779</v>
      </c>
      <c r="N88">
        <f t="shared" si="5"/>
        <v>3.1145805768721884</v>
      </c>
      <c r="O88" t="s">
        <v>407</v>
      </c>
      <c r="P88" t="s">
        <v>397</v>
      </c>
    </row>
    <row r="89" spans="1:16" ht="16" thickBot="1">
      <c r="A89" s="171">
        <v>3.75</v>
      </c>
      <c r="B89" s="143">
        <v>0.75</v>
      </c>
      <c r="C89" s="172">
        <v>30</v>
      </c>
      <c r="D89" s="33" t="s">
        <v>33</v>
      </c>
      <c r="E89" s="34">
        <v>3</v>
      </c>
      <c r="F89">
        <v>4870</v>
      </c>
      <c r="G89">
        <v>4705</v>
      </c>
      <c r="H89">
        <f t="shared" si="3"/>
        <v>1.0350690754516472</v>
      </c>
      <c r="I89">
        <v>8174</v>
      </c>
      <c r="J89">
        <v>3999</v>
      </c>
      <c r="K89">
        <f t="shared" si="4"/>
        <v>2.0440110027506875</v>
      </c>
      <c r="L89">
        <v>11037</v>
      </c>
      <c r="M89">
        <v>3892</v>
      </c>
      <c r="N89">
        <f t="shared" si="5"/>
        <v>2.8358170606372046</v>
      </c>
      <c r="O89" t="s">
        <v>404</v>
      </c>
      <c r="P89" t="s">
        <v>397</v>
      </c>
    </row>
    <row r="90" spans="1:16">
      <c r="A90" s="167">
        <v>3.75</v>
      </c>
      <c r="B90" s="142">
        <v>0.75</v>
      </c>
      <c r="C90" s="168">
        <v>32.5</v>
      </c>
      <c r="D90" s="29" t="s">
        <v>26</v>
      </c>
      <c r="E90" s="30">
        <v>4</v>
      </c>
      <c r="F90">
        <v>3164</v>
      </c>
      <c r="G90">
        <v>3990</v>
      </c>
      <c r="H90">
        <f t="shared" si="3"/>
        <v>0.7929824561403509</v>
      </c>
      <c r="I90">
        <v>7165</v>
      </c>
      <c r="J90">
        <v>3499</v>
      </c>
      <c r="K90">
        <f t="shared" si="4"/>
        <v>2.0477279222635039</v>
      </c>
      <c r="L90">
        <v>10601</v>
      </c>
      <c r="M90">
        <v>3359</v>
      </c>
      <c r="N90">
        <f t="shared" si="5"/>
        <v>3.1559988091693958</v>
      </c>
      <c r="O90" t="s">
        <v>407</v>
      </c>
      <c r="P90" t="s">
        <v>397</v>
      </c>
    </row>
    <row r="91" spans="1:16">
      <c r="A91" s="170">
        <v>3.75</v>
      </c>
      <c r="B91" s="25">
        <v>1</v>
      </c>
      <c r="C91" s="27">
        <v>22.5</v>
      </c>
      <c r="D91" s="31" t="s">
        <v>27</v>
      </c>
      <c r="E91" s="32">
        <v>4</v>
      </c>
      <c r="F91">
        <v>3961</v>
      </c>
      <c r="G91">
        <v>5600</v>
      </c>
      <c r="H91">
        <f t="shared" si="3"/>
        <v>0.70732142857142855</v>
      </c>
      <c r="I91">
        <v>8091</v>
      </c>
      <c r="J91">
        <v>4960</v>
      </c>
      <c r="K91">
        <f t="shared" si="4"/>
        <v>1.6312500000000001</v>
      </c>
      <c r="L91">
        <v>11839</v>
      </c>
      <c r="M91">
        <v>4769</v>
      </c>
      <c r="N91">
        <f t="shared" si="5"/>
        <v>2.482491088278465</v>
      </c>
      <c r="O91" t="s">
        <v>404</v>
      </c>
      <c r="P91" t="s">
        <v>397</v>
      </c>
    </row>
    <row r="92" spans="1:16">
      <c r="A92" s="170">
        <v>3.75</v>
      </c>
      <c r="B92" s="25">
        <v>1</v>
      </c>
      <c r="C92" s="27">
        <v>25</v>
      </c>
      <c r="D92" s="31" t="s">
        <v>28</v>
      </c>
      <c r="E92" s="32">
        <v>4</v>
      </c>
      <c r="F92">
        <v>4465</v>
      </c>
      <c r="G92">
        <v>5740</v>
      </c>
      <c r="H92">
        <f t="shared" si="3"/>
        <v>0.77787456445993031</v>
      </c>
      <c r="I92">
        <v>8339</v>
      </c>
      <c r="J92">
        <v>4870</v>
      </c>
      <c r="K92">
        <f t="shared" si="4"/>
        <v>1.7123203285420945</v>
      </c>
      <c r="L92">
        <v>11806</v>
      </c>
      <c r="M92">
        <v>4551</v>
      </c>
      <c r="N92">
        <f t="shared" si="5"/>
        <v>2.5941551307404964</v>
      </c>
      <c r="O92" t="s">
        <v>404</v>
      </c>
      <c r="P92" t="s">
        <v>397</v>
      </c>
    </row>
    <row r="93" spans="1:16">
      <c r="A93" s="170">
        <v>3.75</v>
      </c>
      <c r="B93" s="25">
        <v>1</v>
      </c>
      <c r="C93" s="27">
        <v>27.5</v>
      </c>
      <c r="D93" s="31" t="s">
        <v>29</v>
      </c>
      <c r="E93" s="32">
        <v>4</v>
      </c>
      <c r="F93">
        <v>4959</v>
      </c>
      <c r="G93">
        <v>5762</v>
      </c>
      <c r="H93">
        <f t="shared" si="3"/>
        <v>0.8606386671294689</v>
      </c>
      <c r="I93">
        <v>9022</v>
      </c>
      <c r="J93">
        <v>4813</v>
      </c>
      <c r="K93">
        <f t="shared" si="4"/>
        <v>1.8745065447745688</v>
      </c>
      <c r="L93">
        <v>11000</v>
      </c>
      <c r="M93">
        <v>5101</v>
      </c>
      <c r="N93">
        <f t="shared" si="5"/>
        <v>2.1564399137424033</v>
      </c>
      <c r="O93" t="s">
        <v>404</v>
      </c>
      <c r="P93" t="s">
        <v>397</v>
      </c>
    </row>
    <row r="94" spans="1:16">
      <c r="A94" s="170">
        <v>3.75</v>
      </c>
      <c r="B94" s="25">
        <v>1</v>
      </c>
      <c r="C94" s="27">
        <v>30</v>
      </c>
      <c r="D94" s="31" t="s">
        <v>30</v>
      </c>
      <c r="E94" s="32">
        <v>4</v>
      </c>
      <c r="F94">
        <v>5207</v>
      </c>
      <c r="G94">
        <v>5373</v>
      </c>
      <c r="H94">
        <f t="shared" si="3"/>
        <v>0.96910478317513493</v>
      </c>
      <c r="I94">
        <v>8295</v>
      </c>
      <c r="J94">
        <v>4860</v>
      </c>
      <c r="K94">
        <f t="shared" si="4"/>
        <v>1.7067901234567902</v>
      </c>
      <c r="L94">
        <v>12706</v>
      </c>
      <c r="M94">
        <v>4592</v>
      </c>
      <c r="N94">
        <f t="shared" si="5"/>
        <v>2.7669860627177703</v>
      </c>
      <c r="O94" t="s">
        <v>407</v>
      </c>
      <c r="P94" t="s">
        <v>397</v>
      </c>
    </row>
    <row r="95" spans="1:16">
      <c r="A95" s="170">
        <v>3.75</v>
      </c>
      <c r="B95" s="25">
        <v>1</v>
      </c>
      <c r="C95" s="27">
        <v>32.5</v>
      </c>
      <c r="D95" s="31" t="s">
        <v>31</v>
      </c>
      <c r="E95" s="32">
        <v>4</v>
      </c>
      <c r="F95">
        <v>5539</v>
      </c>
      <c r="G95">
        <v>5498</v>
      </c>
      <c r="H95">
        <f t="shared" si="3"/>
        <v>1.0074572571844307</v>
      </c>
      <c r="I95">
        <v>9168</v>
      </c>
      <c r="J95">
        <v>4456</v>
      </c>
      <c r="K95">
        <f t="shared" si="4"/>
        <v>2.0574506283662477</v>
      </c>
      <c r="L95">
        <v>12730</v>
      </c>
      <c r="M95">
        <v>4740</v>
      </c>
      <c r="N95">
        <f t="shared" si="5"/>
        <v>2.6856540084388185</v>
      </c>
      <c r="O95" t="s">
        <v>407</v>
      </c>
      <c r="P95" t="s">
        <v>397</v>
      </c>
    </row>
    <row r="96" spans="1:16">
      <c r="A96" s="170">
        <v>5</v>
      </c>
      <c r="B96" s="25">
        <v>0.5</v>
      </c>
      <c r="C96" s="27">
        <v>22.5</v>
      </c>
      <c r="D96" s="31" t="s">
        <v>32</v>
      </c>
      <c r="E96" s="32">
        <v>4</v>
      </c>
      <c r="F96">
        <v>3636</v>
      </c>
      <c r="G96">
        <v>3412</v>
      </c>
      <c r="H96">
        <f t="shared" si="3"/>
        <v>1.0656506447831184</v>
      </c>
      <c r="I96">
        <v>6026</v>
      </c>
      <c r="J96">
        <v>2922</v>
      </c>
      <c r="K96">
        <f t="shared" si="4"/>
        <v>2.0622861054072552</v>
      </c>
      <c r="L96">
        <v>10520</v>
      </c>
      <c r="M96">
        <v>3123</v>
      </c>
      <c r="N96">
        <f t="shared" si="5"/>
        <v>3.3685558757604865</v>
      </c>
      <c r="O96" t="s">
        <v>404</v>
      </c>
      <c r="P96" t="s">
        <v>397</v>
      </c>
    </row>
    <row r="97" spans="1:16" ht="16" thickBot="1">
      <c r="A97" s="171">
        <v>5</v>
      </c>
      <c r="B97" s="143">
        <v>0.5</v>
      </c>
      <c r="C97" s="172">
        <v>25</v>
      </c>
      <c r="D97" s="33" t="s">
        <v>33</v>
      </c>
      <c r="E97" s="34">
        <v>4</v>
      </c>
      <c r="F97">
        <v>4171</v>
      </c>
      <c r="G97">
        <v>3854</v>
      </c>
      <c r="H97">
        <f t="shared" si="3"/>
        <v>1.0822522055007784</v>
      </c>
      <c r="I97">
        <v>7419</v>
      </c>
      <c r="J97">
        <v>2832</v>
      </c>
      <c r="K97">
        <f t="shared" si="4"/>
        <v>2.6197033898305087</v>
      </c>
      <c r="L97">
        <v>11591</v>
      </c>
      <c r="M97">
        <v>3130</v>
      </c>
      <c r="N97">
        <f t="shared" si="5"/>
        <v>3.7031948881789138</v>
      </c>
      <c r="O97" t="s">
        <v>404</v>
      </c>
      <c r="P97" t="s">
        <v>397</v>
      </c>
    </row>
    <row r="98" spans="1:16">
      <c r="A98" s="167">
        <v>5</v>
      </c>
      <c r="B98" s="142">
        <v>0.5</v>
      </c>
      <c r="C98" s="168">
        <v>27.5</v>
      </c>
      <c r="D98" s="29" t="s">
        <v>26</v>
      </c>
      <c r="E98" s="30">
        <v>5</v>
      </c>
      <c r="F98">
        <v>1209</v>
      </c>
      <c r="G98">
        <v>2882</v>
      </c>
      <c r="H98">
        <f t="shared" si="3"/>
        <v>0.41950034698126304</v>
      </c>
      <c r="I98">
        <v>1295</v>
      </c>
      <c r="J98">
        <v>2580</v>
      </c>
      <c r="K98">
        <f t="shared" si="4"/>
        <v>0.50193798449612403</v>
      </c>
      <c r="L98">
        <v>1186</v>
      </c>
      <c r="M98">
        <v>3150</v>
      </c>
      <c r="N98">
        <f t="shared" si="5"/>
        <v>0.37650793650793651</v>
      </c>
      <c r="O98" t="s">
        <v>406</v>
      </c>
      <c r="P98" t="s">
        <v>397</v>
      </c>
    </row>
    <row r="99" spans="1:16">
      <c r="A99" s="170">
        <v>5</v>
      </c>
      <c r="B99" s="25">
        <v>0.5</v>
      </c>
      <c r="C99" s="27">
        <v>30</v>
      </c>
      <c r="D99" s="31" t="s">
        <v>27</v>
      </c>
      <c r="E99" s="32">
        <v>5</v>
      </c>
      <c r="F99">
        <v>6164</v>
      </c>
      <c r="G99">
        <v>2772</v>
      </c>
      <c r="H99">
        <f t="shared" si="3"/>
        <v>2.2236652236652237</v>
      </c>
      <c r="I99">
        <v>9396</v>
      </c>
      <c r="J99">
        <v>2710</v>
      </c>
      <c r="K99">
        <f t="shared" si="4"/>
        <v>3.467158671586716</v>
      </c>
      <c r="L99">
        <v>12654</v>
      </c>
      <c r="M99">
        <v>2781</v>
      </c>
      <c r="N99">
        <f t="shared" si="5"/>
        <v>4.550161812297735</v>
      </c>
      <c r="O99" t="s">
        <v>404</v>
      </c>
      <c r="P99" t="s">
        <v>397</v>
      </c>
    </row>
    <row r="100" spans="1:16">
      <c r="A100" s="170">
        <v>5</v>
      </c>
      <c r="B100" s="25">
        <v>0.5</v>
      </c>
      <c r="C100" s="27">
        <v>32.5</v>
      </c>
      <c r="D100" s="31" t="s">
        <v>28</v>
      </c>
      <c r="E100" s="32">
        <v>5</v>
      </c>
      <c r="F100">
        <v>5491</v>
      </c>
      <c r="G100">
        <v>2434</v>
      </c>
      <c r="H100">
        <f t="shared" si="3"/>
        <v>2.2559572719802792</v>
      </c>
      <c r="I100">
        <v>8961</v>
      </c>
      <c r="J100">
        <v>2374</v>
      </c>
      <c r="K100">
        <f t="shared" si="4"/>
        <v>3.7746419545071608</v>
      </c>
      <c r="L100">
        <v>11684</v>
      </c>
      <c r="M100">
        <v>2839</v>
      </c>
      <c r="N100">
        <f t="shared" si="5"/>
        <v>4.1155336386051431</v>
      </c>
      <c r="O100" t="s">
        <v>404</v>
      </c>
      <c r="P100" t="s">
        <v>397</v>
      </c>
    </row>
    <row r="101" spans="1:16">
      <c r="A101" s="170">
        <v>5</v>
      </c>
      <c r="B101" s="25">
        <v>0.75</v>
      </c>
      <c r="C101" s="27">
        <v>22.5</v>
      </c>
      <c r="D101" s="31" t="s">
        <v>29</v>
      </c>
      <c r="E101" s="32">
        <v>5</v>
      </c>
      <c r="F101">
        <v>4678</v>
      </c>
      <c r="G101">
        <v>4199</v>
      </c>
      <c r="H101">
        <f t="shared" si="3"/>
        <v>1.1140747797094546</v>
      </c>
      <c r="I101">
        <v>7060</v>
      </c>
      <c r="J101">
        <v>3928</v>
      </c>
      <c r="K101">
        <f t="shared" si="4"/>
        <v>1.7973523421588595</v>
      </c>
      <c r="L101">
        <v>8675</v>
      </c>
      <c r="M101">
        <v>4490</v>
      </c>
      <c r="N101">
        <f t="shared" si="5"/>
        <v>1.9320712694877507</v>
      </c>
      <c r="O101" t="s">
        <v>404</v>
      </c>
      <c r="P101" t="s">
        <v>397</v>
      </c>
    </row>
    <row r="102" spans="1:16">
      <c r="A102" s="170">
        <v>5</v>
      </c>
      <c r="B102" s="25">
        <v>0.75</v>
      </c>
      <c r="C102" s="27">
        <v>25</v>
      </c>
      <c r="D102" s="31" t="s">
        <v>30</v>
      </c>
      <c r="E102" s="32">
        <v>5</v>
      </c>
      <c r="F102">
        <v>5144</v>
      </c>
      <c r="G102">
        <v>4194</v>
      </c>
      <c r="H102">
        <f t="shared" si="3"/>
        <v>1.2265140677157844</v>
      </c>
      <c r="I102">
        <v>7893</v>
      </c>
      <c r="J102">
        <v>3916</v>
      </c>
      <c r="K102">
        <f t="shared" si="4"/>
        <v>2.0155771195097039</v>
      </c>
      <c r="L102">
        <v>10914</v>
      </c>
      <c r="M102">
        <v>4005</v>
      </c>
      <c r="N102">
        <f t="shared" si="5"/>
        <v>2.7250936329588016</v>
      </c>
      <c r="O102" t="s">
        <v>407</v>
      </c>
      <c r="P102" t="s">
        <v>397</v>
      </c>
    </row>
    <row r="103" spans="1:16">
      <c r="A103" s="170">
        <v>5</v>
      </c>
      <c r="B103" s="25">
        <v>0.75</v>
      </c>
      <c r="C103" s="27">
        <v>27.5</v>
      </c>
      <c r="D103" s="31" t="s">
        <v>31</v>
      </c>
      <c r="E103" s="32">
        <v>5</v>
      </c>
      <c r="F103">
        <v>5687</v>
      </c>
      <c r="G103">
        <v>4205</v>
      </c>
      <c r="H103">
        <f t="shared" si="3"/>
        <v>1.3524375743162902</v>
      </c>
      <c r="I103">
        <v>8579</v>
      </c>
      <c r="J103">
        <v>4340</v>
      </c>
      <c r="K103">
        <f t="shared" si="4"/>
        <v>1.9767281105990784</v>
      </c>
      <c r="L103">
        <v>9936</v>
      </c>
      <c r="M103">
        <v>4427</v>
      </c>
      <c r="N103">
        <f t="shared" si="5"/>
        <v>2.244409306528123</v>
      </c>
      <c r="O103" t="s">
        <v>404</v>
      </c>
      <c r="P103" t="s">
        <v>397</v>
      </c>
    </row>
    <row r="104" spans="1:16">
      <c r="A104" s="170">
        <v>5</v>
      </c>
      <c r="B104" s="25">
        <v>0.75</v>
      </c>
      <c r="C104" s="27">
        <v>30</v>
      </c>
      <c r="D104" s="31" t="s">
        <v>32</v>
      </c>
      <c r="E104" s="32">
        <v>5</v>
      </c>
      <c r="F104">
        <v>6265</v>
      </c>
      <c r="G104">
        <v>4079</v>
      </c>
      <c r="H104">
        <f t="shared" si="3"/>
        <v>1.5359156656043147</v>
      </c>
      <c r="I104">
        <v>9186</v>
      </c>
      <c r="J104">
        <v>3725</v>
      </c>
      <c r="K104">
        <f t="shared" si="4"/>
        <v>2.4660402684563758</v>
      </c>
      <c r="L104">
        <v>10527</v>
      </c>
      <c r="M104">
        <v>3934</v>
      </c>
      <c r="N104">
        <f t="shared" si="5"/>
        <v>2.6759023894255209</v>
      </c>
      <c r="O104" t="s">
        <v>404</v>
      </c>
      <c r="P104" t="s">
        <v>397</v>
      </c>
    </row>
    <row r="105" spans="1:16" ht="16" thickBot="1">
      <c r="A105" s="171">
        <v>5</v>
      </c>
      <c r="B105" s="143">
        <v>0.75</v>
      </c>
      <c r="C105" s="172">
        <v>32.5</v>
      </c>
      <c r="D105" s="33" t="s">
        <v>33</v>
      </c>
      <c r="E105" s="34">
        <v>5</v>
      </c>
      <c r="F105">
        <v>5801</v>
      </c>
      <c r="G105">
        <v>3975</v>
      </c>
      <c r="H105">
        <f t="shared" si="3"/>
        <v>1.45937106918239</v>
      </c>
      <c r="I105">
        <v>10098</v>
      </c>
      <c r="J105">
        <v>3712</v>
      </c>
      <c r="K105">
        <f t="shared" si="4"/>
        <v>2.7203663793103448</v>
      </c>
      <c r="L105">
        <v>11085</v>
      </c>
      <c r="M105">
        <v>3909</v>
      </c>
      <c r="N105">
        <f t="shared" si="5"/>
        <v>2.8357636224098233</v>
      </c>
      <c r="O105" t="s">
        <v>404</v>
      </c>
      <c r="P105" t="s">
        <v>397</v>
      </c>
    </row>
    <row r="106" spans="1:16">
      <c r="A106" s="167">
        <v>5</v>
      </c>
      <c r="B106" s="142">
        <v>1</v>
      </c>
      <c r="C106" s="168">
        <v>22.5</v>
      </c>
      <c r="D106" s="29" t="s">
        <v>26</v>
      </c>
      <c r="E106" s="30">
        <v>6</v>
      </c>
      <c r="F106">
        <v>4396</v>
      </c>
      <c r="G106">
        <v>5140</v>
      </c>
      <c r="H106">
        <f t="shared" si="3"/>
        <v>0.8552529182879377</v>
      </c>
      <c r="I106">
        <v>8286</v>
      </c>
      <c r="J106">
        <v>4887</v>
      </c>
      <c r="K106">
        <f t="shared" si="4"/>
        <v>1.6955187231430324</v>
      </c>
      <c r="L106">
        <v>9901</v>
      </c>
      <c r="M106">
        <v>5908</v>
      </c>
      <c r="N106">
        <f t="shared" si="5"/>
        <v>1.6758632362897765</v>
      </c>
      <c r="O106" t="s">
        <v>406</v>
      </c>
      <c r="P106" t="s">
        <v>397</v>
      </c>
    </row>
    <row r="107" spans="1:16">
      <c r="A107" s="170">
        <v>5</v>
      </c>
      <c r="B107" s="25">
        <v>1</v>
      </c>
      <c r="C107" s="27">
        <v>25</v>
      </c>
      <c r="D107" s="31" t="s">
        <v>27</v>
      </c>
      <c r="E107" s="32">
        <v>6</v>
      </c>
      <c r="F107">
        <v>4926</v>
      </c>
      <c r="G107">
        <v>5349</v>
      </c>
      <c r="H107">
        <f t="shared" si="3"/>
        <v>0.92091979809310154</v>
      </c>
      <c r="I107">
        <v>8710</v>
      </c>
      <c r="J107">
        <v>4877</v>
      </c>
      <c r="K107">
        <f t="shared" si="4"/>
        <v>1.7859339758047981</v>
      </c>
      <c r="L107">
        <v>11290</v>
      </c>
      <c r="M107">
        <v>5276</v>
      </c>
      <c r="N107">
        <f t="shared" si="5"/>
        <v>2.1398786959818046</v>
      </c>
      <c r="O107" t="s">
        <v>404</v>
      </c>
      <c r="P107" t="s">
        <v>397</v>
      </c>
    </row>
    <row r="108" spans="1:16">
      <c r="A108" s="170">
        <v>5</v>
      </c>
      <c r="B108" s="25">
        <v>1</v>
      </c>
      <c r="C108" s="27">
        <v>27.5</v>
      </c>
      <c r="D108" s="31" t="s">
        <v>28</v>
      </c>
      <c r="E108" s="32">
        <v>6</v>
      </c>
      <c r="F108">
        <v>5162</v>
      </c>
      <c r="G108">
        <v>4868</v>
      </c>
      <c r="H108">
        <f t="shared" si="3"/>
        <v>1.0603944124897289</v>
      </c>
      <c r="I108">
        <v>9735</v>
      </c>
      <c r="J108">
        <v>4635</v>
      </c>
      <c r="K108">
        <f t="shared" si="4"/>
        <v>2.1003236245954691</v>
      </c>
      <c r="L108">
        <v>11642</v>
      </c>
      <c r="M108">
        <v>5050</v>
      </c>
      <c r="N108">
        <f t="shared" si="5"/>
        <v>2.3053465346534652</v>
      </c>
      <c r="O108" t="s">
        <v>405</v>
      </c>
      <c r="P108" t="s">
        <v>397</v>
      </c>
    </row>
    <row r="109" spans="1:16">
      <c r="A109" s="170">
        <v>5</v>
      </c>
      <c r="B109" s="25">
        <v>1</v>
      </c>
      <c r="C109" s="27">
        <v>30</v>
      </c>
      <c r="D109" s="31" t="s">
        <v>29</v>
      </c>
      <c r="E109" s="32">
        <v>6</v>
      </c>
      <c r="F109">
        <v>5804</v>
      </c>
      <c r="G109">
        <v>4610</v>
      </c>
      <c r="H109">
        <f t="shared" si="3"/>
        <v>1.2590021691973969</v>
      </c>
      <c r="I109">
        <v>9734</v>
      </c>
      <c r="J109">
        <v>4791</v>
      </c>
      <c r="K109">
        <f t="shared" si="4"/>
        <v>2.0317261532039241</v>
      </c>
      <c r="L109">
        <v>11099</v>
      </c>
      <c r="M109">
        <v>4814</v>
      </c>
      <c r="N109">
        <f t="shared" si="5"/>
        <v>2.3055670959700874</v>
      </c>
      <c r="O109" t="s">
        <v>405</v>
      </c>
      <c r="P109" t="s">
        <v>397</v>
      </c>
    </row>
    <row r="110" spans="1:16">
      <c r="A110" s="170">
        <v>5</v>
      </c>
      <c r="B110" s="25">
        <v>1</v>
      </c>
      <c r="C110" s="27">
        <v>32.5</v>
      </c>
      <c r="D110" s="31" t="s">
        <v>30</v>
      </c>
      <c r="E110" s="32">
        <v>6</v>
      </c>
      <c r="F110">
        <v>5901</v>
      </c>
      <c r="G110">
        <v>4768</v>
      </c>
      <c r="H110">
        <f t="shared" si="3"/>
        <v>1.2376258389261745</v>
      </c>
      <c r="I110">
        <v>10092</v>
      </c>
      <c r="J110">
        <v>4460</v>
      </c>
      <c r="K110">
        <f t="shared" si="4"/>
        <v>2.2627802690582959</v>
      </c>
      <c r="L110">
        <v>11766</v>
      </c>
      <c r="M110">
        <v>4673</v>
      </c>
      <c r="N110">
        <f t="shared" si="5"/>
        <v>2.5178686068906484</v>
      </c>
      <c r="O110" t="s">
        <v>404</v>
      </c>
      <c r="P110" t="s">
        <v>397</v>
      </c>
    </row>
    <row r="111" spans="1:16">
      <c r="A111" s="176">
        <v>5</v>
      </c>
      <c r="B111" s="163">
        <v>0.5</v>
      </c>
      <c r="C111" s="164">
        <v>22.5</v>
      </c>
      <c r="D111" s="31" t="s">
        <v>31</v>
      </c>
      <c r="E111" s="32">
        <v>6</v>
      </c>
      <c r="F111">
        <v>460</v>
      </c>
      <c r="G111">
        <v>2870</v>
      </c>
      <c r="H111">
        <f t="shared" si="3"/>
        <v>0.16027874564459929</v>
      </c>
      <c r="I111">
        <v>544</v>
      </c>
      <c r="J111">
        <v>2991</v>
      </c>
      <c r="K111">
        <f t="shared" si="4"/>
        <v>0.18187897024406552</v>
      </c>
      <c r="L111">
        <v>488</v>
      </c>
      <c r="M111">
        <v>2907</v>
      </c>
      <c r="N111">
        <f t="shared" si="5"/>
        <v>0.16787065703474371</v>
      </c>
      <c r="O111" t="s">
        <v>398</v>
      </c>
      <c r="P111" t="s">
        <v>396</v>
      </c>
    </row>
    <row r="112" spans="1:16">
      <c r="A112" s="176">
        <v>5</v>
      </c>
      <c r="B112" s="163">
        <v>0.5</v>
      </c>
      <c r="C112" s="164">
        <v>25</v>
      </c>
      <c r="D112" s="31" t="s">
        <v>32</v>
      </c>
      <c r="E112" s="32">
        <v>6</v>
      </c>
      <c r="F112">
        <v>548</v>
      </c>
      <c r="G112">
        <v>2762</v>
      </c>
      <c r="H112">
        <f t="shared" si="3"/>
        <v>0.19840695148443158</v>
      </c>
      <c r="I112">
        <v>548</v>
      </c>
      <c r="J112">
        <v>2972</v>
      </c>
      <c r="K112">
        <f t="shared" si="4"/>
        <v>0.18438761776581428</v>
      </c>
      <c r="L112">
        <v>539</v>
      </c>
      <c r="M112">
        <v>3160</v>
      </c>
      <c r="N112">
        <f t="shared" si="5"/>
        <v>0.17056962025316455</v>
      </c>
      <c r="O112" t="s">
        <v>399</v>
      </c>
      <c r="P112" t="s">
        <v>396</v>
      </c>
    </row>
    <row r="113" spans="1:16" ht="16" thickBot="1">
      <c r="A113" s="177">
        <v>5</v>
      </c>
      <c r="B113" s="178">
        <v>0.5</v>
      </c>
      <c r="C113" s="179">
        <v>27.5</v>
      </c>
      <c r="D113" s="33" t="s">
        <v>33</v>
      </c>
      <c r="E113" s="34">
        <v>6</v>
      </c>
      <c r="F113">
        <v>695</v>
      </c>
      <c r="G113">
        <v>3026</v>
      </c>
      <c r="H113">
        <f t="shared" si="3"/>
        <v>0.22967614011896895</v>
      </c>
      <c r="I113">
        <v>757</v>
      </c>
      <c r="J113">
        <v>2714</v>
      </c>
      <c r="K113">
        <f t="shared" si="4"/>
        <v>0.27892409727339718</v>
      </c>
      <c r="L113">
        <v>620</v>
      </c>
      <c r="M113">
        <v>3248</v>
      </c>
      <c r="N113">
        <f t="shared" si="5"/>
        <v>0.19088669950738915</v>
      </c>
      <c r="O113" t="s">
        <v>399</v>
      </c>
      <c r="P113" t="s">
        <v>396</v>
      </c>
    </row>
    <row r="114" spans="1:16">
      <c r="A114" s="180">
        <v>5</v>
      </c>
      <c r="B114" s="181">
        <v>0.5</v>
      </c>
      <c r="C114" s="182">
        <v>30</v>
      </c>
      <c r="D114" s="29" t="s">
        <v>26</v>
      </c>
      <c r="E114" s="30">
        <v>7</v>
      </c>
      <c r="F114">
        <v>713</v>
      </c>
      <c r="G114">
        <v>2613</v>
      </c>
      <c r="H114">
        <f t="shared" si="3"/>
        <v>0.27286643704554153</v>
      </c>
      <c r="I114">
        <v>977</v>
      </c>
      <c r="J114">
        <v>2396</v>
      </c>
      <c r="K114">
        <f t="shared" si="4"/>
        <v>0.40776293823038395</v>
      </c>
      <c r="L114">
        <v>696</v>
      </c>
      <c r="M114">
        <v>2810</v>
      </c>
      <c r="N114">
        <f t="shared" si="5"/>
        <v>0.24768683274021353</v>
      </c>
      <c r="O114" t="s">
        <v>400</v>
      </c>
      <c r="P114" t="s">
        <v>396</v>
      </c>
    </row>
    <row r="115" spans="1:16">
      <c r="A115" s="176">
        <v>5</v>
      </c>
      <c r="B115" s="163">
        <v>0.5</v>
      </c>
      <c r="C115" s="164">
        <v>32.5</v>
      </c>
      <c r="D115" s="31" t="s">
        <v>27</v>
      </c>
      <c r="E115" s="32">
        <v>7</v>
      </c>
      <c r="F115">
        <v>966</v>
      </c>
      <c r="G115">
        <v>2112</v>
      </c>
      <c r="H115">
        <f t="shared" si="3"/>
        <v>0.45738636363636365</v>
      </c>
      <c r="I115">
        <v>992</v>
      </c>
      <c r="J115">
        <v>2280</v>
      </c>
      <c r="K115">
        <f t="shared" si="4"/>
        <v>0.43508771929824563</v>
      </c>
      <c r="L115">
        <v>775</v>
      </c>
      <c r="M115">
        <v>2368</v>
      </c>
      <c r="N115">
        <f t="shared" si="5"/>
        <v>0.32728040540540543</v>
      </c>
      <c r="O115" t="s">
        <v>399</v>
      </c>
      <c r="P115" t="s">
        <v>396</v>
      </c>
    </row>
    <row r="116" spans="1:16">
      <c r="A116" s="176">
        <v>5</v>
      </c>
      <c r="B116" s="163">
        <v>0.75</v>
      </c>
      <c r="C116" s="164">
        <v>22.5</v>
      </c>
      <c r="D116" s="31" t="s">
        <v>28</v>
      </c>
      <c r="E116" s="32">
        <v>7</v>
      </c>
      <c r="F116">
        <v>365</v>
      </c>
      <c r="G116">
        <v>3646</v>
      </c>
      <c r="H116">
        <f t="shared" si="3"/>
        <v>0.10010970927043335</v>
      </c>
      <c r="I116">
        <v>451</v>
      </c>
      <c r="J116">
        <v>3626</v>
      </c>
      <c r="K116">
        <f t="shared" si="4"/>
        <v>0.12437948152233866</v>
      </c>
      <c r="L116">
        <v>444</v>
      </c>
      <c r="M116">
        <v>3903</v>
      </c>
      <c r="N116">
        <f t="shared" si="5"/>
        <v>0.1137586471944658</v>
      </c>
      <c r="O116" t="s">
        <v>399</v>
      </c>
      <c r="P116" t="s">
        <v>396</v>
      </c>
    </row>
    <row r="117" spans="1:16">
      <c r="A117" s="176">
        <v>5</v>
      </c>
      <c r="B117" s="163">
        <v>0.75</v>
      </c>
      <c r="C117" s="164">
        <v>25</v>
      </c>
      <c r="D117" s="31" t="s">
        <v>29</v>
      </c>
      <c r="E117" s="32">
        <v>7</v>
      </c>
      <c r="F117">
        <v>561</v>
      </c>
      <c r="G117">
        <v>3543</v>
      </c>
      <c r="H117">
        <f t="shared" si="3"/>
        <v>0.15834038950042337</v>
      </c>
      <c r="I117">
        <v>618</v>
      </c>
      <c r="J117">
        <v>3771</v>
      </c>
      <c r="K117">
        <f t="shared" si="4"/>
        <v>0.16388225934765313</v>
      </c>
      <c r="L117">
        <v>507</v>
      </c>
      <c r="M117">
        <v>4186</v>
      </c>
      <c r="N117">
        <f t="shared" si="5"/>
        <v>0.12111801242236025</v>
      </c>
      <c r="O117" t="s">
        <v>401</v>
      </c>
      <c r="P117" t="s">
        <v>396</v>
      </c>
    </row>
    <row r="118" spans="1:16">
      <c r="A118" s="176">
        <v>5</v>
      </c>
      <c r="B118" s="163">
        <v>0.75</v>
      </c>
      <c r="C118" s="164">
        <v>27.5</v>
      </c>
      <c r="D118" s="31" t="s">
        <v>30</v>
      </c>
      <c r="E118" s="32">
        <v>7</v>
      </c>
      <c r="F118">
        <v>622</v>
      </c>
      <c r="G118">
        <v>3730</v>
      </c>
      <c r="H118">
        <f t="shared" si="3"/>
        <v>0.16675603217158178</v>
      </c>
      <c r="I118">
        <v>775</v>
      </c>
      <c r="J118">
        <v>3670</v>
      </c>
      <c r="K118">
        <f t="shared" si="4"/>
        <v>0.21117166212534061</v>
      </c>
      <c r="L118">
        <v>623</v>
      </c>
      <c r="M118">
        <v>3618</v>
      </c>
      <c r="N118">
        <f t="shared" si="5"/>
        <v>0.17219458264234383</v>
      </c>
      <c r="O118" t="s">
        <v>400</v>
      </c>
      <c r="P118" t="s">
        <v>396</v>
      </c>
    </row>
    <row r="119" spans="1:16">
      <c r="A119" s="176">
        <v>5</v>
      </c>
      <c r="B119" s="163">
        <v>0.75</v>
      </c>
      <c r="C119" s="164">
        <v>30</v>
      </c>
      <c r="D119" s="31" t="s">
        <v>31</v>
      </c>
      <c r="E119" s="32">
        <v>7</v>
      </c>
      <c r="F119">
        <v>704</v>
      </c>
      <c r="G119">
        <v>3442</v>
      </c>
      <c r="H119">
        <f t="shared" si="3"/>
        <v>0.20453224869262057</v>
      </c>
      <c r="I119">
        <v>795</v>
      </c>
      <c r="J119">
        <v>3604</v>
      </c>
      <c r="K119">
        <f t="shared" si="4"/>
        <v>0.22058823529411764</v>
      </c>
      <c r="L119">
        <v>613</v>
      </c>
      <c r="M119">
        <v>3747</v>
      </c>
      <c r="N119">
        <f t="shared" si="5"/>
        <v>0.1635975447024286</v>
      </c>
      <c r="O119" t="s">
        <v>399</v>
      </c>
      <c r="P119" t="s">
        <v>396</v>
      </c>
    </row>
    <row r="120" spans="1:16">
      <c r="A120" s="176">
        <v>5</v>
      </c>
      <c r="B120" s="163">
        <v>0.75</v>
      </c>
      <c r="C120" s="164">
        <v>32.5</v>
      </c>
      <c r="D120" s="31" t="s">
        <v>32</v>
      </c>
      <c r="E120" s="32">
        <v>7</v>
      </c>
      <c r="F120">
        <v>848</v>
      </c>
      <c r="G120">
        <v>3345</v>
      </c>
      <c r="H120">
        <f t="shared" si="3"/>
        <v>0.25351270553064276</v>
      </c>
      <c r="I120">
        <v>792</v>
      </c>
      <c r="J120">
        <v>3434</v>
      </c>
      <c r="K120">
        <f t="shared" si="4"/>
        <v>0.23063482818870124</v>
      </c>
      <c r="L120">
        <v>699</v>
      </c>
      <c r="M120">
        <v>3746</v>
      </c>
      <c r="N120">
        <f t="shared" si="5"/>
        <v>0.18659903897490657</v>
      </c>
      <c r="O120" t="s">
        <v>402</v>
      </c>
      <c r="P120" t="s">
        <v>396</v>
      </c>
    </row>
    <row r="121" spans="1:16" ht="16" thickBot="1">
      <c r="A121" s="177">
        <v>5</v>
      </c>
      <c r="B121" s="178">
        <v>1</v>
      </c>
      <c r="C121" s="179">
        <v>22.5</v>
      </c>
      <c r="D121" s="33" t="s">
        <v>33</v>
      </c>
      <c r="E121" s="34">
        <v>7</v>
      </c>
      <c r="F121">
        <v>342</v>
      </c>
      <c r="G121">
        <v>4267</v>
      </c>
      <c r="H121">
        <f t="shared" si="3"/>
        <v>8.0149988282165449E-2</v>
      </c>
      <c r="I121">
        <v>399</v>
      </c>
      <c r="J121">
        <v>3986</v>
      </c>
      <c r="K121">
        <f t="shared" si="4"/>
        <v>0.10010035122930255</v>
      </c>
      <c r="L121">
        <v>333</v>
      </c>
      <c r="M121">
        <v>5025</v>
      </c>
      <c r="N121">
        <f t="shared" si="5"/>
        <v>6.6268656716417906E-2</v>
      </c>
      <c r="O121" t="s">
        <v>399</v>
      </c>
      <c r="P121" t="s">
        <v>396</v>
      </c>
    </row>
    <row r="122" spans="1:16">
      <c r="A122" s="180">
        <v>5</v>
      </c>
      <c r="B122" s="181">
        <v>1</v>
      </c>
      <c r="C122" s="182">
        <v>25</v>
      </c>
      <c r="D122" s="29" t="s">
        <v>26</v>
      </c>
      <c r="E122" s="30">
        <v>8</v>
      </c>
      <c r="F122">
        <v>433</v>
      </c>
      <c r="G122">
        <v>5256</v>
      </c>
      <c r="H122">
        <f t="shared" si="3"/>
        <v>8.2382039573820398E-2</v>
      </c>
      <c r="I122">
        <v>476</v>
      </c>
      <c r="J122">
        <v>5174</v>
      </c>
      <c r="K122">
        <f t="shared" si="4"/>
        <v>9.1998453807499034E-2</v>
      </c>
      <c r="L122">
        <v>404</v>
      </c>
      <c r="M122">
        <v>5943</v>
      </c>
      <c r="N122">
        <f t="shared" si="5"/>
        <v>6.7979135116944298E-2</v>
      </c>
      <c r="O122" t="s">
        <v>399</v>
      </c>
      <c r="P122" t="s">
        <v>396</v>
      </c>
    </row>
    <row r="123" spans="1:16">
      <c r="A123" s="176">
        <v>5</v>
      </c>
      <c r="B123" s="163">
        <v>1</v>
      </c>
      <c r="C123" s="164">
        <v>27.5</v>
      </c>
      <c r="D123" s="31" t="s">
        <v>27</v>
      </c>
      <c r="E123" s="32">
        <v>8</v>
      </c>
      <c r="F123">
        <v>534</v>
      </c>
      <c r="G123">
        <v>4398</v>
      </c>
      <c r="H123">
        <f t="shared" si="3"/>
        <v>0.12141882673942701</v>
      </c>
      <c r="I123">
        <v>612</v>
      </c>
      <c r="J123">
        <v>4141</v>
      </c>
      <c r="K123">
        <f t="shared" si="4"/>
        <v>0.14779038879497705</v>
      </c>
      <c r="L123">
        <v>515</v>
      </c>
      <c r="M123">
        <v>4943</v>
      </c>
      <c r="N123">
        <f t="shared" si="5"/>
        <v>0.10418774023872142</v>
      </c>
      <c r="O123" t="s">
        <v>399</v>
      </c>
      <c r="P123" t="s">
        <v>396</v>
      </c>
    </row>
    <row r="124" spans="1:16">
      <c r="A124" s="176">
        <v>5</v>
      </c>
      <c r="B124" s="163">
        <v>1</v>
      </c>
      <c r="C124" s="164">
        <v>30</v>
      </c>
      <c r="D124" s="31" t="s">
        <v>28</v>
      </c>
      <c r="E124" s="32">
        <v>8</v>
      </c>
      <c r="F124">
        <v>684</v>
      </c>
      <c r="G124">
        <v>3774</v>
      </c>
      <c r="H124">
        <f t="shared" si="3"/>
        <v>0.18124006359300476</v>
      </c>
      <c r="I124">
        <v>734</v>
      </c>
      <c r="J124">
        <v>3770</v>
      </c>
      <c r="K124">
        <f t="shared" si="4"/>
        <v>0.19469496021220159</v>
      </c>
      <c r="L124">
        <v>619</v>
      </c>
      <c r="M124">
        <v>4329</v>
      </c>
      <c r="N124">
        <f t="shared" si="5"/>
        <v>0.14298914298914298</v>
      </c>
      <c r="O124" t="s">
        <v>403</v>
      </c>
      <c r="P124" t="s">
        <v>396</v>
      </c>
    </row>
    <row r="125" spans="1:16">
      <c r="A125" s="176">
        <v>5</v>
      </c>
      <c r="B125" s="163">
        <v>1</v>
      </c>
      <c r="C125" s="164">
        <v>32.5</v>
      </c>
      <c r="D125" s="31" t="s">
        <v>29</v>
      </c>
      <c r="E125" s="32">
        <v>8</v>
      </c>
      <c r="F125">
        <v>723</v>
      </c>
      <c r="G125">
        <v>4187</v>
      </c>
      <c r="H125">
        <f t="shared" si="3"/>
        <v>0.17267733460711726</v>
      </c>
      <c r="I125">
        <v>754</v>
      </c>
      <c r="J125">
        <v>3600</v>
      </c>
      <c r="K125">
        <f t="shared" si="4"/>
        <v>0.20944444444444443</v>
      </c>
      <c r="L125">
        <v>663</v>
      </c>
      <c r="M125">
        <v>4505</v>
      </c>
      <c r="N125">
        <f t="shared" si="5"/>
        <v>0.14716981132075471</v>
      </c>
      <c r="O125" t="s">
        <v>399</v>
      </c>
      <c r="P125" t="s">
        <v>396</v>
      </c>
    </row>
    <row r="126" spans="1:16">
      <c r="A126" s="170">
        <v>5</v>
      </c>
      <c r="B126" s="25">
        <v>5</v>
      </c>
      <c r="C126" s="27">
        <v>10</v>
      </c>
      <c r="D126" s="31" t="s">
        <v>30</v>
      </c>
      <c r="E126" s="32">
        <v>8</v>
      </c>
      <c r="F126">
        <v>2587</v>
      </c>
      <c r="G126">
        <v>7905</v>
      </c>
      <c r="H126">
        <f t="shared" si="3"/>
        <v>0.32726122707147376</v>
      </c>
      <c r="I126">
        <v>5228</v>
      </c>
      <c r="J126">
        <v>6753</v>
      </c>
      <c r="K126">
        <f t="shared" si="4"/>
        <v>0.77417444098918997</v>
      </c>
      <c r="L126">
        <v>6023</v>
      </c>
      <c r="M126">
        <v>7627</v>
      </c>
      <c r="N126">
        <f t="shared" si="5"/>
        <v>0.78969450635898786</v>
      </c>
      <c r="O126" t="s">
        <v>400</v>
      </c>
      <c r="P126" t="s">
        <v>397</v>
      </c>
    </row>
    <row r="127" spans="1:16">
      <c r="A127" s="170">
        <v>5</v>
      </c>
      <c r="B127" s="25">
        <v>5</v>
      </c>
      <c r="C127" s="27">
        <v>10</v>
      </c>
      <c r="D127" s="31" t="s">
        <v>31</v>
      </c>
      <c r="E127" s="32">
        <v>8</v>
      </c>
      <c r="F127">
        <v>2312</v>
      </c>
      <c r="G127">
        <v>7254</v>
      </c>
      <c r="H127">
        <f t="shared" si="3"/>
        <v>0.31872070581748002</v>
      </c>
      <c r="I127">
        <v>5030</v>
      </c>
      <c r="J127">
        <v>7168</v>
      </c>
      <c r="K127">
        <f t="shared" si="4"/>
        <v>0.7017299107142857</v>
      </c>
      <c r="L127">
        <v>5562</v>
      </c>
      <c r="M127">
        <v>7939</v>
      </c>
      <c r="N127">
        <f t="shared" si="5"/>
        <v>0.70059201410757022</v>
      </c>
      <c r="O127" t="s">
        <v>399</v>
      </c>
      <c r="P127" t="s">
        <v>397</v>
      </c>
    </row>
    <row r="128" spans="1:16">
      <c r="A128" s="176">
        <v>5</v>
      </c>
      <c r="B128" s="163">
        <v>5</v>
      </c>
      <c r="C128" s="164">
        <v>10</v>
      </c>
      <c r="D128" s="31" t="s">
        <v>32</v>
      </c>
      <c r="E128" s="32">
        <v>8</v>
      </c>
      <c r="F128">
        <v>141</v>
      </c>
      <c r="G128">
        <v>7142</v>
      </c>
      <c r="H128">
        <f t="shared" si="3"/>
        <v>1.9742369084290116E-2</v>
      </c>
      <c r="I128">
        <v>174</v>
      </c>
      <c r="J128">
        <v>6701</v>
      </c>
      <c r="K128">
        <f t="shared" si="4"/>
        <v>2.5966273690493955E-2</v>
      </c>
      <c r="L128">
        <v>212</v>
      </c>
      <c r="M128">
        <v>7916</v>
      </c>
      <c r="N128">
        <f t="shared" si="5"/>
        <v>2.6781202627589692E-2</v>
      </c>
      <c r="O128" t="s">
        <v>399</v>
      </c>
      <c r="P128" t="s">
        <v>396</v>
      </c>
    </row>
    <row r="129" spans="1:16" ht="16" thickBot="1">
      <c r="A129" s="177">
        <v>5</v>
      </c>
      <c r="B129" s="178">
        <v>5</v>
      </c>
      <c r="C129" s="179">
        <v>10</v>
      </c>
      <c r="D129" s="33" t="s">
        <v>33</v>
      </c>
      <c r="E129" s="34">
        <v>8</v>
      </c>
      <c r="F129">
        <v>154</v>
      </c>
      <c r="G129">
        <v>7405</v>
      </c>
      <c r="H129">
        <f t="shared" si="3"/>
        <v>2.0796758946657664E-2</v>
      </c>
      <c r="I129">
        <v>167</v>
      </c>
      <c r="J129">
        <v>7198</v>
      </c>
      <c r="K129">
        <f t="shared" si="4"/>
        <v>2.3200889135871074E-2</v>
      </c>
      <c r="L129">
        <v>173</v>
      </c>
      <c r="M129">
        <v>8058</v>
      </c>
      <c r="N129">
        <f t="shared" si="5"/>
        <v>2.1469347232563912E-2</v>
      </c>
      <c r="O129" t="s">
        <v>399</v>
      </c>
      <c r="P129" t="s">
        <v>396</v>
      </c>
    </row>
    <row r="130" spans="1:16">
      <c r="A130" s="170">
        <v>2.5</v>
      </c>
      <c r="B130" s="25">
        <v>0.5</v>
      </c>
      <c r="C130" s="27">
        <v>22.5</v>
      </c>
      <c r="D130" s="31" t="s">
        <v>26</v>
      </c>
      <c r="E130" s="32">
        <v>1</v>
      </c>
      <c r="F130">
        <v>3424</v>
      </c>
      <c r="G130">
        <v>3872</v>
      </c>
      <c r="H130">
        <f t="shared" si="3"/>
        <v>0.88429752066115708</v>
      </c>
      <c r="I130">
        <v>5750</v>
      </c>
      <c r="J130">
        <v>3487</v>
      </c>
      <c r="K130">
        <f t="shared" si="4"/>
        <v>1.6489819328936048</v>
      </c>
      <c r="L130">
        <v>6529</v>
      </c>
      <c r="M130">
        <v>3953</v>
      </c>
      <c r="N130">
        <f t="shared" si="5"/>
        <v>1.6516569693903365</v>
      </c>
      <c r="O130" t="s">
        <v>404</v>
      </c>
      <c r="P130" t="s">
        <v>397</v>
      </c>
    </row>
    <row r="131" spans="1:16">
      <c r="A131" s="170">
        <v>2.5</v>
      </c>
      <c r="B131" s="25">
        <v>0.5</v>
      </c>
      <c r="C131" s="27">
        <v>25</v>
      </c>
      <c r="D131" s="31" t="s">
        <v>27</v>
      </c>
      <c r="E131" s="32">
        <v>1</v>
      </c>
      <c r="F131">
        <v>3809</v>
      </c>
      <c r="G131">
        <v>3080</v>
      </c>
      <c r="H131">
        <f t="shared" ref="H131:H193" si="6">F131/G131</f>
        <v>1.2366883116883116</v>
      </c>
      <c r="I131">
        <v>6533</v>
      </c>
      <c r="J131">
        <v>2711</v>
      </c>
      <c r="K131">
        <f t="shared" ref="K131:K193" si="7">I131/J131</f>
        <v>2.4098118775359647</v>
      </c>
      <c r="L131">
        <v>8516</v>
      </c>
      <c r="M131">
        <v>3268</v>
      </c>
      <c r="N131">
        <f t="shared" ref="N131:N193" si="8">L131/M131</f>
        <v>2.605875152998776</v>
      </c>
      <c r="O131" t="s">
        <v>404</v>
      </c>
      <c r="P131" t="s">
        <v>397</v>
      </c>
    </row>
    <row r="132" spans="1:16">
      <c r="A132" s="170">
        <v>2.5</v>
      </c>
      <c r="B132" s="25">
        <v>0.5</v>
      </c>
      <c r="C132" s="27">
        <v>27.5</v>
      </c>
      <c r="D132" s="31" t="s">
        <v>28</v>
      </c>
      <c r="E132" s="32">
        <v>1</v>
      </c>
      <c r="F132">
        <v>3927</v>
      </c>
      <c r="G132">
        <v>3002</v>
      </c>
      <c r="H132">
        <f t="shared" si="6"/>
        <v>1.3081279147235176</v>
      </c>
      <c r="I132">
        <v>5926</v>
      </c>
      <c r="J132">
        <v>2572</v>
      </c>
      <c r="K132">
        <f t="shared" si="7"/>
        <v>2.3040435458786934</v>
      </c>
      <c r="L132">
        <v>7505</v>
      </c>
      <c r="M132">
        <v>3048</v>
      </c>
      <c r="N132">
        <f t="shared" si="8"/>
        <v>2.4622703412073492</v>
      </c>
      <c r="O132" t="s">
        <v>404</v>
      </c>
      <c r="P132" t="s">
        <v>397</v>
      </c>
    </row>
    <row r="133" spans="1:16">
      <c r="A133" s="170">
        <v>2.5</v>
      </c>
      <c r="B133" s="25">
        <v>0.5</v>
      </c>
      <c r="C133" s="27">
        <v>30</v>
      </c>
      <c r="D133" s="31" t="s">
        <v>29</v>
      </c>
      <c r="E133" s="32">
        <v>1</v>
      </c>
      <c r="F133">
        <v>3157</v>
      </c>
      <c r="G133">
        <v>2539</v>
      </c>
      <c r="H133">
        <f t="shared" si="6"/>
        <v>1.2434029145332808</v>
      </c>
      <c r="I133">
        <v>5496</v>
      </c>
      <c r="J133">
        <v>2172</v>
      </c>
      <c r="K133">
        <f t="shared" si="7"/>
        <v>2.5303867403314917</v>
      </c>
      <c r="L133">
        <v>6235</v>
      </c>
      <c r="M133">
        <v>2538</v>
      </c>
      <c r="N133">
        <f t="shared" si="8"/>
        <v>2.4566587864460203</v>
      </c>
      <c r="O133" t="s">
        <v>409</v>
      </c>
      <c r="P133" t="s">
        <v>397</v>
      </c>
    </row>
    <row r="134" spans="1:16">
      <c r="A134" s="170">
        <v>2.5</v>
      </c>
      <c r="B134" s="25">
        <v>0.5</v>
      </c>
      <c r="C134" s="27">
        <v>32.5</v>
      </c>
      <c r="D134" s="31" t="s">
        <v>30</v>
      </c>
      <c r="E134" s="32">
        <v>1</v>
      </c>
      <c r="F134">
        <v>3685</v>
      </c>
      <c r="G134">
        <v>2327</v>
      </c>
      <c r="H134">
        <f t="shared" si="6"/>
        <v>1.5835840137516115</v>
      </c>
      <c r="I134">
        <v>5412</v>
      </c>
      <c r="J134">
        <v>2056</v>
      </c>
      <c r="K134">
        <f t="shared" si="7"/>
        <v>2.632295719844358</v>
      </c>
      <c r="L134">
        <v>5578</v>
      </c>
      <c r="M134">
        <v>2314</v>
      </c>
      <c r="N134">
        <f t="shared" si="8"/>
        <v>2.4105445116681072</v>
      </c>
      <c r="O134" t="s">
        <v>404</v>
      </c>
      <c r="P134" t="s">
        <v>397</v>
      </c>
    </row>
    <row r="135" spans="1:16">
      <c r="A135" s="170">
        <v>2.5</v>
      </c>
      <c r="B135" s="25">
        <v>0.75</v>
      </c>
      <c r="C135" s="27">
        <v>22.5</v>
      </c>
      <c r="D135" s="31" t="s">
        <v>31</v>
      </c>
      <c r="E135" s="32">
        <v>1</v>
      </c>
      <c r="F135">
        <v>3880</v>
      </c>
      <c r="G135">
        <v>4573</v>
      </c>
      <c r="H135">
        <f t="shared" si="6"/>
        <v>0.84845834244478457</v>
      </c>
      <c r="I135">
        <v>5811</v>
      </c>
      <c r="J135">
        <v>4394</v>
      </c>
      <c r="K135">
        <f t="shared" si="7"/>
        <v>1.3224852071005917</v>
      </c>
      <c r="L135">
        <v>7050</v>
      </c>
      <c r="M135">
        <v>4704</v>
      </c>
      <c r="N135">
        <f t="shared" si="8"/>
        <v>1.4987244897959184</v>
      </c>
      <c r="O135" t="s">
        <v>404</v>
      </c>
      <c r="P135" t="s">
        <v>397</v>
      </c>
    </row>
    <row r="136" spans="1:16">
      <c r="A136" s="170">
        <v>2.5</v>
      </c>
      <c r="B136" s="25">
        <v>0.75</v>
      </c>
      <c r="C136" s="27">
        <v>25</v>
      </c>
      <c r="D136" s="31" t="s">
        <v>32</v>
      </c>
      <c r="E136" s="32">
        <v>1</v>
      </c>
      <c r="F136">
        <v>4162</v>
      </c>
      <c r="G136">
        <v>4276</v>
      </c>
      <c r="H136">
        <f t="shared" si="6"/>
        <v>0.97333956969130031</v>
      </c>
      <c r="I136">
        <v>6423</v>
      </c>
      <c r="J136">
        <v>4203</v>
      </c>
      <c r="K136">
        <f t="shared" si="7"/>
        <v>1.5281941470378302</v>
      </c>
      <c r="L136">
        <v>7796</v>
      </c>
      <c r="M136">
        <v>4620</v>
      </c>
      <c r="N136">
        <f t="shared" si="8"/>
        <v>1.6874458874458875</v>
      </c>
      <c r="O136" t="s">
        <v>404</v>
      </c>
      <c r="P136" t="s">
        <v>397</v>
      </c>
    </row>
    <row r="137" spans="1:16" ht="16" thickBot="1">
      <c r="A137" s="171">
        <v>2.5</v>
      </c>
      <c r="B137" s="143">
        <v>0.75</v>
      </c>
      <c r="C137" s="172">
        <v>27.5</v>
      </c>
      <c r="D137" s="33" t="s">
        <v>33</v>
      </c>
      <c r="E137" s="34">
        <v>1</v>
      </c>
      <c r="F137">
        <v>4483</v>
      </c>
      <c r="G137">
        <v>4017</v>
      </c>
      <c r="H137">
        <f t="shared" si="6"/>
        <v>1.1160069703759024</v>
      </c>
      <c r="I137">
        <v>6963</v>
      </c>
      <c r="J137">
        <v>3576</v>
      </c>
      <c r="K137">
        <f t="shared" si="7"/>
        <v>1.9471476510067114</v>
      </c>
      <c r="L137">
        <v>8021</v>
      </c>
      <c r="M137">
        <v>4064</v>
      </c>
      <c r="N137">
        <f t="shared" si="8"/>
        <v>1.9736712598425197</v>
      </c>
      <c r="O137" t="s">
        <v>404</v>
      </c>
      <c r="P137" t="s">
        <v>397</v>
      </c>
    </row>
    <row r="138" spans="1:16">
      <c r="A138" s="167">
        <v>2.5</v>
      </c>
      <c r="B138" s="142">
        <v>0.75</v>
      </c>
      <c r="C138" s="168">
        <v>30</v>
      </c>
      <c r="D138" s="29" t="s">
        <v>26</v>
      </c>
      <c r="E138" s="30">
        <v>2</v>
      </c>
      <c r="F138">
        <v>3840</v>
      </c>
      <c r="G138">
        <v>3619</v>
      </c>
      <c r="H138">
        <f t="shared" si="6"/>
        <v>1.0610665929814866</v>
      </c>
      <c r="I138">
        <v>5937</v>
      </c>
      <c r="J138">
        <v>3839</v>
      </c>
      <c r="K138">
        <f t="shared" si="7"/>
        <v>1.5464964834592341</v>
      </c>
      <c r="L138">
        <v>5859</v>
      </c>
      <c r="M138">
        <v>4019</v>
      </c>
      <c r="N138">
        <f t="shared" si="8"/>
        <v>1.4578253296840009</v>
      </c>
      <c r="O138" t="s">
        <v>404</v>
      </c>
      <c r="P138" t="s">
        <v>397</v>
      </c>
    </row>
    <row r="139" spans="1:16">
      <c r="A139" s="170">
        <v>2.5</v>
      </c>
      <c r="B139" s="25">
        <v>0.75</v>
      </c>
      <c r="C139" s="27">
        <v>32.5</v>
      </c>
      <c r="D139" s="31" t="s">
        <v>27</v>
      </c>
      <c r="E139" s="32">
        <v>2</v>
      </c>
      <c r="F139">
        <v>4379</v>
      </c>
      <c r="G139">
        <v>3419</v>
      </c>
      <c r="H139">
        <f t="shared" si="6"/>
        <v>1.2807838549283417</v>
      </c>
      <c r="I139">
        <v>7137</v>
      </c>
      <c r="J139">
        <v>3446</v>
      </c>
      <c r="K139">
        <f t="shared" si="7"/>
        <v>2.07109692396982</v>
      </c>
      <c r="L139">
        <v>8388</v>
      </c>
      <c r="M139">
        <v>3561</v>
      </c>
      <c r="N139">
        <f t="shared" si="8"/>
        <v>2.3555181128896376</v>
      </c>
      <c r="O139" t="s">
        <v>409</v>
      </c>
      <c r="P139" t="s">
        <v>397</v>
      </c>
    </row>
    <row r="140" spans="1:16">
      <c r="A140" s="170">
        <v>2.5</v>
      </c>
      <c r="B140" s="25">
        <v>1</v>
      </c>
      <c r="C140" s="27">
        <v>22.5</v>
      </c>
      <c r="D140" s="31" t="s">
        <v>28</v>
      </c>
      <c r="E140" s="32">
        <v>2</v>
      </c>
      <c r="F140">
        <v>4142</v>
      </c>
      <c r="G140">
        <v>5143</v>
      </c>
      <c r="H140">
        <f t="shared" si="6"/>
        <v>0.80536651759673339</v>
      </c>
      <c r="I140">
        <v>6649</v>
      </c>
      <c r="J140">
        <v>4474</v>
      </c>
      <c r="K140">
        <f t="shared" si="7"/>
        <v>1.4861421546714351</v>
      </c>
      <c r="L140">
        <v>8370</v>
      </c>
      <c r="M140">
        <v>5584</v>
      </c>
      <c r="N140">
        <f t="shared" si="8"/>
        <v>1.4989255014326648</v>
      </c>
      <c r="O140" t="s">
        <v>404</v>
      </c>
      <c r="P140" t="s">
        <v>397</v>
      </c>
    </row>
    <row r="141" spans="1:16">
      <c r="A141" s="170">
        <v>2.5</v>
      </c>
      <c r="B141" s="25">
        <v>1</v>
      </c>
      <c r="C141" s="27">
        <v>25</v>
      </c>
      <c r="D141" s="31" t="s">
        <v>29</v>
      </c>
      <c r="E141" s="32">
        <v>2</v>
      </c>
      <c r="F141">
        <v>4226</v>
      </c>
      <c r="G141">
        <v>4512</v>
      </c>
      <c r="H141">
        <f t="shared" si="6"/>
        <v>0.93661347517730498</v>
      </c>
      <c r="I141">
        <v>6132</v>
      </c>
      <c r="J141">
        <v>4316</v>
      </c>
      <c r="K141">
        <f t="shared" si="7"/>
        <v>1.4207599629286376</v>
      </c>
      <c r="L141">
        <v>7944</v>
      </c>
      <c r="M141">
        <v>5100</v>
      </c>
      <c r="N141">
        <f t="shared" si="8"/>
        <v>1.5576470588235294</v>
      </c>
      <c r="O141" t="s">
        <v>404</v>
      </c>
      <c r="P141" t="s">
        <v>397</v>
      </c>
    </row>
    <row r="142" spans="1:16">
      <c r="A142" s="170">
        <v>2.5</v>
      </c>
      <c r="B142" s="25">
        <v>1</v>
      </c>
      <c r="C142" s="27">
        <v>27.5</v>
      </c>
      <c r="D142" s="31" t="s">
        <v>30</v>
      </c>
      <c r="E142" s="32">
        <v>2</v>
      </c>
      <c r="F142">
        <v>4680</v>
      </c>
      <c r="G142">
        <v>4437</v>
      </c>
      <c r="H142">
        <f t="shared" si="6"/>
        <v>1.054766734279919</v>
      </c>
      <c r="I142">
        <v>8282</v>
      </c>
      <c r="J142">
        <v>4593</v>
      </c>
      <c r="K142">
        <f t="shared" si="7"/>
        <v>1.8031787502721532</v>
      </c>
      <c r="L142">
        <v>8272</v>
      </c>
      <c r="M142">
        <v>5106</v>
      </c>
      <c r="N142">
        <f t="shared" si="8"/>
        <v>1.6200548374461419</v>
      </c>
      <c r="O142" t="s">
        <v>407</v>
      </c>
      <c r="P142" t="s">
        <v>397</v>
      </c>
    </row>
    <row r="143" spans="1:16">
      <c r="A143" s="170">
        <v>2.5</v>
      </c>
      <c r="B143" s="25">
        <v>1</v>
      </c>
      <c r="C143" s="27">
        <v>30</v>
      </c>
      <c r="D143" s="31" t="s">
        <v>31</v>
      </c>
      <c r="E143" s="32">
        <v>2</v>
      </c>
      <c r="F143">
        <v>4674</v>
      </c>
      <c r="G143">
        <v>4585</v>
      </c>
      <c r="H143">
        <f t="shared" si="6"/>
        <v>1.019411123227917</v>
      </c>
      <c r="I143">
        <v>7548</v>
      </c>
      <c r="J143">
        <v>4492</v>
      </c>
      <c r="K143">
        <f t="shared" si="7"/>
        <v>1.680320569902048</v>
      </c>
      <c r="L143">
        <v>8934</v>
      </c>
      <c r="M143">
        <v>5063</v>
      </c>
      <c r="N143">
        <f t="shared" si="8"/>
        <v>1.7645664625715978</v>
      </c>
      <c r="O143" t="s">
        <v>404</v>
      </c>
      <c r="P143" t="s">
        <v>397</v>
      </c>
    </row>
    <row r="144" spans="1:16">
      <c r="A144" s="170">
        <v>2.5</v>
      </c>
      <c r="B144" s="25">
        <v>1</v>
      </c>
      <c r="C144" s="27">
        <v>32.5</v>
      </c>
      <c r="D144" s="31" t="s">
        <v>32</v>
      </c>
      <c r="E144" s="32">
        <v>2</v>
      </c>
      <c r="F144">
        <v>4716</v>
      </c>
      <c r="G144">
        <v>4353</v>
      </c>
      <c r="H144">
        <f t="shared" si="6"/>
        <v>1.0833907649896624</v>
      </c>
      <c r="I144">
        <v>7773</v>
      </c>
      <c r="J144">
        <v>4265</v>
      </c>
      <c r="K144">
        <f t="shared" si="7"/>
        <v>1.8225087924970691</v>
      </c>
      <c r="L144">
        <v>7422</v>
      </c>
      <c r="M144">
        <v>4899</v>
      </c>
      <c r="N144">
        <f t="shared" si="8"/>
        <v>1.5150030618493571</v>
      </c>
      <c r="O144" t="s">
        <v>404</v>
      </c>
      <c r="P144" t="s">
        <v>397</v>
      </c>
    </row>
    <row r="145" spans="1:16" ht="16" thickBot="1">
      <c r="A145" s="171">
        <v>3.75</v>
      </c>
      <c r="B145" s="143">
        <v>0.5</v>
      </c>
      <c r="C145" s="172">
        <v>22.5</v>
      </c>
      <c r="D145" s="33" t="s">
        <v>33</v>
      </c>
      <c r="E145" s="34">
        <v>2</v>
      </c>
      <c r="F145">
        <v>4215</v>
      </c>
      <c r="G145">
        <v>3131</v>
      </c>
      <c r="H145">
        <f t="shared" si="6"/>
        <v>1.3462152666879592</v>
      </c>
      <c r="I145">
        <v>7233</v>
      </c>
      <c r="J145">
        <v>3333</v>
      </c>
      <c r="K145">
        <f t="shared" si="7"/>
        <v>2.1701170117011701</v>
      </c>
      <c r="L145">
        <v>7438</v>
      </c>
      <c r="M145">
        <v>3638</v>
      </c>
      <c r="N145">
        <f t="shared" si="8"/>
        <v>2.0445299615173171</v>
      </c>
      <c r="O145" t="s">
        <v>404</v>
      </c>
      <c r="P145" t="s">
        <v>397</v>
      </c>
    </row>
    <row r="146" spans="1:16">
      <c r="A146" s="167">
        <v>3.75</v>
      </c>
      <c r="B146" s="142">
        <v>0.5</v>
      </c>
      <c r="C146" s="168">
        <v>25</v>
      </c>
      <c r="D146" s="29" t="s">
        <v>26</v>
      </c>
      <c r="E146" s="30">
        <v>3</v>
      </c>
      <c r="F146">
        <v>3677</v>
      </c>
      <c r="G146">
        <v>3356</v>
      </c>
      <c r="H146">
        <f t="shared" si="6"/>
        <v>1.0956495828367103</v>
      </c>
      <c r="I146">
        <v>6243</v>
      </c>
      <c r="J146">
        <v>3123</v>
      </c>
      <c r="K146">
        <f t="shared" si="7"/>
        <v>1.9990393852065322</v>
      </c>
      <c r="L146">
        <v>7553</v>
      </c>
      <c r="M146">
        <v>3292</v>
      </c>
      <c r="N146">
        <f t="shared" si="8"/>
        <v>2.2943499392466586</v>
      </c>
      <c r="O146" t="s">
        <v>404</v>
      </c>
      <c r="P146" t="s">
        <v>397</v>
      </c>
    </row>
    <row r="147" spans="1:16">
      <c r="A147" s="170">
        <v>3.75</v>
      </c>
      <c r="B147" s="25">
        <v>0.5</v>
      </c>
      <c r="C147" s="27">
        <v>27.5</v>
      </c>
      <c r="D147" s="31" t="s">
        <v>27</v>
      </c>
      <c r="E147" s="32">
        <v>3</v>
      </c>
      <c r="F147">
        <v>4733</v>
      </c>
      <c r="G147">
        <v>3242</v>
      </c>
      <c r="H147">
        <f t="shared" si="6"/>
        <v>1.4599012954966071</v>
      </c>
      <c r="I147">
        <v>7685</v>
      </c>
      <c r="J147">
        <v>2892</v>
      </c>
      <c r="K147">
        <f t="shared" si="7"/>
        <v>2.6573305670816043</v>
      </c>
      <c r="L147">
        <v>9499</v>
      </c>
      <c r="M147">
        <v>3389</v>
      </c>
      <c r="N147">
        <f t="shared" si="8"/>
        <v>2.8028917084685747</v>
      </c>
      <c r="O147" t="s">
        <v>407</v>
      </c>
      <c r="P147" t="s">
        <v>397</v>
      </c>
    </row>
    <row r="148" spans="1:16">
      <c r="A148" s="170">
        <v>3.75</v>
      </c>
      <c r="B148" s="25">
        <v>0.5</v>
      </c>
      <c r="C148" s="27">
        <v>30</v>
      </c>
      <c r="D148" s="31" t="s">
        <v>28</v>
      </c>
      <c r="E148" s="32">
        <v>3</v>
      </c>
      <c r="F148">
        <v>4961</v>
      </c>
      <c r="G148">
        <v>2541</v>
      </c>
      <c r="H148">
        <f t="shared" si="6"/>
        <v>1.9523809523809523</v>
      </c>
      <c r="I148">
        <v>7315</v>
      </c>
      <c r="J148">
        <v>2254</v>
      </c>
      <c r="K148">
        <f t="shared" si="7"/>
        <v>3.2453416149068324</v>
      </c>
      <c r="L148">
        <v>9136</v>
      </c>
      <c r="M148">
        <v>2948</v>
      </c>
      <c r="N148">
        <f t="shared" si="8"/>
        <v>3.0990502035278156</v>
      </c>
      <c r="O148" t="s">
        <v>404</v>
      </c>
      <c r="P148" t="s">
        <v>397</v>
      </c>
    </row>
    <row r="149" spans="1:16">
      <c r="A149" s="170">
        <v>3.75</v>
      </c>
      <c r="B149" s="25">
        <v>0.5</v>
      </c>
      <c r="C149" s="27">
        <v>32.5</v>
      </c>
      <c r="D149" s="31" t="s">
        <v>29</v>
      </c>
      <c r="E149" s="32">
        <v>3</v>
      </c>
      <c r="F149">
        <v>4383</v>
      </c>
      <c r="G149">
        <v>1986</v>
      </c>
      <c r="H149">
        <f t="shared" si="6"/>
        <v>2.2069486404833838</v>
      </c>
      <c r="I149">
        <v>5811</v>
      </c>
      <c r="J149">
        <v>1981</v>
      </c>
      <c r="K149">
        <f t="shared" si="7"/>
        <v>2.9333669863705198</v>
      </c>
      <c r="L149">
        <v>7509</v>
      </c>
      <c r="M149">
        <v>2397</v>
      </c>
      <c r="N149">
        <f t="shared" si="8"/>
        <v>3.1326658322903631</v>
      </c>
      <c r="O149" t="s">
        <v>404</v>
      </c>
      <c r="P149" t="s">
        <v>397</v>
      </c>
    </row>
    <row r="150" spans="1:16">
      <c r="A150" s="170">
        <v>3.75</v>
      </c>
      <c r="B150" s="25">
        <v>0.75</v>
      </c>
      <c r="C150" s="27">
        <v>22.5</v>
      </c>
      <c r="D150" s="31" t="s">
        <v>30</v>
      </c>
      <c r="E150" s="32">
        <v>3</v>
      </c>
      <c r="F150">
        <v>3821</v>
      </c>
      <c r="G150">
        <v>3778</v>
      </c>
      <c r="H150">
        <f t="shared" si="6"/>
        <v>1.0113816834303864</v>
      </c>
      <c r="I150">
        <v>6648</v>
      </c>
      <c r="J150">
        <v>3608</v>
      </c>
      <c r="K150">
        <f t="shared" si="7"/>
        <v>1.8425720620842572</v>
      </c>
      <c r="L150">
        <v>7284</v>
      </c>
      <c r="M150">
        <v>4380</v>
      </c>
      <c r="N150">
        <f t="shared" si="8"/>
        <v>1.6630136986301369</v>
      </c>
      <c r="O150" t="s">
        <v>406</v>
      </c>
      <c r="P150" t="s">
        <v>397</v>
      </c>
    </row>
    <row r="151" spans="1:16">
      <c r="A151" s="170">
        <v>3.75</v>
      </c>
      <c r="B151" s="25">
        <v>0.75</v>
      </c>
      <c r="C151" s="27">
        <v>25</v>
      </c>
      <c r="D151" s="31" t="s">
        <v>31</v>
      </c>
      <c r="E151" s="32">
        <v>3</v>
      </c>
      <c r="F151">
        <v>4728</v>
      </c>
      <c r="G151">
        <v>3656</v>
      </c>
      <c r="H151">
        <f t="shared" si="6"/>
        <v>1.2932166301969366</v>
      </c>
      <c r="I151">
        <v>8095</v>
      </c>
      <c r="J151">
        <v>3519</v>
      </c>
      <c r="K151">
        <f t="shared" si="7"/>
        <v>2.3003694231315714</v>
      </c>
      <c r="L151">
        <v>9530</v>
      </c>
      <c r="M151">
        <v>4408</v>
      </c>
      <c r="N151">
        <f t="shared" si="8"/>
        <v>2.161978221415608</v>
      </c>
      <c r="O151" t="s">
        <v>408</v>
      </c>
      <c r="P151" t="s">
        <v>397</v>
      </c>
    </row>
    <row r="152" spans="1:16">
      <c r="A152" s="170">
        <v>3.75</v>
      </c>
      <c r="B152" s="25">
        <v>0.75</v>
      </c>
      <c r="C152" s="27">
        <v>27.5</v>
      </c>
      <c r="D152" s="31" t="s">
        <v>32</v>
      </c>
      <c r="E152" s="32">
        <v>3</v>
      </c>
      <c r="F152">
        <v>5612</v>
      </c>
      <c r="G152">
        <v>3949</v>
      </c>
      <c r="H152">
        <f t="shared" si="6"/>
        <v>1.4211192707014435</v>
      </c>
      <c r="I152">
        <v>8724</v>
      </c>
      <c r="J152">
        <v>3667</v>
      </c>
      <c r="K152">
        <f t="shared" si="7"/>
        <v>2.3790564494136897</v>
      </c>
      <c r="L152">
        <v>10699</v>
      </c>
      <c r="M152">
        <v>4382</v>
      </c>
      <c r="N152">
        <f t="shared" si="8"/>
        <v>2.4415791875855772</v>
      </c>
      <c r="O152" t="s">
        <v>407</v>
      </c>
      <c r="P152" t="s">
        <v>397</v>
      </c>
    </row>
    <row r="153" spans="1:16" ht="16" thickBot="1">
      <c r="A153" s="171">
        <v>3.75</v>
      </c>
      <c r="B153" s="143">
        <v>0.75</v>
      </c>
      <c r="C153" s="172">
        <v>30</v>
      </c>
      <c r="D153" s="33" t="s">
        <v>33</v>
      </c>
      <c r="E153" s="34">
        <v>3</v>
      </c>
      <c r="F153">
        <v>4984</v>
      </c>
      <c r="G153">
        <v>3772</v>
      </c>
      <c r="H153">
        <f t="shared" si="6"/>
        <v>1.3213149522799577</v>
      </c>
      <c r="I153">
        <v>8099</v>
      </c>
      <c r="J153">
        <v>3510</v>
      </c>
      <c r="K153">
        <f t="shared" si="7"/>
        <v>2.3074074074074074</v>
      </c>
      <c r="L153">
        <v>10466</v>
      </c>
      <c r="M153">
        <v>4070</v>
      </c>
      <c r="N153">
        <f t="shared" si="8"/>
        <v>2.5714987714987716</v>
      </c>
      <c r="O153" t="s">
        <v>404</v>
      </c>
      <c r="P153" t="s">
        <v>397</v>
      </c>
    </row>
    <row r="154" spans="1:16">
      <c r="A154" s="167">
        <v>3.75</v>
      </c>
      <c r="B154" s="142">
        <v>0.75</v>
      </c>
      <c r="C154" s="168">
        <v>32.5</v>
      </c>
      <c r="D154" s="29" t="s">
        <v>26</v>
      </c>
      <c r="E154" s="30">
        <v>4</v>
      </c>
      <c r="F154">
        <v>4036</v>
      </c>
      <c r="G154">
        <v>3914</v>
      </c>
      <c r="H154">
        <f t="shared" si="6"/>
        <v>1.0311701584057231</v>
      </c>
      <c r="I154">
        <v>7212</v>
      </c>
      <c r="J154">
        <v>3399</v>
      </c>
      <c r="K154">
        <f t="shared" si="7"/>
        <v>2.12180052956752</v>
      </c>
      <c r="L154">
        <v>8111</v>
      </c>
      <c r="M154">
        <v>4163</v>
      </c>
      <c r="N154">
        <f t="shared" si="8"/>
        <v>1.948354552005765</v>
      </c>
      <c r="O154" t="s">
        <v>407</v>
      </c>
      <c r="P154" t="s">
        <v>397</v>
      </c>
    </row>
    <row r="155" spans="1:16">
      <c r="A155" s="170">
        <v>3.75</v>
      </c>
      <c r="B155" s="25">
        <v>1</v>
      </c>
      <c r="C155" s="27">
        <v>22.5</v>
      </c>
      <c r="D155" s="31" t="s">
        <v>27</v>
      </c>
      <c r="E155" s="32">
        <v>4</v>
      </c>
      <c r="F155">
        <v>4311</v>
      </c>
      <c r="G155">
        <v>5624</v>
      </c>
      <c r="H155">
        <f t="shared" si="6"/>
        <v>0.76653627311522043</v>
      </c>
      <c r="I155">
        <v>8184</v>
      </c>
      <c r="J155">
        <v>4982</v>
      </c>
      <c r="K155">
        <f t="shared" si="7"/>
        <v>1.6427137695704537</v>
      </c>
      <c r="L155">
        <v>10240</v>
      </c>
      <c r="M155">
        <v>5930</v>
      </c>
      <c r="N155">
        <f t="shared" si="8"/>
        <v>1.7268128161888701</v>
      </c>
      <c r="O155" t="s">
        <v>404</v>
      </c>
      <c r="P155" t="s">
        <v>397</v>
      </c>
    </row>
    <row r="156" spans="1:16">
      <c r="A156" s="170">
        <v>3.75</v>
      </c>
      <c r="B156" s="25">
        <v>1</v>
      </c>
      <c r="C156" s="27">
        <v>25</v>
      </c>
      <c r="D156" s="31" t="s">
        <v>28</v>
      </c>
      <c r="E156" s="32">
        <v>4</v>
      </c>
      <c r="F156">
        <v>4366</v>
      </c>
      <c r="G156">
        <v>4873</v>
      </c>
      <c r="H156">
        <f t="shared" si="6"/>
        <v>0.89595731582187566</v>
      </c>
      <c r="I156">
        <v>7126</v>
      </c>
      <c r="J156">
        <v>4459</v>
      </c>
      <c r="K156">
        <f t="shared" si="7"/>
        <v>1.598116169544741</v>
      </c>
      <c r="L156">
        <v>9360</v>
      </c>
      <c r="M156">
        <v>5741</v>
      </c>
      <c r="N156">
        <f t="shared" si="8"/>
        <v>1.6303779829298031</v>
      </c>
      <c r="O156" t="s">
        <v>404</v>
      </c>
      <c r="P156" t="s">
        <v>397</v>
      </c>
    </row>
    <row r="157" spans="1:16">
      <c r="A157" s="170">
        <v>3.75</v>
      </c>
      <c r="B157" s="25">
        <v>1</v>
      </c>
      <c r="C157" s="27">
        <v>27.5</v>
      </c>
      <c r="D157" s="31" t="s">
        <v>29</v>
      </c>
      <c r="E157" s="32">
        <v>4</v>
      </c>
      <c r="F157">
        <v>4640</v>
      </c>
      <c r="G157">
        <v>4869</v>
      </c>
      <c r="H157">
        <f t="shared" si="6"/>
        <v>0.95296775518586974</v>
      </c>
      <c r="I157">
        <v>7436</v>
      </c>
      <c r="J157">
        <v>4514</v>
      </c>
      <c r="K157">
        <f t="shared" si="7"/>
        <v>1.6473194505981392</v>
      </c>
      <c r="L157">
        <v>10651</v>
      </c>
      <c r="M157">
        <v>5505</v>
      </c>
      <c r="N157">
        <f t="shared" si="8"/>
        <v>1.9347865576748411</v>
      </c>
      <c r="O157" t="s">
        <v>404</v>
      </c>
      <c r="P157" t="s">
        <v>397</v>
      </c>
    </row>
    <row r="158" spans="1:16">
      <c r="A158" s="170">
        <v>3.75</v>
      </c>
      <c r="B158" s="25">
        <v>1</v>
      </c>
      <c r="C158" s="27">
        <v>30</v>
      </c>
      <c r="D158" s="31" t="s">
        <v>30</v>
      </c>
      <c r="E158" s="32">
        <v>4</v>
      </c>
      <c r="F158">
        <v>4894</v>
      </c>
      <c r="G158">
        <v>5068</v>
      </c>
      <c r="H158">
        <f t="shared" si="6"/>
        <v>0.96566692975532753</v>
      </c>
      <c r="I158">
        <v>8256</v>
      </c>
      <c r="J158">
        <v>4260</v>
      </c>
      <c r="K158">
        <f t="shared" si="7"/>
        <v>1.9380281690140846</v>
      </c>
      <c r="L158">
        <v>10223</v>
      </c>
      <c r="M158">
        <v>5526</v>
      </c>
      <c r="N158">
        <f t="shared" si="8"/>
        <v>1.849981903727832</v>
      </c>
      <c r="O158" t="s">
        <v>407</v>
      </c>
      <c r="P158" t="s">
        <v>397</v>
      </c>
    </row>
    <row r="159" spans="1:16">
      <c r="A159" s="170">
        <v>3.75</v>
      </c>
      <c r="B159" s="25">
        <v>1</v>
      </c>
      <c r="C159" s="27">
        <v>32.5</v>
      </c>
      <c r="D159" s="31" t="s">
        <v>31</v>
      </c>
      <c r="E159" s="32">
        <v>4</v>
      </c>
      <c r="F159">
        <v>5472</v>
      </c>
      <c r="G159">
        <v>4720</v>
      </c>
      <c r="H159">
        <f t="shared" si="6"/>
        <v>1.159322033898305</v>
      </c>
      <c r="I159">
        <v>8706</v>
      </c>
      <c r="J159">
        <v>4272</v>
      </c>
      <c r="K159">
        <f t="shared" si="7"/>
        <v>2.0379213483146068</v>
      </c>
      <c r="L159">
        <v>10860</v>
      </c>
      <c r="M159">
        <v>5345</v>
      </c>
      <c r="N159">
        <f t="shared" si="8"/>
        <v>2.0318054256314313</v>
      </c>
      <c r="O159" t="s">
        <v>407</v>
      </c>
      <c r="P159" t="s">
        <v>397</v>
      </c>
    </row>
    <row r="160" spans="1:16">
      <c r="A160" s="170">
        <v>5</v>
      </c>
      <c r="B160" s="25">
        <v>0.5</v>
      </c>
      <c r="C160" s="27">
        <v>22.5</v>
      </c>
      <c r="D160" s="31" t="s">
        <v>32</v>
      </c>
      <c r="E160" s="32">
        <v>4</v>
      </c>
      <c r="F160">
        <v>4134</v>
      </c>
      <c r="G160">
        <v>2852</v>
      </c>
      <c r="H160">
        <f t="shared" si="6"/>
        <v>1.4495091164095371</v>
      </c>
      <c r="I160">
        <v>6542</v>
      </c>
      <c r="J160">
        <v>2441</v>
      </c>
      <c r="K160">
        <f t="shared" si="7"/>
        <v>2.6800491601802539</v>
      </c>
      <c r="L160">
        <v>8890</v>
      </c>
      <c r="M160">
        <v>3201</v>
      </c>
      <c r="N160">
        <f t="shared" si="8"/>
        <v>2.7772571071540142</v>
      </c>
      <c r="O160" t="s">
        <v>404</v>
      </c>
      <c r="P160" t="s">
        <v>397</v>
      </c>
    </row>
    <row r="161" spans="1:16" ht="16" thickBot="1">
      <c r="A161" s="171">
        <v>5</v>
      </c>
      <c r="B161" s="143">
        <v>0.5</v>
      </c>
      <c r="C161" s="172">
        <v>25</v>
      </c>
      <c r="D161" s="33" t="s">
        <v>33</v>
      </c>
      <c r="E161" s="34">
        <v>4</v>
      </c>
      <c r="F161">
        <v>5868</v>
      </c>
      <c r="G161">
        <v>2872</v>
      </c>
      <c r="H161">
        <f t="shared" si="6"/>
        <v>2.0431754874651809</v>
      </c>
      <c r="I161">
        <v>8346</v>
      </c>
      <c r="J161">
        <v>2769</v>
      </c>
      <c r="K161">
        <f t="shared" si="7"/>
        <v>3.0140845070422535</v>
      </c>
      <c r="L161">
        <v>11308</v>
      </c>
      <c r="M161">
        <v>3130</v>
      </c>
      <c r="N161">
        <f t="shared" si="8"/>
        <v>3.6127795527156548</v>
      </c>
      <c r="O161" t="s">
        <v>404</v>
      </c>
      <c r="P161" t="s">
        <v>397</v>
      </c>
    </row>
    <row r="162" spans="1:16">
      <c r="A162" s="167">
        <v>5</v>
      </c>
      <c r="B162" s="142">
        <v>0.5</v>
      </c>
      <c r="C162" s="168">
        <v>27.5</v>
      </c>
      <c r="D162" s="29" t="s">
        <v>26</v>
      </c>
      <c r="E162" s="30">
        <v>5</v>
      </c>
      <c r="F162">
        <v>1154</v>
      </c>
      <c r="G162">
        <v>2731</v>
      </c>
      <c r="H162">
        <f t="shared" si="6"/>
        <v>0.42255584035151961</v>
      </c>
      <c r="I162">
        <v>1204</v>
      </c>
      <c r="J162">
        <v>2824</v>
      </c>
      <c r="K162">
        <f t="shared" si="7"/>
        <v>0.42634560906515578</v>
      </c>
      <c r="L162">
        <v>1194</v>
      </c>
      <c r="M162">
        <v>2936</v>
      </c>
      <c r="N162">
        <f t="shared" si="8"/>
        <v>0.40667574931880107</v>
      </c>
      <c r="O162" t="s">
        <v>406</v>
      </c>
      <c r="P162" t="s">
        <v>397</v>
      </c>
    </row>
    <row r="163" spans="1:16">
      <c r="A163" s="170">
        <v>5</v>
      </c>
      <c r="B163" s="25">
        <v>0.5</v>
      </c>
      <c r="C163" s="27">
        <v>30</v>
      </c>
      <c r="D163" s="31" t="s">
        <v>27</v>
      </c>
      <c r="E163" s="32">
        <v>5</v>
      </c>
      <c r="F163">
        <v>5068</v>
      </c>
      <c r="G163">
        <v>2361</v>
      </c>
      <c r="H163">
        <f t="shared" si="6"/>
        <v>2.1465480728504871</v>
      </c>
      <c r="I163">
        <v>8802</v>
      </c>
      <c r="J163">
        <v>2537</v>
      </c>
      <c r="K163">
        <f t="shared" si="7"/>
        <v>3.4694521087899095</v>
      </c>
      <c r="L163">
        <v>10815</v>
      </c>
      <c r="M163">
        <v>2604</v>
      </c>
      <c r="N163">
        <f t="shared" si="8"/>
        <v>4.153225806451613</v>
      </c>
      <c r="O163" t="s">
        <v>404</v>
      </c>
      <c r="P163" t="s">
        <v>397</v>
      </c>
    </row>
    <row r="164" spans="1:16">
      <c r="A164" s="170">
        <v>5</v>
      </c>
      <c r="B164" s="25">
        <v>0.5</v>
      </c>
      <c r="C164" s="27">
        <v>32.5</v>
      </c>
      <c r="D164" s="31" t="s">
        <v>28</v>
      </c>
      <c r="E164" s="32">
        <v>5</v>
      </c>
      <c r="F164">
        <v>4770</v>
      </c>
      <c r="G164">
        <v>1926</v>
      </c>
      <c r="H164">
        <f t="shared" si="6"/>
        <v>2.4766355140186915</v>
      </c>
      <c r="I164">
        <v>8302</v>
      </c>
      <c r="J164">
        <v>2131</v>
      </c>
      <c r="K164">
        <f t="shared" si="7"/>
        <v>3.8958235570154858</v>
      </c>
      <c r="L164">
        <v>10413</v>
      </c>
      <c r="M164">
        <v>2513</v>
      </c>
      <c r="N164">
        <f t="shared" si="8"/>
        <v>4.1436530043772386</v>
      </c>
      <c r="O164" t="s">
        <v>404</v>
      </c>
      <c r="P164" t="s">
        <v>397</v>
      </c>
    </row>
    <row r="165" spans="1:16">
      <c r="A165" s="170">
        <v>5</v>
      </c>
      <c r="B165" s="25">
        <v>0.75</v>
      </c>
      <c r="C165" s="27">
        <v>22.5</v>
      </c>
      <c r="D165" s="31" t="s">
        <v>29</v>
      </c>
      <c r="E165" s="32">
        <v>5</v>
      </c>
      <c r="F165">
        <v>3642</v>
      </c>
      <c r="G165">
        <v>3285</v>
      </c>
      <c r="H165">
        <f t="shared" si="6"/>
        <v>1.108675799086758</v>
      </c>
      <c r="I165">
        <v>5764</v>
      </c>
      <c r="J165">
        <v>3595</v>
      </c>
      <c r="K165">
        <f t="shared" si="7"/>
        <v>1.6033379694019472</v>
      </c>
      <c r="L165">
        <v>9147</v>
      </c>
      <c r="M165">
        <v>4260</v>
      </c>
      <c r="N165">
        <f t="shared" si="8"/>
        <v>2.1471830985915492</v>
      </c>
      <c r="O165" t="s">
        <v>404</v>
      </c>
      <c r="P165" t="s">
        <v>397</v>
      </c>
    </row>
    <row r="166" spans="1:16">
      <c r="A166" s="170">
        <v>5</v>
      </c>
      <c r="B166" s="25">
        <v>0.75</v>
      </c>
      <c r="C166" s="27">
        <v>25</v>
      </c>
      <c r="D166" s="31" t="s">
        <v>30</v>
      </c>
      <c r="E166" s="32">
        <v>5</v>
      </c>
      <c r="F166">
        <v>4011</v>
      </c>
      <c r="G166">
        <v>3354</v>
      </c>
      <c r="H166">
        <f t="shared" si="6"/>
        <v>1.1958855098389982</v>
      </c>
      <c r="I166">
        <v>7640</v>
      </c>
      <c r="J166">
        <v>3746</v>
      </c>
      <c r="K166">
        <f t="shared" si="7"/>
        <v>2.0395088093966898</v>
      </c>
      <c r="L166">
        <v>9235</v>
      </c>
      <c r="M166">
        <v>4072</v>
      </c>
      <c r="N166">
        <f t="shared" si="8"/>
        <v>2.2679273084479372</v>
      </c>
      <c r="O166" t="s">
        <v>407</v>
      </c>
      <c r="P166" t="s">
        <v>397</v>
      </c>
    </row>
    <row r="167" spans="1:16">
      <c r="A167" s="170">
        <v>5</v>
      </c>
      <c r="B167" s="25">
        <v>0.75</v>
      </c>
      <c r="C167" s="27">
        <v>27.5</v>
      </c>
      <c r="D167" s="31" t="s">
        <v>31</v>
      </c>
      <c r="E167" s="32">
        <v>5</v>
      </c>
      <c r="F167">
        <v>4654</v>
      </c>
      <c r="G167">
        <v>3560</v>
      </c>
      <c r="H167">
        <f t="shared" si="6"/>
        <v>1.3073033707865169</v>
      </c>
      <c r="I167">
        <v>7841</v>
      </c>
      <c r="J167">
        <v>3334</v>
      </c>
      <c r="K167">
        <f t="shared" si="7"/>
        <v>2.3518296340731855</v>
      </c>
      <c r="L167">
        <v>9427</v>
      </c>
      <c r="M167">
        <v>4760</v>
      </c>
      <c r="N167">
        <f t="shared" si="8"/>
        <v>1.9804621848739496</v>
      </c>
      <c r="O167" t="s">
        <v>404</v>
      </c>
      <c r="P167" t="s">
        <v>397</v>
      </c>
    </row>
    <row r="168" spans="1:16">
      <c r="A168" s="170">
        <v>5</v>
      </c>
      <c r="B168" s="25">
        <v>0.75</v>
      </c>
      <c r="C168" s="27">
        <v>30</v>
      </c>
      <c r="D168" s="31" t="s">
        <v>32</v>
      </c>
      <c r="E168" s="32">
        <v>5</v>
      </c>
      <c r="F168">
        <v>5430</v>
      </c>
      <c r="G168">
        <v>3144</v>
      </c>
      <c r="H168">
        <f t="shared" si="6"/>
        <v>1.7270992366412214</v>
      </c>
      <c r="I168">
        <v>8034</v>
      </c>
      <c r="J168">
        <v>3391</v>
      </c>
      <c r="K168">
        <f t="shared" si="7"/>
        <v>2.3692126216455325</v>
      </c>
      <c r="L168">
        <v>10453</v>
      </c>
      <c r="M168">
        <v>3922</v>
      </c>
      <c r="N168">
        <f t="shared" si="8"/>
        <v>2.665221825599184</v>
      </c>
      <c r="O168" t="s">
        <v>404</v>
      </c>
      <c r="P168" t="s">
        <v>397</v>
      </c>
    </row>
    <row r="169" spans="1:16" ht="16" thickBot="1">
      <c r="A169" s="171">
        <v>5</v>
      </c>
      <c r="B169" s="143">
        <v>0.75</v>
      </c>
      <c r="C169" s="172">
        <v>32.5</v>
      </c>
      <c r="D169" s="33" t="s">
        <v>33</v>
      </c>
      <c r="E169" s="34">
        <v>5</v>
      </c>
      <c r="F169">
        <v>5339</v>
      </c>
      <c r="G169">
        <v>3189</v>
      </c>
      <c r="H169">
        <f t="shared" si="6"/>
        <v>1.674192536845406</v>
      </c>
      <c r="I169">
        <v>8706</v>
      </c>
      <c r="J169">
        <v>3600</v>
      </c>
      <c r="K169">
        <f t="shared" si="7"/>
        <v>2.4183333333333334</v>
      </c>
      <c r="L169">
        <v>10628</v>
      </c>
      <c r="M169">
        <v>3952</v>
      </c>
      <c r="N169">
        <f t="shared" si="8"/>
        <v>2.6892712550607287</v>
      </c>
      <c r="O169" t="s">
        <v>404</v>
      </c>
      <c r="P169" t="s">
        <v>397</v>
      </c>
    </row>
    <row r="170" spans="1:16">
      <c r="A170" s="167">
        <v>5</v>
      </c>
      <c r="B170" s="142">
        <v>1</v>
      </c>
      <c r="C170" s="168">
        <v>22.5</v>
      </c>
      <c r="D170" s="29" t="s">
        <v>26</v>
      </c>
      <c r="E170" s="30">
        <v>6</v>
      </c>
      <c r="F170">
        <v>3842</v>
      </c>
      <c r="G170">
        <v>5185</v>
      </c>
      <c r="H170">
        <f t="shared" si="6"/>
        <v>0.74098360655737705</v>
      </c>
      <c r="I170">
        <v>6912</v>
      </c>
      <c r="J170">
        <v>4952</v>
      </c>
      <c r="K170">
        <f t="shared" si="7"/>
        <v>1.395799676898223</v>
      </c>
      <c r="L170">
        <v>8252</v>
      </c>
      <c r="M170">
        <v>5514</v>
      </c>
      <c r="N170">
        <f t="shared" si="8"/>
        <v>1.4965542256075444</v>
      </c>
      <c r="O170" t="s">
        <v>406</v>
      </c>
      <c r="P170" t="s">
        <v>397</v>
      </c>
    </row>
    <row r="171" spans="1:16">
      <c r="A171" s="170">
        <v>5</v>
      </c>
      <c r="B171" s="25">
        <v>1</v>
      </c>
      <c r="C171" s="27">
        <v>25</v>
      </c>
      <c r="D171" s="31" t="s">
        <v>27</v>
      </c>
      <c r="E171" s="32">
        <v>6</v>
      </c>
      <c r="F171">
        <v>4182</v>
      </c>
      <c r="G171">
        <v>4932</v>
      </c>
      <c r="H171">
        <f t="shared" si="6"/>
        <v>0.84793187347931875</v>
      </c>
      <c r="I171">
        <v>7644</v>
      </c>
      <c r="J171">
        <v>4575</v>
      </c>
      <c r="K171">
        <f t="shared" si="7"/>
        <v>1.6708196721311475</v>
      </c>
      <c r="L171">
        <v>9831</v>
      </c>
      <c r="M171">
        <v>5304</v>
      </c>
      <c r="N171">
        <f t="shared" si="8"/>
        <v>1.8535067873303168</v>
      </c>
      <c r="O171" t="s">
        <v>404</v>
      </c>
      <c r="P171" t="s">
        <v>397</v>
      </c>
    </row>
    <row r="172" spans="1:16">
      <c r="A172" s="170">
        <v>5</v>
      </c>
      <c r="B172" s="25">
        <v>1</v>
      </c>
      <c r="C172" s="27">
        <v>27.5</v>
      </c>
      <c r="D172" s="31" t="s">
        <v>28</v>
      </c>
      <c r="E172" s="32">
        <v>6</v>
      </c>
      <c r="F172">
        <v>4418</v>
      </c>
      <c r="G172">
        <v>4500</v>
      </c>
      <c r="H172">
        <f t="shared" si="6"/>
        <v>0.98177777777777775</v>
      </c>
      <c r="I172">
        <v>8377</v>
      </c>
      <c r="J172">
        <v>4648</v>
      </c>
      <c r="K172">
        <f t="shared" si="7"/>
        <v>1.8022805507745268</v>
      </c>
      <c r="L172">
        <v>10726</v>
      </c>
      <c r="M172">
        <v>4813</v>
      </c>
      <c r="N172">
        <f t="shared" si="8"/>
        <v>2.228547683357573</v>
      </c>
      <c r="O172" t="s">
        <v>405</v>
      </c>
      <c r="P172" t="s">
        <v>397</v>
      </c>
    </row>
    <row r="173" spans="1:16">
      <c r="A173" s="170">
        <v>5</v>
      </c>
      <c r="B173" s="25">
        <v>1</v>
      </c>
      <c r="C173" s="27">
        <v>30</v>
      </c>
      <c r="D173" s="31" t="s">
        <v>29</v>
      </c>
      <c r="E173" s="32">
        <v>6</v>
      </c>
      <c r="F173">
        <v>4546</v>
      </c>
      <c r="G173">
        <v>4369</v>
      </c>
      <c r="H173">
        <f t="shared" si="6"/>
        <v>1.0405127031357291</v>
      </c>
      <c r="I173">
        <v>7028</v>
      </c>
      <c r="J173">
        <v>4666</v>
      </c>
      <c r="K173">
        <f t="shared" si="7"/>
        <v>1.5062151735962281</v>
      </c>
      <c r="L173">
        <v>10845</v>
      </c>
      <c r="M173">
        <v>5139</v>
      </c>
      <c r="N173">
        <f t="shared" si="8"/>
        <v>2.1103327495621715</v>
      </c>
      <c r="O173" t="s">
        <v>405</v>
      </c>
      <c r="P173" t="s">
        <v>397</v>
      </c>
    </row>
    <row r="174" spans="1:16">
      <c r="A174" s="170">
        <v>5</v>
      </c>
      <c r="B174" s="25">
        <v>1</v>
      </c>
      <c r="C174" s="27">
        <v>32.5</v>
      </c>
      <c r="D174" s="31" t="s">
        <v>30</v>
      </c>
      <c r="E174" s="32">
        <v>6</v>
      </c>
      <c r="F174">
        <v>4411</v>
      </c>
      <c r="G174">
        <v>4058</v>
      </c>
      <c r="H174">
        <f t="shared" si="6"/>
        <v>1.0869886643666831</v>
      </c>
      <c r="I174">
        <v>7592</v>
      </c>
      <c r="J174">
        <v>4511</v>
      </c>
      <c r="K174">
        <f t="shared" si="7"/>
        <v>1.6829971181556196</v>
      </c>
      <c r="L174">
        <v>10937</v>
      </c>
      <c r="M174">
        <v>4682</v>
      </c>
      <c r="N174">
        <f t="shared" si="8"/>
        <v>2.33596753524135</v>
      </c>
      <c r="O174" t="s">
        <v>404</v>
      </c>
      <c r="P174" t="s">
        <v>397</v>
      </c>
    </row>
    <row r="175" spans="1:16">
      <c r="A175" s="176">
        <v>5</v>
      </c>
      <c r="B175" s="163">
        <v>0.5</v>
      </c>
      <c r="C175" s="164">
        <v>22.5</v>
      </c>
      <c r="D175" s="31" t="s">
        <v>31</v>
      </c>
      <c r="E175" s="32">
        <v>6</v>
      </c>
      <c r="F175">
        <v>432</v>
      </c>
      <c r="G175">
        <v>2623</v>
      </c>
      <c r="H175">
        <f t="shared" si="6"/>
        <v>0.16469691193290126</v>
      </c>
      <c r="I175">
        <v>504</v>
      </c>
      <c r="J175">
        <v>2799</v>
      </c>
      <c r="K175">
        <f t="shared" si="7"/>
        <v>0.18006430868167203</v>
      </c>
      <c r="L175">
        <v>497</v>
      </c>
      <c r="M175">
        <v>3435</v>
      </c>
      <c r="N175">
        <f t="shared" si="8"/>
        <v>0.14468704512372635</v>
      </c>
      <c r="O175" t="s">
        <v>398</v>
      </c>
      <c r="P175" t="s">
        <v>396</v>
      </c>
    </row>
    <row r="176" spans="1:16">
      <c r="A176" s="176">
        <v>5</v>
      </c>
      <c r="B176" s="163">
        <v>0.5</v>
      </c>
      <c r="C176" s="164">
        <v>25</v>
      </c>
      <c r="D176" s="31" t="s">
        <v>32</v>
      </c>
      <c r="E176" s="32">
        <v>6</v>
      </c>
      <c r="F176">
        <v>509</v>
      </c>
      <c r="G176">
        <v>2675</v>
      </c>
      <c r="H176">
        <f t="shared" si="6"/>
        <v>0.19028037383177571</v>
      </c>
      <c r="I176">
        <v>571</v>
      </c>
      <c r="J176">
        <v>2720</v>
      </c>
      <c r="K176">
        <f t="shared" si="7"/>
        <v>0.2099264705882353</v>
      </c>
      <c r="L176">
        <v>583</v>
      </c>
      <c r="M176">
        <v>3615</v>
      </c>
      <c r="N176">
        <f t="shared" si="8"/>
        <v>0.16127247579529738</v>
      </c>
      <c r="O176" t="s">
        <v>399</v>
      </c>
      <c r="P176" t="s">
        <v>396</v>
      </c>
    </row>
    <row r="177" spans="1:16" ht="16" thickBot="1">
      <c r="A177" s="177">
        <v>5</v>
      </c>
      <c r="B177" s="178">
        <v>0.5</v>
      </c>
      <c r="C177" s="179">
        <v>27.5</v>
      </c>
      <c r="D177" s="33" t="s">
        <v>33</v>
      </c>
      <c r="E177" s="34">
        <v>6</v>
      </c>
      <c r="F177">
        <v>659</v>
      </c>
      <c r="G177">
        <v>2714</v>
      </c>
      <c r="H177">
        <f t="shared" si="6"/>
        <v>0.24281503316138542</v>
      </c>
      <c r="I177">
        <v>673</v>
      </c>
      <c r="J177">
        <v>3088</v>
      </c>
      <c r="K177">
        <f t="shared" si="7"/>
        <v>0.21794041450777202</v>
      </c>
      <c r="L177">
        <v>724</v>
      </c>
      <c r="M177">
        <v>3436</v>
      </c>
      <c r="N177">
        <f t="shared" si="8"/>
        <v>0.21071012805587894</v>
      </c>
      <c r="O177" t="s">
        <v>399</v>
      </c>
      <c r="P177" t="s">
        <v>396</v>
      </c>
    </row>
    <row r="178" spans="1:16">
      <c r="A178" s="180">
        <v>5</v>
      </c>
      <c r="B178" s="181">
        <v>0.5</v>
      </c>
      <c r="C178" s="182">
        <v>30</v>
      </c>
      <c r="D178" s="29" t="s">
        <v>26</v>
      </c>
      <c r="E178" s="30">
        <v>7</v>
      </c>
      <c r="F178">
        <v>637</v>
      </c>
      <c r="G178">
        <v>2602</v>
      </c>
      <c r="H178">
        <f t="shared" si="6"/>
        <v>0.24481168332052267</v>
      </c>
      <c r="I178">
        <v>725</v>
      </c>
      <c r="J178">
        <v>2709</v>
      </c>
      <c r="K178">
        <f t="shared" si="7"/>
        <v>0.26762643041712808</v>
      </c>
      <c r="L178">
        <v>702</v>
      </c>
      <c r="M178">
        <v>3273</v>
      </c>
      <c r="N178">
        <f t="shared" si="8"/>
        <v>0.21448212648945922</v>
      </c>
      <c r="O178" t="s">
        <v>400</v>
      </c>
      <c r="P178" t="s">
        <v>396</v>
      </c>
    </row>
    <row r="179" spans="1:16">
      <c r="A179" s="176">
        <v>5</v>
      </c>
      <c r="B179" s="163">
        <v>0.5</v>
      </c>
      <c r="C179" s="164">
        <v>32.5</v>
      </c>
      <c r="D179" s="31" t="s">
        <v>27</v>
      </c>
      <c r="E179" s="32">
        <v>7</v>
      </c>
      <c r="F179">
        <v>817</v>
      </c>
      <c r="G179">
        <v>2197</v>
      </c>
      <c r="H179">
        <f t="shared" si="6"/>
        <v>0.3718707328174784</v>
      </c>
      <c r="I179">
        <v>906</v>
      </c>
      <c r="J179">
        <v>2381</v>
      </c>
      <c r="K179">
        <f t="shared" si="7"/>
        <v>0.38051238975220497</v>
      </c>
      <c r="L179">
        <v>913</v>
      </c>
      <c r="M179">
        <v>2539</v>
      </c>
      <c r="N179">
        <f t="shared" si="8"/>
        <v>0.35959038991729025</v>
      </c>
      <c r="O179" t="s">
        <v>399</v>
      </c>
      <c r="P179" t="s">
        <v>396</v>
      </c>
    </row>
    <row r="180" spans="1:16">
      <c r="A180" s="176">
        <v>5</v>
      </c>
      <c r="B180" s="163">
        <v>0.75</v>
      </c>
      <c r="C180" s="164">
        <v>22.5</v>
      </c>
      <c r="D180" s="31" t="s">
        <v>28</v>
      </c>
      <c r="E180" s="32">
        <v>7</v>
      </c>
      <c r="F180">
        <v>367</v>
      </c>
      <c r="G180">
        <v>4009</v>
      </c>
      <c r="H180">
        <f t="shared" si="6"/>
        <v>9.154402594163133E-2</v>
      </c>
      <c r="I180">
        <v>418</v>
      </c>
      <c r="J180">
        <v>3872</v>
      </c>
      <c r="K180">
        <f t="shared" si="7"/>
        <v>0.10795454545454546</v>
      </c>
      <c r="L180">
        <v>441</v>
      </c>
      <c r="M180">
        <v>4590</v>
      </c>
      <c r="N180">
        <f t="shared" si="8"/>
        <v>9.6078431372549025E-2</v>
      </c>
      <c r="O180" t="s">
        <v>399</v>
      </c>
      <c r="P180" t="s">
        <v>396</v>
      </c>
    </row>
    <row r="181" spans="1:16">
      <c r="A181" s="176">
        <v>5</v>
      </c>
      <c r="B181" s="163">
        <v>0.75</v>
      </c>
      <c r="C181" s="164">
        <v>25</v>
      </c>
      <c r="D181" s="31" t="s">
        <v>29</v>
      </c>
      <c r="E181" s="32">
        <v>7</v>
      </c>
      <c r="F181">
        <v>416</v>
      </c>
      <c r="G181">
        <v>3830</v>
      </c>
      <c r="H181">
        <f t="shared" si="6"/>
        <v>0.10861618798955613</v>
      </c>
      <c r="I181">
        <v>544</v>
      </c>
      <c r="J181">
        <v>4278</v>
      </c>
      <c r="K181">
        <f t="shared" si="7"/>
        <v>0.12716222533894342</v>
      </c>
      <c r="L181">
        <v>613</v>
      </c>
      <c r="M181">
        <v>4972</v>
      </c>
      <c r="N181">
        <f t="shared" si="8"/>
        <v>0.12329042638777152</v>
      </c>
      <c r="O181" t="s">
        <v>401</v>
      </c>
      <c r="P181" t="s">
        <v>396</v>
      </c>
    </row>
    <row r="182" spans="1:16">
      <c r="A182" s="176">
        <v>5</v>
      </c>
      <c r="B182" s="163">
        <v>0.75</v>
      </c>
      <c r="C182" s="164">
        <v>27.5</v>
      </c>
      <c r="D182" s="31" t="s">
        <v>30</v>
      </c>
      <c r="E182" s="32">
        <v>7</v>
      </c>
      <c r="F182">
        <v>538</v>
      </c>
      <c r="G182">
        <v>3627</v>
      </c>
      <c r="H182">
        <f t="shared" si="6"/>
        <v>0.1483319547835677</v>
      </c>
      <c r="I182">
        <v>570</v>
      </c>
      <c r="J182">
        <v>3595</v>
      </c>
      <c r="K182">
        <f t="shared" si="7"/>
        <v>0.15855354659248957</v>
      </c>
      <c r="L182">
        <v>596</v>
      </c>
      <c r="M182">
        <v>4483</v>
      </c>
      <c r="N182">
        <f t="shared" si="8"/>
        <v>0.13294668748605845</v>
      </c>
      <c r="O182" t="s">
        <v>400</v>
      </c>
      <c r="P182" t="s">
        <v>396</v>
      </c>
    </row>
    <row r="183" spans="1:16">
      <c r="A183" s="176">
        <v>5</v>
      </c>
      <c r="B183" s="163">
        <v>0.75</v>
      </c>
      <c r="C183" s="164">
        <v>30</v>
      </c>
      <c r="D183" s="31" t="s">
        <v>31</v>
      </c>
      <c r="E183" s="32">
        <v>7</v>
      </c>
      <c r="F183">
        <v>628</v>
      </c>
      <c r="G183">
        <v>3616</v>
      </c>
      <c r="H183">
        <f t="shared" si="6"/>
        <v>0.17367256637168141</v>
      </c>
      <c r="I183">
        <v>648</v>
      </c>
      <c r="J183">
        <v>4039</v>
      </c>
      <c r="K183">
        <f t="shared" si="7"/>
        <v>0.16043575142361971</v>
      </c>
      <c r="L183">
        <v>717</v>
      </c>
      <c r="M183">
        <v>4278</v>
      </c>
      <c r="N183">
        <f t="shared" si="8"/>
        <v>0.16760168302945302</v>
      </c>
      <c r="O183" t="s">
        <v>399</v>
      </c>
      <c r="P183" t="s">
        <v>396</v>
      </c>
    </row>
    <row r="184" spans="1:16">
      <c r="A184" s="176">
        <v>5</v>
      </c>
      <c r="B184" s="163">
        <v>0.75</v>
      </c>
      <c r="C184" s="164">
        <v>32.5</v>
      </c>
      <c r="D184" s="31" t="s">
        <v>32</v>
      </c>
      <c r="E184" s="32">
        <v>7</v>
      </c>
      <c r="F184">
        <v>655</v>
      </c>
      <c r="G184">
        <v>2882</v>
      </c>
      <c r="H184">
        <f t="shared" si="6"/>
        <v>0.22727272727272727</v>
      </c>
      <c r="I184">
        <v>851</v>
      </c>
      <c r="J184">
        <v>3603</v>
      </c>
      <c r="K184">
        <f t="shared" si="7"/>
        <v>0.23619206217041355</v>
      </c>
      <c r="L184">
        <v>712</v>
      </c>
      <c r="M184">
        <v>4125</v>
      </c>
      <c r="N184">
        <f t="shared" si="8"/>
        <v>0.1726060606060606</v>
      </c>
      <c r="O184" t="s">
        <v>402</v>
      </c>
      <c r="P184" t="s">
        <v>396</v>
      </c>
    </row>
    <row r="185" spans="1:16" ht="16" thickBot="1">
      <c r="A185" s="177">
        <v>5</v>
      </c>
      <c r="B185" s="178">
        <v>1</v>
      </c>
      <c r="C185" s="179">
        <v>22.5</v>
      </c>
      <c r="D185" s="33" t="s">
        <v>33</v>
      </c>
      <c r="E185" s="34">
        <v>7</v>
      </c>
      <c r="F185">
        <v>322</v>
      </c>
      <c r="G185">
        <v>5182</v>
      </c>
      <c r="H185">
        <f t="shared" si="6"/>
        <v>6.2138170590505595E-2</v>
      </c>
      <c r="I185">
        <v>341</v>
      </c>
      <c r="J185">
        <v>4760</v>
      </c>
      <c r="K185">
        <f t="shared" si="7"/>
        <v>7.1638655462184869E-2</v>
      </c>
      <c r="L185">
        <v>291</v>
      </c>
      <c r="M185">
        <v>5755</v>
      </c>
      <c r="N185">
        <f t="shared" si="8"/>
        <v>5.056472632493484E-2</v>
      </c>
      <c r="O185" t="s">
        <v>399</v>
      </c>
      <c r="P185" t="s">
        <v>396</v>
      </c>
    </row>
    <row r="186" spans="1:16">
      <c r="A186" s="180">
        <v>5</v>
      </c>
      <c r="B186" s="181">
        <v>1</v>
      </c>
      <c r="C186" s="182">
        <v>25</v>
      </c>
      <c r="D186" s="29" t="s">
        <v>26</v>
      </c>
      <c r="E186" s="30">
        <v>8</v>
      </c>
      <c r="F186">
        <v>370</v>
      </c>
      <c r="G186">
        <v>6242</v>
      </c>
      <c r="H186">
        <f t="shared" si="6"/>
        <v>5.9275873117590513E-2</v>
      </c>
      <c r="I186">
        <v>401</v>
      </c>
      <c r="J186">
        <v>5457</v>
      </c>
      <c r="K186">
        <f t="shared" si="7"/>
        <v>7.3483599047095477E-2</v>
      </c>
      <c r="L186">
        <v>392</v>
      </c>
      <c r="M186">
        <v>5851</v>
      </c>
      <c r="N186">
        <f t="shared" si="8"/>
        <v>6.6997094513758335E-2</v>
      </c>
      <c r="O186" t="s">
        <v>399</v>
      </c>
      <c r="P186" t="s">
        <v>396</v>
      </c>
    </row>
    <row r="187" spans="1:16">
      <c r="A187" s="176">
        <v>5</v>
      </c>
      <c r="B187" s="163">
        <v>1</v>
      </c>
      <c r="C187" s="164">
        <v>27.5</v>
      </c>
      <c r="D187" s="31" t="s">
        <v>27</v>
      </c>
      <c r="E187" s="32">
        <v>8</v>
      </c>
      <c r="F187">
        <v>434</v>
      </c>
      <c r="G187">
        <v>4783</v>
      </c>
      <c r="H187">
        <f t="shared" si="6"/>
        <v>9.0738030524775248E-2</v>
      </c>
      <c r="I187">
        <v>568</v>
      </c>
      <c r="J187">
        <v>4940</v>
      </c>
      <c r="K187">
        <f t="shared" si="7"/>
        <v>0.11497975708502024</v>
      </c>
      <c r="L187">
        <v>484</v>
      </c>
      <c r="M187">
        <v>5339</v>
      </c>
      <c r="N187">
        <f t="shared" si="8"/>
        <v>9.0653680464506461E-2</v>
      </c>
      <c r="O187" t="s">
        <v>399</v>
      </c>
      <c r="P187" t="s">
        <v>396</v>
      </c>
    </row>
    <row r="188" spans="1:16">
      <c r="A188" s="176">
        <v>5</v>
      </c>
      <c r="B188" s="163">
        <v>1</v>
      </c>
      <c r="C188" s="164">
        <v>30</v>
      </c>
      <c r="D188" s="31" t="s">
        <v>28</v>
      </c>
      <c r="E188" s="32">
        <v>8</v>
      </c>
      <c r="F188">
        <v>611</v>
      </c>
      <c r="G188">
        <v>4493</v>
      </c>
      <c r="H188">
        <f t="shared" si="6"/>
        <v>0.13598931671488984</v>
      </c>
      <c r="I188">
        <v>612</v>
      </c>
      <c r="J188">
        <v>4206</v>
      </c>
      <c r="K188">
        <f t="shared" si="7"/>
        <v>0.14550641940085593</v>
      </c>
      <c r="L188">
        <v>632</v>
      </c>
      <c r="M188">
        <v>4779</v>
      </c>
      <c r="N188">
        <f t="shared" si="8"/>
        <v>0.13224523958987236</v>
      </c>
      <c r="O188" t="s">
        <v>403</v>
      </c>
      <c r="P188" t="s">
        <v>396</v>
      </c>
    </row>
    <row r="189" spans="1:16">
      <c r="A189" s="176">
        <v>5</v>
      </c>
      <c r="B189" s="163">
        <v>1</v>
      </c>
      <c r="C189" s="164">
        <v>32.5</v>
      </c>
      <c r="D189" s="31" t="s">
        <v>29</v>
      </c>
      <c r="E189" s="32">
        <v>8</v>
      </c>
      <c r="F189">
        <v>610</v>
      </c>
      <c r="G189">
        <v>4777</v>
      </c>
      <c r="H189">
        <f t="shared" si="6"/>
        <v>0.12769520619635755</v>
      </c>
      <c r="I189">
        <v>802</v>
      </c>
      <c r="J189">
        <v>4774</v>
      </c>
      <c r="K189">
        <f t="shared" si="7"/>
        <v>0.1679932970255551</v>
      </c>
      <c r="L189">
        <v>685</v>
      </c>
      <c r="M189">
        <v>4904</v>
      </c>
      <c r="N189">
        <f t="shared" si="8"/>
        <v>0.13968189233278955</v>
      </c>
      <c r="O189" t="s">
        <v>399</v>
      </c>
      <c r="P189" t="s">
        <v>396</v>
      </c>
    </row>
    <row r="190" spans="1:16">
      <c r="A190" s="170">
        <v>5</v>
      </c>
      <c r="B190" s="25">
        <v>5</v>
      </c>
      <c r="C190" s="27">
        <v>10</v>
      </c>
      <c r="D190" s="31" t="s">
        <v>30</v>
      </c>
      <c r="E190" s="32">
        <v>8</v>
      </c>
      <c r="F190">
        <v>1984</v>
      </c>
      <c r="G190">
        <v>8350</v>
      </c>
      <c r="H190">
        <f t="shared" si="6"/>
        <v>0.23760479041916169</v>
      </c>
      <c r="I190">
        <v>4450</v>
      </c>
      <c r="J190">
        <v>7742</v>
      </c>
      <c r="K190">
        <f t="shared" si="7"/>
        <v>0.57478687677602691</v>
      </c>
      <c r="L190">
        <v>5447</v>
      </c>
      <c r="M190">
        <v>8517</v>
      </c>
      <c r="N190">
        <f t="shared" si="8"/>
        <v>0.63954444053070325</v>
      </c>
      <c r="O190" t="s">
        <v>400</v>
      </c>
      <c r="P190" t="s">
        <v>397</v>
      </c>
    </row>
    <row r="191" spans="1:16">
      <c r="A191" s="170">
        <v>5</v>
      </c>
      <c r="B191" s="25">
        <v>5</v>
      </c>
      <c r="C191" s="27">
        <v>10</v>
      </c>
      <c r="D191" s="31" t="s">
        <v>31</v>
      </c>
      <c r="E191" s="32">
        <v>8</v>
      </c>
      <c r="F191">
        <v>1649</v>
      </c>
      <c r="G191">
        <v>8282</v>
      </c>
      <c r="H191">
        <f t="shared" si="6"/>
        <v>0.19910649601545521</v>
      </c>
      <c r="I191">
        <v>4190</v>
      </c>
      <c r="J191">
        <v>8809</v>
      </c>
      <c r="K191">
        <f t="shared" si="7"/>
        <v>0.47564990350777614</v>
      </c>
      <c r="L191">
        <v>5027</v>
      </c>
      <c r="M191">
        <v>8997</v>
      </c>
      <c r="N191">
        <f t="shared" si="8"/>
        <v>0.55874180282316332</v>
      </c>
      <c r="O191" t="s">
        <v>399</v>
      </c>
      <c r="P191" t="s">
        <v>397</v>
      </c>
    </row>
    <row r="192" spans="1:16">
      <c r="A192" s="176">
        <v>5</v>
      </c>
      <c r="B192" s="163">
        <v>5</v>
      </c>
      <c r="C192" s="164">
        <v>10</v>
      </c>
      <c r="D192" s="31" t="s">
        <v>32</v>
      </c>
      <c r="E192" s="32">
        <v>8</v>
      </c>
      <c r="F192">
        <v>149</v>
      </c>
      <c r="G192">
        <v>8513</v>
      </c>
      <c r="H192">
        <f t="shared" si="6"/>
        <v>1.7502643016562902E-2</v>
      </c>
      <c r="I192">
        <v>174</v>
      </c>
      <c r="J192">
        <v>8342</v>
      </c>
      <c r="K192">
        <f t="shared" si="7"/>
        <v>2.0858307360345239E-2</v>
      </c>
      <c r="L192">
        <v>112</v>
      </c>
      <c r="M192">
        <v>9206</v>
      </c>
      <c r="N192">
        <f t="shared" si="8"/>
        <v>1.2165978709537258E-2</v>
      </c>
      <c r="O192" t="s">
        <v>399</v>
      </c>
      <c r="P192" t="s">
        <v>396</v>
      </c>
    </row>
    <row r="193" spans="1:16" ht="16" thickBot="1">
      <c r="A193" s="177">
        <v>5</v>
      </c>
      <c r="B193" s="178">
        <v>5</v>
      </c>
      <c r="C193" s="179">
        <v>10</v>
      </c>
      <c r="D193" s="33" t="s">
        <v>33</v>
      </c>
      <c r="E193" s="34">
        <v>8</v>
      </c>
      <c r="F193">
        <v>104</v>
      </c>
      <c r="G193">
        <v>8399</v>
      </c>
      <c r="H193">
        <f t="shared" si="6"/>
        <v>1.2382426479342779E-2</v>
      </c>
      <c r="I193">
        <v>123</v>
      </c>
      <c r="J193">
        <v>8109</v>
      </c>
      <c r="K193">
        <f t="shared" si="7"/>
        <v>1.5168331483536811E-2</v>
      </c>
      <c r="L193">
        <v>130</v>
      </c>
      <c r="M193">
        <v>9208</v>
      </c>
      <c r="N193">
        <f t="shared" si="8"/>
        <v>1.4118158123370982E-2</v>
      </c>
      <c r="O193" t="s">
        <v>399</v>
      </c>
      <c r="P193" t="s">
        <v>396</v>
      </c>
    </row>
  </sheetData>
  <phoneticPr fontId="1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193"/>
  <sheetViews>
    <sheetView tabSelected="1" topLeftCell="A72" workbookViewId="0">
      <selection activeCell="J108" sqref="J108"/>
    </sheetView>
  </sheetViews>
  <sheetFormatPr baseColWidth="10" defaultRowHeight="15"/>
  <cols>
    <col min="1" max="1" width="20.5" customWidth="1"/>
    <col min="2" max="2" width="15" customWidth="1"/>
    <col min="3" max="5" width="20.5" customWidth="1"/>
  </cols>
  <sheetData>
    <row r="1" spans="1:7">
      <c r="A1" t="s">
        <v>294</v>
      </c>
      <c r="B1" s="162" t="s">
        <v>296</v>
      </c>
      <c r="C1" t="s">
        <v>295</v>
      </c>
      <c r="D1" t="s">
        <v>412</v>
      </c>
      <c r="E1" t="s">
        <v>413</v>
      </c>
      <c r="F1" t="s">
        <v>161</v>
      </c>
      <c r="G1" t="s">
        <v>5</v>
      </c>
    </row>
    <row r="2" spans="1:7">
      <c r="A2">
        <v>0</v>
      </c>
      <c r="B2" s="10" t="s">
        <v>297</v>
      </c>
      <c r="C2">
        <v>7</v>
      </c>
      <c r="D2">
        <v>297</v>
      </c>
      <c r="E2">
        <v>2435</v>
      </c>
      <c r="F2">
        <f>D2/E2</f>
        <v>0.12197125256673512</v>
      </c>
      <c r="G2">
        <v>830</v>
      </c>
    </row>
    <row r="3" spans="1:7">
      <c r="A3">
        <v>1.371742112482853E-6</v>
      </c>
      <c r="B3" s="10" t="s">
        <v>298</v>
      </c>
      <c r="C3">
        <v>7</v>
      </c>
      <c r="D3">
        <v>306</v>
      </c>
      <c r="E3">
        <v>2320</v>
      </c>
      <c r="F3">
        <f t="shared" ref="F3:F66" si="0">D3/E3</f>
        <v>0.13189655172413794</v>
      </c>
      <c r="G3">
        <v>830</v>
      </c>
    </row>
    <row r="4" spans="1:7">
      <c r="A4">
        <v>4.1152263374485591E-6</v>
      </c>
      <c r="B4" s="10" t="s">
        <v>299</v>
      </c>
      <c r="C4">
        <v>7</v>
      </c>
      <c r="D4">
        <v>763</v>
      </c>
      <c r="E4">
        <v>2016</v>
      </c>
      <c r="F4">
        <f t="shared" si="0"/>
        <v>0.37847222222222221</v>
      </c>
      <c r="G4">
        <v>830</v>
      </c>
    </row>
    <row r="5" spans="1:7">
      <c r="A5">
        <v>1.2345679012345678E-5</v>
      </c>
      <c r="B5" s="10" t="s">
        <v>300</v>
      </c>
      <c r="C5">
        <v>7</v>
      </c>
      <c r="D5">
        <v>2382</v>
      </c>
      <c r="E5">
        <v>2137</v>
      </c>
      <c r="F5">
        <f t="shared" si="0"/>
        <v>1.1146467009826859</v>
      </c>
      <c r="G5">
        <v>830</v>
      </c>
    </row>
    <row r="6" spans="1:7">
      <c r="A6">
        <v>3.7037037037037037E-5</v>
      </c>
      <c r="B6" s="10" t="s">
        <v>301</v>
      </c>
      <c r="C6">
        <v>7</v>
      </c>
      <c r="D6">
        <v>4717</v>
      </c>
      <c r="E6">
        <v>2140</v>
      </c>
      <c r="F6">
        <f t="shared" si="0"/>
        <v>2.2042056074766356</v>
      </c>
      <c r="G6">
        <v>830</v>
      </c>
    </row>
    <row r="7" spans="1:7">
      <c r="A7">
        <v>1.111111111111111E-4</v>
      </c>
      <c r="B7" s="10" t="s">
        <v>302</v>
      </c>
      <c r="C7">
        <v>7</v>
      </c>
      <c r="D7">
        <v>6305</v>
      </c>
      <c r="E7">
        <v>2117</v>
      </c>
      <c r="F7">
        <f t="shared" si="0"/>
        <v>2.9782711384034011</v>
      </c>
      <c r="G7">
        <v>830</v>
      </c>
    </row>
    <row r="8" spans="1:7">
      <c r="A8">
        <v>3.3333333333333332E-4</v>
      </c>
      <c r="B8" s="10" t="s">
        <v>303</v>
      </c>
      <c r="C8">
        <v>7</v>
      </c>
      <c r="D8">
        <v>6769</v>
      </c>
      <c r="E8">
        <v>1985</v>
      </c>
      <c r="F8">
        <f t="shared" si="0"/>
        <v>3.4100755667506295</v>
      </c>
      <c r="G8">
        <v>830</v>
      </c>
    </row>
    <row r="9" spans="1:7">
      <c r="A9">
        <v>1E-3</v>
      </c>
      <c r="B9" s="10" t="s">
        <v>304</v>
      </c>
      <c r="C9">
        <v>7</v>
      </c>
      <c r="D9">
        <v>6680</v>
      </c>
      <c r="E9">
        <v>2048</v>
      </c>
      <c r="F9">
        <f t="shared" si="0"/>
        <v>3.26171875</v>
      </c>
      <c r="G9">
        <v>830</v>
      </c>
    </row>
    <row r="10" spans="1:7">
      <c r="A10">
        <v>0</v>
      </c>
      <c r="B10" s="10" t="s">
        <v>305</v>
      </c>
      <c r="C10">
        <v>7</v>
      </c>
      <c r="D10">
        <v>267</v>
      </c>
      <c r="E10">
        <v>2315</v>
      </c>
      <c r="F10">
        <f t="shared" si="0"/>
        <v>0.11533477321814255</v>
      </c>
      <c r="G10">
        <v>830</v>
      </c>
    </row>
    <row r="11" spans="1:7">
      <c r="A11">
        <v>1.371742112482853E-6</v>
      </c>
      <c r="B11" s="10" t="s">
        <v>306</v>
      </c>
      <c r="C11">
        <v>7</v>
      </c>
      <c r="D11">
        <v>340</v>
      </c>
      <c r="E11">
        <v>2095</v>
      </c>
      <c r="F11">
        <f t="shared" si="0"/>
        <v>0.162291169451074</v>
      </c>
      <c r="G11">
        <v>830</v>
      </c>
    </row>
    <row r="12" spans="1:7">
      <c r="A12">
        <v>4.1152263374485591E-6</v>
      </c>
      <c r="B12" s="10" t="s">
        <v>307</v>
      </c>
      <c r="C12">
        <v>7</v>
      </c>
      <c r="D12">
        <v>909</v>
      </c>
      <c r="E12">
        <v>2047</v>
      </c>
      <c r="F12">
        <f t="shared" si="0"/>
        <v>0.44406448461162679</v>
      </c>
      <c r="G12">
        <v>830</v>
      </c>
    </row>
    <row r="13" spans="1:7">
      <c r="A13">
        <v>1.2345679012345678E-5</v>
      </c>
      <c r="B13" s="10" t="s">
        <v>308</v>
      </c>
      <c r="C13">
        <v>7</v>
      </c>
      <c r="D13">
        <v>2496</v>
      </c>
      <c r="E13">
        <v>1834</v>
      </c>
      <c r="F13">
        <f t="shared" si="0"/>
        <v>1.3609596510359869</v>
      </c>
      <c r="G13">
        <v>830</v>
      </c>
    </row>
    <row r="14" spans="1:7">
      <c r="A14">
        <v>3.7037037037037037E-5</v>
      </c>
      <c r="B14" s="10" t="s">
        <v>309</v>
      </c>
      <c r="C14">
        <v>7</v>
      </c>
      <c r="D14">
        <v>4404</v>
      </c>
      <c r="E14">
        <v>2029</v>
      </c>
      <c r="F14">
        <f t="shared" si="0"/>
        <v>2.1705273533760474</v>
      </c>
      <c r="G14">
        <v>830</v>
      </c>
    </row>
    <row r="15" spans="1:7">
      <c r="A15">
        <v>1.111111111111111E-4</v>
      </c>
      <c r="B15" s="10" t="s">
        <v>310</v>
      </c>
      <c r="C15">
        <v>7</v>
      </c>
      <c r="D15">
        <v>5955</v>
      </c>
      <c r="E15">
        <v>1937</v>
      </c>
      <c r="F15">
        <f t="shared" si="0"/>
        <v>3.0743417656169334</v>
      </c>
      <c r="G15">
        <v>830</v>
      </c>
    </row>
    <row r="16" spans="1:7">
      <c r="A16">
        <v>3.3333333333333332E-4</v>
      </c>
      <c r="B16" s="10" t="s">
        <v>311</v>
      </c>
      <c r="C16">
        <v>7</v>
      </c>
      <c r="D16">
        <v>6838</v>
      </c>
      <c r="E16">
        <v>1830</v>
      </c>
      <c r="F16">
        <f t="shared" si="0"/>
        <v>3.7366120218579235</v>
      </c>
      <c r="G16">
        <v>830</v>
      </c>
    </row>
    <row r="17" spans="1:7">
      <c r="A17">
        <v>1E-3</v>
      </c>
      <c r="B17" s="10" t="s">
        <v>312</v>
      </c>
      <c r="C17">
        <v>7</v>
      </c>
      <c r="D17">
        <v>6651</v>
      </c>
      <c r="E17">
        <v>1996</v>
      </c>
      <c r="F17">
        <f t="shared" si="0"/>
        <v>3.3321643286573148</v>
      </c>
      <c r="G17">
        <v>830</v>
      </c>
    </row>
    <row r="18" spans="1:7">
      <c r="A18">
        <v>0</v>
      </c>
      <c r="B18" s="10" t="s">
        <v>313</v>
      </c>
      <c r="C18">
        <v>7</v>
      </c>
      <c r="D18">
        <v>277</v>
      </c>
      <c r="E18">
        <v>2106</v>
      </c>
      <c r="F18">
        <f t="shared" si="0"/>
        <v>0.1315289648622982</v>
      </c>
      <c r="G18">
        <v>830</v>
      </c>
    </row>
    <row r="19" spans="1:7">
      <c r="A19">
        <v>1.371742112482853E-6</v>
      </c>
      <c r="B19" s="10" t="s">
        <v>314</v>
      </c>
      <c r="C19">
        <v>7</v>
      </c>
      <c r="D19">
        <v>369</v>
      </c>
      <c r="E19">
        <v>2024</v>
      </c>
      <c r="F19">
        <f t="shared" si="0"/>
        <v>0.18231225296442688</v>
      </c>
      <c r="G19">
        <v>830</v>
      </c>
    </row>
    <row r="20" spans="1:7">
      <c r="A20">
        <v>4.1152263374485591E-6</v>
      </c>
      <c r="B20" s="10" t="s">
        <v>315</v>
      </c>
      <c r="C20">
        <v>7</v>
      </c>
      <c r="D20">
        <v>912</v>
      </c>
      <c r="E20">
        <v>1896</v>
      </c>
      <c r="F20">
        <f t="shared" si="0"/>
        <v>0.48101265822784811</v>
      </c>
      <c r="G20">
        <v>830</v>
      </c>
    </row>
    <row r="21" spans="1:7">
      <c r="A21">
        <v>1.2345679012345678E-5</v>
      </c>
      <c r="B21" s="10" t="s">
        <v>316</v>
      </c>
      <c r="C21">
        <v>7</v>
      </c>
      <c r="D21">
        <v>2576</v>
      </c>
      <c r="E21">
        <v>1892</v>
      </c>
      <c r="F21">
        <f t="shared" si="0"/>
        <v>1.3615221987315012</v>
      </c>
      <c r="G21">
        <v>830</v>
      </c>
    </row>
    <row r="22" spans="1:7">
      <c r="A22">
        <v>3.7037037037037037E-5</v>
      </c>
      <c r="B22" s="10" t="s">
        <v>317</v>
      </c>
      <c r="C22">
        <v>7</v>
      </c>
      <c r="D22">
        <v>4477</v>
      </c>
      <c r="E22">
        <v>1845</v>
      </c>
      <c r="F22">
        <f t="shared" si="0"/>
        <v>2.4265582655826559</v>
      </c>
      <c r="G22">
        <v>830</v>
      </c>
    </row>
    <row r="23" spans="1:7">
      <c r="A23">
        <v>1.111111111111111E-4</v>
      </c>
      <c r="B23" s="10" t="s">
        <v>318</v>
      </c>
      <c r="C23">
        <v>7</v>
      </c>
      <c r="D23">
        <v>5507</v>
      </c>
      <c r="E23">
        <v>1669</v>
      </c>
      <c r="F23">
        <f t="shared" si="0"/>
        <v>3.2995805871779509</v>
      </c>
      <c r="G23">
        <v>830</v>
      </c>
    </row>
    <row r="24" spans="1:7">
      <c r="A24">
        <v>3.3333333333333332E-4</v>
      </c>
      <c r="B24" s="10" t="s">
        <v>319</v>
      </c>
      <c r="C24">
        <v>7</v>
      </c>
      <c r="D24">
        <v>6668</v>
      </c>
      <c r="E24">
        <v>1876</v>
      </c>
      <c r="F24">
        <f t="shared" si="0"/>
        <v>3.5543710021321964</v>
      </c>
      <c r="G24">
        <v>830</v>
      </c>
    </row>
    <row r="25" spans="1:7">
      <c r="A25">
        <v>1E-3</v>
      </c>
      <c r="B25" s="10" t="s">
        <v>320</v>
      </c>
      <c r="C25">
        <v>7</v>
      </c>
      <c r="D25">
        <v>7222</v>
      </c>
      <c r="E25">
        <v>1874</v>
      </c>
      <c r="F25">
        <f t="shared" si="0"/>
        <v>3.8537886872998932</v>
      </c>
      <c r="G25">
        <v>830</v>
      </c>
    </row>
    <row r="26" spans="1:7">
      <c r="A26">
        <v>0</v>
      </c>
      <c r="B26" s="10" t="s">
        <v>321</v>
      </c>
      <c r="C26">
        <v>7</v>
      </c>
      <c r="D26">
        <v>258</v>
      </c>
      <c r="E26">
        <v>2221</v>
      </c>
      <c r="F26">
        <f t="shared" si="0"/>
        <v>0.11616389013957677</v>
      </c>
      <c r="G26">
        <v>830</v>
      </c>
    </row>
    <row r="27" spans="1:7">
      <c r="A27">
        <v>1.371742112482853E-6</v>
      </c>
      <c r="B27" s="10" t="s">
        <v>322</v>
      </c>
      <c r="C27">
        <v>7</v>
      </c>
      <c r="D27">
        <v>342</v>
      </c>
      <c r="E27">
        <v>2104</v>
      </c>
      <c r="F27">
        <f t="shared" si="0"/>
        <v>0.16254752851711027</v>
      </c>
      <c r="G27">
        <v>830</v>
      </c>
    </row>
    <row r="28" spans="1:7">
      <c r="A28">
        <v>4.1152263374485591E-6</v>
      </c>
      <c r="B28" s="10" t="s">
        <v>323</v>
      </c>
      <c r="C28">
        <v>7</v>
      </c>
      <c r="D28">
        <v>1064</v>
      </c>
      <c r="E28">
        <v>1933</v>
      </c>
      <c r="F28">
        <f t="shared" si="0"/>
        <v>0.55043973098810139</v>
      </c>
      <c r="G28">
        <v>830</v>
      </c>
    </row>
    <row r="29" spans="1:7">
      <c r="A29">
        <v>1.2345679012345678E-5</v>
      </c>
      <c r="B29" s="10" t="s">
        <v>324</v>
      </c>
      <c r="C29">
        <v>7</v>
      </c>
      <c r="D29">
        <v>2637</v>
      </c>
      <c r="E29">
        <v>1778</v>
      </c>
      <c r="F29">
        <f t="shared" si="0"/>
        <v>1.4831271091113611</v>
      </c>
      <c r="G29">
        <v>830</v>
      </c>
    </row>
    <row r="30" spans="1:7">
      <c r="A30">
        <v>3.7037037037037037E-5</v>
      </c>
      <c r="B30" s="10" t="s">
        <v>325</v>
      </c>
      <c r="C30">
        <v>7</v>
      </c>
      <c r="D30">
        <v>4351</v>
      </c>
      <c r="E30">
        <v>1738</v>
      </c>
      <c r="F30">
        <f t="shared" si="0"/>
        <v>2.5034522439585731</v>
      </c>
      <c r="G30">
        <v>830</v>
      </c>
    </row>
    <row r="31" spans="1:7">
      <c r="A31">
        <v>1.111111111111111E-4</v>
      </c>
      <c r="B31" s="10" t="s">
        <v>326</v>
      </c>
      <c r="C31">
        <v>7</v>
      </c>
      <c r="D31">
        <v>5970</v>
      </c>
      <c r="E31">
        <v>1739</v>
      </c>
      <c r="F31">
        <f t="shared" si="0"/>
        <v>3.4330074755606672</v>
      </c>
      <c r="G31">
        <v>830</v>
      </c>
    </row>
    <row r="32" spans="1:7">
      <c r="A32">
        <v>3.3333333333333332E-4</v>
      </c>
      <c r="B32" s="10" t="s">
        <v>327</v>
      </c>
      <c r="C32">
        <v>7</v>
      </c>
      <c r="D32">
        <v>6637</v>
      </c>
      <c r="E32">
        <v>1922</v>
      </c>
      <c r="F32">
        <f t="shared" si="0"/>
        <v>3.4531737773152966</v>
      </c>
      <c r="G32">
        <v>830</v>
      </c>
    </row>
    <row r="33" spans="1:7">
      <c r="A33">
        <v>1E-3</v>
      </c>
      <c r="B33" s="10" t="s">
        <v>328</v>
      </c>
      <c r="C33">
        <v>7</v>
      </c>
      <c r="D33">
        <v>7029</v>
      </c>
      <c r="E33">
        <v>1949</v>
      </c>
      <c r="F33">
        <f t="shared" si="0"/>
        <v>3.6064648537711648</v>
      </c>
      <c r="G33">
        <v>830</v>
      </c>
    </row>
    <row r="34" spans="1:7">
      <c r="A34">
        <v>0</v>
      </c>
      <c r="B34" s="10" t="s">
        <v>329</v>
      </c>
      <c r="C34">
        <v>7</v>
      </c>
      <c r="D34">
        <v>246</v>
      </c>
      <c r="E34">
        <v>2063</v>
      </c>
      <c r="F34">
        <f t="shared" si="0"/>
        <v>0.11924381968007755</v>
      </c>
      <c r="G34">
        <v>830</v>
      </c>
    </row>
    <row r="35" spans="1:7">
      <c r="A35">
        <v>1.371742112482853E-6</v>
      </c>
      <c r="B35" s="10" t="s">
        <v>330</v>
      </c>
      <c r="C35">
        <v>7</v>
      </c>
      <c r="D35">
        <v>340</v>
      </c>
      <c r="E35">
        <v>2118</v>
      </c>
      <c r="F35">
        <f t="shared" si="0"/>
        <v>0.16052880075542966</v>
      </c>
      <c r="G35">
        <v>830</v>
      </c>
    </row>
    <row r="36" spans="1:7">
      <c r="A36">
        <v>4.1152263374485591E-6</v>
      </c>
      <c r="B36" s="10" t="s">
        <v>331</v>
      </c>
      <c r="C36">
        <v>7</v>
      </c>
      <c r="D36">
        <v>885</v>
      </c>
      <c r="E36">
        <v>1981</v>
      </c>
      <c r="F36">
        <f t="shared" si="0"/>
        <v>0.44674406865219585</v>
      </c>
      <c r="G36">
        <v>830</v>
      </c>
    </row>
    <row r="37" spans="1:7">
      <c r="A37">
        <v>1.2345679012345678E-5</v>
      </c>
      <c r="B37" s="10" t="s">
        <v>332</v>
      </c>
      <c r="C37">
        <v>7</v>
      </c>
      <c r="D37">
        <v>2590</v>
      </c>
      <c r="E37">
        <v>1742</v>
      </c>
      <c r="F37">
        <f t="shared" si="0"/>
        <v>1.4867967853042481</v>
      </c>
      <c r="G37">
        <v>830</v>
      </c>
    </row>
    <row r="38" spans="1:7">
      <c r="A38">
        <v>3.7037037037037037E-5</v>
      </c>
      <c r="B38" s="10" t="s">
        <v>333</v>
      </c>
      <c r="C38">
        <v>7</v>
      </c>
      <c r="D38">
        <v>4647</v>
      </c>
      <c r="E38">
        <v>1896</v>
      </c>
      <c r="F38">
        <f t="shared" si="0"/>
        <v>2.4509493670886076</v>
      </c>
      <c r="G38">
        <v>830</v>
      </c>
    </row>
    <row r="39" spans="1:7">
      <c r="A39">
        <v>1.111111111111111E-4</v>
      </c>
      <c r="B39" s="10" t="s">
        <v>334</v>
      </c>
      <c r="C39">
        <v>7</v>
      </c>
      <c r="D39">
        <v>6293</v>
      </c>
      <c r="E39">
        <v>1782</v>
      </c>
      <c r="F39">
        <f t="shared" si="0"/>
        <v>3.5314253647586979</v>
      </c>
      <c r="G39">
        <v>830</v>
      </c>
    </row>
    <row r="40" spans="1:7">
      <c r="A40">
        <v>3.3333333333333332E-4</v>
      </c>
      <c r="B40" s="10" t="s">
        <v>335</v>
      </c>
      <c r="C40">
        <v>7</v>
      </c>
      <c r="D40">
        <v>7034</v>
      </c>
      <c r="E40">
        <v>1768</v>
      </c>
      <c r="F40">
        <f t="shared" si="0"/>
        <v>3.9785067873303168</v>
      </c>
      <c r="G40">
        <v>830</v>
      </c>
    </row>
    <row r="41" spans="1:7">
      <c r="A41">
        <v>1E-3</v>
      </c>
      <c r="B41" s="10" t="s">
        <v>336</v>
      </c>
      <c r="C41">
        <v>7</v>
      </c>
      <c r="D41">
        <v>7521</v>
      </c>
      <c r="E41">
        <v>1853</v>
      </c>
      <c r="F41">
        <f t="shared" si="0"/>
        <v>4.0588235294117645</v>
      </c>
      <c r="G41">
        <v>830</v>
      </c>
    </row>
    <row r="42" spans="1:7">
      <c r="A42">
        <v>0</v>
      </c>
      <c r="B42" s="10" t="s">
        <v>337</v>
      </c>
      <c r="C42">
        <v>7</v>
      </c>
      <c r="D42">
        <v>247</v>
      </c>
      <c r="E42">
        <v>2080</v>
      </c>
      <c r="F42">
        <f t="shared" si="0"/>
        <v>0.11874999999999999</v>
      </c>
      <c r="G42">
        <v>830</v>
      </c>
    </row>
    <row r="43" spans="1:7">
      <c r="A43">
        <v>1.371742112482853E-6</v>
      </c>
      <c r="B43" s="10" t="s">
        <v>338</v>
      </c>
      <c r="C43">
        <v>7</v>
      </c>
      <c r="D43">
        <v>352</v>
      </c>
      <c r="E43">
        <v>2090</v>
      </c>
      <c r="F43">
        <f t="shared" si="0"/>
        <v>0.16842105263157894</v>
      </c>
      <c r="G43">
        <v>830</v>
      </c>
    </row>
    <row r="44" spans="1:7">
      <c r="A44">
        <v>4.1152263374485591E-6</v>
      </c>
      <c r="B44" s="10" t="s">
        <v>339</v>
      </c>
      <c r="C44">
        <v>7</v>
      </c>
      <c r="D44">
        <v>898</v>
      </c>
      <c r="E44">
        <v>2003</v>
      </c>
      <c r="F44">
        <f t="shared" si="0"/>
        <v>0.44832750873689464</v>
      </c>
      <c r="G44">
        <v>830</v>
      </c>
    </row>
    <row r="45" spans="1:7">
      <c r="A45">
        <v>1.2345679012345678E-5</v>
      </c>
      <c r="B45" s="10" t="s">
        <v>340</v>
      </c>
      <c r="C45">
        <v>7</v>
      </c>
      <c r="D45">
        <v>2645</v>
      </c>
      <c r="E45">
        <v>1920</v>
      </c>
      <c r="F45">
        <f t="shared" si="0"/>
        <v>1.3776041666666667</v>
      </c>
      <c r="G45">
        <v>830</v>
      </c>
    </row>
    <row r="46" spans="1:7">
      <c r="A46">
        <v>3.7037037037037037E-5</v>
      </c>
      <c r="B46" s="10" t="s">
        <v>341</v>
      </c>
      <c r="C46">
        <v>7</v>
      </c>
      <c r="D46">
        <v>4640</v>
      </c>
      <c r="E46">
        <v>1801</v>
      </c>
      <c r="F46">
        <f t="shared" si="0"/>
        <v>2.5763464741810105</v>
      </c>
      <c r="G46">
        <v>830</v>
      </c>
    </row>
    <row r="47" spans="1:7">
      <c r="A47">
        <v>1.111111111111111E-4</v>
      </c>
      <c r="B47" s="10" t="s">
        <v>342</v>
      </c>
      <c r="C47">
        <v>7</v>
      </c>
      <c r="D47">
        <v>6132</v>
      </c>
      <c r="E47">
        <v>1816</v>
      </c>
      <c r="F47">
        <f t="shared" si="0"/>
        <v>3.3766519823788546</v>
      </c>
      <c r="G47">
        <v>830</v>
      </c>
    </row>
    <row r="48" spans="1:7">
      <c r="A48">
        <v>3.3333333333333332E-4</v>
      </c>
      <c r="B48" s="10" t="s">
        <v>343</v>
      </c>
      <c r="C48">
        <v>7</v>
      </c>
      <c r="D48">
        <v>6585</v>
      </c>
      <c r="E48">
        <v>1814</v>
      </c>
      <c r="F48">
        <f t="shared" si="0"/>
        <v>3.6300992282249172</v>
      </c>
      <c r="G48">
        <v>830</v>
      </c>
    </row>
    <row r="49" spans="1:7">
      <c r="A49">
        <v>1E-3</v>
      </c>
      <c r="B49" s="10" t="s">
        <v>344</v>
      </c>
      <c r="C49">
        <v>7</v>
      </c>
      <c r="D49">
        <v>6988</v>
      </c>
      <c r="E49">
        <v>1920</v>
      </c>
      <c r="F49">
        <f t="shared" si="0"/>
        <v>3.6395833333333334</v>
      </c>
      <c r="G49">
        <v>830</v>
      </c>
    </row>
    <row r="50" spans="1:7">
      <c r="A50">
        <v>0</v>
      </c>
      <c r="B50" s="10" t="s">
        <v>345</v>
      </c>
      <c r="C50">
        <v>7</v>
      </c>
      <c r="D50">
        <v>330</v>
      </c>
      <c r="E50">
        <v>2704</v>
      </c>
      <c r="F50">
        <f t="shared" si="0"/>
        <v>0.12204142011834319</v>
      </c>
      <c r="G50">
        <v>999</v>
      </c>
    </row>
    <row r="51" spans="1:7">
      <c r="A51">
        <v>1.371742112482853E-6</v>
      </c>
      <c r="B51" s="10" t="s">
        <v>346</v>
      </c>
      <c r="C51">
        <v>7</v>
      </c>
      <c r="D51">
        <v>305</v>
      </c>
      <c r="E51">
        <v>2674</v>
      </c>
      <c r="F51">
        <f t="shared" si="0"/>
        <v>0.11406133133881825</v>
      </c>
      <c r="G51">
        <v>999</v>
      </c>
    </row>
    <row r="52" spans="1:7">
      <c r="A52">
        <v>4.1152263374485591E-6</v>
      </c>
      <c r="B52" s="10" t="s">
        <v>347</v>
      </c>
      <c r="C52">
        <v>7</v>
      </c>
      <c r="D52">
        <v>289</v>
      </c>
      <c r="E52">
        <v>2628</v>
      </c>
      <c r="F52">
        <f t="shared" si="0"/>
        <v>0.10996955859969558</v>
      </c>
      <c r="G52">
        <v>999</v>
      </c>
    </row>
    <row r="53" spans="1:7">
      <c r="A53">
        <v>1.2345679012345678E-5</v>
      </c>
      <c r="B53" s="10" t="s">
        <v>348</v>
      </c>
      <c r="C53">
        <v>7</v>
      </c>
      <c r="D53">
        <v>307</v>
      </c>
      <c r="E53">
        <v>2456</v>
      </c>
      <c r="F53">
        <f t="shared" si="0"/>
        <v>0.125</v>
      </c>
      <c r="G53">
        <v>999</v>
      </c>
    </row>
    <row r="54" spans="1:7">
      <c r="A54">
        <v>3.7037037037037037E-5</v>
      </c>
      <c r="B54" s="10" t="s">
        <v>349</v>
      </c>
      <c r="C54">
        <v>7</v>
      </c>
      <c r="D54">
        <v>306</v>
      </c>
      <c r="E54">
        <v>2404</v>
      </c>
      <c r="F54">
        <f t="shared" si="0"/>
        <v>0.12728785357737105</v>
      </c>
      <c r="G54">
        <v>999</v>
      </c>
    </row>
    <row r="55" spans="1:7">
      <c r="A55">
        <v>1.111111111111111E-4</v>
      </c>
      <c r="B55" s="10" t="s">
        <v>350</v>
      </c>
      <c r="C55">
        <v>7</v>
      </c>
      <c r="D55">
        <v>348</v>
      </c>
      <c r="E55">
        <v>2530</v>
      </c>
      <c r="F55">
        <f t="shared" si="0"/>
        <v>0.13754940711462452</v>
      </c>
      <c r="G55">
        <v>999</v>
      </c>
    </row>
    <row r="56" spans="1:7">
      <c r="A56">
        <v>3.3333333333333332E-4</v>
      </c>
      <c r="B56" s="10" t="s">
        <v>351</v>
      </c>
      <c r="C56">
        <v>7</v>
      </c>
      <c r="D56">
        <v>395</v>
      </c>
      <c r="E56">
        <v>2424</v>
      </c>
      <c r="F56">
        <f t="shared" si="0"/>
        <v>0.16295379537953794</v>
      </c>
      <c r="G56">
        <v>999</v>
      </c>
    </row>
    <row r="57" spans="1:7">
      <c r="A57">
        <v>1E-3</v>
      </c>
      <c r="B57" s="10" t="s">
        <v>352</v>
      </c>
      <c r="C57">
        <v>7</v>
      </c>
      <c r="D57">
        <v>467</v>
      </c>
      <c r="E57">
        <v>2429</v>
      </c>
      <c r="F57">
        <f t="shared" si="0"/>
        <v>0.19226018937834499</v>
      </c>
      <c r="G57">
        <v>999</v>
      </c>
    </row>
    <row r="58" spans="1:7">
      <c r="A58">
        <v>0</v>
      </c>
      <c r="B58" s="10" t="s">
        <v>353</v>
      </c>
      <c r="C58">
        <v>7</v>
      </c>
      <c r="D58">
        <v>309</v>
      </c>
      <c r="E58">
        <v>2855</v>
      </c>
      <c r="F58">
        <f t="shared" si="0"/>
        <v>0.10823117338003503</v>
      </c>
      <c r="G58">
        <v>999</v>
      </c>
    </row>
    <row r="59" spans="1:7">
      <c r="A59">
        <v>1.371742112482853E-6</v>
      </c>
      <c r="B59" s="10" t="s">
        <v>354</v>
      </c>
      <c r="C59">
        <v>7</v>
      </c>
      <c r="D59">
        <v>337</v>
      </c>
      <c r="E59">
        <v>2589</v>
      </c>
      <c r="F59">
        <f t="shared" si="0"/>
        <v>0.13016608729239088</v>
      </c>
      <c r="G59">
        <v>999</v>
      </c>
    </row>
    <row r="60" spans="1:7">
      <c r="A60">
        <v>4.1152263374485591E-6</v>
      </c>
      <c r="B60" s="10" t="s">
        <v>355</v>
      </c>
      <c r="C60">
        <v>7</v>
      </c>
      <c r="D60">
        <v>270</v>
      </c>
      <c r="E60">
        <v>2256</v>
      </c>
      <c r="F60">
        <f t="shared" si="0"/>
        <v>0.11968085106382979</v>
      </c>
      <c r="G60">
        <v>999</v>
      </c>
    </row>
    <row r="61" spans="1:7">
      <c r="A61">
        <v>1.2345679012345678E-5</v>
      </c>
      <c r="B61" s="10" t="s">
        <v>356</v>
      </c>
      <c r="C61">
        <v>7</v>
      </c>
      <c r="D61">
        <v>273</v>
      </c>
      <c r="E61">
        <v>2207</v>
      </c>
      <c r="F61">
        <f t="shared" si="0"/>
        <v>0.12369732668781151</v>
      </c>
      <c r="G61">
        <v>999</v>
      </c>
    </row>
    <row r="62" spans="1:7">
      <c r="A62">
        <v>3.7037037037037037E-5</v>
      </c>
      <c r="B62" s="10" t="s">
        <v>357</v>
      </c>
      <c r="C62">
        <v>7</v>
      </c>
      <c r="D62">
        <v>302</v>
      </c>
      <c r="E62">
        <v>2567</v>
      </c>
      <c r="F62">
        <f t="shared" si="0"/>
        <v>0.11764705882352941</v>
      </c>
      <c r="G62">
        <v>999</v>
      </c>
    </row>
    <row r="63" spans="1:7">
      <c r="A63">
        <v>1.111111111111111E-4</v>
      </c>
      <c r="B63" s="10" t="s">
        <v>358</v>
      </c>
      <c r="C63">
        <v>7</v>
      </c>
      <c r="D63">
        <v>302</v>
      </c>
      <c r="E63">
        <v>2403</v>
      </c>
      <c r="F63">
        <f t="shared" si="0"/>
        <v>0.12567623803578859</v>
      </c>
      <c r="G63">
        <v>999</v>
      </c>
    </row>
    <row r="64" spans="1:7">
      <c r="A64">
        <v>3.3333333333333332E-4</v>
      </c>
      <c r="B64" s="10" t="s">
        <v>359</v>
      </c>
      <c r="C64">
        <v>7</v>
      </c>
      <c r="D64">
        <v>329</v>
      </c>
      <c r="E64">
        <v>2445</v>
      </c>
      <c r="F64">
        <f t="shared" si="0"/>
        <v>0.134560327198364</v>
      </c>
      <c r="G64">
        <v>999</v>
      </c>
    </row>
    <row r="65" spans="1:7">
      <c r="A65">
        <v>1E-3</v>
      </c>
      <c r="B65" s="10" t="s">
        <v>360</v>
      </c>
      <c r="C65">
        <v>7</v>
      </c>
      <c r="D65">
        <v>414</v>
      </c>
      <c r="E65">
        <v>2428</v>
      </c>
      <c r="F65">
        <f t="shared" si="0"/>
        <v>0.17051070840197693</v>
      </c>
      <c r="G65">
        <v>999</v>
      </c>
    </row>
    <row r="66" spans="1:7">
      <c r="A66">
        <v>0</v>
      </c>
      <c r="B66" s="10" t="s">
        <v>361</v>
      </c>
      <c r="C66">
        <v>7</v>
      </c>
      <c r="D66">
        <v>336</v>
      </c>
      <c r="E66">
        <v>2774</v>
      </c>
      <c r="F66">
        <f t="shared" si="0"/>
        <v>0.12112472963229992</v>
      </c>
      <c r="G66">
        <v>999</v>
      </c>
    </row>
    <row r="67" spans="1:7">
      <c r="A67">
        <v>1.371742112482853E-6</v>
      </c>
      <c r="B67" s="10" t="s">
        <v>362</v>
      </c>
      <c r="C67">
        <v>7</v>
      </c>
      <c r="D67">
        <v>277</v>
      </c>
      <c r="E67">
        <v>2336</v>
      </c>
      <c r="F67">
        <f t="shared" ref="F67:F130" si="1">D67/E67</f>
        <v>0.11857876712328767</v>
      </c>
      <c r="G67">
        <v>999</v>
      </c>
    </row>
    <row r="68" spans="1:7">
      <c r="A68">
        <v>4.1152263374485591E-6</v>
      </c>
      <c r="B68" s="10" t="s">
        <v>363</v>
      </c>
      <c r="C68">
        <v>7</v>
      </c>
      <c r="D68">
        <v>245</v>
      </c>
      <c r="E68">
        <v>2222</v>
      </c>
      <c r="F68">
        <f t="shared" si="1"/>
        <v>0.11026102610261027</v>
      </c>
      <c r="G68">
        <v>999</v>
      </c>
    </row>
    <row r="69" spans="1:7">
      <c r="A69">
        <v>1.2345679012345678E-5</v>
      </c>
      <c r="B69" s="10" t="s">
        <v>364</v>
      </c>
      <c r="C69">
        <v>7</v>
      </c>
      <c r="D69">
        <v>295</v>
      </c>
      <c r="E69">
        <v>2480</v>
      </c>
      <c r="F69">
        <f t="shared" si="1"/>
        <v>0.11895161290322581</v>
      </c>
      <c r="G69">
        <v>999</v>
      </c>
    </row>
    <row r="70" spans="1:7">
      <c r="A70">
        <v>3.7037037037037037E-5</v>
      </c>
      <c r="B70" s="10" t="s">
        <v>365</v>
      </c>
      <c r="C70">
        <v>7</v>
      </c>
      <c r="D70">
        <v>292</v>
      </c>
      <c r="E70">
        <v>2391</v>
      </c>
      <c r="F70">
        <f t="shared" si="1"/>
        <v>0.12212463404433292</v>
      </c>
      <c r="G70">
        <v>999</v>
      </c>
    </row>
    <row r="71" spans="1:7">
      <c r="A71">
        <v>1.111111111111111E-4</v>
      </c>
      <c r="B71" s="10" t="s">
        <v>366</v>
      </c>
      <c r="C71">
        <v>7</v>
      </c>
      <c r="D71">
        <v>271</v>
      </c>
      <c r="E71">
        <v>2357</v>
      </c>
      <c r="F71">
        <f t="shared" si="1"/>
        <v>0.11497666525243955</v>
      </c>
      <c r="G71">
        <v>999</v>
      </c>
    </row>
    <row r="72" spans="1:7">
      <c r="A72">
        <v>3.3333333333333332E-4</v>
      </c>
      <c r="B72" s="10" t="s">
        <v>367</v>
      </c>
      <c r="C72">
        <v>7</v>
      </c>
      <c r="D72">
        <v>320</v>
      </c>
      <c r="E72">
        <v>2591</v>
      </c>
      <c r="F72">
        <f t="shared" si="1"/>
        <v>0.12350443844075647</v>
      </c>
      <c r="G72">
        <v>999</v>
      </c>
    </row>
    <row r="73" spans="1:7">
      <c r="A73">
        <v>1E-3</v>
      </c>
      <c r="B73" s="10" t="s">
        <v>368</v>
      </c>
      <c r="C73">
        <v>7</v>
      </c>
      <c r="D73">
        <v>420</v>
      </c>
      <c r="E73">
        <v>2639</v>
      </c>
      <c r="F73">
        <f t="shared" si="1"/>
        <v>0.15915119363395225</v>
      </c>
      <c r="G73">
        <v>999</v>
      </c>
    </row>
    <row r="74" spans="1:7">
      <c r="A74">
        <v>0</v>
      </c>
      <c r="B74" s="10" t="s">
        <v>369</v>
      </c>
      <c r="C74">
        <v>7</v>
      </c>
      <c r="D74">
        <v>330</v>
      </c>
      <c r="E74">
        <v>2720</v>
      </c>
      <c r="F74">
        <f t="shared" si="1"/>
        <v>0.12132352941176471</v>
      </c>
      <c r="G74">
        <v>999</v>
      </c>
    </row>
    <row r="75" spans="1:7">
      <c r="A75">
        <v>1.371742112482853E-6</v>
      </c>
      <c r="B75" s="10" t="s">
        <v>370</v>
      </c>
      <c r="C75">
        <v>7</v>
      </c>
      <c r="D75">
        <v>335</v>
      </c>
      <c r="E75">
        <v>2650</v>
      </c>
      <c r="F75">
        <f t="shared" si="1"/>
        <v>0.12641509433962264</v>
      </c>
      <c r="G75">
        <v>999</v>
      </c>
    </row>
    <row r="76" spans="1:7">
      <c r="A76">
        <v>4.1152263374485591E-6</v>
      </c>
      <c r="B76" s="10" t="s">
        <v>371</v>
      </c>
      <c r="C76">
        <v>7</v>
      </c>
      <c r="D76">
        <v>308</v>
      </c>
      <c r="E76">
        <v>2601</v>
      </c>
      <c r="F76">
        <f t="shared" si="1"/>
        <v>0.11841599384851979</v>
      </c>
      <c r="G76">
        <v>999</v>
      </c>
    </row>
    <row r="77" spans="1:7">
      <c r="A77">
        <v>1.2345679012345678E-5</v>
      </c>
      <c r="B77" s="10" t="s">
        <v>372</v>
      </c>
      <c r="C77">
        <v>7</v>
      </c>
      <c r="D77">
        <v>271</v>
      </c>
      <c r="E77">
        <v>2475</v>
      </c>
      <c r="F77">
        <f t="shared" si="1"/>
        <v>0.10949494949494949</v>
      </c>
      <c r="G77">
        <v>999</v>
      </c>
    </row>
    <row r="78" spans="1:7">
      <c r="A78">
        <v>3.7037037037037037E-5</v>
      </c>
      <c r="B78" s="10" t="s">
        <v>373</v>
      </c>
      <c r="C78">
        <v>7</v>
      </c>
      <c r="D78">
        <v>292</v>
      </c>
      <c r="E78">
        <v>2672</v>
      </c>
      <c r="F78">
        <f t="shared" si="1"/>
        <v>0.1092814371257485</v>
      </c>
      <c r="G78">
        <v>999</v>
      </c>
    </row>
    <row r="79" spans="1:7">
      <c r="A79">
        <v>1.111111111111111E-4</v>
      </c>
      <c r="B79" s="10" t="s">
        <v>374</v>
      </c>
      <c r="C79">
        <v>7</v>
      </c>
      <c r="D79">
        <v>314</v>
      </c>
      <c r="E79">
        <v>2328</v>
      </c>
      <c r="F79">
        <f t="shared" si="1"/>
        <v>0.13487972508591065</v>
      </c>
      <c r="G79">
        <v>999</v>
      </c>
    </row>
    <row r="80" spans="1:7">
      <c r="A80">
        <v>3.3333333333333332E-4</v>
      </c>
      <c r="B80" s="10" t="s">
        <v>375</v>
      </c>
      <c r="C80">
        <v>7</v>
      </c>
      <c r="D80">
        <v>333</v>
      </c>
      <c r="E80">
        <v>2487</v>
      </c>
      <c r="F80">
        <f t="shared" si="1"/>
        <v>0.1338962605548854</v>
      </c>
      <c r="G80">
        <v>999</v>
      </c>
    </row>
    <row r="81" spans="1:7">
      <c r="A81">
        <v>1E-3</v>
      </c>
      <c r="B81" s="10" t="s">
        <v>376</v>
      </c>
      <c r="C81">
        <v>7</v>
      </c>
      <c r="D81">
        <v>424</v>
      </c>
      <c r="E81">
        <v>2666</v>
      </c>
      <c r="F81">
        <f t="shared" si="1"/>
        <v>0.15903975993998501</v>
      </c>
      <c r="G81">
        <v>999</v>
      </c>
    </row>
    <row r="82" spans="1:7">
      <c r="A82">
        <v>0</v>
      </c>
      <c r="B82" s="10" t="s">
        <v>377</v>
      </c>
      <c r="C82">
        <v>7</v>
      </c>
      <c r="D82">
        <v>303</v>
      </c>
      <c r="E82">
        <v>2750</v>
      </c>
      <c r="F82">
        <f t="shared" si="1"/>
        <v>0.11018181818181819</v>
      </c>
      <c r="G82">
        <v>999</v>
      </c>
    </row>
    <row r="83" spans="1:7">
      <c r="A83">
        <v>1.371742112482853E-6</v>
      </c>
      <c r="B83" s="10" t="s">
        <v>378</v>
      </c>
      <c r="C83">
        <v>7</v>
      </c>
      <c r="D83">
        <v>313</v>
      </c>
      <c r="E83">
        <v>2749</v>
      </c>
      <c r="F83">
        <f t="shared" si="1"/>
        <v>0.11385958530374682</v>
      </c>
      <c r="G83">
        <v>999</v>
      </c>
    </row>
    <row r="84" spans="1:7">
      <c r="A84">
        <v>4.1152263374485591E-6</v>
      </c>
      <c r="B84" s="10" t="s">
        <v>379</v>
      </c>
      <c r="C84">
        <v>7</v>
      </c>
      <c r="D84">
        <v>294</v>
      </c>
      <c r="E84">
        <v>2769</v>
      </c>
      <c r="F84">
        <f t="shared" si="1"/>
        <v>0.10617551462621885</v>
      </c>
      <c r="G84">
        <v>999</v>
      </c>
    </row>
    <row r="85" spans="1:7">
      <c r="A85">
        <v>1.2345679012345678E-5</v>
      </c>
      <c r="B85" s="10" t="s">
        <v>380</v>
      </c>
      <c r="C85">
        <v>7</v>
      </c>
      <c r="D85">
        <v>304</v>
      </c>
      <c r="E85">
        <v>2505</v>
      </c>
      <c r="F85">
        <f t="shared" si="1"/>
        <v>0.12135728542914172</v>
      </c>
      <c r="G85">
        <v>999</v>
      </c>
    </row>
    <row r="86" spans="1:7">
      <c r="A86">
        <v>3.7037037037037037E-5</v>
      </c>
      <c r="B86" s="10" t="s">
        <v>381</v>
      </c>
      <c r="C86">
        <v>7</v>
      </c>
      <c r="D86">
        <v>315</v>
      </c>
      <c r="E86">
        <v>2551</v>
      </c>
      <c r="F86">
        <f t="shared" si="1"/>
        <v>0.12348098784790279</v>
      </c>
      <c r="G86">
        <v>999</v>
      </c>
    </row>
    <row r="87" spans="1:7">
      <c r="A87">
        <v>1.111111111111111E-4</v>
      </c>
      <c r="B87" s="10" t="s">
        <v>382</v>
      </c>
      <c r="C87">
        <v>7</v>
      </c>
      <c r="D87">
        <v>316</v>
      </c>
      <c r="E87">
        <v>2608</v>
      </c>
      <c r="F87">
        <f t="shared" si="1"/>
        <v>0.12116564417177914</v>
      </c>
      <c r="G87">
        <v>999</v>
      </c>
    </row>
    <row r="88" spans="1:7">
      <c r="A88">
        <v>3.3333333333333332E-4</v>
      </c>
      <c r="B88" s="10" t="s">
        <v>383</v>
      </c>
      <c r="C88">
        <v>7</v>
      </c>
      <c r="D88">
        <v>296</v>
      </c>
      <c r="E88">
        <v>2573</v>
      </c>
      <c r="F88">
        <f t="shared" si="1"/>
        <v>0.1150408083948698</v>
      </c>
      <c r="G88">
        <v>999</v>
      </c>
    </row>
    <row r="89" spans="1:7">
      <c r="A89">
        <v>1E-3</v>
      </c>
      <c r="B89" s="10" t="s">
        <v>384</v>
      </c>
      <c r="C89">
        <v>7</v>
      </c>
      <c r="D89">
        <v>406</v>
      </c>
      <c r="E89">
        <v>2634</v>
      </c>
      <c r="F89">
        <f t="shared" si="1"/>
        <v>0.15413819286256644</v>
      </c>
      <c r="G89">
        <v>999</v>
      </c>
    </row>
    <row r="90" spans="1:7">
      <c r="A90">
        <v>0</v>
      </c>
      <c r="B90" s="10" t="s">
        <v>385</v>
      </c>
      <c r="C90">
        <v>7</v>
      </c>
      <c r="D90">
        <v>325</v>
      </c>
      <c r="E90">
        <v>2922</v>
      </c>
      <c r="F90">
        <f t="shared" si="1"/>
        <v>0.11122518822724162</v>
      </c>
      <c r="G90">
        <v>999</v>
      </c>
    </row>
    <row r="91" spans="1:7">
      <c r="A91">
        <v>1.371742112482853E-6</v>
      </c>
      <c r="B91" s="10" t="s">
        <v>386</v>
      </c>
      <c r="C91">
        <v>7</v>
      </c>
      <c r="D91">
        <v>347</v>
      </c>
      <c r="E91">
        <v>2684</v>
      </c>
      <c r="F91">
        <f t="shared" si="1"/>
        <v>0.12928464977645304</v>
      </c>
      <c r="G91">
        <v>999</v>
      </c>
    </row>
    <row r="92" spans="1:7">
      <c r="A92">
        <v>4.1152263374485591E-6</v>
      </c>
      <c r="B92" s="10" t="s">
        <v>387</v>
      </c>
      <c r="C92">
        <v>7</v>
      </c>
      <c r="D92">
        <v>307</v>
      </c>
      <c r="E92">
        <v>2721</v>
      </c>
      <c r="F92">
        <f t="shared" si="1"/>
        <v>0.11282616685042264</v>
      </c>
      <c r="G92">
        <v>999</v>
      </c>
    </row>
    <row r="93" spans="1:7">
      <c r="A93">
        <v>1.2345679012345678E-5</v>
      </c>
      <c r="B93" s="10" t="s">
        <v>388</v>
      </c>
      <c r="C93">
        <v>7</v>
      </c>
      <c r="D93">
        <v>291</v>
      </c>
      <c r="E93">
        <v>2803</v>
      </c>
      <c r="F93">
        <f t="shared" si="1"/>
        <v>0.10381733856582233</v>
      </c>
      <c r="G93">
        <v>999</v>
      </c>
    </row>
    <row r="94" spans="1:7">
      <c r="A94">
        <v>3.7037037037037037E-5</v>
      </c>
      <c r="B94" s="10" t="s">
        <v>389</v>
      </c>
      <c r="C94">
        <v>7</v>
      </c>
      <c r="D94">
        <v>281</v>
      </c>
      <c r="E94">
        <v>2697</v>
      </c>
      <c r="F94">
        <f t="shared" si="1"/>
        <v>0.10418984056358917</v>
      </c>
      <c r="G94">
        <v>999</v>
      </c>
    </row>
    <row r="95" spans="1:7">
      <c r="A95">
        <v>1.111111111111111E-4</v>
      </c>
      <c r="B95" s="10" t="s">
        <v>390</v>
      </c>
      <c r="C95">
        <v>7</v>
      </c>
      <c r="D95">
        <v>270</v>
      </c>
      <c r="E95">
        <v>2663</v>
      </c>
      <c r="F95">
        <f t="shared" si="1"/>
        <v>0.10138941043935411</v>
      </c>
      <c r="G95">
        <v>999</v>
      </c>
    </row>
    <row r="96" spans="1:7">
      <c r="A96">
        <v>3.3333333333333332E-4</v>
      </c>
      <c r="B96" s="10" t="s">
        <v>391</v>
      </c>
      <c r="C96">
        <v>7</v>
      </c>
      <c r="D96">
        <v>330</v>
      </c>
      <c r="E96">
        <v>2623</v>
      </c>
      <c r="F96">
        <f t="shared" si="1"/>
        <v>0.12581014105985514</v>
      </c>
      <c r="G96">
        <v>999</v>
      </c>
    </row>
    <row r="97" spans="1:7">
      <c r="A97">
        <v>1E-3</v>
      </c>
      <c r="B97" s="10" t="s">
        <v>392</v>
      </c>
      <c r="C97">
        <v>7</v>
      </c>
      <c r="D97">
        <v>462</v>
      </c>
      <c r="E97">
        <v>2755</v>
      </c>
      <c r="F97">
        <f t="shared" si="1"/>
        <v>0.1676950998185118</v>
      </c>
      <c r="G97">
        <v>999</v>
      </c>
    </row>
    <row r="98" spans="1:7">
      <c r="A98">
        <v>0</v>
      </c>
      <c r="B98" s="10" t="s">
        <v>297</v>
      </c>
      <c r="C98">
        <v>8</v>
      </c>
      <c r="D98">
        <v>307</v>
      </c>
      <c r="E98">
        <v>2524</v>
      </c>
      <c r="F98">
        <f t="shared" si="1"/>
        <v>0.12163232963549921</v>
      </c>
      <c r="G98">
        <v>830</v>
      </c>
    </row>
    <row r="99" spans="1:7">
      <c r="A99">
        <v>1.371742112482853E-6</v>
      </c>
      <c r="B99" s="10" t="s">
        <v>298</v>
      </c>
      <c r="C99">
        <v>8</v>
      </c>
      <c r="D99">
        <v>344</v>
      </c>
      <c r="E99">
        <v>2286</v>
      </c>
      <c r="F99">
        <f t="shared" si="1"/>
        <v>0.1504811898512686</v>
      </c>
      <c r="G99">
        <v>830</v>
      </c>
    </row>
    <row r="100" spans="1:7">
      <c r="A100">
        <v>4.1152263374485591E-6</v>
      </c>
      <c r="B100" s="10" t="s">
        <v>299</v>
      </c>
      <c r="C100">
        <v>8</v>
      </c>
      <c r="D100">
        <v>800</v>
      </c>
      <c r="E100">
        <v>2278</v>
      </c>
      <c r="F100">
        <f t="shared" si="1"/>
        <v>0.35118525021949076</v>
      </c>
      <c r="G100">
        <v>830</v>
      </c>
    </row>
    <row r="101" spans="1:7">
      <c r="A101">
        <v>1.2345679012345678E-5</v>
      </c>
      <c r="B101" s="10" t="s">
        <v>300</v>
      </c>
      <c r="C101">
        <v>8</v>
      </c>
      <c r="D101">
        <v>2178</v>
      </c>
      <c r="E101">
        <v>2176</v>
      </c>
      <c r="F101">
        <f t="shared" si="1"/>
        <v>1.0009191176470589</v>
      </c>
      <c r="G101">
        <v>830</v>
      </c>
    </row>
    <row r="102" spans="1:7">
      <c r="A102">
        <v>3.7037037037037037E-5</v>
      </c>
      <c r="B102" s="10" t="s">
        <v>301</v>
      </c>
      <c r="C102">
        <v>8</v>
      </c>
      <c r="D102">
        <v>3804</v>
      </c>
      <c r="E102">
        <v>2139</v>
      </c>
      <c r="F102">
        <f t="shared" si="1"/>
        <v>1.7784011220196354</v>
      </c>
      <c r="G102">
        <v>830</v>
      </c>
    </row>
    <row r="103" spans="1:7">
      <c r="A103">
        <v>1.111111111111111E-4</v>
      </c>
      <c r="B103" s="10" t="s">
        <v>302</v>
      </c>
      <c r="C103">
        <v>8</v>
      </c>
      <c r="D103">
        <v>5452</v>
      </c>
      <c r="E103">
        <v>1792</v>
      </c>
      <c r="F103">
        <f t="shared" si="1"/>
        <v>3.0424107142857144</v>
      </c>
      <c r="G103">
        <v>830</v>
      </c>
    </row>
    <row r="104" spans="1:7">
      <c r="A104">
        <v>3.3333333333333332E-4</v>
      </c>
      <c r="B104" s="10" t="s">
        <v>303</v>
      </c>
      <c r="C104">
        <v>8</v>
      </c>
      <c r="D104">
        <v>6281</v>
      </c>
      <c r="E104">
        <v>1802</v>
      </c>
      <c r="F104">
        <f t="shared" si="1"/>
        <v>3.485571587125416</v>
      </c>
      <c r="G104">
        <v>830</v>
      </c>
    </row>
    <row r="105" spans="1:7">
      <c r="A105">
        <v>1E-3</v>
      </c>
      <c r="B105" s="10" t="s">
        <v>304</v>
      </c>
      <c r="C105">
        <v>8</v>
      </c>
      <c r="D105">
        <v>6425</v>
      </c>
      <c r="E105">
        <v>1968</v>
      </c>
      <c r="F105">
        <f t="shared" si="1"/>
        <v>3.2647357723577235</v>
      </c>
      <c r="G105">
        <v>830</v>
      </c>
    </row>
    <row r="106" spans="1:7">
      <c r="A106">
        <v>0</v>
      </c>
      <c r="B106" s="10" t="s">
        <v>305</v>
      </c>
      <c r="C106">
        <v>8</v>
      </c>
      <c r="D106">
        <v>275</v>
      </c>
      <c r="E106">
        <v>2174</v>
      </c>
      <c r="F106">
        <f t="shared" si="1"/>
        <v>0.12649494020239191</v>
      </c>
      <c r="G106">
        <v>830</v>
      </c>
    </row>
    <row r="107" spans="1:7">
      <c r="A107">
        <v>1.371742112482853E-6</v>
      </c>
      <c r="B107" s="10" t="s">
        <v>306</v>
      </c>
      <c r="C107">
        <v>8</v>
      </c>
      <c r="D107">
        <v>385</v>
      </c>
      <c r="E107">
        <v>1945</v>
      </c>
      <c r="F107">
        <f t="shared" si="1"/>
        <v>0.19794344473007713</v>
      </c>
      <c r="G107">
        <v>830</v>
      </c>
    </row>
    <row r="108" spans="1:7">
      <c r="A108">
        <v>4.1152263374485591E-6</v>
      </c>
      <c r="B108" s="10" t="s">
        <v>307</v>
      </c>
      <c r="C108">
        <v>8</v>
      </c>
      <c r="D108">
        <v>988</v>
      </c>
      <c r="E108">
        <v>1974</v>
      </c>
      <c r="F108">
        <f t="shared" si="1"/>
        <v>0.50050658561296857</v>
      </c>
      <c r="G108">
        <v>830</v>
      </c>
    </row>
    <row r="109" spans="1:7">
      <c r="A109">
        <v>1.2345679012345678E-5</v>
      </c>
      <c r="B109" s="10" t="s">
        <v>308</v>
      </c>
      <c r="C109">
        <v>8</v>
      </c>
      <c r="D109">
        <v>2308</v>
      </c>
      <c r="E109">
        <v>1773</v>
      </c>
      <c r="F109">
        <f t="shared" si="1"/>
        <v>1.3017484489565707</v>
      </c>
      <c r="G109">
        <v>830</v>
      </c>
    </row>
    <row r="110" spans="1:7">
      <c r="A110">
        <v>3.7037037037037037E-5</v>
      </c>
      <c r="B110" s="10" t="s">
        <v>309</v>
      </c>
      <c r="C110">
        <v>8</v>
      </c>
      <c r="D110">
        <v>3617</v>
      </c>
      <c r="E110">
        <v>1786</v>
      </c>
      <c r="F110">
        <f t="shared" si="1"/>
        <v>2.0251959686450167</v>
      </c>
      <c r="G110">
        <v>830</v>
      </c>
    </row>
    <row r="111" spans="1:7">
      <c r="A111">
        <v>1.111111111111111E-4</v>
      </c>
      <c r="B111" s="10" t="s">
        <v>310</v>
      </c>
      <c r="C111">
        <v>8</v>
      </c>
      <c r="D111">
        <v>5176</v>
      </c>
      <c r="E111">
        <v>1636</v>
      </c>
      <c r="F111">
        <f t="shared" si="1"/>
        <v>3.1638141809290952</v>
      </c>
      <c r="G111">
        <v>830</v>
      </c>
    </row>
    <row r="112" spans="1:7">
      <c r="A112">
        <v>3.3333333333333332E-4</v>
      </c>
      <c r="B112" s="10" t="s">
        <v>311</v>
      </c>
      <c r="C112">
        <v>8</v>
      </c>
      <c r="D112">
        <v>5898</v>
      </c>
      <c r="E112">
        <v>1729</v>
      </c>
      <c r="F112">
        <f t="shared" si="1"/>
        <v>3.4112203585887797</v>
      </c>
      <c r="G112">
        <v>830</v>
      </c>
    </row>
    <row r="113" spans="1:7">
      <c r="A113">
        <v>1E-3</v>
      </c>
      <c r="B113" s="10" t="s">
        <v>312</v>
      </c>
      <c r="C113">
        <v>8</v>
      </c>
      <c r="D113">
        <v>6354</v>
      </c>
      <c r="E113">
        <v>1896</v>
      </c>
      <c r="F113">
        <f t="shared" si="1"/>
        <v>3.3512658227848102</v>
      </c>
      <c r="G113">
        <v>830</v>
      </c>
    </row>
    <row r="114" spans="1:7">
      <c r="A114">
        <v>0</v>
      </c>
      <c r="B114" s="10" t="s">
        <v>313</v>
      </c>
      <c r="C114">
        <v>8</v>
      </c>
      <c r="D114">
        <v>295</v>
      </c>
      <c r="E114">
        <v>2102</v>
      </c>
      <c r="F114">
        <f t="shared" si="1"/>
        <v>0.14034253092293053</v>
      </c>
      <c r="G114">
        <v>830</v>
      </c>
    </row>
    <row r="115" spans="1:7">
      <c r="A115">
        <v>1.371742112482853E-6</v>
      </c>
      <c r="B115" s="10" t="s">
        <v>314</v>
      </c>
      <c r="C115">
        <v>8</v>
      </c>
      <c r="D115">
        <v>341</v>
      </c>
      <c r="E115">
        <v>1877</v>
      </c>
      <c r="F115">
        <f t="shared" si="1"/>
        <v>0.18167288225892381</v>
      </c>
      <c r="G115">
        <v>830</v>
      </c>
    </row>
    <row r="116" spans="1:7">
      <c r="A116">
        <v>4.1152263374485591E-6</v>
      </c>
      <c r="B116" s="10" t="s">
        <v>315</v>
      </c>
      <c r="C116">
        <v>8</v>
      </c>
      <c r="D116">
        <v>935</v>
      </c>
      <c r="E116">
        <v>1884</v>
      </c>
      <c r="F116">
        <f t="shared" si="1"/>
        <v>0.49628450106157113</v>
      </c>
      <c r="G116">
        <v>830</v>
      </c>
    </row>
    <row r="117" spans="1:7">
      <c r="A117">
        <v>1.2345679012345678E-5</v>
      </c>
      <c r="B117" s="10" t="s">
        <v>316</v>
      </c>
      <c r="C117">
        <v>8</v>
      </c>
      <c r="D117">
        <v>2321</v>
      </c>
      <c r="E117">
        <v>1870</v>
      </c>
      <c r="F117">
        <f t="shared" si="1"/>
        <v>1.2411764705882353</v>
      </c>
      <c r="G117">
        <v>830</v>
      </c>
    </row>
    <row r="118" spans="1:7">
      <c r="A118">
        <v>3.7037037037037037E-5</v>
      </c>
      <c r="B118" s="10" t="s">
        <v>317</v>
      </c>
      <c r="C118">
        <v>8</v>
      </c>
      <c r="D118">
        <v>3596</v>
      </c>
      <c r="E118">
        <v>1624</v>
      </c>
      <c r="F118">
        <f t="shared" si="1"/>
        <v>2.2142857142857144</v>
      </c>
      <c r="G118">
        <v>830</v>
      </c>
    </row>
    <row r="119" spans="1:7">
      <c r="A119">
        <v>1.111111111111111E-4</v>
      </c>
      <c r="B119" s="10" t="s">
        <v>318</v>
      </c>
      <c r="C119">
        <v>8</v>
      </c>
      <c r="D119">
        <v>5255</v>
      </c>
      <c r="E119">
        <v>1642</v>
      </c>
      <c r="F119">
        <f t="shared" si="1"/>
        <v>3.200365408038977</v>
      </c>
      <c r="G119">
        <v>830</v>
      </c>
    </row>
    <row r="120" spans="1:7">
      <c r="A120">
        <v>3.3333333333333332E-4</v>
      </c>
      <c r="B120" s="10" t="s">
        <v>319</v>
      </c>
      <c r="C120">
        <v>8</v>
      </c>
      <c r="D120">
        <v>5995</v>
      </c>
      <c r="E120">
        <v>1632</v>
      </c>
      <c r="F120">
        <f t="shared" si="1"/>
        <v>3.673406862745098</v>
      </c>
      <c r="G120">
        <v>830</v>
      </c>
    </row>
    <row r="121" spans="1:7">
      <c r="A121">
        <v>1E-3</v>
      </c>
      <c r="B121" s="10" t="s">
        <v>320</v>
      </c>
      <c r="C121">
        <v>8</v>
      </c>
      <c r="D121">
        <v>6542</v>
      </c>
      <c r="E121">
        <v>1530</v>
      </c>
      <c r="F121">
        <f t="shared" si="1"/>
        <v>4.2758169934640522</v>
      </c>
      <c r="G121">
        <v>830</v>
      </c>
    </row>
    <row r="122" spans="1:7">
      <c r="A122">
        <v>0</v>
      </c>
      <c r="B122" s="10" t="s">
        <v>321</v>
      </c>
      <c r="C122">
        <v>8</v>
      </c>
      <c r="D122">
        <v>298</v>
      </c>
      <c r="E122">
        <v>2056</v>
      </c>
      <c r="F122">
        <f t="shared" si="1"/>
        <v>0.14494163424124515</v>
      </c>
      <c r="G122">
        <v>830</v>
      </c>
    </row>
    <row r="123" spans="1:7">
      <c r="A123">
        <v>1.371742112482853E-6</v>
      </c>
      <c r="B123" s="10" t="s">
        <v>322</v>
      </c>
      <c r="C123">
        <v>8</v>
      </c>
      <c r="D123">
        <v>376</v>
      </c>
      <c r="E123">
        <v>1956</v>
      </c>
      <c r="F123">
        <f t="shared" si="1"/>
        <v>0.19222903885480572</v>
      </c>
      <c r="G123">
        <v>830</v>
      </c>
    </row>
    <row r="124" spans="1:7">
      <c r="A124">
        <v>4.1152263374485591E-6</v>
      </c>
      <c r="B124" s="10" t="s">
        <v>323</v>
      </c>
      <c r="C124">
        <v>8</v>
      </c>
      <c r="D124">
        <v>870</v>
      </c>
      <c r="E124">
        <v>1834</v>
      </c>
      <c r="F124">
        <f t="shared" si="1"/>
        <v>0.47437295528898582</v>
      </c>
      <c r="G124">
        <v>830</v>
      </c>
    </row>
    <row r="125" spans="1:7">
      <c r="A125">
        <v>1.2345679012345678E-5</v>
      </c>
      <c r="B125" s="10" t="s">
        <v>324</v>
      </c>
      <c r="C125">
        <v>8</v>
      </c>
      <c r="D125">
        <v>2496</v>
      </c>
      <c r="E125">
        <v>1824</v>
      </c>
      <c r="F125">
        <f t="shared" si="1"/>
        <v>1.368421052631579</v>
      </c>
      <c r="G125">
        <v>830</v>
      </c>
    </row>
    <row r="126" spans="1:7">
      <c r="A126">
        <v>3.7037037037037037E-5</v>
      </c>
      <c r="B126" s="10" t="s">
        <v>325</v>
      </c>
      <c r="C126">
        <v>8</v>
      </c>
      <c r="D126">
        <v>3654</v>
      </c>
      <c r="E126">
        <v>1764</v>
      </c>
      <c r="F126">
        <f t="shared" si="1"/>
        <v>2.0714285714285716</v>
      </c>
      <c r="G126">
        <v>830</v>
      </c>
    </row>
    <row r="127" spans="1:7">
      <c r="A127">
        <v>1.111111111111111E-4</v>
      </c>
      <c r="B127" s="10" t="s">
        <v>326</v>
      </c>
      <c r="C127">
        <v>8</v>
      </c>
      <c r="D127">
        <v>4967</v>
      </c>
      <c r="E127">
        <v>1524</v>
      </c>
      <c r="F127">
        <f t="shared" si="1"/>
        <v>3.2591863517060369</v>
      </c>
      <c r="G127">
        <v>830</v>
      </c>
    </row>
    <row r="128" spans="1:7">
      <c r="A128">
        <v>3.3333333333333332E-4</v>
      </c>
      <c r="B128" s="10" t="s">
        <v>327</v>
      </c>
      <c r="C128">
        <v>8</v>
      </c>
      <c r="D128">
        <v>5826</v>
      </c>
      <c r="E128">
        <v>1623</v>
      </c>
      <c r="F128">
        <f t="shared" si="1"/>
        <v>3.5896487985212571</v>
      </c>
      <c r="G128">
        <v>830</v>
      </c>
    </row>
    <row r="129" spans="1:7">
      <c r="A129">
        <v>1E-3</v>
      </c>
      <c r="B129" s="10" t="s">
        <v>328</v>
      </c>
      <c r="C129">
        <v>8</v>
      </c>
      <c r="D129">
        <v>6140</v>
      </c>
      <c r="E129">
        <v>2135</v>
      </c>
      <c r="F129">
        <f t="shared" si="1"/>
        <v>2.8758782201405153</v>
      </c>
      <c r="G129">
        <v>830</v>
      </c>
    </row>
    <row r="130" spans="1:7">
      <c r="A130">
        <v>0</v>
      </c>
      <c r="B130" s="10" t="s">
        <v>329</v>
      </c>
      <c r="C130">
        <v>8</v>
      </c>
      <c r="D130">
        <v>273</v>
      </c>
      <c r="E130">
        <v>1980</v>
      </c>
      <c r="F130">
        <f t="shared" si="1"/>
        <v>0.13787878787878788</v>
      </c>
      <c r="G130">
        <v>830</v>
      </c>
    </row>
    <row r="131" spans="1:7">
      <c r="A131">
        <v>1.371742112482853E-6</v>
      </c>
      <c r="B131" s="10" t="s">
        <v>330</v>
      </c>
      <c r="C131">
        <v>8</v>
      </c>
      <c r="D131">
        <v>363</v>
      </c>
      <c r="E131">
        <v>1969</v>
      </c>
      <c r="F131">
        <f t="shared" ref="F131:F193" si="2">D131/E131</f>
        <v>0.18435754189944134</v>
      </c>
      <c r="G131">
        <v>830</v>
      </c>
    </row>
    <row r="132" spans="1:7">
      <c r="A132">
        <v>4.1152263374485591E-6</v>
      </c>
      <c r="B132" s="10" t="s">
        <v>331</v>
      </c>
      <c r="C132">
        <v>8</v>
      </c>
      <c r="D132">
        <v>801</v>
      </c>
      <c r="E132">
        <v>1785</v>
      </c>
      <c r="F132">
        <f t="shared" si="2"/>
        <v>0.44873949579831934</v>
      </c>
      <c r="G132">
        <v>830</v>
      </c>
    </row>
    <row r="133" spans="1:7">
      <c r="A133">
        <v>1.2345679012345678E-5</v>
      </c>
      <c r="B133" s="10" t="s">
        <v>332</v>
      </c>
      <c r="C133">
        <v>8</v>
      </c>
      <c r="D133">
        <v>2528</v>
      </c>
      <c r="E133">
        <v>1962</v>
      </c>
      <c r="F133">
        <f t="shared" si="2"/>
        <v>1.2884811416921509</v>
      </c>
      <c r="G133">
        <v>830</v>
      </c>
    </row>
    <row r="134" spans="1:7">
      <c r="A134">
        <v>3.7037037037037037E-5</v>
      </c>
      <c r="B134" s="10" t="s">
        <v>333</v>
      </c>
      <c r="C134">
        <v>8</v>
      </c>
      <c r="D134">
        <v>3993</v>
      </c>
      <c r="E134">
        <v>1628</v>
      </c>
      <c r="F134">
        <f t="shared" si="2"/>
        <v>2.4527027027027026</v>
      </c>
      <c r="G134">
        <v>830</v>
      </c>
    </row>
    <row r="135" spans="1:7">
      <c r="A135">
        <v>1.111111111111111E-4</v>
      </c>
      <c r="B135" s="10" t="s">
        <v>334</v>
      </c>
      <c r="C135">
        <v>8</v>
      </c>
      <c r="D135">
        <v>5170</v>
      </c>
      <c r="E135">
        <v>1587</v>
      </c>
      <c r="F135">
        <f t="shared" si="2"/>
        <v>3.2577189666036546</v>
      </c>
      <c r="G135">
        <v>830</v>
      </c>
    </row>
    <row r="136" spans="1:7">
      <c r="A136">
        <v>3.3333333333333332E-4</v>
      </c>
      <c r="B136" s="10" t="s">
        <v>335</v>
      </c>
      <c r="C136">
        <v>8</v>
      </c>
      <c r="D136">
        <v>5978</v>
      </c>
      <c r="E136">
        <v>1570</v>
      </c>
      <c r="F136">
        <f t="shared" si="2"/>
        <v>3.8076433121019106</v>
      </c>
      <c r="G136">
        <v>830</v>
      </c>
    </row>
    <row r="137" spans="1:7">
      <c r="A137">
        <v>1E-3</v>
      </c>
      <c r="B137" s="10" t="s">
        <v>336</v>
      </c>
      <c r="C137">
        <v>8</v>
      </c>
      <c r="D137">
        <v>6475</v>
      </c>
      <c r="E137">
        <v>1516</v>
      </c>
      <c r="F137">
        <f t="shared" si="2"/>
        <v>4.2711081794195254</v>
      </c>
      <c r="G137">
        <v>830</v>
      </c>
    </row>
    <row r="138" spans="1:7">
      <c r="A138">
        <v>0</v>
      </c>
      <c r="B138" s="10" t="s">
        <v>337</v>
      </c>
      <c r="C138">
        <v>8</v>
      </c>
      <c r="D138">
        <v>287</v>
      </c>
      <c r="E138">
        <v>2078</v>
      </c>
      <c r="F138">
        <f t="shared" si="2"/>
        <v>0.1381135707410972</v>
      </c>
      <c r="G138">
        <v>830</v>
      </c>
    </row>
    <row r="139" spans="1:7">
      <c r="A139">
        <v>1.371742112482853E-6</v>
      </c>
      <c r="B139" s="10" t="s">
        <v>338</v>
      </c>
      <c r="C139">
        <v>8</v>
      </c>
      <c r="D139">
        <v>357</v>
      </c>
      <c r="E139">
        <v>1995</v>
      </c>
      <c r="F139">
        <f t="shared" si="2"/>
        <v>0.17894736842105263</v>
      </c>
      <c r="G139">
        <v>830</v>
      </c>
    </row>
    <row r="140" spans="1:7">
      <c r="A140">
        <v>4.1152263374485591E-6</v>
      </c>
      <c r="B140" s="10" t="s">
        <v>339</v>
      </c>
      <c r="C140">
        <v>8</v>
      </c>
      <c r="D140">
        <v>922</v>
      </c>
      <c r="E140">
        <v>1988</v>
      </c>
      <c r="F140">
        <f t="shared" si="2"/>
        <v>0.46378269617706236</v>
      </c>
      <c r="G140">
        <v>830</v>
      </c>
    </row>
    <row r="141" spans="1:7">
      <c r="A141">
        <v>1.2345679012345678E-5</v>
      </c>
      <c r="B141" s="10" t="s">
        <v>340</v>
      </c>
      <c r="C141">
        <v>8</v>
      </c>
      <c r="D141">
        <v>2529</v>
      </c>
      <c r="E141">
        <v>1930</v>
      </c>
      <c r="F141">
        <f t="shared" si="2"/>
        <v>1.3103626943005182</v>
      </c>
      <c r="G141">
        <v>830</v>
      </c>
    </row>
    <row r="142" spans="1:7">
      <c r="A142">
        <v>3.7037037037037037E-5</v>
      </c>
      <c r="B142" s="10" t="s">
        <v>341</v>
      </c>
      <c r="C142">
        <v>8</v>
      </c>
      <c r="D142">
        <v>3811</v>
      </c>
      <c r="E142">
        <v>1839</v>
      </c>
      <c r="F142">
        <f t="shared" si="2"/>
        <v>2.0723219140837412</v>
      </c>
      <c r="G142">
        <v>830</v>
      </c>
    </row>
    <row r="143" spans="1:7">
      <c r="A143">
        <v>1.111111111111111E-4</v>
      </c>
      <c r="B143" s="10" t="s">
        <v>342</v>
      </c>
      <c r="C143">
        <v>8</v>
      </c>
      <c r="D143">
        <v>5272</v>
      </c>
      <c r="E143">
        <v>1661</v>
      </c>
      <c r="F143">
        <f t="shared" si="2"/>
        <v>3.1739915713425648</v>
      </c>
      <c r="G143">
        <v>830</v>
      </c>
    </row>
    <row r="144" spans="1:7">
      <c r="A144">
        <v>3.3333333333333332E-4</v>
      </c>
      <c r="B144" s="10" t="s">
        <v>343</v>
      </c>
      <c r="C144">
        <v>8</v>
      </c>
      <c r="D144">
        <v>5931</v>
      </c>
      <c r="E144">
        <v>1586</v>
      </c>
      <c r="F144">
        <f t="shared" si="2"/>
        <v>3.7395964691046659</v>
      </c>
      <c r="G144">
        <v>830</v>
      </c>
    </row>
    <row r="145" spans="1:7">
      <c r="A145">
        <v>1E-3</v>
      </c>
      <c r="B145" s="10" t="s">
        <v>344</v>
      </c>
      <c r="C145">
        <v>8</v>
      </c>
      <c r="D145">
        <v>6941</v>
      </c>
      <c r="E145">
        <v>2187</v>
      </c>
      <c r="F145">
        <f t="shared" si="2"/>
        <v>3.1737540009144949</v>
      </c>
      <c r="G145">
        <v>830</v>
      </c>
    </row>
    <row r="146" spans="1:7">
      <c r="A146">
        <v>0</v>
      </c>
      <c r="B146" s="10" t="s">
        <v>345</v>
      </c>
      <c r="C146">
        <v>8</v>
      </c>
      <c r="D146">
        <v>364</v>
      </c>
      <c r="E146">
        <v>2727</v>
      </c>
      <c r="F146">
        <f t="shared" si="2"/>
        <v>0.13348001466813347</v>
      </c>
      <c r="G146">
        <v>999</v>
      </c>
    </row>
    <row r="147" spans="1:7">
      <c r="A147">
        <v>1.371742112482853E-6</v>
      </c>
      <c r="B147" s="10" t="s">
        <v>346</v>
      </c>
      <c r="C147">
        <v>8</v>
      </c>
      <c r="D147">
        <v>329</v>
      </c>
      <c r="E147">
        <v>2527</v>
      </c>
      <c r="F147">
        <f t="shared" si="2"/>
        <v>0.13019390581717452</v>
      </c>
      <c r="G147">
        <v>999</v>
      </c>
    </row>
    <row r="148" spans="1:7">
      <c r="A148">
        <v>4.1152263374485591E-6</v>
      </c>
      <c r="B148" s="10" t="s">
        <v>347</v>
      </c>
      <c r="C148">
        <v>8</v>
      </c>
      <c r="D148">
        <v>341</v>
      </c>
      <c r="E148">
        <v>2526</v>
      </c>
      <c r="F148">
        <f t="shared" si="2"/>
        <v>0.13499604117181313</v>
      </c>
      <c r="G148">
        <v>999</v>
      </c>
    </row>
    <row r="149" spans="1:7">
      <c r="A149">
        <v>1.2345679012345678E-5</v>
      </c>
      <c r="B149" s="10" t="s">
        <v>348</v>
      </c>
      <c r="C149">
        <v>8</v>
      </c>
      <c r="D149">
        <v>338</v>
      </c>
      <c r="E149">
        <v>2468</v>
      </c>
      <c r="F149">
        <f t="shared" si="2"/>
        <v>0.13695299837925445</v>
      </c>
      <c r="G149">
        <v>999</v>
      </c>
    </row>
    <row r="150" spans="1:7">
      <c r="A150">
        <v>3.7037037037037037E-5</v>
      </c>
      <c r="B150" s="10" t="s">
        <v>349</v>
      </c>
      <c r="C150">
        <v>8</v>
      </c>
      <c r="D150">
        <v>396</v>
      </c>
      <c r="E150">
        <v>2633</v>
      </c>
      <c r="F150">
        <f t="shared" si="2"/>
        <v>0.15039878465628562</v>
      </c>
      <c r="G150">
        <v>999</v>
      </c>
    </row>
    <row r="151" spans="1:7">
      <c r="A151">
        <v>1.111111111111111E-4</v>
      </c>
      <c r="B151" s="10" t="s">
        <v>350</v>
      </c>
      <c r="C151">
        <v>8</v>
      </c>
      <c r="D151">
        <v>384</v>
      </c>
      <c r="E151">
        <v>2665</v>
      </c>
      <c r="F151">
        <f t="shared" si="2"/>
        <v>0.14409005628517824</v>
      </c>
      <c r="G151">
        <v>999</v>
      </c>
    </row>
    <row r="152" spans="1:7">
      <c r="A152">
        <v>3.3333333333333332E-4</v>
      </c>
      <c r="B152" s="10" t="s">
        <v>351</v>
      </c>
      <c r="C152">
        <v>8</v>
      </c>
      <c r="D152">
        <v>398</v>
      </c>
      <c r="E152">
        <v>2636</v>
      </c>
      <c r="F152">
        <f t="shared" si="2"/>
        <v>0.15098634294385432</v>
      </c>
      <c r="G152">
        <v>999</v>
      </c>
    </row>
    <row r="153" spans="1:7">
      <c r="A153">
        <v>1E-3</v>
      </c>
      <c r="B153" s="10" t="s">
        <v>352</v>
      </c>
      <c r="C153">
        <v>8</v>
      </c>
      <c r="D153">
        <v>460</v>
      </c>
      <c r="E153">
        <v>2906</v>
      </c>
      <c r="F153">
        <f t="shared" si="2"/>
        <v>0.15829318651066759</v>
      </c>
      <c r="G153">
        <v>999</v>
      </c>
    </row>
    <row r="154" spans="1:7">
      <c r="A154">
        <v>0</v>
      </c>
      <c r="B154" s="10" t="s">
        <v>353</v>
      </c>
      <c r="C154">
        <v>8</v>
      </c>
      <c r="D154">
        <v>293</v>
      </c>
      <c r="E154">
        <v>2675</v>
      </c>
      <c r="F154">
        <f t="shared" si="2"/>
        <v>0.10953271028037383</v>
      </c>
      <c r="G154">
        <v>999</v>
      </c>
    </row>
    <row r="155" spans="1:7">
      <c r="A155">
        <v>1.371742112482853E-6</v>
      </c>
      <c r="B155" s="10" t="s">
        <v>354</v>
      </c>
      <c r="C155">
        <v>8</v>
      </c>
      <c r="D155">
        <v>285</v>
      </c>
      <c r="E155">
        <v>2441</v>
      </c>
      <c r="F155">
        <f t="shared" si="2"/>
        <v>0.11675542810323637</v>
      </c>
      <c r="G155">
        <v>999</v>
      </c>
    </row>
    <row r="156" spans="1:7">
      <c r="A156">
        <v>4.1152263374485591E-6</v>
      </c>
      <c r="B156" s="10" t="s">
        <v>355</v>
      </c>
      <c r="C156">
        <v>8</v>
      </c>
      <c r="D156">
        <v>310</v>
      </c>
      <c r="E156">
        <v>2523</v>
      </c>
      <c r="F156">
        <f t="shared" si="2"/>
        <v>0.12286959968291716</v>
      </c>
      <c r="G156">
        <v>999</v>
      </c>
    </row>
    <row r="157" spans="1:7">
      <c r="A157">
        <v>1.2345679012345678E-5</v>
      </c>
      <c r="B157" s="10" t="s">
        <v>356</v>
      </c>
      <c r="C157">
        <v>8</v>
      </c>
      <c r="D157">
        <v>315</v>
      </c>
      <c r="E157">
        <v>2345</v>
      </c>
      <c r="F157">
        <f t="shared" si="2"/>
        <v>0.13432835820895522</v>
      </c>
      <c r="G157">
        <v>999</v>
      </c>
    </row>
    <row r="158" spans="1:7">
      <c r="A158">
        <v>3.7037037037037037E-5</v>
      </c>
      <c r="B158" s="10" t="s">
        <v>357</v>
      </c>
      <c r="C158">
        <v>8</v>
      </c>
      <c r="D158">
        <v>343</v>
      </c>
      <c r="E158">
        <v>2403</v>
      </c>
      <c r="F158">
        <f t="shared" si="2"/>
        <v>0.14273824386183936</v>
      </c>
      <c r="G158">
        <v>999</v>
      </c>
    </row>
    <row r="159" spans="1:7">
      <c r="A159">
        <v>1.111111111111111E-4</v>
      </c>
      <c r="B159" s="10" t="s">
        <v>358</v>
      </c>
      <c r="C159">
        <v>8</v>
      </c>
      <c r="D159">
        <v>301</v>
      </c>
      <c r="E159">
        <v>2232</v>
      </c>
      <c r="F159">
        <f t="shared" si="2"/>
        <v>0.13485663082437277</v>
      </c>
      <c r="G159">
        <v>999</v>
      </c>
    </row>
    <row r="160" spans="1:7">
      <c r="A160">
        <v>3.3333333333333332E-4</v>
      </c>
      <c r="B160" s="10" t="s">
        <v>359</v>
      </c>
      <c r="C160">
        <v>8</v>
      </c>
      <c r="D160">
        <v>354</v>
      </c>
      <c r="E160">
        <v>2671</v>
      </c>
      <c r="F160">
        <f t="shared" si="2"/>
        <v>0.13253463122426057</v>
      </c>
      <c r="G160">
        <v>999</v>
      </c>
    </row>
    <row r="161" spans="1:7">
      <c r="A161">
        <v>1E-3</v>
      </c>
      <c r="B161" s="10" t="s">
        <v>360</v>
      </c>
      <c r="C161">
        <v>8</v>
      </c>
      <c r="D161">
        <v>381</v>
      </c>
      <c r="E161">
        <v>2652</v>
      </c>
      <c r="F161">
        <f t="shared" si="2"/>
        <v>0.14366515837104071</v>
      </c>
      <c r="G161">
        <v>999</v>
      </c>
    </row>
    <row r="162" spans="1:7">
      <c r="A162">
        <v>0</v>
      </c>
      <c r="B162" s="10" t="s">
        <v>361</v>
      </c>
      <c r="C162">
        <v>8</v>
      </c>
      <c r="D162">
        <v>306</v>
      </c>
      <c r="E162">
        <v>2543</v>
      </c>
      <c r="F162">
        <f t="shared" si="2"/>
        <v>0.12033031852143138</v>
      </c>
      <c r="G162">
        <v>999</v>
      </c>
    </row>
    <row r="163" spans="1:7">
      <c r="A163">
        <v>1.371742112482853E-6</v>
      </c>
      <c r="B163" s="10" t="s">
        <v>362</v>
      </c>
      <c r="C163">
        <v>8</v>
      </c>
      <c r="D163">
        <v>310</v>
      </c>
      <c r="E163">
        <v>2262</v>
      </c>
      <c r="F163">
        <f t="shared" si="2"/>
        <v>0.13704686118479223</v>
      </c>
      <c r="G163">
        <v>999</v>
      </c>
    </row>
    <row r="164" spans="1:7">
      <c r="A164">
        <v>4.1152263374485591E-6</v>
      </c>
      <c r="B164" s="10" t="s">
        <v>363</v>
      </c>
      <c r="C164">
        <v>8</v>
      </c>
      <c r="D164">
        <v>313</v>
      </c>
      <c r="E164">
        <v>2384</v>
      </c>
      <c r="F164">
        <f t="shared" si="2"/>
        <v>0.13129194630872484</v>
      </c>
      <c r="G164">
        <v>999</v>
      </c>
    </row>
    <row r="165" spans="1:7">
      <c r="A165">
        <v>1.2345679012345678E-5</v>
      </c>
      <c r="B165" s="10" t="s">
        <v>364</v>
      </c>
      <c r="C165">
        <v>8</v>
      </c>
      <c r="D165">
        <v>277</v>
      </c>
      <c r="E165">
        <v>2329</v>
      </c>
      <c r="F165">
        <f t="shared" si="2"/>
        <v>0.11893516530699871</v>
      </c>
      <c r="G165">
        <v>999</v>
      </c>
    </row>
    <row r="166" spans="1:7">
      <c r="A166">
        <v>3.7037037037037037E-5</v>
      </c>
      <c r="B166" s="10" t="s">
        <v>365</v>
      </c>
      <c r="C166">
        <v>8</v>
      </c>
      <c r="D166">
        <v>282</v>
      </c>
      <c r="E166">
        <v>2162</v>
      </c>
      <c r="F166">
        <f t="shared" si="2"/>
        <v>0.13043478260869565</v>
      </c>
      <c r="G166">
        <v>999</v>
      </c>
    </row>
    <row r="167" spans="1:7">
      <c r="A167">
        <v>1.111111111111111E-4</v>
      </c>
      <c r="B167" s="10" t="s">
        <v>366</v>
      </c>
      <c r="C167">
        <v>8</v>
      </c>
      <c r="D167">
        <v>278</v>
      </c>
      <c r="E167">
        <v>2140</v>
      </c>
      <c r="F167">
        <f t="shared" si="2"/>
        <v>0.12990654205607477</v>
      </c>
      <c r="G167">
        <v>999</v>
      </c>
    </row>
    <row r="168" spans="1:7">
      <c r="A168">
        <v>3.3333333333333332E-4</v>
      </c>
      <c r="B168" s="10" t="s">
        <v>367</v>
      </c>
      <c r="C168">
        <v>8</v>
      </c>
      <c r="D168">
        <v>324</v>
      </c>
      <c r="E168">
        <v>2575</v>
      </c>
      <c r="F168">
        <f t="shared" si="2"/>
        <v>0.12582524271844661</v>
      </c>
      <c r="G168">
        <v>999</v>
      </c>
    </row>
    <row r="169" spans="1:7">
      <c r="A169">
        <v>1E-3</v>
      </c>
      <c r="B169" s="10" t="s">
        <v>368</v>
      </c>
      <c r="C169">
        <v>8</v>
      </c>
      <c r="D169">
        <v>394</v>
      </c>
      <c r="E169">
        <v>2724</v>
      </c>
      <c r="F169">
        <f t="shared" si="2"/>
        <v>0.14464023494860501</v>
      </c>
      <c r="G169">
        <v>999</v>
      </c>
    </row>
    <row r="170" spans="1:7">
      <c r="A170">
        <v>0</v>
      </c>
      <c r="B170" s="10" t="s">
        <v>369</v>
      </c>
      <c r="C170">
        <v>8</v>
      </c>
      <c r="D170">
        <v>253</v>
      </c>
      <c r="E170">
        <v>2289</v>
      </c>
      <c r="F170">
        <f t="shared" si="2"/>
        <v>0.11052861511577108</v>
      </c>
      <c r="G170">
        <v>999</v>
      </c>
    </row>
    <row r="171" spans="1:7">
      <c r="A171">
        <v>1.371742112482853E-6</v>
      </c>
      <c r="B171" s="10" t="s">
        <v>370</v>
      </c>
      <c r="C171">
        <v>8</v>
      </c>
      <c r="D171">
        <v>308</v>
      </c>
      <c r="E171">
        <v>2422</v>
      </c>
      <c r="F171">
        <f t="shared" si="2"/>
        <v>0.12716763005780346</v>
      </c>
      <c r="G171">
        <v>999</v>
      </c>
    </row>
    <row r="172" spans="1:7">
      <c r="A172">
        <v>4.1152263374485591E-6</v>
      </c>
      <c r="B172" s="10" t="s">
        <v>371</v>
      </c>
      <c r="C172">
        <v>8</v>
      </c>
      <c r="D172">
        <v>298</v>
      </c>
      <c r="E172">
        <v>2293</v>
      </c>
      <c r="F172">
        <f t="shared" si="2"/>
        <v>0.12996075010902747</v>
      </c>
      <c r="G172">
        <v>999</v>
      </c>
    </row>
    <row r="173" spans="1:7">
      <c r="A173">
        <v>1.2345679012345678E-5</v>
      </c>
      <c r="B173" s="10" t="s">
        <v>372</v>
      </c>
      <c r="C173">
        <v>8</v>
      </c>
      <c r="D173">
        <v>281</v>
      </c>
      <c r="E173">
        <v>2159</v>
      </c>
      <c r="F173">
        <f t="shared" si="2"/>
        <v>0.13015284854099121</v>
      </c>
      <c r="G173">
        <v>999</v>
      </c>
    </row>
    <row r="174" spans="1:7">
      <c r="A174">
        <v>3.7037037037037037E-5</v>
      </c>
      <c r="B174" s="10" t="s">
        <v>373</v>
      </c>
      <c r="C174">
        <v>8</v>
      </c>
      <c r="D174">
        <v>265</v>
      </c>
      <c r="E174">
        <v>2064</v>
      </c>
      <c r="F174">
        <f t="shared" si="2"/>
        <v>0.12839147286821706</v>
      </c>
      <c r="G174">
        <v>999</v>
      </c>
    </row>
    <row r="175" spans="1:7">
      <c r="A175">
        <v>1.111111111111111E-4</v>
      </c>
      <c r="B175" s="10" t="s">
        <v>374</v>
      </c>
      <c r="C175">
        <v>8</v>
      </c>
      <c r="D175">
        <v>279</v>
      </c>
      <c r="E175">
        <v>2148</v>
      </c>
      <c r="F175">
        <f t="shared" si="2"/>
        <v>0.12988826815642457</v>
      </c>
      <c r="G175">
        <v>999</v>
      </c>
    </row>
    <row r="176" spans="1:7">
      <c r="A176">
        <v>3.3333333333333332E-4</v>
      </c>
      <c r="B176" s="10" t="s">
        <v>375</v>
      </c>
      <c r="C176">
        <v>8</v>
      </c>
      <c r="D176">
        <v>314</v>
      </c>
      <c r="E176">
        <v>2608</v>
      </c>
      <c r="F176">
        <f t="shared" si="2"/>
        <v>0.12039877300613497</v>
      </c>
      <c r="G176">
        <v>999</v>
      </c>
    </row>
    <row r="177" spans="1:7">
      <c r="A177">
        <v>1E-3</v>
      </c>
      <c r="B177" s="10" t="s">
        <v>376</v>
      </c>
      <c r="C177">
        <v>8</v>
      </c>
      <c r="D177">
        <v>409</v>
      </c>
      <c r="E177">
        <v>2978</v>
      </c>
      <c r="F177">
        <f t="shared" si="2"/>
        <v>0.13734049697783748</v>
      </c>
      <c r="G177">
        <v>999</v>
      </c>
    </row>
    <row r="178" spans="1:7">
      <c r="A178">
        <v>0</v>
      </c>
      <c r="B178" s="10" t="s">
        <v>377</v>
      </c>
      <c r="C178">
        <v>8</v>
      </c>
      <c r="D178">
        <v>280</v>
      </c>
      <c r="E178">
        <v>2482</v>
      </c>
      <c r="F178">
        <f t="shared" si="2"/>
        <v>0.11281224818694602</v>
      </c>
      <c r="G178">
        <v>999</v>
      </c>
    </row>
    <row r="179" spans="1:7">
      <c r="A179">
        <v>1.371742112482853E-6</v>
      </c>
      <c r="B179" s="10" t="s">
        <v>378</v>
      </c>
      <c r="C179">
        <v>8</v>
      </c>
      <c r="D179">
        <v>304</v>
      </c>
      <c r="E179">
        <v>2467</v>
      </c>
      <c r="F179">
        <f t="shared" si="2"/>
        <v>0.12322659100121605</v>
      </c>
      <c r="G179">
        <v>999</v>
      </c>
    </row>
    <row r="180" spans="1:7">
      <c r="A180">
        <v>4.1152263374485591E-6</v>
      </c>
      <c r="B180" s="10" t="s">
        <v>379</v>
      </c>
      <c r="C180">
        <v>8</v>
      </c>
      <c r="D180">
        <v>278</v>
      </c>
      <c r="E180">
        <v>2332</v>
      </c>
      <c r="F180">
        <f t="shared" si="2"/>
        <v>0.11921097770154374</v>
      </c>
      <c r="G180">
        <v>999</v>
      </c>
    </row>
    <row r="181" spans="1:7">
      <c r="A181">
        <v>1.2345679012345678E-5</v>
      </c>
      <c r="B181" s="10" t="s">
        <v>380</v>
      </c>
      <c r="C181">
        <v>8</v>
      </c>
      <c r="D181">
        <v>284</v>
      </c>
      <c r="E181">
        <v>2373</v>
      </c>
      <c r="F181">
        <f t="shared" si="2"/>
        <v>0.11967973029919933</v>
      </c>
      <c r="G181">
        <v>999</v>
      </c>
    </row>
    <row r="182" spans="1:7">
      <c r="A182">
        <v>3.7037037037037037E-5</v>
      </c>
      <c r="B182" s="10" t="s">
        <v>381</v>
      </c>
      <c r="C182">
        <v>8</v>
      </c>
      <c r="D182">
        <v>270</v>
      </c>
      <c r="E182">
        <v>2087</v>
      </c>
      <c r="F182">
        <f t="shared" si="2"/>
        <v>0.12937230474365116</v>
      </c>
      <c r="G182">
        <v>999</v>
      </c>
    </row>
    <row r="183" spans="1:7">
      <c r="A183">
        <v>1.111111111111111E-4</v>
      </c>
      <c r="B183" s="10" t="s">
        <v>382</v>
      </c>
      <c r="C183">
        <v>8</v>
      </c>
      <c r="D183">
        <v>269</v>
      </c>
      <c r="E183">
        <v>2142</v>
      </c>
      <c r="F183">
        <f t="shared" si="2"/>
        <v>0.12558356676003735</v>
      </c>
      <c r="G183">
        <v>999</v>
      </c>
    </row>
    <row r="184" spans="1:7">
      <c r="A184">
        <v>3.3333333333333332E-4</v>
      </c>
      <c r="B184" s="10" t="s">
        <v>383</v>
      </c>
      <c r="C184">
        <v>8</v>
      </c>
      <c r="D184">
        <v>304</v>
      </c>
      <c r="E184">
        <v>2741</v>
      </c>
      <c r="F184">
        <f t="shared" si="2"/>
        <v>0.11090842758117475</v>
      </c>
      <c r="G184">
        <v>999</v>
      </c>
    </row>
    <row r="185" spans="1:7">
      <c r="A185">
        <v>1E-3</v>
      </c>
      <c r="B185" s="10" t="s">
        <v>384</v>
      </c>
      <c r="C185">
        <v>8</v>
      </c>
      <c r="D185">
        <v>441</v>
      </c>
      <c r="E185">
        <v>2825</v>
      </c>
      <c r="F185">
        <f t="shared" si="2"/>
        <v>0.15610619469026549</v>
      </c>
      <c r="G185">
        <v>999</v>
      </c>
    </row>
    <row r="186" spans="1:7">
      <c r="A186">
        <v>0</v>
      </c>
      <c r="B186" s="10" t="s">
        <v>385</v>
      </c>
      <c r="C186">
        <v>8</v>
      </c>
      <c r="D186">
        <v>292</v>
      </c>
      <c r="E186">
        <v>2713</v>
      </c>
      <c r="F186">
        <f t="shared" si="2"/>
        <v>0.1076299299668264</v>
      </c>
      <c r="G186">
        <v>999</v>
      </c>
    </row>
    <row r="187" spans="1:7">
      <c r="A187">
        <v>1.371742112482853E-6</v>
      </c>
      <c r="B187" s="10" t="s">
        <v>386</v>
      </c>
      <c r="C187">
        <v>8</v>
      </c>
      <c r="D187">
        <v>276</v>
      </c>
      <c r="E187">
        <v>2527</v>
      </c>
      <c r="F187">
        <f t="shared" si="2"/>
        <v>0.10922041946972695</v>
      </c>
      <c r="G187">
        <v>999</v>
      </c>
    </row>
    <row r="188" spans="1:7">
      <c r="A188">
        <v>4.1152263374485591E-6</v>
      </c>
      <c r="B188" s="10" t="s">
        <v>387</v>
      </c>
      <c r="C188">
        <v>8</v>
      </c>
      <c r="D188">
        <v>255</v>
      </c>
      <c r="E188">
        <v>2377</v>
      </c>
      <c r="F188">
        <f t="shared" si="2"/>
        <v>0.1072780816154817</v>
      </c>
      <c r="G188">
        <v>999</v>
      </c>
    </row>
    <row r="189" spans="1:7">
      <c r="A189">
        <v>1.2345679012345678E-5</v>
      </c>
      <c r="B189" s="10" t="s">
        <v>388</v>
      </c>
      <c r="C189">
        <v>8</v>
      </c>
      <c r="D189">
        <v>285</v>
      </c>
      <c r="E189">
        <v>2382</v>
      </c>
      <c r="F189">
        <f t="shared" si="2"/>
        <v>0.11964735516372796</v>
      </c>
      <c r="G189">
        <v>999</v>
      </c>
    </row>
    <row r="190" spans="1:7">
      <c r="A190">
        <v>3.7037037037037037E-5</v>
      </c>
      <c r="B190" s="10" t="s">
        <v>389</v>
      </c>
      <c r="C190">
        <v>8</v>
      </c>
      <c r="D190">
        <v>261</v>
      </c>
      <c r="E190">
        <v>2194</v>
      </c>
      <c r="F190">
        <f t="shared" si="2"/>
        <v>0.11896080218778486</v>
      </c>
      <c r="G190">
        <v>999</v>
      </c>
    </row>
    <row r="191" spans="1:7">
      <c r="A191">
        <v>1.111111111111111E-4</v>
      </c>
      <c r="B191" s="10" t="s">
        <v>390</v>
      </c>
      <c r="C191">
        <v>8</v>
      </c>
      <c r="D191">
        <v>272</v>
      </c>
      <c r="E191">
        <v>2473</v>
      </c>
      <c r="F191">
        <f t="shared" si="2"/>
        <v>0.10998786898503841</v>
      </c>
      <c r="G191">
        <v>999</v>
      </c>
    </row>
    <row r="192" spans="1:7">
      <c r="A192">
        <v>3.3333333333333332E-4</v>
      </c>
      <c r="B192" s="10" t="s">
        <v>391</v>
      </c>
      <c r="C192">
        <v>8</v>
      </c>
      <c r="D192">
        <v>300</v>
      </c>
      <c r="E192">
        <v>3000</v>
      </c>
      <c r="F192">
        <f t="shared" si="2"/>
        <v>0.1</v>
      </c>
      <c r="G192">
        <v>999</v>
      </c>
    </row>
    <row r="193" spans="1:7">
      <c r="A193">
        <v>1E-3</v>
      </c>
      <c r="B193" s="10" t="s">
        <v>392</v>
      </c>
      <c r="C193">
        <v>8</v>
      </c>
      <c r="D193">
        <v>425</v>
      </c>
      <c r="E193">
        <v>3029</v>
      </c>
      <c r="F193">
        <f t="shared" si="2"/>
        <v>0.14031033344338065</v>
      </c>
      <c r="G193">
        <v>999</v>
      </c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97"/>
  <sheetViews>
    <sheetView workbookViewId="0">
      <selection activeCell="C2" sqref="C2:D97"/>
    </sheetView>
  </sheetViews>
  <sheetFormatPr baseColWidth="10" defaultRowHeight="15"/>
  <sheetData>
    <row r="1" spans="1:22">
      <c r="A1" t="s">
        <v>410</v>
      </c>
      <c r="B1" t="s">
        <v>411</v>
      </c>
      <c r="C1" t="s">
        <v>412</v>
      </c>
      <c r="D1" t="s">
        <v>413</v>
      </c>
      <c r="H1" t="s">
        <v>290</v>
      </c>
    </row>
    <row r="2" spans="1:22">
      <c r="A2" s="31" t="s">
        <v>26</v>
      </c>
      <c r="B2" s="32">
        <v>1</v>
      </c>
      <c r="C2">
        <f>J6</f>
        <v>307</v>
      </c>
      <c r="D2">
        <f>J19</f>
        <v>2524</v>
      </c>
      <c r="H2" s="94" t="s">
        <v>149</v>
      </c>
      <c r="I2" s="95"/>
    </row>
    <row r="3" spans="1:22" ht="36">
      <c r="A3" s="31" t="s">
        <v>27</v>
      </c>
      <c r="B3" s="32">
        <v>1</v>
      </c>
      <c r="C3">
        <f t="shared" ref="C3:C9" si="0">J7</f>
        <v>344</v>
      </c>
      <c r="D3">
        <f t="shared" ref="D3:D9" si="1">J20</f>
        <v>2286</v>
      </c>
      <c r="H3" s="95" t="s">
        <v>150</v>
      </c>
      <c r="I3" s="95">
        <v>24.1</v>
      </c>
    </row>
    <row r="4" spans="1:22">
      <c r="A4" s="31" t="s">
        <v>28</v>
      </c>
      <c r="B4" s="32">
        <v>1</v>
      </c>
      <c r="C4">
        <f t="shared" si="0"/>
        <v>800</v>
      </c>
      <c r="D4">
        <f t="shared" si="1"/>
        <v>2278</v>
      </c>
    </row>
    <row r="5" spans="1:22">
      <c r="A5" s="31" t="s">
        <v>29</v>
      </c>
      <c r="B5" s="32">
        <v>1</v>
      </c>
      <c r="C5">
        <f t="shared" si="0"/>
        <v>2178</v>
      </c>
      <c r="D5">
        <f t="shared" si="1"/>
        <v>2176</v>
      </c>
      <c r="I5" s="96"/>
      <c r="J5" s="97">
        <v>1</v>
      </c>
      <c r="K5" s="97">
        <v>2</v>
      </c>
      <c r="L5" s="97">
        <v>3</v>
      </c>
      <c r="M5" s="97">
        <v>4</v>
      </c>
      <c r="N5" s="97">
        <v>5</v>
      </c>
      <c r="O5" s="97">
        <v>6</v>
      </c>
      <c r="P5" s="97">
        <v>7</v>
      </c>
      <c r="Q5" s="97">
        <v>8</v>
      </c>
      <c r="R5" s="97">
        <v>9</v>
      </c>
      <c r="S5" s="97">
        <v>10</v>
      </c>
      <c r="T5" s="97">
        <v>11</v>
      </c>
      <c r="U5" s="97">
        <v>12</v>
      </c>
    </row>
    <row r="6" spans="1:22">
      <c r="A6" s="31" t="s">
        <v>30</v>
      </c>
      <c r="B6" s="32">
        <v>1</v>
      </c>
      <c r="C6">
        <f t="shared" si="0"/>
        <v>3804</v>
      </c>
      <c r="D6">
        <f t="shared" si="1"/>
        <v>2139</v>
      </c>
      <c r="I6" s="97" t="s">
        <v>26</v>
      </c>
      <c r="J6" s="98">
        <v>307</v>
      </c>
      <c r="K6" s="98">
        <v>275</v>
      </c>
      <c r="L6" s="98">
        <v>295</v>
      </c>
      <c r="M6" s="98">
        <v>298</v>
      </c>
      <c r="N6" s="98">
        <v>273</v>
      </c>
      <c r="O6" s="98">
        <v>287</v>
      </c>
      <c r="P6" s="98">
        <v>364</v>
      </c>
      <c r="Q6" s="98">
        <v>293</v>
      </c>
      <c r="R6" s="98">
        <v>306</v>
      </c>
      <c r="S6" s="98">
        <v>253</v>
      </c>
      <c r="T6" s="98">
        <v>280</v>
      </c>
      <c r="U6" s="98">
        <v>292</v>
      </c>
      <c r="V6" s="99" t="s">
        <v>149</v>
      </c>
    </row>
    <row r="7" spans="1:22">
      <c r="A7" s="31" t="s">
        <v>31</v>
      </c>
      <c r="B7" s="32">
        <v>1</v>
      </c>
      <c r="C7">
        <f t="shared" si="0"/>
        <v>5452</v>
      </c>
      <c r="D7">
        <f t="shared" si="1"/>
        <v>1792</v>
      </c>
      <c r="I7" s="97" t="s">
        <v>27</v>
      </c>
      <c r="J7" s="98">
        <v>344</v>
      </c>
      <c r="K7" s="98">
        <v>385</v>
      </c>
      <c r="L7" s="98">
        <v>341</v>
      </c>
      <c r="M7" s="98">
        <v>376</v>
      </c>
      <c r="N7" s="98">
        <v>363</v>
      </c>
      <c r="O7" s="98">
        <v>357</v>
      </c>
      <c r="P7" s="98">
        <v>329</v>
      </c>
      <c r="Q7" s="98">
        <v>285</v>
      </c>
      <c r="R7" s="98">
        <v>310</v>
      </c>
      <c r="S7" s="98">
        <v>308</v>
      </c>
      <c r="T7" s="98">
        <v>304</v>
      </c>
      <c r="U7" s="98">
        <v>276</v>
      </c>
      <c r="V7" s="99" t="s">
        <v>149</v>
      </c>
    </row>
    <row r="8" spans="1:22">
      <c r="A8" s="31" t="s">
        <v>32</v>
      </c>
      <c r="B8" s="32">
        <v>1</v>
      </c>
      <c r="C8">
        <f t="shared" si="0"/>
        <v>6281</v>
      </c>
      <c r="D8">
        <f t="shared" si="1"/>
        <v>1802</v>
      </c>
      <c r="I8" s="97" t="s">
        <v>28</v>
      </c>
      <c r="J8" s="100">
        <v>800</v>
      </c>
      <c r="K8" s="100">
        <v>988</v>
      </c>
      <c r="L8" s="100">
        <v>935</v>
      </c>
      <c r="M8" s="100">
        <v>870</v>
      </c>
      <c r="N8" s="100">
        <v>801</v>
      </c>
      <c r="O8" s="100">
        <v>922</v>
      </c>
      <c r="P8" s="98">
        <v>341</v>
      </c>
      <c r="Q8" s="98">
        <v>310</v>
      </c>
      <c r="R8" s="98">
        <v>313</v>
      </c>
      <c r="S8" s="98">
        <v>298</v>
      </c>
      <c r="T8" s="98">
        <v>278</v>
      </c>
      <c r="U8" s="98">
        <v>255</v>
      </c>
      <c r="V8" s="99" t="s">
        <v>149</v>
      </c>
    </row>
    <row r="9" spans="1:22">
      <c r="A9" s="31" t="s">
        <v>33</v>
      </c>
      <c r="B9" s="32">
        <v>1</v>
      </c>
      <c r="C9">
        <f t="shared" si="0"/>
        <v>6425</v>
      </c>
      <c r="D9">
        <f t="shared" si="1"/>
        <v>1968</v>
      </c>
      <c r="I9" s="97" t="s">
        <v>29</v>
      </c>
      <c r="J9" s="115">
        <v>2178</v>
      </c>
      <c r="K9" s="115">
        <v>2308</v>
      </c>
      <c r="L9" s="115">
        <v>2321</v>
      </c>
      <c r="M9" s="115">
        <v>2496</v>
      </c>
      <c r="N9" s="115">
        <v>2528</v>
      </c>
      <c r="O9" s="115">
        <v>2529</v>
      </c>
      <c r="P9" s="98">
        <v>338</v>
      </c>
      <c r="Q9" s="98">
        <v>315</v>
      </c>
      <c r="R9" s="98">
        <v>277</v>
      </c>
      <c r="S9" s="98">
        <v>281</v>
      </c>
      <c r="T9" s="98">
        <v>284</v>
      </c>
      <c r="U9" s="98">
        <v>285</v>
      </c>
      <c r="V9" s="99" t="s">
        <v>149</v>
      </c>
    </row>
    <row r="10" spans="1:22">
      <c r="A10" s="31" t="s">
        <v>26</v>
      </c>
      <c r="B10" s="32">
        <v>2</v>
      </c>
      <c r="C10">
        <f>K6</f>
        <v>275</v>
      </c>
      <c r="D10">
        <f>K19</f>
        <v>2174</v>
      </c>
      <c r="I10" s="97" t="s">
        <v>30</v>
      </c>
      <c r="J10" s="103">
        <v>3804</v>
      </c>
      <c r="K10" s="103">
        <v>3617</v>
      </c>
      <c r="L10" s="115">
        <v>3596</v>
      </c>
      <c r="M10" s="103">
        <v>3654</v>
      </c>
      <c r="N10" s="103">
        <v>3993</v>
      </c>
      <c r="O10" s="103">
        <v>3811</v>
      </c>
      <c r="P10" s="98">
        <v>396</v>
      </c>
      <c r="Q10" s="98">
        <v>343</v>
      </c>
      <c r="R10" s="98">
        <v>282</v>
      </c>
      <c r="S10" s="98">
        <v>265</v>
      </c>
      <c r="T10" s="98">
        <v>270</v>
      </c>
      <c r="U10" s="98">
        <v>261</v>
      </c>
      <c r="V10" s="99" t="s">
        <v>149</v>
      </c>
    </row>
    <row r="11" spans="1:22">
      <c r="A11" s="31" t="s">
        <v>27</v>
      </c>
      <c r="B11" s="32">
        <v>2</v>
      </c>
      <c r="C11">
        <f t="shared" ref="C11:C17" si="2">K7</f>
        <v>385</v>
      </c>
      <c r="D11">
        <f t="shared" ref="D11:D17" si="3">K20</f>
        <v>1945</v>
      </c>
      <c r="I11" s="97" t="s">
        <v>31</v>
      </c>
      <c r="J11" s="104">
        <v>5452</v>
      </c>
      <c r="K11" s="104">
        <v>5176</v>
      </c>
      <c r="L11" s="104">
        <v>5255</v>
      </c>
      <c r="M11" s="104">
        <v>4967</v>
      </c>
      <c r="N11" s="104">
        <v>5170</v>
      </c>
      <c r="O11" s="104">
        <v>5272</v>
      </c>
      <c r="P11" s="98">
        <v>384</v>
      </c>
      <c r="Q11" s="98">
        <v>301</v>
      </c>
      <c r="R11" s="98">
        <v>278</v>
      </c>
      <c r="S11" s="98">
        <v>279</v>
      </c>
      <c r="T11" s="98">
        <v>269</v>
      </c>
      <c r="U11" s="98">
        <v>272</v>
      </c>
      <c r="V11" s="99" t="s">
        <v>149</v>
      </c>
    </row>
    <row r="12" spans="1:22">
      <c r="A12" s="31" t="s">
        <v>28</v>
      </c>
      <c r="B12" s="32">
        <v>2</v>
      </c>
      <c r="C12">
        <f t="shared" si="2"/>
        <v>988</v>
      </c>
      <c r="D12">
        <f t="shared" si="3"/>
        <v>1974</v>
      </c>
      <c r="I12" s="97" t="s">
        <v>32</v>
      </c>
      <c r="J12" s="104">
        <v>6281</v>
      </c>
      <c r="K12" s="104">
        <v>5898</v>
      </c>
      <c r="L12" s="104">
        <v>5995</v>
      </c>
      <c r="M12" s="104">
        <v>5826</v>
      </c>
      <c r="N12" s="104">
        <v>5978</v>
      </c>
      <c r="O12" s="104">
        <v>5931</v>
      </c>
      <c r="P12" s="98">
        <v>398</v>
      </c>
      <c r="Q12" s="98">
        <v>354</v>
      </c>
      <c r="R12" s="98">
        <v>324</v>
      </c>
      <c r="S12" s="98">
        <v>314</v>
      </c>
      <c r="T12" s="98">
        <v>304</v>
      </c>
      <c r="U12" s="98">
        <v>300</v>
      </c>
      <c r="V12" s="99" t="s">
        <v>149</v>
      </c>
    </row>
    <row r="13" spans="1:22">
      <c r="A13" s="31" t="s">
        <v>29</v>
      </c>
      <c r="B13" s="32">
        <v>2</v>
      </c>
      <c r="C13">
        <f t="shared" si="2"/>
        <v>2308</v>
      </c>
      <c r="D13">
        <f t="shared" si="3"/>
        <v>1773</v>
      </c>
      <c r="I13" s="97" t="s">
        <v>33</v>
      </c>
      <c r="J13" s="104">
        <v>6425</v>
      </c>
      <c r="K13" s="104">
        <v>6354</v>
      </c>
      <c r="L13" s="116">
        <v>6542</v>
      </c>
      <c r="M13" s="104">
        <v>6140</v>
      </c>
      <c r="N13" s="116">
        <v>6475</v>
      </c>
      <c r="O13" s="116">
        <v>6941</v>
      </c>
      <c r="P13" s="98">
        <v>460</v>
      </c>
      <c r="Q13" s="98">
        <v>381</v>
      </c>
      <c r="R13" s="98">
        <v>394</v>
      </c>
      <c r="S13" s="98">
        <v>409</v>
      </c>
      <c r="T13" s="98">
        <v>441</v>
      </c>
      <c r="U13" s="98">
        <v>425</v>
      </c>
      <c r="V13" s="99" t="s">
        <v>149</v>
      </c>
    </row>
    <row r="14" spans="1:22">
      <c r="A14" s="31" t="s">
        <v>30</v>
      </c>
      <c r="B14" s="32">
        <v>2</v>
      </c>
      <c r="C14">
        <f t="shared" si="2"/>
        <v>3617</v>
      </c>
      <c r="D14">
        <f t="shared" si="3"/>
        <v>1786</v>
      </c>
    </row>
    <row r="15" spans="1:22">
      <c r="A15" s="31" t="s">
        <v>31</v>
      </c>
      <c r="B15" s="32">
        <v>2</v>
      </c>
      <c r="C15">
        <f t="shared" si="2"/>
        <v>5176</v>
      </c>
      <c r="D15">
        <f t="shared" si="3"/>
        <v>1636</v>
      </c>
      <c r="H15" s="94" t="s">
        <v>151</v>
      </c>
      <c r="I15" s="95"/>
    </row>
    <row r="16" spans="1:22" ht="36">
      <c r="A16" s="31" t="s">
        <v>32</v>
      </c>
      <c r="B16" s="32">
        <v>2</v>
      </c>
      <c r="C16">
        <f t="shared" si="2"/>
        <v>5898</v>
      </c>
      <c r="D16">
        <f t="shared" si="3"/>
        <v>1729</v>
      </c>
      <c r="H16" s="95" t="s">
        <v>150</v>
      </c>
      <c r="I16" s="95">
        <v>23.9</v>
      </c>
    </row>
    <row r="17" spans="1:22">
      <c r="A17" s="31" t="s">
        <v>33</v>
      </c>
      <c r="B17" s="32">
        <v>2</v>
      </c>
      <c r="C17">
        <f t="shared" si="2"/>
        <v>6354</v>
      </c>
      <c r="D17">
        <f t="shared" si="3"/>
        <v>1896</v>
      </c>
    </row>
    <row r="18" spans="1:22">
      <c r="A18" s="31" t="s">
        <v>26</v>
      </c>
      <c r="B18" s="32">
        <v>3</v>
      </c>
      <c r="C18">
        <f>L6</f>
        <v>295</v>
      </c>
      <c r="D18">
        <f>L19</f>
        <v>2102</v>
      </c>
      <c r="I18" s="96"/>
      <c r="J18" s="97">
        <v>1</v>
      </c>
      <c r="K18" s="97">
        <v>2</v>
      </c>
      <c r="L18" s="97">
        <v>3</v>
      </c>
      <c r="M18" s="97">
        <v>4</v>
      </c>
      <c r="N18" s="97">
        <v>5</v>
      </c>
      <c r="O18" s="97">
        <v>6</v>
      </c>
      <c r="P18" s="97">
        <v>7</v>
      </c>
      <c r="Q18" s="97">
        <v>8</v>
      </c>
      <c r="R18" s="97">
        <v>9</v>
      </c>
      <c r="S18" s="97">
        <v>10</v>
      </c>
      <c r="T18" s="97">
        <v>11</v>
      </c>
      <c r="U18" s="97">
        <v>12</v>
      </c>
    </row>
    <row r="19" spans="1:22">
      <c r="A19" s="31" t="s">
        <v>27</v>
      </c>
      <c r="B19" s="32">
        <v>3</v>
      </c>
      <c r="C19">
        <f t="shared" ref="C19:C25" si="4">L7</f>
        <v>341</v>
      </c>
      <c r="D19">
        <f t="shared" ref="D19:D25" si="5">L20</f>
        <v>1877</v>
      </c>
      <c r="I19" s="97" t="s">
        <v>26</v>
      </c>
      <c r="J19" s="104">
        <v>2524</v>
      </c>
      <c r="K19" s="115">
        <v>2174</v>
      </c>
      <c r="L19" s="115">
        <v>2102</v>
      </c>
      <c r="M19" s="115">
        <v>2056</v>
      </c>
      <c r="N19" s="115">
        <v>1980</v>
      </c>
      <c r="O19" s="115">
        <v>2078</v>
      </c>
      <c r="P19" s="104">
        <v>2727</v>
      </c>
      <c r="Q19" s="104">
        <v>2675</v>
      </c>
      <c r="R19" s="104">
        <v>2543</v>
      </c>
      <c r="S19" s="103">
        <v>2289</v>
      </c>
      <c r="T19" s="103">
        <v>2482</v>
      </c>
      <c r="U19" s="104">
        <v>2713</v>
      </c>
      <c r="V19" s="99" t="s">
        <v>151</v>
      </c>
    </row>
    <row r="20" spans="1:22">
      <c r="A20" s="31" t="s">
        <v>28</v>
      </c>
      <c r="B20" s="32">
        <v>3</v>
      </c>
      <c r="C20">
        <f t="shared" si="4"/>
        <v>935</v>
      </c>
      <c r="D20">
        <f t="shared" si="5"/>
        <v>1884</v>
      </c>
      <c r="I20" s="97" t="s">
        <v>27</v>
      </c>
      <c r="J20" s="103">
        <v>2286</v>
      </c>
      <c r="K20" s="114">
        <v>1945</v>
      </c>
      <c r="L20" s="114">
        <v>1877</v>
      </c>
      <c r="M20" s="115">
        <v>1956</v>
      </c>
      <c r="N20" s="115">
        <v>1969</v>
      </c>
      <c r="O20" s="115">
        <v>1995</v>
      </c>
      <c r="P20" s="104">
        <v>2527</v>
      </c>
      <c r="Q20" s="103">
        <v>2441</v>
      </c>
      <c r="R20" s="115">
        <v>2262</v>
      </c>
      <c r="S20" s="103">
        <v>2422</v>
      </c>
      <c r="T20" s="103">
        <v>2467</v>
      </c>
      <c r="U20" s="104">
        <v>2527</v>
      </c>
      <c r="V20" s="99" t="s">
        <v>151</v>
      </c>
    </row>
    <row r="21" spans="1:22">
      <c r="A21" s="31" t="s">
        <v>29</v>
      </c>
      <c r="B21" s="32">
        <v>3</v>
      </c>
      <c r="C21">
        <f t="shared" si="4"/>
        <v>2321</v>
      </c>
      <c r="D21">
        <f t="shared" si="5"/>
        <v>1870</v>
      </c>
      <c r="I21" s="97" t="s">
        <v>28</v>
      </c>
      <c r="J21" s="103">
        <v>2278</v>
      </c>
      <c r="K21" s="115">
        <v>1974</v>
      </c>
      <c r="L21" s="114">
        <v>1884</v>
      </c>
      <c r="M21" s="114">
        <v>1834</v>
      </c>
      <c r="N21" s="114">
        <v>1785</v>
      </c>
      <c r="O21" s="115">
        <v>1988</v>
      </c>
      <c r="P21" s="104">
        <v>2526</v>
      </c>
      <c r="Q21" s="104">
        <v>2523</v>
      </c>
      <c r="R21" s="103">
        <v>2384</v>
      </c>
      <c r="S21" s="103">
        <v>2293</v>
      </c>
      <c r="T21" s="103">
        <v>2332</v>
      </c>
      <c r="U21" s="103">
        <v>2377</v>
      </c>
      <c r="V21" s="99" t="s">
        <v>151</v>
      </c>
    </row>
    <row r="22" spans="1:22">
      <c r="A22" s="31" t="s">
        <v>30</v>
      </c>
      <c r="B22" s="32">
        <v>3</v>
      </c>
      <c r="C22">
        <f t="shared" si="4"/>
        <v>3596</v>
      </c>
      <c r="D22">
        <f t="shared" si="5"/>
        <v>1624</v>
      </c>
      <c r="I22" s="97" t="s">
        <v>29</v>
      </c>
      <c r="J22" s="115">
        <v>2176</v>
      </c>
      <c r="K22" s="114">
        <v>1773</v>
      </c>
      <c r="L22" s="114">
        <v>1870</v>
      </c>
      <c r="M22" s="114">
        <v>1824</v>
      </c>
      <c r="N22" s="115">
        <v>1962</v>
      </c>
      <c r="O22" s="114">
        <v>1930</v>
      </c>
      <c r="P22" s="103">
        <v>2468</v>
      </c>
      <c r="Q22" s="103">
        <v>2345</v>
      </c>
      <c r="R22" s="103">
        <v>2329</v>
      </c>
      <c r="S22" s="115">
        <v>2159</v>
      </c>
      <c r="T22" s="103">
        <v>2373</v>
      </c>
      <c r="U22" s="103">
        <v>2382</v>
      </c>
      <c r="V22" s="99" t="s">
        <v>151</v>
      </c>
    </row>
    <row r="23" spans="1:22">
      <c r="A23" s="31" t="s">
        <v>31</v>
      </c>
      <c r="B23" s="32">
        <v>3</v>
      </c>
      <c r="C23">
        <f t="shared" si="4"/>
        <v>5255</v>
      </c>
      <c r="D23">
        <f t="shared" si="5"/>
        <v>1642</v>
      </c>
      <c r="I23" s="97" t="s">
        <v>30</v>
      </c>
      <c r="J23" s="115">
        <v>2139</v>
      </c>
      <c r="K23" s="114">
        <v>1786</v>
      </c>
      <c r="L23" s="98">
        <v>1624</v>
      </c>
      <c r="M23" s="114">
        <v>1764</v>
      </c>
      <c r="N23" s="100">
        <v>1628</v>
      </c>
      <c r="O23" s="114">
        <v>1839</v>
      </c>
      <c r="P23" s="104">
        <v>2633</v>
      </c>
      <c r="Q23" s="103">
        <v>2403</v>
      </c>
      <c r="R23" s="115">
        <v>2162</v>
      </c>
      <c r="S23" s="115">
        <v>2064</v>
      </c>
      <c r="T23" s="115">
        <v>2087</v>
      </c>
      <c r="U23" s="115">
        <v>2194</v>
      </c>
      <c r="V23" s="99" t="s">
        <v>151</v>
      </c>
    </row>
    <row r="24" spans="1:22">
      <c r="A24" s="31" t="s">
        <v>32</v>
      </c>
      <c r="B24" s="32">
        <v>3</v>
      </c>
      <c r="C24">
        <f t="shared" si="4"/>
        <v>5995</v>
      </c>
      <c r="D24">
        <f t="shared" si="5"/>
        <v>1632</v>
      </c>
      <c r="I24" s="97" t="s">
        <v>31</v>
      </c>
      <c r="J24" s="114">
        <v>1792</v>
      </c>
      <c r="K24" s="100">
        <v>1636</v>
      </c>
      <c r="L24" s="100">
        <v>1642</v>
      </c>
      <c r="M24" s="98">
        <v>1524</v>
      </c>
      <c r="N24" s="98">
        <v>1587</v>
      </c>
      <c r="O24" s="100">
        <v>1661</v>
      </c>
      <c r="P24" s="104">
        <v>2665</v>
      </c>
      <c r="Q24" s="115">
        <v>2232</v>
      </c>
      <c r="R24" s="115">
        <v>2140</v>
      </c>
      <c r="S24" s="115">
        <v>2148</v>
      </c>
      <c r="T24" s="115">
        <v>2142</v>
      </c>
      <c r="U24" s="103">
        <v>2473</v>
      </c>
      <c r="V24" s="99" t="s">
        <v>151</v>
      </c>
    </row>
    <row r="25" spans="1:22">
      <c r="A25" s="31" t="s">
        <v>33</v>
      </c>
      <c r="B25" s="32">
        <v>3</v>
      </c>
      <c r="C25">
        <f t="shared" si="4"/>
        <v>6542</v>
      </c>
      <c r="D25">
        <f t="shared" si="5"/>
        <v>1530</v>
      </c>
      <c r="I25" s="97" t="s">
        <v>32</v>
      </c>
      <c r="J25" s="114">
        <v>1802</v>
      </c>
      <c r="K25" s="100">
        <v>1729</v>
      </c>
      <c r="L25" s="100">
        <v>1632</v>
      </c>
      <c r="M25" s="98">
        <v>1623</v>
      </c>
      <c r="N25" s="98">
        <v>1570</v>
      </c>
      <c r="O25" s="98">
        <v>1586</v>
      </c>
      <c r="P25" s="104">
        <v>2636</v>
      </c>
      <c r="Q25" s="104">
        <v>2671</v>
      </c>
      <c r="R25" s="104">
        <v>2575</v>
      </c>
      <c r="S25" s="104">
        <v>2608</v>
      </c>
      <c r="T25" s="104">
        <v>2741</v>
      </c>
      <c r="U25" s="116">
        <v>3000</v>
      </c>
      <c r="V25" s="99" t="s">
        <v>151</v>
      </c>
    </row>
    <row r="26" spans="1:22">
      <c r="A26" s="31" t="s">
        <v>26</v>
      </c>
      <c r="B26" s="32">
        <v>4</v>
      </c>
      <c r="C26">
        <f>M6</f>
        <v>298</v>
      </c>
      <c r="D26">
        <f>M19</f>
        <v>2056</v>
      </c>
      <c r="I26" s="97" t="s">
        <v>33</v>
      </c>
      <c r="J26" s="115">
        <v>1968</v>
      </c>
      <c r="K26" s="114">
        <v>1896</v>
      </c>
      <c r="L26" s="98">
        <v>1530</v>
      </c>
      <c r="M26" s="115">
        <v>2135</v>
      </c>
      <c r="N26" s="98">
        <v>1516</v>
      </c>
      <c r="O26" s="115">
        <v>2187</v>
      </c>
      <c r="P26" s="104">
        <v>2906</v>
      </c>
      <c r="Q26" s="104">
        <v>2652</v>
      </c>
      <c r="R26" s="104">
        <v>2724</v>
      </c>
      <c r="S26" s="116">
        <v>2978</v>
      </c>
      <c r="T26" s="104">
        <v>2825</v>
      </c>
      <c r="U26" s="116">
        <v>3029</v>
      </c>
      <c r="V26" s="99" t="s">
        <v>151</v>
      </c>
    </row>
    <row r="27" spans="1:22">
      <c r="A27" s="31" t="s">
        <v>27</v>
      </c>
      <c r="B27" s="32">
        <v>4</v>
      </c>
      <c r="C27">
        <f t="shared" ref="C27:C33" si="6">M7</f>
        <v>376</v>
      </c>
      <c r="D27">
        <f t="shared" ref="D27:D33" si="7">M20</f>
        <v>1956</v>
      </c>
    </row>
    <row r="28" spans="1:22">
      <c r="A28" s="31" t="s">
        <v>28</v>
      </c>
      <c r="B28" s="32">
        <v>4</v>
      </c>
      <c r="C28">
        <f t="shared" si="6"/>
        <v>870</v>
      </c>
      <c r="D28">
        <f t="shared" si="7"/>
        <v>1834</v>
      </c>
    </row>
    <row r="29" spans="1:22">
      <c r="A29" s="31" t="s">
        <v>29</v>
      </c>
      <c r="B29" s="32">
        <v>4</v>
      </c>
      <c r="C29">
        <f t="shared" si="6"/>
        <v>2496</v>
      </c>
      <c r="D29">
        <f t="shared" si="7"/>
        <v>1824</v>
      </c>
    </row>
    <row r="30" spans="1:22">
      <c r="A30" s="31" t="s">
        <v>30</v>
      </c>
      <c r="B30" s="32">
        <v>4</v>
      </c>
      <c r="C30">
        <f t="shared" si="6"/>
        <v>3654</v>
      </c>
      <c r="D30">
        <f t="shared" si="7"/>
        <v>1764</v>
      </c>
    </row>
    <row r="31" spans="1:22">
      <c r="A31" s="31" t="s">
        <v>31</v>
      </c>
      <c r="B31" s="32">
        <v>4</v>
      </c>
      <c r="C31">
        <f t="shared" si="6"/>
        <v>4967</v>
      </c>
      <c r="D31">
        <f t="shared" si="7"/>
        <v>1524</v>
      </c>
    </row>
    <row r="32" spans="1:22">
      <c r="A32" s="31" t="s">
        <v>32</v>
      </c>
      <c r="B32" s="32">
        <v>4</v>
      </c>
      <c r="C32">
        <f t="shared" si="6"/>
        <v>5826</v>
      </c>
      <c r="D32">
        <f t="shared" si="7"/>
        <v>1623</v>
      </c>
    </row>
    <row r="33" spans="1:4">
      <c r="A33" s="31" t="s">
        <v>33</v>
      </c>
      <c r="B33" s="32">
        <v>4</v>
      </c>
      <c r="C33">
        <f t="shared" si="6"/>
        <v>6140</v>
      </c>
      <c r="D33">
        <f t="shared" si="7"/>
        <v>2135</v>
      </c>
    </row>
    <row r="34" spans="1:4">
      <c r="A34" s="31" t="s">
        <v>26</v>
      </c>
      <c r="B34" s="32">
        <v>5</v>
      </c>
      <c r="C34">
        <f>N6</f>
        <v>273</v>
      </c>
      <c r="D34">
        <f>N19</f>
        <v>1980</v>
      </c>
    </row>
    <row r="35" spans="1:4">
      <c r="A35" s="31" t="s">
        <v>27</v>
      </c>
      <c r="B35" s="32">
        <v>5</v>
      </c>
      <c r="C35">
        <f t="shared" ref="C35:C41" si="8">N7</f>
        <v>363</v>
      </c>
      <c r="D35">
        <f t="shared" ref="D35:D41" si="9">N20</f>
        <v>1969</v>
      </c>
    </row>
    <row r="36" spans="1:4">
      <c r="A36" s="31" t="s">
        <v>28</v>
      </c>
      <c r="B36" s="32">
        <v>5</v>
      </c>
      <c r="C36">
        <f t="shared" si="8"/>
        <v>801</v>
      </c>
      <c r="D36">
        <f t="shared" si="9"/>
        <v>1785</v>
      </c>
    </row>
    <row r="37" spans="1:4">
      <c r="A37" s="31" t="s">
        <v>29</v>
      </c>
      <c r="B37" s="32">
        <v>5</v>
      </c>
      <c r="C37">
        <f t="shared" si="8"/>
        <v>2528</v>
      </c>
      <c r="D37">
        <f t="shared" si="9"/>
        <v>1962</v>
      </c>
    </row>
    <row r="38" spans="1:4">
      <c r="A38" s="31" t="s">
        <v>30</v>
      </c>
      <c r="B38" s="32">
        <v>5</v>
      </c>
      <c r="C38">
        <f t="shared" si="8"/>
        <v>3993</v>
      </c>
      <c r="D38">
        <f t="shared" si="9"/>
        <v>1628</v>
      </c>
    </row>
    <row r="39" spans="1:4">
      <c r="A39" s="31" t="s">
        <v>31</v>
      </c>
      <c r="B39" s="32">
        <v>5</v>
      </c>
      <c r="C39">
        <f t="shared" si="8"/>
        <v>5170</v>
      </c>
      <c r="D39">
        <f t="shared" si="9"/>
        <v>1587</v>
      </c>
    </row>
    <row r="40" spans="1:4">
      <c r="A40" s="31" t="s">
        <v>32</v>
      </c>
      <c r="B40" s="32">
        <v>5</v>
      </c>
      <c r="C40">
        <f t="shared" si="8"/>
        <v>5978</v>
      </c>
      <c r="D40">
        <f t="shared" si="9"/>
        <v>1570</v>
      </c>
    </row>
    <row r="41" spans="1:4">
      <c r="A41" s="31" t="s">
        <v>33</v>
      </c>
      <c r="B41" s="32">
        <v>5</v>
      </c>
      <c r="C41">
        <f t="shared" si="8"/>
        <v>6475</v>
      </c>
      <c r="D41">
        <f t="shared" si="9"/>
        <v>1516</v>
      </c>
    </row>
    <row r="42" spans="1:4">
      <c r="A42" s="31" t="s">
        <v>26</v>
      </c>
      <c r="B42" s="32">
        <v>6</v>
      </c>
      <c r="C42">
        <f>O6</f>
        <v>287</v>
      </c>
      <c r="D42">
        <f>O19</f>
        <v>2078</v>
      </c>
    </row>
    <row r="43" spans="1:4">
      <c r="A43" s="31" t="s">
        <v>27</v>
      </c>
      <c r="B43" s="32">
        <v>6</v>
      </c>
      <c r="C43">
        <f t="shared" ref="C43:C49" si="10">O7</f>
        <v>357</v>
      </c>
      <c r="D43">
        <f t="shared" ref="D43:D49" si="11">O20</f>
        <v>1995</v>
      </c>
    </row>
    <row r="44" spans="1:4">
      <c r="A44" s="31" t="s">
        <v>28</v>
      </c>
      <c r="B44" s="32">
        <v>6</v>
      </c>
      <c r="C44">
        <f t="shared" si="10"/>
        <v>922</v>
      </c>
      <c r="D44">
        <f t="shared" si="11"/>
        <v>1988</v>
      </c>
    </row>
    <row r="45" spans="1:4">
      <c r="A45" s="31" t="s">
        <v>29</v>
      </c>
      <c r="B45" s="32">
        <v>6</v>
      </c>
      <c r="C45">
        <f t="shared" si="10"/>
        <v>2529</v>
      </c>
      <c r="D45">
        <f t="shared" si="11"/>
        <v>1930</v>
      </c>
    </row>
    <row r="46" spans="1:4">
      <c r="A46" s="31" t="s">
        <v>30</v>
      </c>
      <c r="B46" s="32">
        <v>6</v>
      </c>
      <c r="C46">
        <f t="shared" si="10"/>
        <v>3811</v>
      </c>
      <c r="D46">
        <f t="shared" si="11"/>
        <v>1839</v>
      </c>
    </row>
    <row r="47" spans="1:4">
      <c r="A47" s="31" t="s">
        <v>31</v>
      </c>
      <c r="B47" s="32">
        <v>6</v>
      </c>
      <c r="C47">
        <f t="shared" si="10"/>
        <v>5272</v>
      </c>
      <c r="D47">
        <f t="shared" si="11"/>
        <v>1661</v>
      </c>
    </row>
    <row r="48" spans="1:4">
      <c r="A48" s="31" t="s">
        <v>32</v>
      </c>
      <c r="B48" s="32">
        <v>6</v>
      </c>
      <c r="C48">
        <f t="shared" si="10"/>
        <v>5931</v>
      </c>
      <c r="D48">
        <f t="shared" si="11"/>
        <v>1586</v>
      </c>
    </row>
    <row r="49" spans="1:4">
      <c r="A49" s="31" t="s">
        <v>33</v>
      </c>
      <c r="B49" s="32">
        <v>6</v>
      </c>
      <c r="C49">
        <f t="shared" si="10"/>
        <v>6941</v>
      </c>
      <c r="D49">
        <f t="shared" si="11"/>
        <v>2187</v>
      </c>
    </row>
    <row r="50" spans="1:4">
      <c r="A50" s="31" t="s">
        <v>26</v>
      </c>
      <c r="B50" s="32">
        <v>7</v>
      </c>
      <c r="C50">
        <f>P6</f>
        <v>364</v>
      </c>
      <c r="D50">
        <f>P19</f>
        <v>2727</v>
      </c>
    </row>
    <row r="51" spans="1:4">
      <c r="A51" s="31" t="s">
        <v>27</v>
      </c>
      <c r="B51" s="32">
        <v>7</v>
      </c>
      <c r="C51">
        <f t="shared" ref="C51:C57" si="12">P7</f>
        <v>329</v>
      </c>
      <c r="D51">
        <f t="shared" ref="D51:D57" si="13">P20</f>
        <v>2527</v>
      </c>
    </row>
    <row r="52" spans="1:4">
      <c r="A52" s="31" t="s">
        <v>28</v>
      </c>
      <c r="B52" s="32">
        <v>7</v>
      </c>
      <c r="C52">
        <f t="shared" si="12"/>
        <v>341</v>
      </c>
      <c r="D52">
        <f t="shared" si="13"/>
        <v>2526</v>
      </c>
    </row>
    <row r="53" spans="1:4">
      <c r="A53" s="31" t="s">
        <v>29</v>
      </c>
      <c r="B53" s="32">
        <v>7</v>
      </c>
      <c r="C53">
        <f t="shared" si="12"/>
        <v>338</v>
      </c>
      <c r="D53">
        <f t="shared" si="13"/>
        <v>2468</v>
      </c>
    </row>
    <row r="54" spans="1:4">
      <c r="A54" s="31" t="s">
        <v>30</v>
      </c>
      <c r="B54" s="32">
        <v>7</v>
      </c>
      <c r="C54">
        <f t="shared" si="12"/>
        <v>396</v>
      </c>
      <c r="D54">
        <f t="shared" si="13"/>
        <v>2633</v>
      </c>
    </row>
    <row r="55" spans="1:4">
      <c r="A55" s="31" t="s">
        <v>31</v>
      </c>
      <c r="B55" s="32">
        <v>7</v>
      </c>
      <c r="C55">
        <f t="shared" si="12"/>
        <v>384</v>
      </c>
      <c r="D55">
        <f t="shared" si="13"/>
        <v>2665</v>
      </c>
    </row>
    <row r="56" spans="1:4">
      <c r="A56" s="31" t="s">
        <v>32</v>
      </c>
      <c r="B56" s="32">
        <v>7</v>
      </c>
      <c r="C56">
        <f t="shared" si="12"/>
        <v>398</v>
      </c>
      <c r="D56">
        <f t="shared" si="13"/>
        <v>2636</v>
      </c>
    </row>
    <row r="57" spans="1:4">
      <c r="A57" s="31" t="s">
        <v>33</v>
      </c>
      <c r="B57" s="32">
        <v>7</v>
      </c>
      <c r="C57">
        <f t="shared" si="12"/>
        <v>460</v>
      </c>
      <c r="D57">
        <f t="shared" si="13"/>
        <v>2906</v>
      </c>
    </row>
    <row r="58" spans="1:4">
      <c r="A58" s="31" t="s">
        <v>26</v>
      </c>
      <c r="B58" s="32">
        <v>8</v>
      </c>
      <c r="C58">
        <f>Q6</f>
        <v>293</v>
      </c>
      <c r="D58">
        <f>Q19</f>
        <v>2675</v>
      </c>
    </row>
    <row r="59" spans="1:4">
      <c r="A59" s="31" t="s">
        <v>27</v>
      </c>
      <c r="B59" s="32">
        <v>8</v>
      </c>
      <c r="C59">
        <f t="shared" ref="C59:C65" si="14">Q7</f>
        <v>285</v>
      </c>
      <c r="D59">
        <f t="shared" ref="D59:D65" si="15">Q20</f>
        <v>2441</v>
      </c>
    </row>
    <row r="60" spans="1:4">
      <c r="A60" s="31" t="s">
        <v>28</v>
      </c>
      <c r="B60" s="32">
        <v>8</v>
      </c>
      <c r="C60">
        <f t="shared" si="14"/>
        <v>310</v>
      </c>
      <c r="D60">
        <f t="shared" si="15"/>
        <v>2523</v>
      </c>
    </row>
    <row r="61" spans="1:4">
      <c r="A61" s="31" t="s">
        <v>29</v>
      </c>
      <c r="B61" s="32">
        <v>8</v>
      </c>
      <c r="C61">
        <f t="shared" si="14"/>
        <v>315</v>
      </c>
      <c r="D61">
        <f t="shared" si="15"/>
        <v>2345</v>
      </c>
    </row>
    <row r="62" spans="1:4">
      <c r="A62" s="31" t="s">
        <v>30</v>
      </c>
      <c r="B62" s="32">
        <v>8</v>
      </c>
      <c r="C62">
        <f t="shared" si="14"/>
        <v>343</v>
      </c>
      <c r="D62">
        <f t="shared" si="15"/>
        <v>2403</v>
      </c>
    </row>
    <row r="63" spans="1:4">
      <c r="A63" s="31" t="s">
        <v>31</v>
      </c>
      <c r="B63" s="32">
        <v>8</v>
      </c>
      <c r="C63">
        <f t="shared" si="14"/>
        <v>301</v>
      </c>
      <c r="D63">
        <f t="shared" si="15"/>
        <v>2232</v>
      </c>
    </row>
    <row r="64" spans="1:4">
      <c r="A64" s="31" t="s">
        <v>32</v>
      </c>
      <c r="B64" s="32">
        <v>8</v>
      </c>
      <c r="C64">
        <f t="shared" si="14"/>
        <v>354</v>
      </c>
      <c r="D64">
        <f t="shared" si="15"/>
        <v>2671</v>
      </c>
    </row>
    <row r="65" spans="1:4">
      <c r="A65" s="31" t="s">
        <v>33</v>
      </c>
      <c r="B65" s="32">
        <v>8</v>
      </c>
      <c r="C65">
        <f t="shared" si="14"/>
        <v>381</v>
      </c>
      <c r="D65">
        <f t="shared" si="15"/>
        <v>2652</v>
      </c>
    </row>
    <row r="66" spans="1:4">
      <c r="A66" s="183" t="s">
        <v>414</v>
      </c>
      <c r="B66" s="184">
        <v>9</v>
      </c>
      <c r="C66">
        <f>R6</f>
        <v>306</v>
      </c>
      <c r="D66">
        <f>R19</f>
        <v>2543</v>
      </c>
    </row>
    <row r="67" spans="1:4">
      <c r="A67" s="183" t="s">
        <v>415</v>
      </c>
      <c r="B67" s="184">
        <v>9</v>
      </c>
      <c r="C67">
        <f t="shared" ref="C67:C73" si="16">R7</f>
        <v>310</v>
      </c>
      <c r="D67">
        <f t="shared" ref="D67:D73" si="17">R20</f>
        <v>2262</v>
      </c>
    </row>
    <row r="68" spans="1:4">
      <c r="A68" s="183" t="s">
        <v>416</v>
      </c>
      <c r="B68" s="184">
        <v>9</v>
      </c>
      <c r="C68">
        <f t="shared" si="16"/>
        <v>313</v>
      </c>
      <c r="D68">
        <f t="shared" si="17"/>
        <v>2384</v>
      </c>
    </row>
    <row r="69" spans="1:4">
      <c r="A69" s="183" t="s">
        <v>417</v>
      </c>
      <c r="B69" s="184">
        <v>9</v>
      </c>
      <c r="C69">
        <f t="shared" si="16"/>
        <v>277</v>
      </c>
      <c r="D69">
        <f t="shared" si="17"/>
        <v>2329</v>
      </c>
    </row>
    <row r="70" spans="1:4">
      <c r="A70" s="183" t="s">
        <v>418</v>
      </c>
      <c r="B70" s="184">
        <v>9</v>
      </c>
      <c r="C70">
        <f t="shared" si="16"/>
        <v>282</v>
      </c>
      <c r="D70">
        <f t="shared" si="17"/>
        <v>2162</v>
      </c>
    </row>
    <row r="71" spans="1:4">
      <c r="A71" s="183" t="s">
        <v>419</v>
      </c>
      <c r="B71" s="184">
        <v>9</v>
      </c>
      <c r="C71">
        <f t="shared" si="16"/>
        <v>278</v>
      </c>
      <c r="D71">
        <f t="shared" si="17"/>
        <v>2140</v>
      </c>
    </row>
    <row r="72" spans="1:4">
      <c r="A72" s="183" t="s">
        <v>420</v>
      </c>
      <c r="B72" s="184">
        <v>9</v>
      </c>
      <c r="C72">
        <f t="shared" si="16"/>
        <v>324</v>
      </c>
      <c r="D72">
        <f t="shared" si="17"/>
        <v>2575</v>
      </c>
    </row>
    <row r="73" spans="1:4">
      <c r="A73" s="183" t="s">
        <v>235</v>
      </c>
      <c r="B73" s="184">
        <v>9</v>
      </c>
      <c r="C73">
        <f t="shared" si="16"/>
        <v>394</v>
      </c>
      <c r="D73">
        <f t="shared" si="17"/>
        <v>2724</v>
      </c>
    </row>
    <row r="74" spans="1:4">
      <c r="A74" s="183" t="s">
        <v>414</v>
      </c>
      <c r="B74" s="184">
        <v>10</v>
      </c>
      <c r="C74">
        <f>S6</f>
        <v>253</v>
      </c>
      <c r="D74">
        <f>S19</f>
        <v>2289</v>
      </c>
    </row>
    <row r="75" spans="1:4">
      <c r="A75" s="183" t="s">
        <v>415</v>
      </c>
      <c r="B75" s="184">
        <v>10</v>
      </c>
      <c r="C75">
        <f t="shared" ref="C75:C81" si="18">S7</f>
        <v>308</v>
      </c>
      <c r="D75">
        <f t="shared" ref="D75:D81" si="19">S20</f>
        <v>2422</v>
      </c>
    </row>
    <row r="76" spans="1:4">
      <c r="A76" s="183" t="s">
        <v>236</v>
      </c>
      <c r="B76" s="184">
        <v>10</v>
      </c>
      <c r="C76">
        <f t="shared" si="18"/>
        <v>298</v>
      </c>
      <c r="D76">
        <f t="shared" si="19"/>
        <v>2293</v>
      </c>
    </row>
    <row r="77" spans="1:4">
      <c r="A77" s="183" t="s">
        <v>237</v>
      </c>
      <c r="B77" s="184">
        <v>10</v>
      </c>
      <c r="C77">
        <f t="shared" si="18"/>
        <v>281</v>
      </c>
      <c r="D77">
        <f t="shared" si="19"/>
        <v>2159</v>
      </c>
    </row>
    <row r="78" spans="1:4">
      <c r="A78" s="183" t="s">
        <v>238</v>
      </c>
      <c r="B78" s="184">
        <v>10</v>
      </c>
      <c r="C78">
        <f t="shared" si="18"/>
        <v>265</v>
      </c>
      <c r="D78">
        <f t="shared" si="19"/>
        <v>2064</v>
      </c>
    </row>
    <row r="79" spans="1:4">
      <c r="A79" s="183" t="s">
        <v>239</v>
      </c>
      <c r="B79" s="184">
        <v>10</v>
      </c>
      <c r="C79">
        <f t="shared" si="18"/>
        <v>279</v>
      </c>
      <c r="D79">
        <f t="shared" si="19"/>
        <v>2148</v>
      </c>
    </row>
    <row r="80" spans="1:4">
      <c r="A80" s="183" t="s">
        <v>240</v>
      </c>
      <c r="B80" s="184">
        <v>10</v>
      </c>
      <c r="C80">
        <f t="shared" si="18"/>
        <v>314</v>
      </c>
      <c r="D80">
        <f t="shared" si="19"/>
        <v>2608</v>
      </c>
    </row>
    <row r="81" spans="1:4">
      <c r="A81" s="183" t="s">
        <v>241</v>
      </c>
      <c r="B81" s="184">
        <v>10</v>
      </c>
      <c r="C81">
        <f t="shared" si="18"/>
        <v>409</v>
      </c>
      <c r="D81">
        <f t="shared" si="19"/>
        <v>2978</v>
      </c>
    </row>
    <row r="82" spans="1:4">
      <c r="A82" s="183" t="s">
        <v>414</v>
      </c>
      <c r="B82" s="184">
        <v>11</v>
      </c>
      <c r="C82">
        <f>T6</f>
        <v>280</v>
      </c>
      <c r="D82">
        <f>T19</f>
        <v>2482</v>
      </c>
    </row>
    <row r="83" spans="1:4">
      <c r="A83" s="183" t="s">
        <v>415</v>
      </c>
      <c r="B83" s="184">
        <v>11</v>
      </c>
      <c r="C83">
        <f t="shared" ref="C83:C89" si="20">T7</f>
        <v>304</v>
      </c>
      <c r="D83">
        <f t="shared" ref="D83:D89" si="21">T20</f>
        <v>2467</v>
      </c>
    </row>
    <row r="84" spans="1:4">
      <c r="A84" s="183" t="s">
        <v>242</v>
      </c>
      <c r="B84" s="184">
        <v>11</v>
      </c>
      <c r="C84">
        <f t="shared" si="20"/>
        <v>278</v>
      </c>
      <c r="D84">
        <f t="shared" si="21"/>
        <v>2332</v>
      </c>
    </row>
    <row r="85" spans="1:4">
      <c r="A85" s="183" t="s">
        <v>283</v>
      </c>
      <c r="B85" s="184">
        <v>11</v>
      </c>
      <c r="C85">
        <f t="shared" si="20"/>
        <v>284</v>
      </c>
      <c r="D85">
        <f t="shared" si="21"/>
        <v>2373</v>
      </c>
    </row>
    <row r="86" spans="1:4">
      <c r="A86" s="183" t="s">
        <v>284</v>
      </c>
      <c r="B86" s="184">
        <v>11</v>
      </c>
      <c r="C86">
        <f t="shared" si="20"/>
        <v>270</v>
      </c>
      <c r="D86">
        <f t="shared" si="21"/>
        <v>2087</v>
      </c>
    </row>
    <row r="87" spans="1:4">
      <c r="A87" s="183" t="s">
        <v>239</v>
      </c>
      <c r="B87" s="184">
        <v>11</v>
      </c>
      <c r="C87">
        <f t="shared" si="20"/>
        <v>269</v>
      </c>
      <c r="D87">
        <f t="shared" si="21"/>
        <v>2142</v>
      </c>
    </row>
    <row r="88" spans="1:4">
      <c r="A88" s="183" t="s">
        <v>285</v>
      </c>
      <c r="B88" s="184">
        <v>11</v>
      </c>
      <c r="C88">
        <f t="shared" si="20"/>
        <v>304</v>
      </c>
      <c r="D88">
        <f t="shared" si="21"/>
        <v>2741</v>
      </c>
    </row>
    <row r="89" spans="1:4">
      <c r="A89" s="183" t="s">
        <v>286</v>
      </c>
      <c r="B89" s="184">
        <v>11</v>
      </c>
      <c r="C89">
        <f t="shared" si="20"/>
        <v>441</v>
      </c>
      <c r="D89">
        <f t="shared" si="21"/>
        <v>2825</v>
      </c>
    </row>
    <row r="90" spans="1:4">
      <c r="A90" s="183" t="s">
        <v>414</v>
      </c>
      <c r="B90" s="184">
        <v>12</v>
      </c>
      <c r="C90">
        <f>U6</f>
        <v>292</v>
      </c>
      <c r="D90">
        <f>U19</f>
        <v>2713</v>
      </c>
    </row>
    <row r="91" spans="1:4">
      <c r="A91" s="183" t="s">
        <v>415</v>
      </c>
      <c r="B91" s="184">
        <v>12</v>
      </c>
      <c r="C91">
        <f t="shared" ref="C91:C97" si="22">U7</f>
        <v>276</v>
      </c>
      <c r="D91">
        <f t="shared" ref="D91:D97" si="23">U20</f>
        <v>2527</v>
      </c>
    </row>
    <row r="92" spans="1:4">
      <c r="A92" s="183" t="s">
        <v>287</v>
      </c>
      <c r="B92" s="184">
        <v>12</v>
      </c>
      <c r="C92">
        <f t="shared" si="22"/>
        <v>255</v>
      </c>
      <c r="D92">
        <f t="shared" si="23"/>
        <v>2377</v>
      </c>
    </row>
    <row r="93" spans="1:4">
      <c r="A93" s="183" t="s">
        <v>283</v>
      </c>
      <c r="B93" s="184">
        <v>12</v>
      </c>
      <c r="C93">
        <f t="shared" si="22"/>
        <v>285</v>
      </c>
      <c r="D93">
        <f t="shared" si="23"/>
        <v>2382</v>
      </c>
    </row>
    <row r="94" spans="1:4">
      <c r="A94" s="183" t="s">
        <v>284</v>
      </c>
      <c r="B94" s="184">
        <v>12</v>
      </c>
      <c r="C94">
        <f t="shared" si="22"/>
        <v>261</v>
      </c>
      <c r="D94">
        <f t="shared" si="23"/>
        <v>2194</v>
      </c>
    </row>
    <row r="95" spans="1:4">
      <c r="A95" s="183" t="s">
        <v>239</v>
      </c>
      <c r="B95" s="184">
        <v>12</v>
      </c>
      <c r="C95">
        <f t="shared" si="22"/>
        <v>272</v>
      </c>
      <c r="D95">
        <f t="shared" si="23"/>
        <v>2473</v>
      </c>
    </row>
    <row r="96" spans="1:4">
      <c r="A96" s="183" t="s">
        <v>288</v>
      </c>
      <c r="B96" s="184">
        <v>12</v>
      </c>
      <c r="C96">
        <f t="shared" si="22"/>
        <v>300</v>
      </c>
      <c r="D96">
        <f t="shared" si="23"/>
        <v>3000</v>
      </c>
    </row>
    <row r="97" spans="1:4">
      <c r="A97" s="183" t="s">
        <v>289</v>
      </c>
      <c r="B97" s="184">
        <v>12</v>
      </c>
      <c r="C97">
        <f t="shared" si="22"/>
        <v>425</v>
      </c>
      <c r="D97">
        <f t="shared" si="23"/>
        <v>3029</v>
      </c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106"/>
  <sheetViews>
    <sheetView topLeftCell="B21" workbookViewId="0">
      <selection activeCell="X71" sqref="X71"/>
    </sheetView>
  </sheetViews>
  <sheetFormatPr baseColWidth="10" defaultRowHeight="15"/>
  <sheetData>
    <row r="1" spans="1:47">
      <c r="A1" t="s">
        <v>147</v>
      </c>
      <c r="C1" t="s">
        <v>148</v>
      </c>
    </row>
    <row r="3" spans="1:47">
      <c r="A3" t="s">
        <v>152</v>
      </c>
      <c r="Q3" t="s">
        <v>153</v>
      </c>
      <c r="AG3" t="s">
        <v>154</v>
      </c>
    </row>
    <row r="4" spans="1:47">
      <c r="A4" s="94" t="s">
        <v>149</v>
      </c>
      <c r="B4" s="95"/>
      <c r="Q4" s="94" t="s">
        <v>149</v>
      </c>
      <c r="R4" s="95"/>
      <c r="AG4" s="94" t="s">
        <v>149</v>
      </c>
      <c r="AH4" s="95"/>
    </row>
    <row r="5" spans="1:47" ht="36">
      <c r="A5" s="95" t="s">
        <v>150</v>
      </c>
      <c r="B5" s="95">
        <v>23.9</v>
      </c>
      <c r="Q5" s="95" t="s">
        <v>150</v>
      </c>
      <c r="R5" s="95">
        <v>23.5</v>
      </c>
      <c r="AG5" s="95" t="s">
        <v>150</v>
      </c>
      <c r="AH5" s="95">
        <v>23.1</v>
      </c>
    </row>
    <row r="7" spans="1:47">
      <c r="B7" s="96"/>
      <c r="C7" s="97">
        <v>1</v>
      </c>
      <c r="D7" s="97">
        <v>2</v>
      </c>
      <c r="E7" s="97">
        <v>3</v>
      </c>
      <c r="F7" s="97">
        <v>4</v>
      </c>
      <c r="G7" s="97">
        <v>5</v>
      </c>
      <c r="H7" s="97">
        <v>6</v>
      </c>
      <c r="I7" s="97">
        <v>7</v>
      </c>
      <c r="J7" s="97">
        <v>8</v>
      </c>
      <c r="K7" s="97">
        <v>9</v>
      </c>
      <c r="L7" s="97">
        <v>10</v>
      </c>
      <c r="M7" s="97">
        <v>11</v>
      </c>
      <c r="N7" s="97">
        <v>12</v>
      </c>
      <c r="R7" s="96"/>
      <c r="S7" s="97">
        <v>1</v>
      </c>
      <c r="T7" s="97">
        <v>2</v>
      </c>
      <c r="U7" s="97">
        <v>3</v>
      </c>
      <c r="V7" s="97">
        <v>4</v>
      </c>
      <c r="W7" s="97">
        <v>5</v>
      </c>
      <c r="X7" s="97">
        <v>6</v>
      </c>
      <c r="Y7" s="97">
        <v>7</v>
      </c>
      <c r="Z7" s="97">
        <v>8</v>
      </c>
      <c r="AA7" s="97">
        <v>9</v>
      </c>
      <c r="AB7" s="97">
        <v>10</v>
      </c>
      <c r="AC7" s="97">
        <v>11</v>
      </c>
      <c r="AD7" s="97">
        <v>12</v>
      </c>
      <c r="AH7" s="96"/>
      <c r="AI7" s="97">
        <v>1</v>
      </c>
      <c r="AJ7" s="97">
        <v>2</v>
      </c>
      <c r="AK7" s="97">
        <v>3</v>
      </c>
      <c r="AL7" s="97">
        <v>4</v>
      </c>
      <c r="AM7" s="97">
        <v>5</v>
      </c>
      <c r="AN7" s="97">
        <v>6</v>
      </c>
      <c r="AO7" s="97">
        <v>7</v>
      </c>
      <c r="AP7" s="97">
        <v>8</v>
      </c>
      <c r="AQ7" s="97">
        <v>9</v>
      </c>
      <c r="AR7" s="97">
        <v>10</v>
      </c>
      <c r="AS7" s="97">
        <v>11</v>
      </c>
      <c r="AT7" s="97">
        <v>12</v>
      </c>
    </row>
    <row r="8" spans="1:47">
      <c r="B8" s="97" t="s">
        <v>26</v>
      </c>
      <c r="C8" s="98">
        <v>52</v>
      </c>
      <c r="D8" s="98">
        <v>58</v>
      </c>
      <c r="E8" s="98">
        <v>108</v>
      </c>
      <c r="F8" s="98">
        <v>73</v>
      </c>
      <c r="G8" s="98">
        <v>21</v>
      </c>
      <c r="H8" s="98">
        <v>75</v>
      </c>
      <c r="I8" s="98">
        <v>97</v>
      </c>
      <c r="J8" s="98">
        <v>169</v>
      </c>
      <c r="K8" s="98">
        <v>94</v>
      </c>
      <c r="L8" s="98">
        <v>132</v>
      </c>
      <c r="M8" s="98">
        <v>142</v>
      </c>
      <c r="N8" s="98">
        <v>103</v>
      </c>
      <c r="O8" s="99" t="s">
        <v>149</v>
      </c>
      <c r="R8" s="97" t="s">
        <v>26</v>
      </c>
      <c r="S8" s="98">
        <v>143</v>
      </c>
      <c r="T8" s="98">
        <v>206</v>
      </c>
      <c r="U8" s="98">
        <v>314</v>
      </c>
      <c r="V8" s="98">
        <v>124</v>
      </c>
      <c r="W8" s="98">
        <v>24</v>
      </c>
      <c r="X8" s="98">
        <v>182</v>
      </c>
      <c r="Y8" s="98">
        <v>149</v>
      </c>
      <c r="Z8" s="98">
        <v>303</v>
      </c>
      <c r="AA8" s="98">
        <v>218</v>
      </c>
      <c r="AB8" s="98">
        <v>275</v>
      </c>
      <c r="AC8" s="98">
        <v>178</v>
      </c>
      <c r="AD8" s="98">
        <v>211</v>
      </c>
      <c r="AE8" s="99" t="s">
        <v>149</v>
      </c>
      <c r="AH8" s="97" t="s">
        <v>26</v>
      </c>
      <c r="AI8" s="98">
        <v>121</v>
      </c>
      <c r="AJ8" s="98">
        <v>97</v>
      </c>
      <c r="AK8" s="98">
        <v>230</v>
      </c>
      <c r="AL8" s="98">
        <v>118</v>
      </c>
      <c r="AM8" s="98">
        <v>19</v>
      </c>
      <c r="AN8" s="98">
        <v>170</v>
      </c>
      <c r="AO8" s="98">
        <v>81</v>
      </c>
      <c r="AP8" s="98">
        <v>51</v>
      </c>
      <c r="AQ8" s="98">
        <v>48</v>
      </c>
      <c r="AR8" s="98">
        <v>44</v>
      </c>
      <c r="AS8" s="98">
        <v>41</v>
      </c>
      <c r="AT8" s="98">
        <v>45</v>
      </c>
      <c r="AU8" s="99" t="s">
        <v>149</v>
      </c>
    </row>
    <row r="9" spans="1:47">
      <c r="B9" s="97" t="s">
        <v>27</v>
      </c>
      <c r="C9" s="98">
        <v>171</v>
      </c>
      <c r="D9" s="98">
        <v>81</v>
      </c>
      <c r="E9" s="100">
        <v>225</v>
      </c>
      <c r="F9" s="100">
        <v>231</v>
      </c>
      <c r="G9" s="100">
        <v>340</v>
      </c>
      <c r="H9" s="100">
        <v>337</v>
      </c>
      <c r="I9" s="101">
        <v>467</v>
      </c>
      <c r="J9" s="101">
        <v>578</v>
      </c>
      <c r="K9" s="101">
        <v>538</v>
      </c>
      <c r="L9" s="101">
        <v>507</v>
      </c>
      <c r="M9" s="100">
        <v>328</v>
      </c>
      <c r="N9" s="101">
        <v>470</v>
      </c>
      <c r="O9" s="99" t="s">
        <v>149</v>
      </c>
      <c r="R9" s="97" t="s">
        <v>27</v>
      </c>
      <c r="S9" s="98">
        <v>322</v>
      </c>
      <c r="T9" s="98">
        <v>155</v>
      </c>
      <c r="U9" s="100">
        <v>508</v>
      </c>
      <c r="V9" s="100">
        <v>564</v>
      </c>
      <c r="W9" s="100">
        <v>460</v>
      </c>
      <c r="X9" s="98">
        <v>339</v>
      </c>
      <c r="Y9" s="101">
        <v>725</v>
      </c>
      <c r="Z9" s="101">
        <v>1021</v>
      </c>
      <c r="AA9" s="101">
        <v>985</v>
      </c>
      <c r="AB9" s="101">
        <v>961</v>
      </c>
      <c r="AC9" s="101">
        <v>702</v>
      </c>
      <c r="AD9" s="101">
        <v>808</v>
      </c>
      <c r="AE9" s="99" t="s">
        <v>149</v>
      </c>
      <c r="AH9" s="97" t="s">
        <v>27</v>
      </c>
      <c r="AI9" s="98">
        <v>224</v>
      </c>
      <c r="AJ9" s="98">
        <v>158</v>
      </c>
      <c r="AK9" s="100">
        <v>294</v>
      </c>
      <c r="AL9" s="100">
        <v>321</v>
      </c>
      <c r="AM9" s="100">
        <v>450</v>
      </c>
      <c r="AN9" s="100">
        <v>333</v>
      </c>
      <c r="AO9" s="98">
        <v>88</v>
      </c>
      <c r="AP9" s="98">
        <v>65</v>
      </c>
      <c r="AQ9" s="98">
        <v>58</v>
      </c>
      <c r="AR9" s="98">
        <v>47</v>
      </c>
      <c r="AS9" s="98">
        <v>34</v>
      </c>
      <c r="AT9" s="98">
        <v>48</v>
      </c>
      <c r="AU9" s="99" t="s">
        <v>149</v>
      </c>
    </row>
    <row r="10" spans="1:47">
      <c r="B10" s="97" t="s">
        <v>28</v>
      </c>
      <c r="C10" s="100">
        <v>374</v>
      </c>
      <c r="D10" s="101">
        <v>468</v>
      </c>
      <c r="E10" s="101">
        <v>697</v>
      </c>
      <c r="F10" s="101">
        <v>669</v>
      </c>
      <c r="G10" s="102">
        <v>1043</v>
      </c>
      <c r="H10" s="102">
        <v>1386</v>
      </c>
      <c r="I10" s="103">
        <v>1454</v>
      </c>
      <c r="J10" s="102">
        <v>1374</v>
      </c>
      <c r="K10" s="102">
        <v>1088</v>
      </c>
      <c r="L10" s="102">
        <v>1253</v>
      </c>
      <c r="M10" s="103">
        <v>1541</v>
      </c>
      <c r="N10" s="102">
        <v>1207</v>
      </c>
      <c r="O10" s="99" t="s">
        <v>149</v>
      </c>
      <c r="R10" s="97" t="s">
        <v>28</v>
      </c>
      <c r="S10" s="101">
        <v>878</v>
      </c>
      <c r="T10" s="101">
        <v>963</v>
      </c>
      <c r="U10" s="101">
        <v>1316</v>
      </c>
      <c r="V10" s="101">
        <v>1033</v>
      </c>
      <c r="W10" s="102">
        <v>2207</v>
      </c>
      <c r="X10" s="103">
        <v>2766</v>
      </c>
      <c r="Y10" s="103">
        <v>2432</v>
      </c>
      <c r="Z10" s="104">
        <v>3017</v>
      </c>
      <c r="AA10" s="102">
        <v>2239</v>
      </c>
      <c r="AB10" s="103">
        <v>2906</v>
      </c>
      <c r="AC10" s="102">
        <v>1891</v>
      </c>
      <c r="AD10" s="102">
        <v>2252</v>
      </c>
      <c r="AE10" s="99" t="s">
        <v>149</v>
      </c>
      <c r="AH10" s="97" t="s">
        <v>28</v>
      </c>
      <c r="AI10" s="101">
        <v>615</v>
      </c>
      <c r="AJ10" s="101">
        <v>608</v>
      </c>
      <c r="AK10" s="101">
        <v>602</v>
      </c>
      <c r="AL10" s="101">
        <v>598</v>
      </c>
      <c r="AM10" s="102">
        <v>1496</v>
      </c>
      <c r="AN10" s="103">
        <v>1770</v>
      </c>
      <c r="AO10" s="98">
        <v>119</v>
      </c>
      <c r="AP10" s="98">
        <v>109</v>
      </c>
      <c r="AQ10" s="98">
        <v>67</v>
      </c>
      <c r="AR10" s="98">
        <v>42</v>
      </c>
      <c r="AS10" s="98">
        <v>28</v>
      </c>
      <c r="AT10" s="98">
        <v>43</v>
      </c>
      <c r="AU10" s="99" t="s">
        <v>149</v>
      </c>
    </row>
    <row r="11" spans="1:47">
      <c r="B11" s="97" t="s">
        <v>29</v>
      </c>
      <c r="C11" s="102">
        <v>1200</v>
      </c>
      <c r="D11" s="102">
        <v>879</v>
      </c>
      <c r="E11" s="103">
        <v>1650</v>
      </c>
      <c r="F11" s="102">
        <v>1271</v>
      </c>
      <c r="G11" s="102">
        <v>939</v>
      </c>
      <c r="H11" s="102">
        <v>955</v>
      </c>
      <c r="I11" s="104">
        <v>1908</v>
      </c>
      <c r="J11" s="105">
        <v>2852</v>
      </c>
      <c r="K11" s="104">
        <v>2267</v>
      </c>
      <c r="L11" s="103">
        <v>1694</v>
      </c>
      <c r="M11" s="105">
        <v>2654</v>
      </c>
      <c r="N11" s="104">
        <v>1936</v>
      </c>
      <c r="O11" s="99" t="s">
        <v>149</v>
      </c>
      <c r="R11" s="97" t="s">
        <v>29</v>
      </c>
      <c r="S11" s="102">
        <v>1810</v>
      </c>
      <c r="T11" s="101">
        <v>1318</v>
      </c>
      <c r="U11" s="103">
        <v>2823</v>
      </c>
      <c r="V11" s="102">
        <v>1624</v>
      </c>
      <c r="W11" s="101">
        <v>919</v>
      </c>
      <c r="X11" s="101">
        <v>823</v>
      </c>
      <c r="Y11" s="104">
        <v>4163</v>
      </c>
      <c r="Z11" s="105">
        <v>4621</v>
      </c>
      <c r="AA11" s="104">
        <v>3901</v>
      </c>
      <c r="AB11" s="104">
        <v>4033</v>
      </c>
      <c r="AC11" s="104">
        <v>3572</v>
      </c>
      <c r="AD11" s="104">
        <v>3401</v>
      </c>
      <c r="AE11" s="99" t="s">
        <v>149</v>
      </c>
      <c r="AH11" s="97" t="s">
        <v>29</v>
      </c>
      <c r="AI11" s="102">
        <v>1481</v>
      </c>
      <c r="AJ11" s="101">
        <v>816</v>
      </c>
      <c r="AK11" s="103">
        <v>1918</v>
      </c>
      <c r="AL11" s="102">
        <v>1312</v>
      </c>
      <c r="AM11" s="101">
        <v>842</v>
      </c>
      <c r="AN11" s="101">
        <v>739</v>
      </c>
      <c r="AO11" s="98">
        <v>176</v>
      </c>
      <c r="AP11" s="98">
        <v>174</v>
      </c>
      <c r="AQ11" s="98">
        <v>167</v>
      </c>
      <c r="AR11" s="98">
        <v>43</v>
      </c>
      <c r="AS11" s="98">
        <v>27</v>
      </c>
      <c r="AT11" s="98">
        <v>45</v>
      </c>
      <c r="AU11" s="99" t="s">
        <v>149</v>
      </c>
    </row>
    <row r="12" spans="1:47">
      <c r="B12" s="97" t="s">
        <v>30</v>
      </c>
      <c r="C12" s="98">
        <v>134</v>
      </c>
      <c r="D12" s="98">
        <v>52</v>
      </c>
      <c r="E12" s="98">
        <v>89</v>
      </c>
      <c r="F12" s="98">
        <v>62</v>
      </c>
      <c r="G12" s="98">
        <v>108</v>
      </c>
      <c r="H12" s="98">
        <v>154</v>
      </c>
      <c r="I12" s="98">
        <v>156</v>
      </c>
      <c r="J12" s="98">
        <v>217</v>
      </c>
      <c r="K12" s="98">
        <v>89</v>
      </c>
      <c r="L12" s="98">
        <v>146</v>
      </c>
      <c r="M12" s="98">
        <v>197</v>
      </c>
      <c r="N12" s="100">
        <v>254</v>
      </c>
      <c r="O12" s="99" t="s">
        <v>149</v>
      </c>
      <c r="R12" s="97" t="s">
        <v>30</v>
      </c>
      <c r="S12" s="98">
        <v>207</v>
      </c>
      <c r="T12" s="98">
        <v>129</v>
      </c>
      <c r="U12" s="98">
        <v>217</v>
      </c>
      <c r="V12" s="98">
        <v>77</v>
      </c>
      <c r="W12" s="98">
        <v>195</v>
      </c>
      <c r="X12" s="98">
        <v>343</v>
      </c>
      <c r="Y12" s="98">
        <v>280</v>
      </c>
      <c r="Z12" s="100">
        <v>492</v>
      </c>
      <c r="AA12" s="98">
        <v>147</v>
      </c>
      <c r="AB12" s="98">
        <v>228</v>
      </c>
      <c r="AC12" s="98">
        <v>106</v>
      </c>
      <c r="AD12" s="98">
        <v>180</v>
      </c>
      <c r="AE12" s="99" t="s">
        <v>149</v>
      </c>
      <c r="AH12" s="97" t="s">
        <v>30</v>
      </c>
      <c r="AI12" s="98">
        <v>196</v>
      </c>
      <c r="AJ12" s="98">
        <v>81</v>
      </c>
      <c r="AK12" s="98">
        <v>125</v>
      </c>
      <c r="AL12" s="98">
        <v>51</v>
      </c>
      <c r="AM12" s="98">
        <v>153</v>
      </c>
      <c r="AN12" s="98">
        <v>162</v>
      </c>
      <c r="AO12" s="98">
        <v>247</v>
      </c>
      <c r="AP12" s="98">
        <v>246</v>
      </c>
      <c r="AQ12" s="100">
        <v>274</v>
      </c>
      <c r="AR12" s="98">
        <v>36</v>
      </c>
      <c r="AS12" s="98">
        <v>38</v>
      </c>
      <c r="AT12" s="98">
        <v>36</v>
      </c>
      <c r="AU12" s="99" t="s">
        <v>149</v>
      </c>
    </row>
    <row r="13" spans="1:47">
      <c r="B13" s="97" t="s">
        <v>31</v>
      </c>
      <c r="C13" s="98">
        <v>153</v>
      </c>
      <c r="D13" s="98">
        <v>210</v>
      </c>
      <c r="E13" s="98">
        <v>199</v>
      </c>
      <c r="F13" s="100">
        <v>258</v>
      </c>
      <c r="G13" s="98">
        <v>62</v>
      </c>
      <c r="H13" s="101">
        <v>643</v>
      </c>
      <c r="I13" s="102">
        <v>944</v>
      </c>
      <c r="J13" s="102">
        <v>856</v>
      </c>
      <c r="K13" s="101">
        <v>622</v>
      </c>
      <c r="L13" s="98">
        <v>68</v>
      </c>
      <c r="M13" s="102">
        <v>993</v>
      </c>
      <c r="N13" s="101">
        <v>558</v>
      </c>
      <c r="O13" s="99" t="s">
        <v>149</v>
      </c>
      <c r="R13" s="97" t="s">
        <v>31</v>
      </c>
      <c r="S13" s="98">
        <v>310</v>
      </c>
      <c r="T13" s="100">
        <v>376</v>
      </c>
      <c r="U13" s="100">
        <v>554</v>
      </c>
      <c r="V13" s="100">
        <v>581</v>
      </c>
      <c r="W13" s="98">
        <v>67</v>
      </c>
      <c r="X13" s="102">
        <v>1369</v>
      </c>
      <c r="Y13" s="102">
        <v>1386</v>
      </c>
      <c r="Z13" s="102">
        <v>1343</v>
      </c>
      <c r="AA13" s="101">
        <v>1177</v>
      </c>
      <c r="AB13" s="98">
        <v>104</v>
      </c>
      <c r="AC13" s="101">
        <v>945</v>
      </c>
      <c r="AD13" s="98">
        <v>64</v>
      </c>
      <c r="AE13" s="99" t="s">
        <v>149</v>
      </c>
      <c r="AH13" s="97" t="s">
        <v>31</v>
      </c>
      <c r="AI13" s="98">
        <v>248</v>
      </c>
      <c r="AJ13" s="100">
        <v>282</v>
      </c>
      <c r="AK13" s="100">
        <v>291</v>
      </c>
      <c r="AL13" s="100">
        <v>355</v>
      </c>
      <c r="AM13" s="98">
        <v>36</v>
      </c>
      <c r="AN13" s="101">
        <v>886</v>
      </c>
      <c r="AO13" s="100">
        <v>345</v>
      </c>
      <c r="AP13" s="100">
        <v>375</v>
      </c>
      <c r="AQ13" s="100">
        <v>423</v>
      </c>
      <c r="AR13" s="98">
        <v>35</v>
      </c>
      <c r="AS13" s="98">
        <v>32</v>
      </c>
      <c r="AT13" s="98">
        <v>40</v>
      </c>
      <c r="AU13" s="99" t="s">
        <v>149</v>
      </c>
    </row>
    <row r="14" spans="1:47">
      <c r="B14" s="97" t="s">
        <v>32</v>
      </c>
      <c r="C14" s="100">
        <v>391</v>
      </c>
      <c r="D14" s="101">
        <v>476</v>
      </c>
      <c r="E14" s="101">
        <v>429</v>
      </c>
      <c r="F14" s="101">
        <v>705</v>
      </c>
      <c r="G14" s="102">
        <v>1194</v>
      </c>
      <c r="H14" s="102">
        <v>909</v>
      </c>
      <c r="I14" s="103">
        <v>1768</v>
      </c>
      <c r="J14" s="102">
        <v>1368</v>
      </c>
      <c r="K14" s="102">
        <v>1363</v>
      </c>
      <c r="L14" s="102">
        <v>1366</v>
      </c>
      <c r="M14" s="104">
        <v>1855</v>
      </c>
      <c r="N14" s="102">
        <v>891</v>
      </c>
      <c r="O14" s="99" t="s">
        <v>149</v>
      </c>
      <c r="R14" s="97" t="s">
        <v>32</v>
      </c>
      <c r="S14" s="101">
        <v>822</v>
      </c>
      <c r="T14" s="101">
        <v>853</v>
      </c>
      <c r="U14" s="101">
        <v>912</v>
      </c>
      <c r="V14" s="102">
        <v>1503</v>
      </c>
      <c r="W14" s="103">
        <v>2695</v>
      </c>
      <c r="X14" s="103">
        <v>2594</v>
      </c>
      <c r="Y14" s="104">
        <v>3034</v>
      </c>
      <c r="Z14" s="103">
        <v>2736</v>
      </c>
      <c r="AA14" s="103">
        <v>2924</v>
      </c>
      <c r="AB14" s="103">
        <v>2359</v>
      </c>
      <c r="AC14" s="102">
        <v>2023</v>
      </c>
      <c r="AD14" s="102">
        <v>1826</v>
      </c>
      <c r="AE14" s="99" t="s">
        <v>149</v>
      </c>
      <c r="AH14" s="97" t="s">
        <v>32</v>
      </c>
      <c r="AI14" s="101">
        <v>578</v>
      </c>
      <c r="AJ14" s="100">
        <v>490</v>
      </c>
      <c r="AK14" s="101">
        <v>733</v>
      </c>
      <c r="AL14" s="101">
        <v>815</v>
      </c>
      <c r="AM14" s="103">
        <v>1842</v>
      </c>
      <c r="AN14" s="103">
        <v>1947</v>
      </c>
      <c r="AO14" s="100">
        <v>436</v>
      </c>
      <c r="AP14" s="100">
        <v>460</v>
      </c>
      <c r="AQ14" s="100">
        <v>495</v>
      </c>
      <c r="AR14" s="98">
        <v>56</v>
      </c>
      <c r="AS14" s="98">
        <v>62</v>
      </c>
      <c r="AT14" s="98">
        <v>59</v>
      </c>
      <c r="AU14" s="99" t="s">
        <v>149</v>
      </c>
    </row>
    <row r="15" spans="1:47">
      <c r="B15" s="97" t="s">
        <v>33</v>
      </c>
      <c r="C15" s="101">
        <v>770</v>
      </c>
      <c r="D15" s="102">
        <v>1020</v>
      </c>
      <c r="E15" s="102">
        <v>897</v>
      </c>
      <c r="F15" s="102">
        <v>1108</v>
      </c>
      <c r="G15" s="102">
        <v>1375</v>
      </c>
      <c r="H15" s="104">
        <v>2298</v>
      </c>
      <c r="I15" s="105">
        <v>2832</v>
      </c>
      <c r="J15" s="105">
        <v>2717</v>
      </c>
      <c r="K15" s="104">
        <v>2387</v>
      </c>
      <c r="L15" s="104">
        <v>2060</v>
      </c>
      <c r="M15" s="104">
        <v>2423</v>
      </c>
      <c r="N15" s="102">
        <v>996</v>
      </c>
      <c r="O15" s="99" t="s">
        <v>149</v>
      </c>
      <c r="R15" s="97" t="s">
        <v>33</v>
      </c>
      <c r="S15" s="102">
        <v>2059</v>
      </c>
      <c r="T15" s="102">
        <v>1796</v>
      </c>
      <c r="U15" s="102">
        <v>1856</v>
      </c>
      <c r="V15" s="102">
        <v>1992</v>
      </c>
      <c r="W15" s="103">
        <v>2476</v>
      </c>
      <c r="X15" s="104">
        <v>3975</v>
      </c>
      <c r="Y15" s="105">
        <v>4486</v>
      </c>
      <c r="Z15" s="104">
        <v>4124</v>
      </c>
      <c r="AA15" s="105">
        <v>4526</v>
      </c>
      <c r="AB15" s="105">
        <v>4476</v>
      </c>
      <c r="AC15" s="103">
        <v>2567</v>
      </c>
      <c r="AD15" s="104">
        <v>3100</v>
      </c>
      <c r="AE15" s="99" t="s">
        <v>149</v>
      </c>
      <c r="AH15" s="97" t="s">
        <v>33</v>
      </c>
      <c r="AI15" s="102">
        <v>1168</v>
      </c>
      <c r="AJ15" s="102">
        <v>1322</v>
      </c>
      <c r="AK15" s="102">
        <v>1398</v>
      </c>
      <c r="AL15" s="102">
        <v>1628</v>
      </c>
      <c r="AM15" s="103">
        <v>2123</v>
      </c>
      <c r="AN15" s="105">
        <v>3512</v>
      </c>
      <c r="AO15" s="100">
        <v>506</v>
      </c>
      <c r="AP15" s="101">
        <v>548</v>
      </c>
      <c r="AQ15" s="101">
        <v>549</v>
      </c>
      <c r="AR15" s="98">
        <v>66</v>
      </c>
      <c r="AS15" s="98">
        <v>60</v>
      </c>
      <c r="AT15" s="98">
        <v>87</v>
      </c>
      <c r="AU15" s="99" t="s">
        <v>149</v>
      </c>
    </row>
    <row r="17" spans="1:47">
      <c r="A17" s="94" t="s">
        <v>151</v>
      </c>
      <c r="B17" s="95"/>
      <c r="Q17" s="94" t="s">
        <v>151</v>
      </c>
      <c r="R17" s="95"/>
      <c r="AG17" s="94" t="s">
        <v>151</v>
      </c>
      <c r="AH17" s="95"/>
    </row>
    <row r="18" spans="1:47" ht="36">
      <c r="A18" s="95" t="s">
        <v>150</v>
      </c>
      <c r="B18" s="95">
        <v>23.7</v>
      </c>
      <c r="Q18" s="95" t="s">
        <v>150</v>
      </c>
      <c r="R18" s="95">
        <v>23.3</v>
      </c>
      <c r="AG18" s="95" t="s">
        <v>150</v>
      </c>
      <c r="AH18" s="95">
        <v>23</v>
      </c>
    </row>
    <row r="20" spans="1:47">
      <c r="B20" s="96"/>
      <c r="C20" s="97">
        <v>1</v>
      </c>
      <c r="D20" s="97">
        <v>2</v>
      </c>
      <c r="E20" s="97">
        <v>3</v>
      </c>
      <c r="F20" s="97">
        <v>4</v>
      </c>
      <c r="G20" s="97">
        <v>5</v>
      </c>
      <c r="H20" s="97">
        <v>6</v>
      </c>
      <c r="I20" s="97">
        <v>7</v>
      </c>
      <c r="J20" s="97">
        <v>8</v>
      </c>
      <c r="K20" s="97">
        <v>9</v>
      </c>
      <c r="L20" s="97">
        <v>10</v>
      </c>
      <c r="M20" s="97">
        <v>11</v>
      </c>
      <c r="N20" s="97">
        <v>12</v>
      </c>
      <c r="R20" s="96"/>
      <c r="S20" s="97">
        <v>1</v>
      </c>
      <c r="T20" s="97">
        <v>2</v>
      </c>
      <c r="U20" s="97">
        <v>3</v>
      </c>
      <c r="V20" s="97">
        <v>4</v>
      </c>
      <c r="W20" s="97">
        <v>5</v>
      </c>
      <c r="X20" s="97">
        <v>6</v>
      </c>
      <c r="Y20" s="97">
        <v>7</v>
      </c>
      <c r="Z20" s="97">
        <v>8</v>
      </c>
      <c r="AA20" s="97">
        <v>9</v>
      </c>
      <c r="AB20" s="97">
        <v>10</v>
      </c>
      <c r="AC20" s="97">
        <v>11</v>
      </c>
      <c r="AD20" s="97">
        <v>12</v>
      </c>
      <c r="AH20" s="96"/>
      <c r="AI20" s="97">
        <v>1</v>
      </c>
      <c r="AJ20" s="97">
        <v>2</v>
      </c>
      <c r="AK20" s="97">
        <v>3</v>
      </c>
      <c r="AL20" s="97">
        <v>4</v>
      </c>
      <c r="AM20" s="97">
        <v>5</v>
      </c>
      <c r="AN20" s="97">
        <v>6</v>
      </c>
      <c r="AO20" s="97">
        <v>7</v>
      </c>
      <c r="AP20" s="97">
        <v>8</v>
      </c>
      <c r="AQ20" s="97">
        <v>9</v>
      </c>
      <c r="AR20" s="97">
        <v>10</v>
      </c>
      <c r="AS20" s="97">
        <v>11</v>
      </c>
      <c r="AT20" s="97">
        <v>12</v>
      </c>
    </row>
    <row r="21" spans="1:47">
      <c r="B21" s="97" t="s">
        <v>26</v>
      </c>
      <c r="C21" s="103">
        <v>5472</v>
      </c>
      <c r="D21" s="101">
        <v>1688</v>
      </c>
      <c r="E21" s="104">
        <v>7288</v>
      </c>
      <c r="F21" s="101">
        <v>1884</v>
      </c>
      <c r="G21" s="104">
        <v>8246</v>
      </c>
      <c r="H21" s="102">
        <v>3951</v>
      </c>
      <c r="I21" s="104">
        <v>8079</v>
      </c>
      <c r="J21" s="102">
        <v>4356</v>
      </c>
      <c r="K21" s="104">
        <v>7675</v>
      </c>
      <c r="L21" s="103">
        <v>4906</v>
      </c>
      <c r="M21" s="104">
        <v>7879</v>
      </c>
      <c r="N21" s="103">
        <v>5052</v>
      </c>
      <c r="O21" s="99" t="s">
        <v>151</v>
      </c>
      <c r="R21" s="97" t="s">
        <v>26</v>
      </c>
      <c r="S21" s="103">
        <v>5482</v>
      </c>
      <c r="T21" s="101">
        <v>1691</v>
      </c>
      <c r="U21" s="104">
        <v>7139</v>
      </c>
      <c r="V21" s="101">
        <v>1713</v>
      </c>
      <c r="W21" s="105">
        <v>8414</v>
      </c>
      <c r="X21" s="102">
        <v>3571</v>
      </c>
      <c r="Y21" s="105">
        <v>8799</v>
      </c>
      <c r="Z21" s="103">
        <v>4736</v>
      </c>
      <c r="AA21" s="104">
        <v>7087</v>
      </c>
      <c r="AB21" s="103">
        <v>4686</v>
      </c>
      <c r="AC21" s="104">
        <v>7328</v>
      </c>
      <c r="AD21" s="102">
        <v>4314</v>
      </c>
      <c r="AE21" s="99" t="s">
        <v>151</v>
      </c>
      <c r="AH21" s="97" t="s">
        <v>26</v>
      </c>
      <c r="AI21" s="103">
        <v>4855</v>
      </c>
      <c r="AJ21" s="101">
        <v>1671</v>
      </c>
      <c r="AK21" s="104">
        <v>7098</v>
      </c>
      <c r="AL21" s="101">
        <v>1528</v>
      </c>
      <c r="AM21" s="104">
        <v>7944</v>
      </c>
      <c r="AN21" s="102">
        <v>4056</v>
      </c>
      <c r="AO21" s="98">
        <v>347</v>
      </c>
      <c r="AP21" s="98">
        <v>326</v>
      </c>
      <c r="AQ21" s="98">
        <v>294</v>
      </c>
      <c r="AR21" s="98">
        <v>353</v>
      </c>
      <c r="AS21" s="98">
        <v>295</v>
      </c>
      <c r="AT21" s="98">
        <v>385</v>
      </c>
      <c r="AU21" s="99" t="s">
        <v>151</v>
      </c>
    </row>
    <row r="22" spans="1:47">
      <c r="B22" s="97" t="s">
        <v>27</v>
      </c>
      <c r="C22" s="104">
        <v>7663</v>
      </c>
      <c r="D22" s="102">
        <v>3696</v>
      </c>
      <c r="E22" s="104">
        <v>7113</v>
      </c>
      <c r="F22" s="102">
        <v>3724</v>
      </c>
      <c r="G22" s="105">
        <v>9281</v>
      </c>
      <c r="H22" s="102">
        <v>3972</v>
      </c>
      <c r="I22" s="104">
        <v>7761</v>
      </c>
      <c r="J22" s="103">
        <v>5025</v>
      </c>
      <c r="K22" s="104">
        <v>8388</v>
      </c>
      <c r="L22" s="103">
        <v>5861</v>
      </c>
      <c r="M22" s="104">
        <v>8186</v>
      </c>
      <c r="N22" s="103">
        <v>5423</v>
      </c>
      <c r="O22" s="99" t="s">
        <v>151</v>
      </c>
      <c r="R22" s="97" t="s">
        <v>27</v>
      </c>
      <c r="S22" s="104">
        <v>7586</v>
      </c>
      <c r="T22" s="102">
        <v>3461</v>
      </c>
      <c r="U22" s="104">
        <v>6618</v>
      </c>
      <c r="V22" s="102">
        <v>3261</v>
      </c>
      <c r="W22" s="104">
        <v>7755</v>
      </c>
      <c r="X22" s="102">
        <v>3470</v>
      </c>
      <c r="Y22" s="105">
        <v>8443</v>
      </c>
      <c r="Z22" s="103">
        <v>5277</v>
      </c>
      <c r="AA22" s="104">
        <v>7386</v>
      </c>
      <c r="AB22" s="103">
        <v>5109</v>
      </c>
      <c r="AC22" s="104">
        <v>6952</v>
      </c>
      <c r="AD22" s="103">
        <v>4818</v>
      </c>
      <c r="AE22" s="99" t="s">
        <v>151</v>
      </c>
      <c r="AH22" s="97" t="s">
        <v>27</v>
      </c>
      <c r="AI22" s="104">
        <v>7571</v>
      </c>
      <c r="AJ22" s="102">
        <v>3546</v>
      </c>
      <c r="AK22" s="104">
        <v>6225</v>
      </c>
      <c r="AL22" s="102">
        <v>3599</v>
      </c>
      <c r="AM22" s="104">
        <v>8037</v>
      </c>
      <c r="AN22" s="102">
        <v>3649</v>
      </c>
      <c r="AO22" s="98">
        <v>257</v>
      </c>
      <c r="AP22" s="98">
        <v>314</v>
      </c>
      <c r="AQ22" s="98">
        <v>248</v>
      </c>
      <c r="AR22" s="98">
        <v>250</v>
      </c>
      <c r="AS22" s="98">
        <v>297</v>
      </c>
      <c r="AT22" s="98">
        <v>344</v>
      </c>
      <c r="AU22" s="99" t="s">
        <v>151</v>
      </c>
    </row>
    <row r="23" spans="1:47">
      <c r="B23" s="97" t="s">
        <v>28</v>
      </c>
      <c r="C23" s="105">
        <v>8866</v>
      </c>
      <c r="D23" s="102">
        <v>4334</v>
      </c>
      <c r="E23" s="104">
        <v>7845</v>
      </c>
      <c r="F23" s="102">
        <v>4334</v>
      </c>
      <c r="G23" s="105">
        <v>9357</v>
      </c>
      <c r="H23" s="104">
        <v>6121</v>
      </c>
      <c r="I23" s="104">
        <v>7959</v>
      </c>
      <c r="J23" s="103">
        <v>4719</v>
      </c>
      <c r="K23" s="104">
        <v>7795</v>
      </c>
      <c r="L23" s="103">
        <v>5495</v>
      </c>
      <c r="M23" s="104">
        <v>8403</v>
      </c>
      <c r="N23" s="103">
        <v>5582</v>
      </c>
      <c r="O23" s="99" t="s">
        <v>151</v>
      </c>
      <c r="R23" s="97" t="s">
        <v>28</v>
      </c>
      <c r="S23" s="105">
        <v>9046</v>
      </c>
      <c r="T23" s="102">
        <v>4085</v>
      </c>
      <c r="U23" s="104">
        <v>7519</v>
      </c>
      <c r="V23" s="102">
        <v>3689</v>
      </c>
      <c r="W23" s="105">
        <v>8882</v>
      </c>
      <c r="X23" s="103">
        <v>5157</v>
      </c>
      <c r="Y23" s="104">
        <v>8293</v>
      </c>
      <c r="Z23" s="103">
        <v>5280</v>
      </c>
      <c r="AA23" s="104">
        <v>7515</v>
      </c>
      <c r="AB23" s="103">
        <v>5274</v>
      </c>
      <c r="AC23" s="104">
        <v>7522</v>
      </c>
      <c r="AD23" s="103">
        <v>5244</v>
      </c>
      <c r="AE23" s="99" t="s">
        <v>151</v>
      </c>
      <c r="AH23" s="97" t="s">
        <v>28</v>
      </c>
      <c r="AI23" s="105">
        <v>8883</v>
      </c>
      <c r="AJ23" s="102">
        <v>4201</v>
      </c>
      <c r="AK23" s="104">
        <v>7941</v>
      </c>
      <c r="AL23" s="102">
        <v>4020</v>
      </c>
      <c r="AM23" s="105">
        <v>8964</v>
      </c>
      <c r="AN23" s="104">
        <v>5851</v>
      </c>
      <c r="AO23" s="98">
        <v>291</v>
      </c>
      <c r="AP23" s="98">
        <v>290</v>
      </c>
      <c r="AQ23" s="98">
        <v>290</v>
      </c>
      <c r="AR23" s="98">
        <v>337</v>
      </c>
      <c r="AS23" s="98">
        <v>334</v>
      </c>
      <c r="AT23" s="98">
        <v>409</v>
      </c>
      <c r="AU23" s="99" t="s">
        <v>151</v>
      </c>
    </row>
    <row r="24" spans="1:47">
      <c r="B24" s="97" t="s">
        <v>29</v>
      </c>
      <c r="C24" s="104">
        <v>7135</v>
      </c>
      <c r="D24" s="102">
        <v>3231</v>
      </c>
      <c r="E24" s="104">
        <v>7750</v>
      </c>
      <c r="F24" s="101">
        <v>2322</v>
      </c>
      <c r="G24" s="105">
        <v>9085</v>
      </c>
      <c r="H24" s="103">
        <v>5021</v>
      </c>
      <c r="I24" s="104">
        <v>7991</v>
      </c>
      <c r="J24" s="103">
        <v>4850</v>
      </c>
      <c r="K24" s="104">
        <v>7667</v>
      </c>
      <c r="L24" s="103">
        <v>5308</v>
      </c>
      <c r="M24" s="104">
        <v>8058</v>
      </c>
      <c r="N24" s="104">
        <v>6560</v>
      </c>
      <c r="O24" s="99" t="s">
        <v>151</v>
      </c>
      <c r="R24" s="97" t="s">
        <v>29</v>
      </c>
      <c r="S24" s="104">
        <v>6873</v>
      </c>
      <c r="T24" s="102">
        <v>3248</v>
      </c>
      <c r="U24" s="104">
        <v>7478</v>
      </c>
      <c r="V24" s="101">
        <v>2058</v>
      </c>
      <c r="W24" s="104">
        <v>8354</v>
      </c>
      <c r="X24" s="102">
        <v>4303</v>
      </c>
      <c r="Y24" s="104">
        <v>7822</v>
      </c>
      <c r="Z24" s="103">
        <v>5693</v>
      </c>
      <c r="AA24" s="104">
        <v>7191</v>
      </c>
      <c r="AB24" s="103">
        <v>5006</v>
      </c>
      <c r="AC24" s="104">
        <v>6397</v>
      </c>
      <c r="AD24" s="103">
        <v>4809</v>
      </c>
      <c r="AE24" s="99" t="s">
        <v>151</v>
      </c>
      <c r="AH24" s="97" t="s">
        <v>29</v>
      </c>
      <c r="AI24" s="104">
        <v>7426</v>
      </c>
      <c r="AJ24" s="102">
        <v>3324</v>
      </c>
      <c r="AK24" s="105">
        <v>8868</v>
      </c>
      <c r="AL24" s="101">
        <v>2362</v>
      </c>
      <c r="AM24" s="105">
        <v>8921</v>
      </c>
      <c r="AN24" s="103">
        <v>5157</v>
      </c>
      <c r="AO24" s="98">
        <v>330</v>
      </c>
      <c r="AP24" s="98">
        <v>343</v>
      </c>
      <c r="AQ24" s="98">
        <v>293</v>
      </c>
      <c r="AR24" s="98">
        <v>401</v>
      </c>
      <c r="AS24" s="98">
        <v>407</v>
      </c>
      <c r="AT24" s="98">
        <v>387</v>
      </c>
      <c r="AU24" s="99" t="s">
        <v>151</v>
      </c>
    </row>
    <row r="25" spans="1:47">
      <c r="B25" s="97" t="s">
        <v>30</v>
      </c>
      <c r="C25" s="98">
        <v>621</v>
      </c>
      <c r="D25" s="104">
        <v>6378</v>
      </c>
      <c r="E25" s="98">
        <v>507</v>
      </c>
      <c r="F25" s="103">
        <v>5704</v>
      </c>
      <c r="G25" s="101">
        <v>1480</v>
      </c>
      <c r="H25" s="105">
        <v>8871</v>
      </c>
      <c r="I25" s="102">
        <v>3312</v>
      </c>
      <c r="J25" s="104">
        <v>7044</v>
      </c>
      <c r="K25" s="98">
        <v>168</v>
      </c>
      <c r="L25" s="104">
        <v>7201</v>
      </c>
      <c r="M25" s="102">
        <v>3175</v>
      </c>
      <c r="N25" s="104">
        <v>8112</v>
      </c>
      <c r="O25" s="99" t="s">
        <v>151</v>
      </c>
      <c r="R25" s="97" t="s">
        <v>30</v>
      </c>
      <c r="S25" s="98">
        <v>645</v>
      </c>
      <c r="T25" s="104">
        <v>6196</v>
      </c>
      <c r="U25" s="98">
        <v>444</v>
      </c>
      <c r="V25" s="103">
        <v>5218</v>
      </c>
      <c r="W25" s="100">
        <v>1219</v>
      </c>
      <c r="X25" s="104">
        <v>8291</v>
      </c>
      <c r="Y25" s="102">
        <v>3381</v>
      </c>
      <c r="Z25" s="104">
        <v>7078</v>
      </c>
      <c r="AA25" s="98">
        <v>127</v>
      </c>
      <c r="AB25" s="104">
        <v>7128</v>
      </c>
      <c r="AC25" s="98">
        <v>120</v>
      </c>
      <c r="AD25" s="104">
        <v>6389</v>
      </c>
      <c r="AE25" s="99" t="s">
        <v>151</v>
      </c>
      <c r="AH25" s="97" t="s">
        <v>30</v>
      </c>
      <c r="AI25" s="98">
        <v>595</v>
      </c>
      <c r="AJ25" s="104">
        <v>6320</v>
      </c>
      <c r="AK25" s="98">
        <v>471</v>
      </c>
      <c r="AL25" s="103">
        <v>5542</v>
      </c>
      <c r="AM25" s="100">
        <v>1014</v>
      </c>
      <c r="AN25" s="102">
        <v>3305</v>
      </c>
      <c r="AO25" s="98">
        <v>156</v>
      </c>
      <c r="AP25" s="98">
        <v>158</v>
      </c>
      <c r="AQ25" s="98">
        <v>247</v>
      </c>
      <c r="AR25" s="98">
        <v>355</v>
      </c>
      <c r="AS25" s="98">
        <v>352</v>
      </c>
      <c r="AT25" s="98">
        <v>358</v>
      </c>
      <c r="AU25" s="99" t="s">
        <v>151</v>
      </c>
    </row>
    <row r="26" spans="1:47">
      <c r="B26" s="97" t="s">
        <v>31</v>
      </c>
      <c r="C26" s="100">
        <v>869</v>
      </c>
      <c r="D26" s="104">
        <v>8478</v>
      </c>
      <c r="E26" s="98">
        <v>632</v>
      </c>
      <c r="F26" s="104">
        <v>7941</v>
      </c>
      <c r="G26" s="100">
        <v>1390</v>
      </c>
      <c r="H26" s="105">
        <v>9050</v>
      </c>
      <c r="I26" s="101">
        <v>2296</v>
      </c>
      <c r="J26" s="104">
        <v>7334</v>
      </c>
      <c r="K26" s="102">
        <v>3808</v>
      </c>
      <c r="L26" s="105">
        <v>8699</v>
      </c>
      <c r="M26" s="101">
        <v>2386</v>
      </c>
      <c r="N26" s="104">
        <v>7128</v>
      </c>
      <c r="O26" s="99" t="s">
        <v>151</v>
      </c>
      <c r="R26" s="97" t="s">
        <v>31</v>
      </c>
      <c r="S26" s="100">
        <v>844</v>
      </c>
      <c r="T26" s="104">
        <v>8178</v>
      </c>
      <c r="U26" s="98">
        <v>651</v>
      </c>
      <c r="V26" s="104">
        <v>7143</v>
      </c>
      <c r="W26" s="101">
        <v>1544</v>
      </c>
      <c r="X26" s="104">
        <v>7988</v>
      </c>
      <c r="Y26" s="101">
        <v>2508</v>
      </c>
      <c r="Z26" s="104">
        <v>7310</v>
      </c>
      <c r="AA26" s="102">
        <v>3247</v>
      </c>
      <c r="AB26" s="104">
        <v>7901</v>
      </c>
      <c r="AC26" s="102">
        <v>3005</v>
      </c>
      <c r="AD26" s="104">
        <v>7677</v>
      </c>
      <c r="AE26" s="99" t="s">
        <v>151</v>
      </c>
      <c r="AH26" s="97" t="s">
        <v>31</v>
      </c>
      <c r="AI26" s="100">
        <v>722</v>
      </c>
      <c r="AJ26" s="104">
        <v>7710</v>
      </c>
      <c r="AK26" s="98">
        <v>634</v>
      </c>
      <c r="AL26" s="104">
        <v>6869</v>
      </c>
      <c r="AM26" s="100">
        <v>1064</v>
      </c>
      <c r="AN26" s="104">
        <v>8306</v>
      </c>
      <c r="AO26" s="98">
        <v>321</v>
      </c>
      <c r="AP26" s="98">
        <v>358</v>
      </c>
      <c r="AQ26" s="98">
        <v>260</v>
      </c>
      <c r="AR26" s="98">
        <v>336</v>
      </c>
      <c r="AS26" s="98">
        <v>337</v>
      </c>
      <c r="AT26" s="98">
        <v>374</v>
      </c>
      <c r="AU26" s="99" t="s">
        <v>151</v>
      </c>
    </row>
    <row r="27" spans="1:47">
      <c r="B27" s="97" t="s">
        <v>32</v>
      </c>
      <c r="C27" s="98">
        <v>80</v>
      </c>
      <c r="D27" s="104">
        <v>7978</v>
      </c>
      <c r="E27" s="100">
        <v>1001</v>
      </c>
      <c r="F27" s="104">
        <v>7947</v>
      </c>
      <c r="G27" s="102">
        <v>3887</v>
      </c>
      <c r="H27" s="104">
        <v>8686</v>
      </c>
      <c r="I27" s="102">
        <v>3228</v>
      </c>
      <c r="J27" s="104">
        <v>7082</v>
      </c>
      <c r="K27" s="102">
        <v>3304</v>
      </c>
      <c r="L27" s="104">
        <v>8272</v>
      </c>
      <c r="M27" s="102">
        <v>3104</v>
      </c>
      <c r="N27" s="104">
        <v>7075</v>
      </c>
      <c r="O27" s="99" t="s">
        <v>151</v>
      </c>
      <c r="R27" s="97" t="s">
        <v>32</v>
      </c>
      <c r="S27" s="98">
        <v>64</v>
      </c>
      <c r="T27" s="104">
        <v>7834</v>
      </c>
      <c r="U27" s="100">
        <v>917</v>
      </c>
      <c r="V27" s="104">
        <v>7471</v>
      </c>
      <c r="W27" s="102">
        <v>3502</v>
      </c>
      <c r="X27" s="104">
        <v>8126</v>
      </c>
      <c r="Y27" s="102">
        <v>3315</v>
      </c>
      <c r="Z27" s="104">
        <v>7280</v>
      </c>
      <c r="AA27" s="102">
        <v>3048</v>
      </c>
      <c r="AB27" s="104">
        <v>6999</v>
      </c>
      <c r="AC27" s="102">
        <v>2907</v>
      </c>
      <c r="AD27" s="104">
        <v>7030</v>
      </c>
      <c r="AE27" s="99" t="s">
        <v>151</v>
      </c>
      <c r="AH27" s="97" t="s">
        <v>32</v>
      </c>
      <c r="AI27" s="98">
        <v>71</v>
      </c>
      <c r="AJ27" s="104">
        <v>7782</v>
      </c>
      <c r="AK27" s="100">
        <v>828</v>
      </c>
      <c r="AL27" s="104">
        <v>6034</v>
      </c>
      <c r="AM27" s="102">
        <v>3757</v>
      </c>
      <c r="AN27" s="104">
        <v>8226</v>
      </c>
      <c r="AO27" s="98">
        <v>301</v>
      </c>
      <c r="AP27" s="98">
        <v>297</v>
      </c>
      <c r="AQ27" s="98">
        <v>265</v>
      </c>
      <c r="AR27" s="98">
        <v>323</v>
      </c>
      <c r="AS27" s="98">
        <v>335</v>
      </c>
      <c r="AT27" s="98">
        <v>284</v>
      </c>
      <c r="AU27" s="99" t="s">
        <v>151</v>
      </c>
    </row>
    <row r="28" spans="1:47">
      <c r="B28" s="97" t="s">
        <v>33</v>
      </c>
      <c r="C28" s="98">
        <v>629</v>
      </c>
      <c r="D28" s="104">
        <v>6666</v>
      </c>
      <c r="E28" s="98">
        <v>597</v>
      </c>
      <c r="F28" s="104">
        <v>6812</v>
      </c>
      <c r="G28" s="101">
        <v>1748</v>
      </c>
      <c r="H28" s="104">
        <v>7193</v>
      </c>
      <c r="I28" s="102">
        <v>2761</v>
      </c>
      <c r="J28" s="104">
        <v>6245</v>
      </c>
      <c r="K28" s="102">
        <v>3108</v>
      </c>
      <c r="L28" s="104">
        <v>6585</v>
      </c>
      <c r="M28" s="101">
        <v>2659</v>
      </c>
      <c r="N28" s="103">
        <v>5498</v>
      </c>
      <c r="O28" s="99" t="s">
        <v>151</v>
      </c>
      <c r="R28" s="97" t="s">
        <v>33</v>
      </c>
      <c r="S28" s="98">
        <v>584</v>
      </c>
      <c r="T28" s="104">
        <v>6952</v>
      </c>
      <c r="U28" s="98">
        <v>632</v>
      </c>
      <c r="V28" s="104">
        <v>6122</v>
      </c>
      <c r="W28" s="101">
        <v>1469</v>
      </c>
      <c r="X28" s="104">
        <v>7294</v>
      </c>
      <c r="Y28" s="102">
        <v>2789</v>
      </c>
      <c r="Z28" s="104">
        <v>6704</v>
      </c>
      <c r="AA28" s="101">
        <v>2578</v>
      </c>
      <c r="AB28" s="104">
        <v>6190</v>
      </c>
      <c r="AC28" s="102">
        <v>2754</v>
      </c>
      <c r="AD28" s="103">
        <v>5491</v>
      </c>
      <c r="AE28" s="99" t="s">
        <v>151</v>
      </c>
      <c r="AH28" s="97" t="s">
        <v>33</v>
      </c>
      <c r="AI28" s="98">
        <v>527</v>
      </c>
      <c r="AJ28" s="105">
        <v>8384</v>
      </c>
      <c r="AK28" s="98">
        <v>689</v>
      </c>
      <c r="AL28" s="104">
        <v>5912</v>
      </c>
      <c r="AM28" s="101">
        <v>2170</v>
      </c>
      <c r="AN28" s="104">
        <v>7109</v>
      </c>
      <c r="AO28" s="98">
        <v>417</v>
      </c>
      <c r="AP28" s="98">
        <v>318</v>
      </c>
      <c r="AQ28" s="98">
        <v>313</v>
      </c>
      <c r="AR28" s="98">
        <v>296</v>
      </c>
      <c r="AS28" s="98">
        <v>296</v>
      </c>
      <c r="AT28" s="98">
        <v>295</v>
      </c>
      <c r="AU28" s="99" t="s">
        <v>151</v>
      </c>
    </row>
    <row r="30" spans="1:47">
      <c r="AO30" t="s">
        <v>155</v>
      </c>
    </row>
    <row r="31" spans="1:47">
      <c r="B31" s="106" t="s">
        <v>156</v>
      </c>
      <c r="C31" s="97">
        <v>1</v>
      </c>
      <c r="D31" s="97">
        <v>2</v>
      </c>
      <c r="E31" s="97">
        <v>3</v>
      </c>
      <c r="F31" s="97">
        <v>4</v>
      </c>
      <c r="G31" s="97">
        <v>5</v>
      </c>
      <c r="H31" s="97">
        <v>6</v>
      </c>
      <c r="I31" s="97">
        <v>7</v>
      </c>
      <c r="J31" s="97">
        <v>8</v>
      </c>
      <c r="K31" s="97">
        <v>9</v>
      </c>
      <c r="L31" s="97">
        <v>10</v>
      </c>
      <c r="M31" s="97">
        <v>11</v>
      </c>
      <c r="N31" s="97">
        <v>12</v>
      </c>
      <c r="R31" s="106" t="s">
        <v>156</v>
      </c>
      <c r="S31" s="97">
        <v>1</v>
      </c>
      <c r="T31" s="97">
        <v>2</v>
      </c>
      <c r="U31" s="97">
        <v>3</v>
      </c>
      <c r="V31" s="97">
        <v>4</v>
      </c>
      <c r="W31" s="97">
        <v>5</v>
      </c>
      <c r="X31" s="97">
        <v>6</v>
      </c>
      <c r="Y31" s="97">
        <v>7</v>
      </c>
      <c r="Z31" s="97">
        <v>8</v>
      </c>
      <c r="AA31" s="97">
        <v>9</v>
      </c>
      <c r="AB31" s="97">
        <v>10</v>
      </c>
      <c r="AC31" s="97">
        <v>11</v>
      </c>
      <c r="AD31" s="97">
        <v>12</v>
      </c>
      <c r="AH31" s="106" t="s">
        <v>156</v>
      </c>
      <c r="AI31" s="97">
        <v>1</v>
      </c>
      <c r="AJ31" s="97">
        <v>2</v>
      </c>
      <c r="AK31" s="97">
        <v>3</v>
      </c>
      <c r="AL31" s="97">
        <v>4</v>
      </c>
      <c r="AM31" s="97">
        <v>5</v>
      </c>
      <c r="AN31" s="97">
        <v>6</v>
      </c>
      <c r="AO31" s="107">
        <v>7</v>
      </c>
      <c r="AP31" s="107">
        <v>8</v>
      </c>
      <c r="AQ31" s="107">
        <v>9</v>
      </c>
      <c r="AR31" s="107">
        <v>10</v>
      </c>
      <c r="AS31" s="107">
        <v>11</v>
      </c>
      <c r="AT31" s="107">
        <v>12</v>
      </c>
    </row>
    <row r="32" spans="1:47">
      <c r="B32" s="97" t="s">
        <v>26</v>
      </c>
      <c r="C32">
        <f>C8/C21</f>
        <v>9.5029239766081866E-3</v>
      </c>
      <c r="D32">
        <f t="shared" ref="D32:N32" si="0">D8/D21</f>
        <v>3.4360189573459717E-2</v>
      </c>
      <c r="E32">
        <f t="shared" si="0"/>
        <v>1.4818880351262349E-2</v>
      </c>
      <c r="F32">
        <f t="shared" si="0"/>
        <v>3.8747346072186835E-2</v>
      </c>
      <c r="G32">
        <f t="shared" si="0"/>
        <v>2.5466893039049238E-3</v>
      </c>
      <c r="H32">
        <f t="shared" si="0"/>
        <v>1.8982536066818528E-2</v>
      </c>
      <c r="I32">
        <f t="shared" si="0"/>
        <v>1.2006436440153484E-2</v>
      </c>
      <c r="J32">
        <f t="shared" si="0"/>
        <v>3.879706152433425E-2</v>
      </c>
      <c r="K32">
        <f t="shared" si="0"/>
        <v>1.2247557003257329E-2</v>
      </c>
      <c r="L32">
        <f t="shared" si="0"/>
        <v>2.6905829596412557E-2</v>
      </c>
      <c r="M32">
        <f t="shared" si="0"/>
        <v>1.8022591699454246E-2</v>
      </c>
      <c r="N32">
        <f t="shared" si="0"/>
        <v>2.0387965162311956E-2</v>
      </c>
      <c r="R32" s="97" t="s">
        <v>26</v>
      </c>
      <c r="S32">
        <f>S8/S21</f>
        <v>2.6085370302809194E-2</v>
      </c>
      <c r="T32">
        <f t="shared" ref="T32:AD32" si="1">T8/T21</f>
        <v>0.1218214074512123</v>
      </c>
      <c r="U32">
        <f t="shared" si="1"/>
        <v>4.3983751225661859E-2</v>
      </c>
      <c r="V32">
        <f t="shared" si="1"/>
        <v>7.2387624051371863E-2</v>
      </c>
      <c r="W32">
        <f t="shared" si="1"/>
        <v>2.8523888756833847E-3</v>
      </c>
      <c r="X32">
        <f t="shared" si="1"/>
        <v>5.0966115933912072E-2</v>
      </c>
      <c r="Y32">
        <f t="shared" si="1"/>
        <v>1.693374247073531E-2</v>
      </c>
      <c r="Z32">
        <f t="shared" si="1"/>
        <v>6.3978040540540543E-2</v>
      </c>
      <c r="AA32">
        <f t="shared" si="1"/>
        <v>3.0760547481303795E-2</v>
      </c>
      <c r="AB32">
        <f t="shared" si="1"/>
        <v>5.8685446009389672E-2</v>
      </c>
      <c r="AC32">
        <f t="shared" si="1"/>
        <v>2.4290393013100438E-2</v>
      </c>
      <c r="AD32">
        <f t="shared" si="1"/>
        <v>4.8910523875753363E-2</v>
      </c>
      <c r="AH32" s="97" t="s">
        <v>26</v>
      </c>
      <c r="AI32">
        <f>AI8/AI21</f>
        <v>2.4922760041194644E-2</v>
      </c>
      <c r="AJ32">
        <f t="shared" ref="AJ32:AT32" si="2">AJ8/AJ21</f>
        <v>5.8049072411729505E-2</v>
      </c>
      <c r="AK32">
        <f t="shared" si="2"/>
        <v>3.2403493941955477E-2</v>
      </c>
      <c r="AL32">
        <f t="shared" si="2"/>
        <v>7.7225130890052354E-2</v>
      </c>
      <c r="AM32">
        <f t="shared" si="2"/>
        <v>2.3917421953675729E-3</v>
      </c>
      <c r="AN32">
        <f t="shared" si="2"/>
        <v>4.1913214990138066E-2</v>
      </c>
      <c r="AO32" s="108">
        <f t="shared" si="2"/>
        <v>0.2334293948126801</v>
      </c>
      <c r="AP32" s="108">
        <f t="shared" si="2"/>
        <v>0.15644171779141106</v>
      </c>
      <c r="AQ32" s="108">
        <f t="shared" si="2"/>
        <v>0.16326530612244897</v>
      </c>
      <c r="AR32" s="108">
        <f t="shared" si="2"/>
        <v>0.12464589235127478</v>
      </c>
      <c r="AS32" s="108">
        <f t="shared" si="2"/>
        <v>0.13898305084745763</v>
      </c>
      <c r="AT32" s="108">
        <f t="shared" si="2"/>
        <v>0.11688311688311688</v>
      </c>
    </row>
    <row r="33" spans="1:46">
      <c r="B33" s="97" t="s">
        <v>27</v>
      </c>
      <c r="C33">
        <f t="shared" ref="C33:N33" si="3">C9/C22</f>
        <v>2.2315020227065118E-2</v>
      </c>
      <c r="D33">
        <f t="shared" si="3"/>
        <v>2.1915584415584416E-2</v>
      </c>
      <c r="E33">
        <f t="shared" si="3"/>
        <v>3.1632222690847742E-2</v>
      </c>
      <c r="F33">
        <f t="shared" si="3"/>
        <v>6.2030075187969921E-2</v>
      </c>
      <c r="G33">
        <f t="shared" si="3"/>
        <v>3.663398340696046E-2</v>
      </c>
      <c r="H33">
        <f t="shared" si="3"/>
        <v>8.4843907351460218E-2</v>
      </c>
      <c r="I33">
        <f t="shared" si="3"/>
        <v>6.017265816260791E-2</v>
      </c>
      <c r="J33">
        <f t="shared" si="3"/>
        <v>0.11502487562189055</v>
      </c>
      <c r="K33">
        <f t="shared" si="3"/>
        <v>6.4139246542680023E-2</v>
      </c>
      <c r="L33">
        <f t="shared" si="3"/>
        <v>8.65040095546835E-2</v>
      </c>
      <c r="M33">
        <f t="shared" si="3"/>
        <v>4.0068409479599318E-2</v>
      </c>
      <c r="N33">
        <f t="shared" si="3"/>
        <v>8.6667895998524799E-2</v>
      </c>
      <c r="R33" s="97" t="s">
        <v>27</v>
      </c>
      <c r="S33">
        <f t="shared" ref="S33:AD33" si="4">S9/S22</f>
        <v>4.2446612180332188E-2</v>
      </c>
      <c r="T33">
        <f t="shared" si="4"/>
        <v>4.4784744293556777E-2</v>
      </c>
      <c r="U33">
        <f t="shared" si="4"/>
        <v>7.67603505590813E-2</v>
      </c>
      <c r="V33">
        <f t="shared" si="4"/>
        <v>0.17295308187672492</v>
      </c>
      <c r="W33">
        <f t="shared" si="4"/>
        <v>5.931656995486783E-2</v>
      </c>
      <c r="X33">
        <f t="shared" si="4"/>
        <v>9.769452449567724E-2</v>
      </c>
      <c r="Y33">
        <f t="shared" si="4"/>
        <v>8.586995143906194E-2</v>
      </c>
      <c r="Z33">
        <f t="shared" si="4"/>
        <v>0.19348114458972901</v>
      </c>
      <c r="AA33">
        <f t="shared" si="4"/>
        <v>0.13336041158949363</v>
      </c>
      <c r="AB33">
        <f t="shared" si="4"/>
        <v>0.18809943237424154</v>
      </c>
      <c r="AC33">
        <f t="shared" si="4"/>
        <v>0.10097813578826237</v>
      </c>
      <c r="AD33">
        <f t="shared" si="4"/>
        <v>0.16770444167704443</v>
      </c>
      <c r="AH33" s="97" t="s">
        <v>27</v>
      </c>
      <c r="AI33">
        <f t="shared" ref="AI33:AT33" si="5">AI9/AI22</f>
        <v>2.9586580372473914E-2</v>
      </c>
      <c r="AJ33">
        <f t="shared" si="5"/>
        <v>4.4557247602932885E-2</v>
      </c>
      <c r="AK33">
        <f t="shared" si="5"/>
        <v>4.7228915662650604E-2</v>
      </c>
      <c r="AL33">
        <f t="shared" si="5"/>
        <v>8.9191442067240903E-2</v>
      </c>
      <c r="AM33">
        <f t="shared" si="5"/>
        <v>5.5991041433370664E-2</v>
      </c>
      <c r="AN33">
        <f t="shared" si="5"/>
        <v>9.1257878870923542E-2</v>
      </c>
      <c r="AO33" s="108">
        <f t="shared" si="5"/>
        <v>0.34241245136186771</v>
      </c>
      <c r="AP33" s="108">
        <f t="shared" si="5"/>
        <v>0.2070063694267516</v>
      </c>
      <c r="AQ33" s="108">
        <f t="shared" si="5"/>
        <v>0.23387096774193547</v>
      </c>
      <c r="AR33" s="108">
        <f t="shared" si="5"/>
        <v>0.188</v>
      </c>
      <c r="AS33" s="108">
        <f t="shared" si="5"/>
        <v>0.11447811447811448</v>
      </c>
      <c r="AT33" s="108">
        <f t="shared" si="5"/>
        <v>0.13953488372093023</v>
      </c>
    </row>
    <row r="34" spans="1:46">
      <c r="B34" s="97" t="s">
        <v>28</v>
      </c>
      <c r="C34">
        <f t="shared" ref="C34:N34" si="6">C10/C23</f>
        <v>4.2183622828784122E-2</v>
      </c>
      <c r="D34">
        <f t="shared" si="6"/>
        <v>0.10798338717120443</v>
      </c>
      <c r="E34">
        <f t="shared" si="6"/>
        <v>8.8846398980242186E-2</v>
      </c>
      <c r="F34">
        <f t="shared" si="6"/>
        <v>0.1543608675588371</v>
      </c>
      <c r="G34">
        <f t="shared" si="6"/>
        <v>0.11146735064657476</v>
      </c>
      <c r="H34">
        <f t="shared" si="6"/>
        <v>0.22643358928279692</v>
      </c>
      <c r="I34">
        <f t="shared" si="6"/>
        <v>0.18268626711898481</v>
      </c>
      <c r="J34">
        <f t="shared" si="6"/>
        <v>0.291163382072473</v>
      </c>
      <c r="K34">
        <f t="shared" si="6"/>
        <v>0.13957665169980757</v>
      </c>
      <c r="L34">
        <f t="shared" si="6"/>
        <v>0.22802547770700637</v>
      </c>
      <c r="M34">
        <f t="shared" si="6"/>
        <v>0.18338688563608235</v>
      </c>
      <c r="N34">
        <f t="shared" si="6"/>
        <v>0.21623074166965245</v>
      </c>
      <c r="R34" s="97" t="s">
        <v>28</v>
      </c>
      <c r="S34">
        <f t="shared" ref="S34:AD34" si="7">S10/S23</f>
        <v>9.7059473800574836E-2</v>
      </c>
      <c r="T34">
        <f t="shared" si="7"/>
        <v>0.23574051407588739</v>
      </c>
      <c r="U34">
        <f t="shared" si="7"/>
        <v>0.17502327437159196</v>
      </c>
      <c r="V34">
        <f t="shared" si="7"/>
        <v>0.28002168609379235</v>
      </c>
      <c r="W34">
        <f t="shared" si="7"/>
        <v>0.24848007205584327</v>
      </c>
      <c r="X34">
        <f t="shared" si="7"/>
        <v>0.53635834787667247</v>
      </c>
      <c r="Y34">
        <f t="shared" si="7"/>
        <v>0.29325937537682384</v>
      </c>
      <c r="Z34">
        <f t="shared" si="7"/>
        <v>0.57140151515151516</v>
      </c>
      <c r="AA34">
        <f t="shared" si="7"/>
        <v>0.29793745841650032</v>
      </c>
      <c r="AB34">
        <f t="shared" si="7"/>
        <v>0.55100492984452032</v>
      </c>
      <c r="AC34">
        <f t="shared" si="7"/>
        <v>0.25139590534432332</v>
      </c>
      <c r="AD34">
        <f t="shared" si="7"/>
        <v>0.42944317315026698</v>
      </c>
      <c r="AH34" s="97" t="s">
        <v>28</v>
      </c>
      <c r="AI34">
        <f t="shared" ref="AI34:AT34" si="8">AI10/AI23</f>
        <v>6.923336710570753E-2</v>
      </c>
      <c r="AJ34">
        <f t="shared" si="8"/>
        <v>0.1447274458462271</v>
      </c>
      <c r="AK34">
        <f t="shared" si="8"/>
        <v>7.5809092053897492E-2</v>
      </c>
      <c r="AL34">
        <f t="shared" si="8"/>
        <v>0.14875621890547264</v>
      </c>
      <c r="AM34">
        <f t="shared" si="8"/>
        <v>0.16688978134761268</v>
      </c>
      <c r="AN34">
        <f t="shared" si="8"/>
        <v>0.30251239104426592</v>
      </c>
      <c r="AO34" s="108">
        <f t="shared" si="8"/>
        <v>0.40893470790378006</v>
      </c>
      <c r="AP34" s="108">
        <f t="shared" si="8"/>
        <v>0.37586206896551722</v>
      </c>
      <c r="AQ34" s="108">
        <f t="shared" si="8"/>
        <v>0.23103448275862068</v>
      </c>
      <c r="AR34" s="108">
        <f t="shared" si="8"/>
        <v>0.12462908011869436</v>
      </c>
      <c r="AS34" s="108">
        <f t="shared" si="8"/>
        <v>8.3832335329341312E-2</v>
      </c>
      <c r="AT34" s="108">
        <f t="shared" si="8"/>
        <v>0.10513447432762836</v>
      </c>
    </row>
    <row r="35" spans="1:46">
      <c r="B35" s="97" t="s">
        <v>29</v>
      </c>
      <c r="C35">
        <f t="shared" ref="C35:N35" si="9">C11/C24</f>
        <v>0.16818500350385424</v>
      </c>
      <c r="D35">
        <f t="shared" si="9"/>
        <v>0.27205199628597959</v>
      </c>
      <c r="E35">
        <f t="shared" si="9"/>
        <v>0.2129032258064516</v>
      </c>
      <c r="F35">
        <f t="shared" si="9"/>
        <v>0.54737295434969857</v>
      </c>
      <c r="G35">
        <f t="shared" si="9"/>
        <v>0.10335718216840947</v>
      </c>
      <c r="H35">
        <f t="shared" si="9"/>
        <v>0.19020115514837682</v>
      </c>
      <c r="I35">
        <f t="shared" si="9"/>
        <v>0.23876861469152796</v>
      </c>
      <c r="J35">
        <f t="shared" si="9"/>
        <v>0.58804123711340206</v>
      </c>
      <c r="K35">
        <f t="shared" si="9"/>
        <v>0.29568279640015649</v>
      </c>
      <c r="L35">
        <f t="shared" si="9"/>
        <v>0.31914091936699324</v>
      </c>
      <c r="M35">
        <f t="shared" si="9"/>
        <v>0.32936212459667413</v>
      </c>
      <c r="N35">
        <f t="shared" si="9"/>
        <v>0.29512195121951218</v>
      </c>
      <c r="R35" s="97" t="s">
        <v>29</v>
      </c>
      <c r="S35">
        <f t="shared" ref="S35:AD35" si="10">S11/S24</f>
        <v>0.26334933798923321</v>
      </c>
      <c r="T35">
        <f t="shared" si="10"/>
        <v>0.40578817733990147</v>
      </c>
      <c r="U35">
        <f t="shared" si="10"/>
        <v>0.37750735490772935</v>
      </c>
      <c r="V35">
        <f t="shared" si="10"/>
        <v>0.78911564625850339</v>
      </c>
      <c r="W35">
        <f t="shared" si="10"/>
        <v>0.11000718218817333</v>
      </c>
      <c r="X35">
        <f t="shared" si="10"/>
        <v>0.19126191029514292</v>
      </c>
      <c r="Y35">
        <f t="shared" si="10"/>
        <v>0.53221682434160056</v>
      </c>
      <c r="Z35">
        <f t="shared" si="10"/>
        <v>0.81169857720007021</v>
      </c>
      <c r="AA35">
        <f t="shared" si="10"/>
        <v>0.54248366013071891</v>
      </c>
      <c r="AB35">
        <f t="shared" si="10"/>
        <v>0.80563324011186577</v>
      </c>
      <c r="AC35">
        <f t="shared" si="10"/>
        <v>0.55838674378614972</v>
      </c>
      <c r="AD35">
        <f t="shared" si="10"/>
        <v>0.70721563734664172</v>
      </c>
      <c r="AH35" s="97" t="s">
        <v>29</v>
      </c>
      <c r="AI35">
        <f t="shared" ref="AI35:AT35" si="11">AI11/AI24</f>
        <v>0.19943441960678696</v>
      </c>
      <c r="AJ35">
        <f t="shared" si="11"/>
        <v>0.24548736462093862</v>
      </c>
      <c r="AK35">
        <f t="shared" si="11"/>
        <v>0.21628326567433467</v>
      </c>
      <c r="AL35">
        <f t="shared" si="11"/>
        <v>0.55546147332768836</v>
      </c>
      <c r="AM35">
        <f t="shared" si="11"/>
        <v>9.4384037663939019E-2</v>
      </c>
      <c r="AN35">
        <f t="shared" si="11"/>
        <v>0.14330036843125848</v>
      </c>
      <c r="AO35" s="108">
        <f t="shared" si="11"/>
        <v>0.53333333333333333</v>
      </c>
      <c r="AP35" s="108">
        <f t="shared" si="11"/>
        <v>0.50728862973760935</v>
      </c>
      <c r="AQ35" s="108">
        <f t="shared" si="11"/>
        <v>0.56996587030716728</v>
      </c>
      <c r="AR35" s="108">
        <f t="shared" si="11"/>
        <v>0.10723192019950124</v>
      </c>
      <c r="AS35" s="108">
        <f t="shared" si="11"/>
        <v>6.6339066339066333E-2</v>
      </c>
      <c r="AT35" s="108">
        <f t="shared" si="11"/>
        <v>0.11627906976744186</v>
      </c>
    </row>
    <row r="36" spans="1:46">
      <c r="B36" s="97" t="s">
        <v>30</v>
      </c>
      <c r="C36">
        <f t="shared" ref="C36:N36" si="12">C12/C25</f>
        <v>0.21578099838969403</v>
      </c>
      <c r="D36">
        <f t="shared" si="12"/>
        <v>8.1530260269677014E-3</v>
      </c>
      <c r="E36">
        <f t="shared" si="12"/>
        <v>0.17554240631163709</v>
      </c>
      <c r="F36">
        <f t="shared" si="12"/>
        <v>1.0869565217391304E-2</v>
      </c>
      <c r="G36">
        <f t="shared" si="12"/>
        <v>7.2972972972972977E-2</v>
      </c>
      <c r="H36">
        <f t="shared" si="12"/>
        <v>1.7359936872956824E-2</v>
      </c>
      <c r="I36">
        <f t="shared" si="12"/>
        <v>4.710144927536232E-2</v>
      </c>
      <c r="J36">
        <f t="shared" si="12"/>
        <v>3.0806360022714366E-2</v>
      </c>
      <c r="K36">
        <f t="shared" si="12"/>
        <v>0.52976190476190477</v>
      </c>
      <c r="L36">
        <f t="shared" si="12"/>
        <v>2.0274961810859603E-2</v>
      </c>
      <c r="M36">
        <f t="shared" si="12"/>
        <v>6.204724409448819E-2</v>
      </c>
      <c r="N36">
        <f t="shared" si="12"/>
        <v>3.131163708086785E-2</v>
      </c>
      <c r="R36" s="97" t="s">
        <v>30</v>
      </c>
      <c r="S36">
        <f t="shared" ref="S36:AD36" si="13">S12/S25</f>
        <v>0.32093023255813952</v>
      </c>
      <c r="T36">
        <f t="shared" si="13"/>
        <v>2.0819883795997418E-2</v>
      </c>
      <c r="U36">
        <f t="shared" si="13"/>
        <v>0.48873873873873874</v>
      </c>
      <c r="V36">
        <f t="shared" si="13"/>
        <v>1.475661172863166E-2</v>
      </c>
      <c r="W36">
        <f t="shared" si="13"/>
        <v>0.15996718621821165</v>
      </c>
      <c r="X36">
        <f t="shared" si="13"/>
        <v>4.1370160414907729E-2</v>
      </c>
      <c r="Y36">
        <f t="shared" si="13"/>
        <v>8.2815734989648032E-2</v>
      </c>
      <c r="Z36">
        <f t="shared" si="13"/>
        <v>6.9511161345012715E-2</v>
      </c>
      <c r="AA36">
        <f t="shared" si="13"/>
        <v>1.1574803149606299</v>
      </c>
      <c r="AB36">
        <f t="shared" si="13"/>
        <v>3.1986531986531987E-2</v>
      </c>
      <c r="AC36">
        <f t="shared" si="13"/>
        <v>0.8833333333333333</v>
      </c>
      <c r="AD36">
        <f t="shared" si="13"/>
        <v>2.8173423070903116E-2</v>
      </c>
      <c r="AH36" s="97" t="s">
        <v>30</v>
      </c>
      <c r="AI36">
        <f t="shared" ref="AI36:AT36" si="14">AI12/AI25</f>
        <v>0.32941176470588235</v>
      </c>
      <c r="AJ36">
        <f t="shared" si="14"/>
        <v>1.2816455696202532E-2</v>
      </c>
      <c r="AK36">
        <f t="shared" si="14"/>
        <v>0.26539278131634819</v>
      </c>
      <c r="AL36">
        <f t="shared" si="14"/>
        <v>9.202453987730062E-3</v>
      </c>
      <c r="AM36">
        <f t="shared" si="14"/>
        <v>0.15088757396449703</v>
      </c>
      <c r="AN36">
        <f t="shared" si="14"/>
        <v>4.9016641452344932E-2</v>
      </c>
      <c r="AO36" s="108">
        <f t="shared" si="14"/>
        <v>1.5833333333333333</v>
      </c>
      <c r="AP36" s="108">
        <f t="shared" si="14"/>
        <v>1.5569620253164558</v>
      </c>
      <c r="AQ36" s="108">
        <f t="shared" si="14"/>
        <v>1.1093117408906883</v>
      </c>
      <c r="AR36" s="108">
        <f t="shared" si="14"/>
        <v>0.10140845070422536</v>
      </c>
      <c r="AS36" s="108">
        <f t="shared" si="14"/>
        <v>0.10795454545454546</v>
      </c>
      <c r="AT36" s="108">
        <f t="shared" si="14"/>
        <v>0.1005586592178771</v>
      </c>
    </row>
    <row r="37" spans="1:46">
      <c r="B37" s="97" t="s">
        <v>31</v>
      </c>
      <c r="C37">
        <f t="shared" ref="C37:N37" si="15">C13/C26</f>
        <v>0.1760644418872267</v>
      </c>
      <c r="D37">
        <f t="shared" si="15"/>
        <v>2.4769992922859165E-2</v>
      </c>
      <c r="E37">
        <f t="shared" si="15"/>
        <v>0.314873417721519</v>
      </c>
      <c r="F37">
        <f t="shared" si="15"/>
        <v>3.2489610880241784E-2</v>
      </c>
      <c r="G37">
        <f t="shared" si="15"/>
        <v>4.4604316546762592E-2</v>
      </c>
      <c r="H37">
        <f t="shared" si="15"/>
        <v>7.1049723756906075E-2</v>
      </c>
      <c r="I37">
        <f t="shared" si="15"/>
        <v>0.41114982578397213</v>
      </c>
      <c r="J37">
        <f t="shared" si="15"/>
        <v>0.11671666212162531</v>
      </c>
      <c r="K37">
        <f t="shared" si="15"/>
        <v>0.16334033613445378</v>
      </c>
      <c r="L37">
        <f t="shared" si="15"/>
        <v>7.8169904586734111E-3</v>
      </c>
      <c r="M37">
        <f t="shared" si="15"/>
        <v>0.41617770326906955</v>
      </c>
      <c r="N37">
        <f t="shared" si="15"/>
        <v>7.8282828282828287E-2</v>
      </c>
      <c r="R37" s="97" t="s">
        <v>31</v>
      </c>
      <c r="S37">
        <f t="shared" ref="S37:AD37" si="16">S13/S26</f>
        <v>0.36729857819905215</v>
      </c>
      <c r="T37">
        <f t="shared" si="16"/>
        <v>4.5977011494252873E-2</v>
      </c>
      <c r="U37">
        <f t="shared" si="16"/>
        <v>0.85099846390168976</v>
      </c>
      <c r="V37">
        <f t="shared" si="16"/>
        <v>8.1338373232535344E-2</v>
      </c>
      <c r="W37">
        <f t="shared" si="16"/>
        <v>4.3393782383419691E-2</v>
      </c>
      <c r="X37">
        <f t="shared" si="16"/>
        <v>0.1713820731096645</v>
      </c>
      <c r="Y37">
        <f t="shared" si="16"/>
        <v>0.55263157894736847</v>
      </c>
      <c r="Z37">
        <f t="shared" si="16"/>
        <v>0.18372093023255814</v>
      </c>
      <c r="AA37">
        <f t="shared" si="16"/>
        <v>0.36248845087773329</v>
      </c>
      <c r="AB37">
        <f t="shared" si="16"/>
        <v>1.3162890773319834E-2</v>
      </c>
      <c r="AC37">
        <f t="shared" si="16"/>
        <v>0.31447587354409318</v>
      </c>
      <c r="AD37">
        <f t="shared" si="16"/>
        <v>8.3365898137293219E-3</v>
      </c>
      <c r="AH37" s="97" t="s">
        <v>31</v>
      </c>
      <c r="AI37">
        <f t="shared" ref="AI37:AT37" si="17">AI13/AI26</f>
        <v>0.34349030470914127</v>
      </c>
      <c r="AJ37">
        <f t="shared" si="17"/>
        <v>3.6575875486381325E-2</v>
      </c>
      <c r="AK37">
        <f t="shared" si="17"/>
        <v>0.4589905362776025</v>
      </c>
      <c r="AL37">
        <f t="shared" si="17"/>
        <v>5.1681467462512738E-2</v>
      </c>
      <c r="AM37">
        <f t="shared" si="17"/>
        <v>3.3834586466165412E-2</v>
      </c>
      <c r="AN37">
        <f t="shared" si="17"/>
        <v>0.10666987719720684</v>
      </c>
      <c r="AO37" s="108">
        <f t="shared" si="17"/>
        <v>1.0747663551401869</v>
      </c>
      <c r="AP37" s="108">
        <f t="shared" si="17"/>
        <v>1.0474860335195531</v>
      </c>
      <c r="AQ37" s="108">
        <f t="shared" si="17"/>
        <v>1.6269230769230769</v>
      </c>
      <c r="AR37" s="108">
        <f t="shared" si="17"/>
        <v>0.10416666666666667</v>
      </c>
      <c r="AS37" s="108">
        <f t="shared" si="17"/>
        <v>9.4955489614243327E-2</v>
      </c>
      <c r="AT37" s="108">
        <f t="shared" si="17"/>
        <v>0.10695187165775401</v>
      </c>
    </row>
    <row r="38" spans="1:46">
      <c r="B38" s="97" t="s">
        <v>32</v>
      </c>
      <c r="C38">
        <f t="shared" ref="C38:N38" si="18">C14/C27</f>
        <v>4.8875000000000002</v>
      </c>
      <c r="D38">
        <f t="shared" si="18"/>
        <v>5.9664076209576332E-2</v>
      </c>
      <c r="E38">
        <f t="shared" si="18"/>
        <v>0.42857142857142855</v>
      </c>
      <c r="F38">
        <f t="shared" si="18"/>
        <v>8.8712721781804449E-2</v>
      </c>
      <c r="G38">
        <f t="shared" si="18"/>
        <v>0.30717777206071523</v>
      </c>
      <c r="H38">
        <f t="shared" si="18"/>
        <v>0.10465116279069768</v>
      </c>
      <c r="I38">
        <f t="shared" si="18"/>
        <v>0.54770755885997524</v>
      </c>
      <c r="J38">
        <f t="shared" si="18"/>
        <v>0.19316577238068341</v>
      </c>
      <c r="K38">
        <f t="shared" si="18"/>
        <v>0.41253026634382567</v>
      </c>
      <c r="L38">
        <f t="shared" si="18"/>
        <v>0.16513539651837525</v>
      </c>
      <c r="M38">
        <f t="shared" si="18"/>
        <v>0.59761597938144329</v>
      </c>
      <c r="N38">
        <f t="shared" si="18"/>
        <v>0.12593639575971732</v>
      </c>
      <c r="R38" s="97" t="s">
        <v>32</v>
      </c>
      <c r="S38">
        <f t="shared" ref="S38:AD38" si="19">S14/S27</f>
        <v>12.84375</v>
      </c>
      <c r="T38">
        <f t="shared" si="19"/>
        <v>0.1088843502680623</v>
      </c>
      <c r="U38">
        <f t="shared" si="19"/>
        <v>0.99454743729552886</v>
      </c>
      <c r="V38">
        <f t="shared" si="19"/>
        <v>0.20117788783295409</v>
      </c>
      <c r="W38">
        <f t="shared" si="19"/>
        <v>0.76956025128497996</v>
      </c>
      <c r="X38">
        <f t="shared" si="19"/>
        <v>0.3192222495692838</v>
      </c>
      <c r="Y38">
        <f t="shared" si="19"/>
        <v>0.91523378582202108</v>
      </c>
      <c r="Z38">
        <f t="shared" si="19"/>
        <v>0.37582417582417582</v>
      </c>
      <c r="AA38">
        <f t="shared" si="19"/>
        <v>0.95931758530183731</v>
      </c>
      <c r="AB38">
        <f t="shared" si="19"/>
        <v>0.33704814973567654</v>
      </c>
      <c r="AC38">
        <f t="shared" si="19"/>
        <v>0.69590643274853803</v>
      </c>
      <c r="AD38">
        <f t="shared" si="19"/>
        <v>0.25974395448079657</v>
      </c>
      <c r="AH38" s="97" t="s">
        <v>32</v>
      </c>
      <c r="AI38">
        <f t="shared" ref="AI38:AT38" si="20">AI14/AI27</f>
        <v>8.1408450704225359</v>
      </c>
      <c r="AJ38">
        <f t="shared" si="20"/>
        <v>6.296581855564122E-2</v>
      </c>
      <c r="AK38">
        <f t="shared" si="20"/>
        <v>0.88526570048309183</v>
      </c>
      <c r="AL38">
        <f t="shared" si="20"/>
        <v>0.13506794829300631</v>
      </c>
      <c r="AM38">
        <f t="shared" si="20"/>
        <v>0.49028480170348682</v>
      </c>
      <c r="AN38">
        <f t="shared" si="20"/>
        <v>0.23668854850474105</v>
      </c>
      <c r="AO38" s="108">
        <f t="shared" si="20"/>
        <v>1.4485049833887043</v>
      </c>
      <c r="AP38" s="108">
        <f t="shared" si="20"/>
        <v>1.5488215488215489</v>
      </c>
      <c r="AQ38" s="108">
        <f t="shared" si="20"/>
        <v>1.8679245283018868</v>
      </c>
      <c r="AR38" s="108">
        <f t="shared" si="20"/>
        <v>0.17337461300309598</v>
      </c>
      <c r="AS38" s="108">
        <f t="shared" si="20"/>
        <v>0.18507462686567164</v>
      </c>
      <c r="AT38" s="108">
        <f t="shared" si="20"/>
        <v>0.20774647887323944</v>
      </c>
    </row>
    <row r="39" spans="1:46">
      <c r="B39" s="97" t="s">
        <v>33</v>
      </c>
      <c r="C39">
        <f t="shared" ref="C39:N39" si="21">C15/C28</f>
        <v>1.2241653418124006</v>
      </c>
      <c r="D39">
        <f t="shared" si="21"/>
        <v>0.15301530153015303</v>
      </c>
      <c r="E39">
        <f t="shared" si="21"/>
        <v>1.5025125628140703</v>
      </c>
      <c r="F39">
        <f t="shared" si="21"/>
        <v>0.16265413975337639</v>
      </c>
      <c r="G39">
        <f t="shared" si="21"/>
        <v>0.78661327231121281</v>
      </c>
      <c r="H39">
        <f t="shared" si="21"/>
        <v>0.31947726956763522</v>
      </c>
      <c r="I39">
        <f t="shared" si="21"/>
        <v>1.0257153205360376</v>
      </c>
      <c r="J39">
        <f t="shared" si="21"/>
        <v>0.43506805444355484</v>
      </c>
      <c r="K39">
        <f t="shared" si="21"/>
        <v>0.76801801801801806</v>
      </c>
      <c r="L39">
        <f t="shared" si="21"/>
        <v>0.31283219438116933</v>
      </c>
      <c r="M39">
        <f t="shared" si="21"/>
        <v>0.9112448288830387</v>
      </c>
      <c r="N39">
        <f t="shared" si="21"/>
        <v>0.18115678428519461</v>
      </c>
      <c r="R39" s="97" t="s">
        <v>33</v>
      </c>
      <c r="S39">
        <f t="shared" ref="S39:AD39" si="22">S15/S28</f>
        <v>3.5256849315068495</v>
      </c>
      <c r="T39">
        <f t="shared" si="22"/>
        <v>0.25834292289988492</v>
      </c>
      <c r="U39">
        <f t="shared" si="22"/>
        <v>2.9367088607594938</v>
      </c>
      <c r="V39">
        <f t="shared" si="22"/>
        <v>0.32538386148317544</v>
      </c>
      <c r="W39">
        <f t="shared" si="22"/>
        <v>1.685500340367597</v>
      </c>
      <c r="X39">
        <f t="shared" si="22"/>
        <v>0.54496846723334247</v>
      </c>
      <c r="Y39">
        <f t="shared" si="22"/>
        <v>1.6084618142703477</v>
      </c>
      <c r="Z39">
        <f t="shared" si="22"/>
        <v>0.6151551312649165</v>
      </c>
      <c r="AA39">
        <f t="shared" si="22"/>
        <v>1.7556245151280061</v>
      </c>
      <c r="AB39">
        <f t="shared" si="22"/>
        <v>0.72310177705977385</v>
      </c>
      <c r="AC39">
        <f t="shared" si="22"/>
        <v>0.9320987654320988</v>
      </c>
      <c r="AD39">
        <f t="shared" si="22"/>
        <v>0.56456018940083774</v>
      </c>
      <c r="AH39" s="97" t="s">
        <v>33</v>
      </c>
      <c r="AI39">
        <f t="shared" ref="AI39:AT39" si="23">AI15/AI28</f>
        <v>2.2163187855787476</v>
      </c>
      <c r="AJ39">
        <f t="shared" si="23"/>
        <v>0.15768129770992367</v>
      </c>
      <c r="AK39">
        <f t="shared" si="23"/>
        <v>2.0290275761973877</v>
      </c>
      <c r="AL39">
        <f t="shared" si="23"/>
        <v>0.27537212449255749</v>
      </c>
      <c r="AM39">
        <f t="shared" si="23"/>
        <v>0.97834101382488481</v>
      </c>
      <c r="AN39">
        <f t="shared" si="23"/>
        <v>0.49402166268110848</v>
      </c>
      <c r="AO39" s="108">
        <f t="shared" si="23"/>
        <v>1.2134292565947242</v>
      </c>
      <c r="AP39" s="108">
        <f t="shared" si="23"/>
        <v>1.7232704402515724</v>
      </c>
      <c r="AQ39" s="108">
        <f t="shared" si="23"/>
        <v>1.7539936102236422</v>
      </c>
      <c r="AR39" s="108">
        <f t="shared" si="23"/>
        <v>0.22297297297297297</v>
      </c>
      <c r="AS39" s="108">
        <f t="shared" si="23"/>
        <v>0.20270270270270271</v>
      </c>
      <c r="AT39" s="108">
        <f t="shared" si="23"/>
        <v>0.29491525423728815</v>
      </c>
    </row>
    <row r="44" spans="1:46">
      <c r="A44" t="s">
        <v>157</v>
      </c>
      <c r="D44" t="s">
        <v>167</v>
      </c>
    </row>
    <row r="45" spans="1:46">
      <c r="A45" s="63" t="s">
        <v>158</v>
      </c>
      <c r="B45" t="s">
        <v>159</v>
      </c>
      <c r="N45" s="63" t="s">
        <v>143</v>
      </c>
      <c r="AA45" s="63" t="s">
        <v>144</v>
      </c>
    </row>
    <row r="46" spans="1:46">
      <c r="A46" t="s">
        <v>159</v>
      </c>
      <c r="B46" s="96"/>
      <c r="C46" s="97">
        <v>1</v>
      </c>
      <c r="D46" s="97">
        <v>2</v>
      </c>
      <c r="E46" s="97">
        <v>3</v>
      </c>
      <c r="F46" s="97">
        <v>4</v>
      </c>
      <c r="G46" s="97">
        <v>5</v>
      </c>
      <c r="H46" s="97">
        <v>6</v>
      </c>
      <c r="I46" s="97">
        <v>7</v>
      </c>
      <c r="J46" s="97">
        <v>8</v>
      </c>
      <c r="K46" s="97">
        <v>9</v>
      </c>
      <c r="L46" s="97">
        <v>10</v>
      </c>
      <c r="N46" t="s">
        <v>162</v>
      </c>
      <c r="O46" s="96"/>
      <c r="P46" s="97">
        <v>1</v>
      </c>
      <c r="Q46" s="97">
        <v>2</v>
      </c>
      <c r="R46" s="97">
        <v>3</v>
      </c>
      <c r="S46" s="97">
        <v>4</v>
      </c>
      <c r="T46" s="97">
        <v>5</v>
      </c>
      <c r="U46" s="97">
        <v>6</v>
      </c>
      <c r="V46" s="97">
        <v>11</v>
      </c>
      <c r="W46" s="97">
        <v>12</v>
      </c>
      <c r="X46" s="97">
        <v>11</v>
      </c>
      <c r="Y46" s="97">
        <v>12</v>
      </c>
      <c r="AA46" t="s">
        <v>162</v>
      </c>
      <c r="AB46" s="96"/>
      <c r="AC46" s="97">
        <v>1</v>
      </c>
      <c r="AD46" s="97">
        <v>2</v>
      </c>
      <c r="AE46" s="97">
        <v>3</v>
      </c>
      <c r="AF46" s="97">
        <v>4</v>
      </c>
      <c r="AG46" s="97">
        <v>5</v>
      </c>
      <c r="AH46" s="97">
        <v>6</v>
      </c>
      <c r="AI46" s="97">
        <v>7</v>
      </c>
      <c r="AJ46" s="97">
        <v>8</v>
      </c>
      <c r="AK46" s="97">
        <v>9</v>
      </c>
      <c r="AL46" s="97">
        <v>10</v>
      </c>
    </row>
    <row r="47" spans="1:46">
      <c r="B47" s="97" t="s">
        <v>26</v>
      </c>
      <c r="C47" s="98">
        <v>52</v>
      </c>
      <c r="D47" s="98">
        <v>58</v>
      </c>
      <c r="E47" s="98">
        <v>108</v>
      </c>
      <c r="F47" s="98">
        <v>73</v>
      </c>
      <c r="G47" s="98">
        <v>21</v>
      </c>
      <c r="H47" s="98">
        <v>75</v>
      </c>
      <c r="I47" s="98">
        <v>97</v>
      </c>
      <c r="J47" s="98">
        <v>169</v>
      </c>
      <c r="K47" s="98">
        <v>94</v>
      </c>
      <c r="L47" s="98">
        <v>132</v>
      </c>
      <c r="O47" s="97" t="s">
        <v>26</v>
      </c>
      <c r="P47" s="98">
        <v>121</v>
      </c>
      <c r="Q47" s="98">
        <v>97</v>
      </c>
      <c r="R47" s="98">
        <v>230</v>
      </c>
      <c r="S47" s="98">
        <v>118</v>
      </c>
      <c r="T47" s="98">
        <v>19</v>
      </c>
      <c r="U47" s="98">
        <v>170</v>
      </c>
      <c r="V47" s="98">
        <v>142</v>
      </c>
      <c r="W47" s="98">
        <v>103</v>
      </c>
      <c r="X47" s="98">
        <v>178</v>
      </c>
      <c r="Y47" s="98">
        <v>211</v>
      </c>
      <c r="AB47" s="97" t="s">
        <v>26</v>
      </c>
      <c r="AC47" s="98">
        <v>143</v>
      </c>
      <c r="AD47" s="98">
        <v>206</v>
      </c>
      <c r="AE47" s="98">
        <v>314</v>
      </c>
      <c r="AF47" s="98">
        <v>124</v>
      </c>
      <c r="AG47" s="98">
        <v>24</v>
      </c>
      <c r="AH47" s="98">
        <v>182</v>
      </c>
      <c r="AI47" s="98">
        <v>149</v>
      </c>
      <c r="AJ47" s="98">
        <v>303</v>
      </c>
      <c r="AK47" s="98">
        <v>218</v>
      </c>
      <c r="AL47" s="98">
        <v>275</v>
      </c>
    </row>
    <row r="48" spans="1:46">
      <c r="B48" s="97" t="s">
        <v>27</v>
      </c>
      <c r="C48" s="98">
        <v>171</v>
      </c>
      <c r="D48" s="98">
        <v>81</v>
      </c>
      <c r="E48" s="100">
        <v>225</v>
      </c>
      <c r="F48" s="100">
        <v>231</v>
      </c>
      <c r="G48" s="100">
        <v>340</v>
      </c>
      <c r="H48" s="100">
        <v>337</v>
      </c>
      <c r="I48" s="101">
        <v>467</v>
      </c>
      <c r="J48" s="101">
        <v>578</v>
      </c>
      <c r="K48" s="101">
        <v>538</v>
      </c>
      <c r="L48" s="101">
        <v>507</v>
      </c>
      <c r="O48" s="97" t="s">
        <v>27</v>
      </c>
      <c r="P48" s="98">
        <v>224</v>
      </c>
      <c r="Q48" s="98">
        <v>158</v>
      </c>
      <c r="R48" s="100">
        <v>294</v>
      </c>
      <c r="S48" s="100">
        <v>321</v>
      </c>
      <c r="T48" s="100">
        <v>450</v>
      </c>
      <c r="U48" s="100">
        <v>333</v>
      </c>
      <c r="V48" s="100">
        <v>328</v>
      </c>
      <c r="W48" s="101">
        <v>470</v>
      </c>
      <c r="X48" s="101">
        <v>702</v>
      </c>
      <c r="Y48" s="101">
        <v>808</v>
      </c>
      <c r="AB48" s="97" t="s">
        <v>27</v>
      </c>
      <c r="AC48" s="98">
        <v>322</v>
      </c>
      <c r="AD48" s="98">
        <v>155</v>
      </c>
      <c r="AE48" s="100">
        <v>508</v>
      </c>
      <c r="AF48" s="100">
        <v>564</v>
      </c>
      <c r="AG48" s="100">
        <v>460</v>
      </c>
      <c r="AH48" s="98">
        <v>339</v>
      </c>
      <c r="AI48" s="101">
        <v>725</v>
      </c>
      <c r="AJ48" s="101">
        <v>1021</v>
      </c>
      <c r="AK48" s="101">
        <v>985</v>
      </c>
      <c r="AL48" s="101">
        <v>961</v>
      </c>
    </row>
    <row r="49" spans="1:38">
      <c r="B49" s="97" t="s">
        <v>28</v>
      </c>
      <c r="C49" s="100">
        <v>374</v>
      </c>
      <c r="D49" s="101">
        <v>468</v>
      </c>
      <c r="E49" s="101">
        <v>697</v>
      </c>
      <c r="F49" s="101">
        <v>669</v>
      </c>
      <c r="G49" s="102">
        <v>1043</v>
      </c>
      <c r="H49" s="102">
        <v>1386</v>
      </c>
      <c r="I49" s="103">
        <v>1454</v>
      </c>
      <c r="J49" s="102">
        <v>1374</v>
      </c>
      <c r="K49" s="102">
        <v>1088</v>
      </c>
      <c r="L49" s="102">
        <v>1253</v>
      </c>
      <c r="O49" s="97" t="s">
        <v>28</v>
      </c>
      <c r="P49" s="101">
        <v>615</v>
      </c>
      <c r="Q49" s="101">
        <v>608</v>
      </c>
      <c r="R49" s="101">
        <v>602</v>
      </c>
      <c r="S49" s="101">
        <v>598</v>
      </c>
      <c r="T49" s="102">
        <v>1496</v>
      </c>
      <c r="U49" s="103">
        <v>1770</v>
      </c>
      <c r="V49" s="103">
        <v>1541</v>
      </c>
      <c r="W49" s="102">
        <v>1207</v>
      </c>
      <c r="X49" s="102">
        <v>1891</v>
      </c>
      <c r="Y49" s="102">
        <v>2252</v>
      </c>
      <c r="AB49" s="97" t="s">
        <v>28</v>
      </c>
      <c r="AC49" s="101">
        <v>878</v>
      </c>
      <c r="AD49" s="101">
        <v>963</v>
      </c>
      <c r="AE49" s="101">
        <v>1316</v>
      </c>
      <c r="AF49" s="101">
        <v>1033</v>
      </c>
      <c r="AG49" s="102">
        <v>2207</v>
      </c>
      <c r="AH49" s="103">
        <v>2766</v>
      </c>
      <c r="AI49" s="103">
        <v>2432</v>
      </c>
      <c r="AJ49" s="104">
        <v>3017</v>
      </c>
      <c r="AK49" s="102">
        <v>2239</v>
      </c>
      <c r="AL49" s="103">
        <v>2906</v>
      </c>
    </row>
    <row r="50" spans="1:38">
      <c r="B50" s="97" t="s">
        <v>29</v>
      </c>
      <c r="C50" s="102">
        <v>1200</v>
      </c>
      <c r="D50" s="102">
        <v>879</v>
      </c>
      <c r="E50" s="103">
        <v>1650</v>
      </c>
      <c r="F50" s="102">
        <v>1271</v>
      </c>
      <c r="G50" s="102">
        <v>939</v>
      </c>
      <c r="H50" s="102">
        <v>955</v>
      </c>
      <c r="I50" s="104">
        <v>1908</v>
      </c>
      <c r="J50" s="105">
        <v>2852</v>
      </c>
      <c r="K50" s="104">
        <v>2267</v>
      </c>
      <c r="L50" s="103">
        <v>1694</v>
      </c>
      <c r="O50" s="97" t="s">
        <v>29</v>
      </c>
      <c r="P50" s="102">
        <v>1481</v>
      </c>
      <c r="Q50" s="101">
        <v>816</v>
      </c>
      <c r="R50" s="103">
        <v>1918</v>
      </c>
      <c r="S50" s="102">
        <v>1312</v>
      </c>
      <c r="T50" s="101">
        <v>842</v>
      </c>
      <c r="U50" s="101">
        <v>739</v>
      </c>
      <c r="V50" s="105">
        <v>2654</v>
      </c>
      <c r="W50" s="104">
        <v>1936</v>
      </c>
      <c r="X50" s="104">
        <v>3572</v>
      </c>
      <c r="Y50" s="104">
        <v>3401</v>
      </c>
      <c r="AB50" s="97" t="s">
        <v>29</v>
      </c>
      <c r="AC50" s="102">
        <v>1810</v>
      </c>
      <c r="AD50" s="101">
        <v>1318</v>
      </c>
      <c r="AE50" s="103">
        <v>2823</v>
      </c>
      <c r="AF50" s="102">
        <v>1624</v>
      </c>
      <c r="AG50" s="101">
        <v>919</v>
      </c>
      <c r="AH50" s="101">
        <v>823</v>
      </c>
      <c r="AI50" s="104">
        <v>4163</v>
      </c>
      <c r="AJ50" s="105">
        <v>4621</v>
      </c>
      <c r="AK50" s="104">
        <v>3901</v>
      </c>
      <c r="AL50" s="104">
        <v>4033</v>
      </c>
    </row>
    <row r="51" spans="1:38">
      <c r="B51" s="97" t="s">
        <v>30</v>
      </c>
      <c r="C51" s="98">
        <v>134</v>
      </c>
      <c r="D51" s="98">
        <v>52</v>
      </c>
      <c r="E51" s="98">
        <v>89</v>
      </c>
      <c r="F51" s="98">
        <v>62</v>
      </c>
      <c r="G51" s="98">
        <v>108</v>
      </c>
      <c r="H51" s="98">
        <v>154</v>
      </c>
      <c r="I51" s="98">
        <v>156</v>
      </c>
      <c r="J51" s="98">
        <v>217</v>
      </c>
      <c r="K51" s="98">
        <v>89</v>
      </c>
      <c r="L51" s="98">
        <v>146</v>
      </c>
      <c r="O51" s="97" t="s">
        <v>30</v>
      </c>
      <c r="P51" s="98">
        <v>196</v>
      </c>
      <c r="Q51" s="98">
        <v>81</v>
      </c>
      <c r="R51" s="98">
        <v>125</v>
      </c>
      <c r="S51" s="98">
        <v>51</v>
      </c>
      <c r="T51" s="98">
        <v>153</v>
      </c>
      <c r="U51" s="98">
        <v>162</v>
      </c>
      <c r="V51" s="98">
        <v>197</v>
      </c>
      <c r="W51" s="100">
        <v>254</v>
      </c>
      <c r="X51" s="98">
        <v>106</v>
      </c>
      <c r="Y51" s="98">
        <v>180</v>
      </c>
      <c r="AB51" s="97" t="s">
        <v>30</v>
      </c>
      <c r="AC51" s="98">
        <v>207</v>
      </c>
      <c r="AD51" s="98">
        <v>129</v>
      </c>
      <c r="AE51" s="98">
        <v>217</v>
      </c>
      <c r="AF51" s="98">
        <v>77</v>
      </c>
      <c r="AG51" s="98">
        <v>195</v>
      </c>
      <c r="AH51" s="98">
        <v>343</v>
      </c>
      <c r="AI51" s="98">
        <v>280</v>
      </c>
      <c r="AJ51" s="100">
        <v>492</v>
      </c>
      <c r="AK51" s="98">
        <v>147</v>
      </c>
      <c r="AL51" s="98">
        <v>228</v>
      </c>
    </row>
    <row r="52" spans="1:38">
      <c r="B52" s="97" t="s">
        <v>31</v>
      </c>
      <c r="C52" s="98">
        <v>153</v>
      </c>
      <c r="D52" s="98">
        <v>210</v>
      </c>
      <c r="E52" s="98">
        <v>199</v>
      </c>
      <c r="F52" s="100">
        <v>258</v>
      </c>
      <c r="G52" s="98">
        <v>62</v>
      </c>
      <c r="H52" s="101">
        <v>643</v>
      </c>
      <c r="I52" s="102">
        <v>944</v>
      </c>
      <c r="J52" s="102">
        <v>856</v>
      </c>
      <c r="K52" s="101">
        <v>622</v>
      </c>
      <c r="L52" s="98">
        <v>68</v>
      </c>
      <c r="O52" s="97" t="s">
        <v>31</v>
      </c>
      <c r="P52" s="98">
        <v>248</v>
      </c>
      <c r="Q52" s="100">
        <v>282</v>
      </c>
      <c r="R52" s="100">
        <v>291</v>
      </c>
      <c r="S52" s="100">
        <v>355</v>
      </c>
      <c r="T52" s="98">
        <v>36</v>
      </c>
      <c r="U52" s="101">
        <v>886</v>
      </c>
      <c r="V52" s="102">
        <v>993</v>
      </c>
      <c r="W52" s="101">
        <v>558</v>
      </c>
      <c r="X52" s="101">
        <v>945</v>
      </c>
      <c r="Y52" s="98">
        <v>64</v>
      </c>
      <c r="AB52" s="97" t="s">
        <v>31</v>
      </c>
      <c r="AC52" s="98">
        <v>310</v>
      </c>
      <c r="AD52" s="100">
        <v>376</v>
      </c>
      <c r="AE52" s="100">
        <v>554</v>
      </c>
      <c r="AF52" s="100">
        <v>581</v>
      </c>
      <c r="AG52" s="98">
        <v>67</v>
      </c>
      <c r="AH52" s="102">
        <v>1369</v>
      </c>
      <c r="AI52" s="102">
        <v>1386</v>
      </c>
      <c r="AJ52" s="102">
        <v>1343</v>
      </c>
      <c r="AK52" s="101">
        <v>1177</v>
      </c>
      <c r="AL52" s="98">
        <v>104</v>
      </c>
    </row>
    <row r="53" spans="1:38">
      <c r="B53" s="97" t="s">
        <v>32</v>
      </c>
      <c r="C53" s="100">
        <v>391</v>
      </c>
      <c r="D53" s="101">
        <v>476</v>
      </c>
      <c r="E53" s="101">
        <v>429</v>
      </c>
      <c r="F53" s="101">
        <v>705</v>
      </c>
      <c r="G53" s="102">
        <v>1194</v>
      </c>
      <c r="H53" s="102">
        <v>909</v>
      </c>
      <c r="I53" s="103">
        <v>1768</v>
      </c>
      <c r="J53" s="102">
        <v>1368</v>
      </c>
      <c r="K53" s="102">
        <v>1363</v>
      </c>
      <c r="L53" s="102">
        <v>1366</v>
      </c>
      <c r="O53" s="97" t="s">
        <v>32</v>
      </c>
      <c r="P53" s="101">
        <v>578</v>
      </c>
      <c r="Q53" s="100">
        <v>490</v>
      </c>
      <c r="R53" s="101">
        <v>733</v>
      </c>
      <c r="S53" s="101">
        <v>815</v>
      </c>
      <c r="T53" s="103">
        <v>1842</v>
      </c>
      <c r="U53" s="103">
        <v>1947</v>
      </c>
      <c r="V53" s="104">
        <v>1855</v>
      </c>
      <c r="W53" s="102">
        <v>891</v>
      </c>
      <c r="X53" s="102">
        <v>2023</v>
      </c>
      <c r="Y53" s="102">
        <v>1826</v>
      </c>
      <c r="AB53" s="97" t="s">
        <v>32</v>
      </c>
      <c r="AC53" s="101">
        <v>822</v>
      </c>
      <c r="AD53" s="101">
        <v>853</v>
      </c>
      <c r="AE53" s="101">
        <v>912</v>
      </c>
      <c r="AF53" s="102">
        <v>1503</v>
      </c>
      <c r="AG53" s="103">
        <v>2695</v>
      </c>
      <c r="AH53" s="103">
        <v>2594</v>
      </c>
      <c r="AI53" s="104">
        <v>3034</v>
      </c>
      <c r="AJ53" s="103">
        <v>2736</v>
      </c>
      <c r="AK53" s="103">
        <v>2924</v>
      </c>
      <c r="AL53" s="103">
        <v>2359</v>
      </c>
    </row>
    <row r="54" spans="1:38">
      <c r="B54" s="97" t="s">
        <v>33</v>
      </c>
      <c r="C54" s="101">
        <v>770</v>
      </c>
      <c r="D54" s="102">
        <v>1020</v>
      </c>
      <c r="E54" s="102">
        <v>897</v>
      </c>
      <c r="F54" s="102">
        <v>1108</v>
      </c>
      <c r="G54" s="102">
        <v>1375</v>
      </c>
      <c r="H54" s="104">
        <v>2298</v>
      </c>
      <c r="I54" s="105">
        <v>2832</v>
      </c>
      <c r="J54" s="105">
        <v>2717</v>
      </c>
      <c r="K54" s="104">
        <v>2387</v>
      </c>
      <c r="L54" s="104">
        <v>2060</v>
      </c>
      <c r="O54" s="97" t="s">
        <v>33</v>
      </c>
      <c r="P54" s="102">
        <v>1168</v>
      </c>
      <c r="Q54" s="102">
        <v>1322</v>
      </c>
      <c r="R54" s="102">
        <v>1398</v>
      </c>
      <c r="S54" s="102">
        <v>1628</v>
      </c>
      <c r="T54" s="103">
        <v>2123</v>
      </c>
      <c r="U54" s="105">
        <v>3512</v>
      </c>
      <c r="V54" s="104">
        <v>2423</v>
      </c>
      <c r="W54" s="102">
        <v>996</v>
      </c>
      <c r="X54" s="103">
        <v>2567</v>
      </c>
      <c r="Y54" s="104">
        <v>3100</v>
      </c>
      <c r="AB54" s="97" t="s">
        <v>33</v>
      </c>
      <c r="AC54" s="102">
        <v>2059</v>
      </c>
      <c r="AD54" s="102">
        <v>1796</v>
      </c>
      <c r="AE54" s="102">
        <v>1856</v>
      </c>
      <c r="AF54" s="102">
        <v>1992</v>
      </c>
      <c r="AG54" s="103">
        <v>2476</v>
      </c>
      <c r="AH54" s="104">
        <v>3975</v>
      </c>
      <c r="AI54" s="105">
        <v>4486</v>
      </c>
      <c r="AJ54" s="104">
        <v>4124</v>
      </c>
      <c r="AK54" s="105">
        <v>4526</v>
      </c>
      <c r="AL54" s="105">
        <v>4476</v>
      </c>
    </row>
    <row r="56" spans="1:38">
      <c r="A56" t="s">
        <v>160</v>
      </c>
      <c r="B56" s="96"/>
      <c r="C56" s="97">
        <v>1</v>
      </c>
      <c r="D56" s="97">
        <v>2</v>
      </c>
      <c r="E56" s="97">
        <v>3</v>
      </c>
      <c r="F56" s="97">
        <v>4</v>
      </c>
      <c r="G56" s="97">
        <v>5</v>
      </c>
      <c r="H56" s="97">
        <v>6</v>
      </c>
      <c r="I56" s="97">
        <v>7</v>
      </c>
      <c r="J56" s="97">
        <v>8</v>
      </c>
      <c r="K56" s="97">
        <v>9</v>
      </c>
      <c r="L56" s="97">
        <v>10</v>
      </c>
      <c r="N56" t="s">
        <v>160</v>
      </c>
      <c r="O56" s="96"/>
      <c r="P56" s="97">
        <v>1</v>
      </c>
      <c r="Q56" s="97">
        <v>2</v>
      </c>
      <c r="R56" s="97">
        <v>3</v>
      </c>
      <c r="S56" s="97">
        <v>4</v>
      </c>
      <c r="T56" s="97">
        <v>5</v>
      </c>
      <c r="U56" s="97">
        <v>6</v>
      </c>
      <c r="V56" s="97">
        <v>11</v>
      </c>
      <c r="W56" s="97">
        <v>12</v>
      </c>
      <c r="X56" s="97">
        <v>11</v>
      </c>
      <c r="Y56" s="97">
        <v>12</v>
      </c>
      <c r="AB56" s="96"/>
      <c r="AC56" s="97">
        <v>1</v>
      </c>
      <c r="AD56" s="97">
        <v>2</v>
      </c>
      <c r="AE56" s="97">
        <v>3</v>
      </c>
      <c r="AF56" s="97">
        <v>4</v>
      </c>
      <c r="AG56" s="97">
        <v>5</v>
      </c>
      <c r="AH56" s="97">
        <v>6</v>
      </c>
      <c r="AI56" s="97">
        <v>7</v>
      </c>
      <c r="AJ56" s="97">
        <v>8</v>
      </c>
      <c r="AK56" s="97">
        <v>9</v>
      </c>
      <c r="AL56" s="97">
        <v>10</v>
      </c>
    </row>
    <row r="57" spans="1:38">
      <c r="B57" s="97" t="s">
        <v>26</v>
      </c>
      <c r="C57" s="103">
        <v>5472</v>
      </c>
      <c r="D57" s="101">
        <v>1688</v>
      </c>
      <c r="E57" s="104">
        <v>7288</v>
      </c>
      <c r="F57" s="101">
        <v>1884</v>
      </c>
      <c r="G57" s="104">
        <v>8246</v>
      </c>
      <c r="H57" s="102">
        <v>3951</v>
      </c>
      <c r="I57" s="104">
        <v>8079</v>
      </c>
      <c r="J57" s="102">
        <v>4356</v>
      </c>
      <c r="K57" s="104">
        <v>7675</v>
      </c>
      <c r="L57" s="103">
        <v>4906</v>
      </c>
      <c r="O57" s="97" t="s">
        <v>26</v>
      </c>
      <c r="P57" s="103">
        <v>4855</v>
      </c>
      <c r="Q57" s="101">
        <v>1671</v>
      </c>
      <c r="R57" s="104">
        <v>7098</v>
      </c>
      <c r="S57" s="101">
        <v>1528</v>
      </c>
      <c r="T57" s="104">
        <v>7944</v>
      </c>
      <c r="U57" s="102">
        <v>4056</v>
      </c>
      <c r="V57" s="104">
        <v>7879</v>
      </c>
      <c r="W57" s="103">
        <v>5052</v>
      </c>
      <c r="X57" s="104">
        <v>7328</v>
      </c>
      <c r="Y57" s="102">
        <v>4314</v>
      </c>
      <c r="AB57" s="97" t="s">
        <v>26</v>
      </c>
      <c r="AC57" s="103">
        <v>5482</v>
      </c>
      <c r="AD57" s="101">
        <v>1691</v>
      </c>
      <c r="AE57" s="104">
        <v>7139</v>
      </c>
      <c r="AF57" s="101">
        <v>1713</v>
      </c>
      <c r="AG57" s="105">
        <v>8414</v>
      </c>
      <c r="AH57" s="102">
        <v>3571</v>
      </c>
      <c r="AI57" s="105">
        <v>8799</v>
      </c>
      <c r="AJ57" s="103">
        <v>4736</v>
      </c>
      <c r="AK57" s="104">
        <v>7087</v>
      </c>
      <c r="AL57" s="103">
        <v>4686</v>
      </c>
    </row>
    <row r="58" spans="1:38">
      <c r="B58" s="97" t="s">
        <v>27</v>
      </c>
      <c r="C58" s="104">
        <v>7663</v>
      </c>
      <c r="D58" s="102">
        <v>3696</v>
      </c>
      <c r="E58" s="104">
        <v>7113</v>
      </c>
      <c r="F58" s="102">
        <v>3724</v>
      </c>
      <c r="G58" s="105">
        <v>9281</v>
      </c>
      <c r="H58" s="102">
        <v>3972</v>
      </c>
      <c r="I58" s="104">
        <v>7761</v>
      </c>
      <c r="J58" s="103">
        <v>5025</v>
      </c>
      <c r="K58" s="104">
        <v>8388</v>
      </c>
      <c r="L58" s="103">
        <v>5861</v>
      </c>
      <c r="O58" s="97" t="s">
        <v>27</v>
      </c>
      <c r="P58" s="104">
        <v>7571</v>
      </c>
      <c r="Q58" s="102">
        <v>3546</v>
      </c>
      <c r="R58" s="104">
        <v>6225</v>
      </c>
      <c r="S58" s="102">
        <v>3599</v>
      </c>
      <c r="T58" s="104">
        <v>8037</v>
      </c>
      <c r="U58" s="102">
        <v>3649</v>
      </c>
      <c r="V58" s="104">
        <v>8186</v>
      </c>
      <c r="W58" s="103">
        <v>5423</v>
      </c>
      <c r="X58" s="104">
        <v>6952</v>
      </c>
      <c r="Y58" s="103">
        <v>4818</v>
      </c>
      <c r="AB58" s="97" t="s">
        <v>27</v>
      </c>
      <c r="AC58" s="104">
        <v>7586</v>
      </c>
      <c r="AD58" s="102">
        <v>3461</v>
      </c>
      <c r="AE58" s="104">
        <v>6618</v>
      </c>
      <c r="AF58" s="102">
        <v>3261</v>
      </c>
      <c r="AG58" s="104">
        <v>7755</v>
      </c>
      <c r="AH58" s="102">
        <v>3470</v>
      </c>
      <c r="AI58" s="105">
        <v>8443</v>
      </c>
      <c r="AJ58" s="103">
        <v>5277</v>
      </c>
      <c r="AK58" s="104">
        <v>7386</v>
      </c>
      <c r="AL58" s="103">
        <v>5109</v>
      </c>
    </row>
    <row r="59" spans="1:38">
      <c r="B59" s="97" t="s">
        <v>28</v>
      </c>
      <c r="C59" s="105">
        <v>8866</v>
      </c>
      <c r="D59" s="102">
        <v>4334</v>
      </c>
      <c r="E59" s="104">
        <v>7845</v>
      </c>
      <c r="F59" s="102">
        <v>4334</v>
      </c>
      <c r="G59" s="105">
        <v>9357</v>
      </c>
      <c r="H59" s="104">
        <v>6121</v>
      </c>
      <c r="I59" s="104">
        <v>7959</v>
      </c>
      <c r="J59" s="103">
        <v>4719</v>
      </c>
      <c r="K59" s="104">
        <v>7795</v>
      </c>
      <c r="L59" s="103">
        <v>5495</v>
      </c>
      <c r="O59" s="97" t="s">
        <v>28</v>
      </c>
      <c r="P59" s="105">
        <v>8883</v>
      </c>
      <c r="Q59" s="102">
        <v>4201</v>
      </c>
      <c r="R59" s="104">
        <v>7941</v>
      </c>
      <c r="S59" s="102">
        <v>4020</v>
      </c>
      <c r="T59" s="105">
        <v>8964</v>
      </c>
      <c r="U59" s="104">
        <v>5851</v>
      </c>
      <c r="V59" s="104">
        <v>8403</v>
      </c>
      <c r="W59" s="103">
        <v>5582</v>
      </c>
      <c r="X59" s="104">
        <v>7522</v>
      </c>
      <c r="Y59" s="103">
        <v>5244</v>
      </c>
      <c r="AB59" s="97" t="s">
        <v>28</v>
      </c>
      <c r="AC59" s="105">
        <v>9046</v>
      </c>
      <c r="AD59" s="102">
        <v>4085</v>
      </c>
      <c r="AE59" s="104">
        <v>7519</v>
      </c>
      <c r="AF59" s="102">
        <v>3689</v>
      </c>
      <c r="AG59" s="105">
        <v>8882</v>
      </c>
      <c r="AH59" s="103">
        <v>5157</v>
      </c>
      <c r="AI59" s="104">
        <v>8293</v>
      </c>
      <c r="AJ59" s="103">
        <v>5280</v>
      </c>
      <c r="AK59" s="104">
        <v>7515</v>
      </c>
      <c r="AL59" s="103">
        <v>5274</v>
      </c>
    </row>
    <row r="60" spans="1:38">
      <c r="B60" s="97" t="s">
        <v>29</v>
      </c>
      <c r="C60" s="104">
        <v>7135</v>
      </c>
      <c r="D60" s="102">
        <v>3231</v>
      </c>
      <c r="E60" s="104">
        <v>7750</v>
      </c>
      <c r="F60" s="101">
        <v>2322</v>
      </c>
      <c r="G60" s="105">
        <v>9085</v>
      </c>
      <c r="H60" s="103">
        <v>5021</v>
      </c>
      <c r="I60" s="104">
        <v>7991</v>
      </c>
      <c r="J60" s="103">
        <v>4850</v>
      </c>
      <c r="K60" s="104">
        <v>7667</v>
      </c>
      <c r="L60" s="103">
        <v>5308</v>
      </c>
      <c r="O60" s="97" t="s">
        <v>29</v>
      </c>
      <c r="P60" s="104">
        <v>7426</v>
      </c>
      <c r="Q60" s="102">
        <v>3324</v>
      </c>
      <c r="R60" s="105">
        <v>8868</v>
      </c>
      <c r="S60" s="101">
        <v>2362</v>
      </c>
      <c r="T60" s="105">
        <v>8921</v>
      </c>
      <c r="U60" s="103">
        <v>5157</v>
      </c>
      <c r="V60" s="104">
        <v>8058</v>
      </c>
      <c r="W60" s="104">
        <v>6560</v>
      </c>
      <c r="X60" s="104">
        <v>6397</v>
      </c>
      <c r="Y60" s="103">
        <v>4809</v>
      </c>
      <c r="AB60" s="97" t="s">
        <v>29</v>
      </c>
      <c r="AC60" s="104">
        <v>6873</v>
      </c>
      <c r="AD60" s="102">
        <v>3248</v>
      </c>
      <c r="AE60" s="104">
        <v>7478</v>
      </c>
      <c r="AF60" s="101">
        <v>2058</v>
      </c>
      <c r="AG60" s="104">
        <v>8354</v>
      </c>
      <c r="AH60" s="102">
        <v>4303</v>
      </c>
      <c r="AI60" s="104">
        <v>7822</v>
      </c>
      <c r="AJ60" s="103">
        <v>5693</v>
      </c>
      <c r="AK60" s="104">
        <v>7191</v>
      </c>
      <c r="AL60" s="103">
        <v>5006</v>
      </c>
    </row>
    <row r="61" spans="1:38">
      <c r="B61" s="97" t="s">
        <v>30</v>
      </c>
      <c r="C61" s="98">
        <v>621</v>
      </c>
      <c r="D61" s="104">
        <v>6378</v>
      </c>
      <c r="E61" s="98">
        <v>507</v>
      </c>
      <c r="F61" s="103">
        <v>5704</v>
      </c>
      <c r="G61" s="101">
        <v>1480</v>
      </c>
      <c r="H61" s="105">
        <v>8871</v>
      </c>
      <c r="I61" s="102">
        <v>3312</v>
      </c>
      <c r="J61" s="104">
        <v>7044</v>
      </c>
      <c r="K61" s="98">
        <v>168</v>
      </c>
      <c r="L61" s="104">
        <v>7201</v>
      </c>
      <c r="O61" s="97" t="s">
        <v>30</v>
      </c>
      <c r="P61" s="98">
        <v>595</v>
      </c>
      <c r="Q61" s="104">
        <v>6320</v>
      </c>
      <c r="R61" s="98">
        <v>471</v>
      </c>
      <c r="S61" s="103">
        <v>5542</v>
      </c>
      <c r="T61" s="100">
        <v>1014</v>
      </c>
      <c r="U61" s="102">
        <v>3305</v>
      </c>
      <c r="V61" s="102">
        <v>3175</v>
      </c>
      <c r="W61" s="104">
        <v>8112</v>
      </c>
      <c r="X61" s="98">
        <v>120</v>
      </c>
      <c r="Y61" s="104">
        <v>6389</v>
      </c>
      <c r="AB61" s="97" t="s">
        <v>30</v>
      </c>
      <c r="AC61" s="98">
        <v>645</v>
      </c>
      <c r="AD61" s="104">
        <v>6196</v>
      </c>
      <c r="AE61" s="98">
        <v>444</v>
      </c>
      <c r="AF61" s="103">
        <v>5218</v>
      </c>
      <c r="AG61" s="100">
        <v>1219</v>
      </c>
      <c r="AH61" s="104">
        <v>8291</v>
      </c>
      <c r="AI61" s="102">
        <v>3381</v>
      </c>
      <c r="AJ61" s="104">
        <v>7078</v>
      </c>
      <c r="AK61" s="98">
        <v>127</v>
      </c>
      <c r="AL61" s="104">
        <v>7128</v>
      </c>
    </row>
    <row r="62" spans="1:38">
      <c r="B62" s="97" t="s">
        <v>31</v>
      </c>
      <c r="C62" s="100">
        <v>869</v>
      </c>
      <c r="D62" s="104">
        <v>8478</v>
      </c>
      <c r="E62" s="98">
        <v>632</v>
      </c>
      <c r="F62" s="104">
        <v>7941</v>
      </c>
      <c r="G62" s="100">
        <v>1390</v>
      </c>
      <c r="H62" s="105">
        <v>9050</v>
      </c>
      <c r="I62" s="101">
        <v>2296</v>
      </c>
      <c r="J62" s="104">
        <v>7334</v>
      </c>
      <c r="K62" s="102">
        <v>3808</v>
      </c>
      <c r="L62" s="105">
        <v>8699</v>
      </c>
      <c r="O62" s="97" t="s">
        <v>31</v>
      </c>
      <c r="P62" s="100">
        <v>722</v>
      </c>
      <c r="Q62" s="104">
        <v>7710</v>
      </c>
      <c r="R62" s="98">
        <v>634</v>
      </c>
      <c r="S62" s="104">
        <v>6869</v>
      </c>
      <c r="T62" s="100">
        <v>1064</v>
      </c>
      <c r="U62" s="104">
        <v>8306</v>
      </c>
      <c r="V62" s="101">
        <v>2386</v>
      </c>
      <c r="W62" s="104">
        <v>7128</v>
      </c>
      <c r="X62" s="102">
        <v>3005</v>
      </c>
      <c r="Y62" s="104">
        <v>7677</v>
      </c>
      <c r="AB62" s="97" t="s">
        <v>31</v>
      </c>
      <c r="AC62" s="100">
        <v>844</v>
      </c>
      <c r="AD62" s="104">
        <v>8178</v>
      </c>
      <c r="AE62" s="98">
        <v>651</v>
      </c>
      <c r="AF62" s="104">
        <v>7143</v>
      </c>
      <c r="AG62" s="101">
        <v>1544</v>
      </c>
      <c r="AH62" s="104">
        <v>7988</v>
      </c>
      <c r="AI62" s="101">
        <v>2508</v>
      </c>
      <c r="AJ62" s="104">
        <v>7310</v>
      </c>
      <c r="AK62" s="102">
        <v>3247</v>
      </c>
      <c r="AL62" s="104">
        <v>7901</v>
      </c>
    </row>
    <row r="63" spans="1:38">
      <c r="B63" s="97" t="s">
        <v>32</v>
      </c>
      <c r="C63" s="98">
        <v>80</v>
      </c>
      <c r="D63" s="104">
        <v>7978</v>
      </c>
      <c r="E63" s="100">
        <v>1001</v>
      </c>
      <c r="F63" s="104">
        <v>7947</v>
      </c>
      <c r="G63" s="102">
        <v>3887</v>
      </c>
      <c r="H63" s="104">
        <v>8686</v>
      </c>
      <c r="I63" s="102">
        <v>3228</v>
      </c>
      <c r="J63" s="104">
        <v>7082</v>
      </c>
      <c r="K63" s="102">
        <v>3304</v>
      </c>
      <c r="L63" s="104">
        <v>8272</v>
      </c>
      <c r="O63" s="97" t="s">
        <v>32</v>
      </c>
      <c r="P63" s="98">
        <v>71</v>
      </c>
      <c r="Q63" s="104">
        <v>7782</v>
      </c>
      <c r="R63" s="100">
        <v>828</v>
      </c>
      <c r="S63" s="104">
        <v>6034</v>
      </c>
      <c r="T63" s="102">
        <v>3757</v>
      </c>
      <c r="U63" s="104">
        <v>8226</v>
      </c>
      <c r="V63" s="102">
        <v>3104</v>
      </c>
      <c r="W63" s="104">
        <v>7075</v>
      </c>
      <c r="X63" s="102">
        <v>2907</v>
      </c>
      <c r="Y63" s="104">
        <v>7030</v>
      </c>
      <c r="AB63" s="97" t="s">
        <v>32</v>
      </c>
      <c r="AC63" s="98">
        <v>64</v>
      </c>
      <c r="AD63" s="104">
        <v>7834</v>
      </c>
      <c r="AE63" s="100">
        <v>917</v>
      </c>
      <c r="AF63" s="104">
        <v>7471</v>
      </c>
      <c r="AG63" s="102">
        <v>3502</v>
      </c>
      <c r="AH63" s="104">
        <v>8126</v>
      </c>
      <c r="AI63" s="102">
        <v>3315</v>
      </c>
      <c r="AJ63" s="104">
        <v>7280</v>
      </c>
      <c r="AK63" s="102">
        <v>3048</v>
      </c>
      <c r="AL63" s="104">
        <v>6999</v>
      </c>
    </row>
    <row r="64" spans="1:38">
      <c r="B64" s="97" t="s">
        <v>33</v>
      </c>
      <c r="C64" s="98">
        <v>629</v>
      </c>
      <c r="D64" s="104">
        <v>6666</v>
      </c>
      <c r="E64" s="98">
        <v>597</v>
      </c>
      <c r="F64" s="104">
        <v>6812</v>
      </c>
      <c r="G64" s="101">
        <v>1748</v>
      </c>
      <c r="H64" s="104">
        <v>7193</v>
      </c>
      <c r="I64" s="102">
        <v>2761</v>
      </c>
      <c r="J64" s="104">
        <v>6245</v>
      </c>
      <c r="K64" s="102">
        <v>3108</v>
      </c>
      <c r="L64" s="104">
        <v>6585</v>
      </c>
      <c r="O64" s="97" t="s">
        <v>33</v>
      </c>
      <c r="P64" s="98">
        <v>527</v>
      </c>
      <c r="Q64" s="105">
        <v>8384</v>
      </c>
      <c r="R64" s="98">
        <v>689</v>
      </c>
      <c r="S64" s="104">
        <v>5912</v>
      </c>
      <c r="T64" s="101">
        <v>2170</v>
      </c>
      <c r="U64" s="104">
        <v>7109</v>
      </c>
      <c r="V64" s="101">
        <v>2659</v>
      </c>
      <c r="W64" s="103">
        <v>5498</v>
      </c>
      <c r="X64" s="102">
        <v>2754</v>
      </c>
      <c r="Y64" s="103">
        <v>5491</v>
      </c>
      <c r="AB64" s="97" t="s">
        <v>33</v>
      </c>
      <c r="AC64" s="98">
        <v>584</v>
      </c>
      <c r="AD64" s="104">
        <v>6952</v>
      </c>
      <c r="AE64" s="98">
        <v>632</v>
      </c>
      <c r="AF64" s="104">
        <v>6122</v>
      </c>
      <c r="AG64" s="101">
        <v>1469</v>
      </c>
      <c r="AH64" s="104">
        <v>7294</v>
      </c>
      <c r="AI64" s="102">
        <v>2789</v>
      </c>
      <c r="AJ64" s="104">
        <v>6704</v>
      </c>
      <c r="AK64" s="101">
        <v>2578</v>
      </c>
      <c r="AL64" s="104">
        <v>6190</v>
      </c>
    </row>
    <row r="66" spans="1:38">
      <c r="A66" t="s">
        <v>161</v>
      </c>
      <c r="B66" s="106" t="s">
        <v>156</v>
      </c>
      <c r="C66" s="97">
        <v>1</v>
      </c>
      <c r="D66" s="97">
        <v>2</v>
      </c>
      <c r="E66" s="97">
        <v>3</v>
      </c>
      <c r="F66" s="97">
        <v>4</v>
      </c>
      <c r="G66" s="97">
        <v>5</v>
      </c>
      <c r="H66" s="97">
        <v>6</v>
      </c>
      <c r="I66" s="97">
        <v>7</v>
      </c>
      <c r="J66" s="97">
        <v>8</v>
      </c>
      <c r="K66" s="97">
        <v>9</v>
      </c>
      <c r="L66" s="97">
        <v>10</v>
      </c>
      <c r="N66" t="s">
        <v>161</v>
      </c>
      <c r="O66" s="106" t="s">
        <v>156</v>
      </c>
      <c r="P66" s="97">
        <v>1</v>
      </c>
      <c r="Q66" s="97">
        <v>2</v>
      </c>
      <c r="R66" s="97">
        <v>3</v>
      </c>
      <c r="S66" s="97">
        <v>4</v>
      </c>
      <c r="T66" s="97">
        <v>5</v>
      </c>
      <c r="U66" s="97">
        <v>6</v>
      </c>
      <c r="V66" s="97">
        <v>11</v>
      </c>
      <c r="W66" s="97">
        <v>12</v>
      </c>
      <c r="X66" s="97">
        <v>11</v>
      </c>
      <c r="Y66" s="97">
        <v>12</v>
      </c>
      <c r="AB66" s="106" t="s">
        <v>156</v>
      </c>
      <c r="AC66" s="97">
        <v>1</v>
      </c>
      <c r="AD66" s="97">
        <v>2</v>
      </c>
      <c r="AE66" s="97">
        <v>3</v>
      </c>
      <c r="AF66" s="97">
        <v>4</v>
      </c>
      <c r="AG66" s="97">
        <v>5</v>
      </c>
      <c r="AH66" s="97">
        <v>6</v>
      </c>
      <c r="AI66" s="97">
        <v>7</v>
      </c>
      <c r="AJ66" s="97">
        <v>8</v>
      </c>
      <c r="AK66" s="97">
        <v>9</v>
      </c>
      <c r="AL66" s="97">
        <v>10</v>
      </c>
    </row>
    <row r="67" spans="1:38">
      <c r="B67" s="97" t="s">
        <v>26</v>
      </c>
      <c r="C67">
        <f>C47/C57</f>
        <v>9.5029239766081866E-3</v>
      </c>
      <c r="D67">
        <f t="shared" ref="D67:L67" si="24">D47/D57</f>
        <v>3.4360189573459717E-2</v>
      </c>
      <c r="E67">
        <f t="shared" si="24"/>
        <v>1.4818880351262349E-2</v>
      </c>
      <c r="F67">
        <f t="shared" si="24"/>
        <v>3.8747346072186835E-2</v>
      </c>
      <c r="G67">
        <f t="shared" si="24"/>
        <v>2.5466893039049238E-3</v>
      </c>
      <c r="H67">
        <f t="shared" si="24"/>
        <v>1.8982536066818528E-2</v>
      </c>
      <c r="I67">
        <f t="shared" si="24"/>
        <v>1.2006436440153484E-2</v>
      </c>
      <c r="J67">
        <f t="shared" si="24"/>
        <v>3.879706152433425E-2</v>
      </c>
      <c r="K67">
        <f t="shared" si="24"/>
        <v>1.2247557003257329E-2</v>
      </c>
      <c r="L67">
        <f t="shared" si="24"/>
        <v>2.6905829596412557E-2</v>
      </c>
      <c r="O67" s="97" t="s">
        <v>26</v>
      </c>
      <c r="P67">
        <f>P47/P57</f>
        <v>2.4922760041194644E-2</v>
      </c>
      <c r="Q67">
        <f t="shared" ref="Q67:U67" si="25">Q47/Q57</f>
        <v>5.8049072411729505E-2</v>
      </c>
      <c r="R67">
        <f t="shared" si="25"/>
        <v>3.2403493941955477E-2</v>
      </c>
      <c r="S67">
        <f t="shared" si="25"/>
        <v>7.7225130890052354E-2</v>
      </c>
      <c r="T67">
        <f t="shared" si="25"/>
        <v>2.3917421953675729E-3</v>
      </c>
      <c r="U67">
        <f t="shared" si="25"/>
        <v>4.1913214990138066E-2</v>
      </c>
      <c r="V67">
        <f>V47/V57</f>
        <v>1.8022591699454246E-2</v>
      </c>
      <c r="W67">
        <f t="shared" ref="W67" si="26">W47/W57</f>
        <v>2.0387965162311956E-2</v>
      </c>
      <c r="X67">
        <f>X47/X57</f>
        <v>2.4290393013100438E-2</v>
      </c>
      <c r="Y67">
        <f t="shared" ref="Y67" si="27">Y47/Y57</f>
        <v>4.8910523875753363E-2</v>
      </c>
      <c r="AB67" s="97" t="s">
        <v>26</v>
      </c>
      <c r="AC67">
        <f>AC47/AC57</f>
        <v>2.6085370302809194E-2</v>
      </c>
      <c r="AD67">
        <f t="shared" ref="AD67:AL67" si="28">AD47/AD57</f>
        <v>0.1218214074512123</v>
      </c>
      <c r="AE67">
        <f t="shared" si="28"/>
        <v>4.3983751225661859E-2</v>
      </c>
      <c r="AF67">
        <f t="shared" si="28"/>
        <v>7.2387624051371863E-2</v>
      </c>
      <c r="AG67">
        <f t="shared" si="28"/>
        <v>2.8523888756833847E-3</v>
      </c>
      <c r="AH67">
        <f t="shared" si="28"/>
        <v>5.0966115933912072E-2</v>
      </c>
      <c r="AI67">
        <f t="shared" si="28"/>
        <v>1.693374247073531E-2</v>
      </c>
      <c r="AJ67">
        <f t="shared" si="28"/>
        <v>6.3978040540540543E-2</v>
      </c>
      <c r="AK67">
        <f t="shared" si="28"/>
        <v>3.0760547481303795E-2</v>
      </c>
      <c r="AL67">
        <f t="shared" si="28"/>
        <v>5.8685446009389672E-2</v>
      </c>
    </row>
    <row r="68" spans="1:38">
      <c r="B68" s="97" t="s">
        <v>27</v>
      </c>
      <c r="C68">
        <f t="shared" ref="C68:L68" si="29">C48/C58</f>
        <v>2.2315020227065118E-2</v>
      </c>
      <c r="D68">
        <f t="shared" si="29"/>
        <v>2.1915584415584416E-2</v>
      </c>
      <c r="E68">
        <f t="shared" si="29"/>
        <v>3.1632222690847742E-2</v>
      </c>
      <c r="F68">
        <f t="shared" si="29"/>
        <v>6.2030075187969921E-2</v>
      </c>
      <c r="G68">
        <f t="shared" si="29"/>
        <v>3.663398340696046E-2</v>
      </c>
      <c r="H68">
        <f t="shared" si="29"/>
        <v>8.4843907351460218E-2</v>
      </c>
      <c r="I68">
        <f t="shared" si="29"/>
        <v>6.017265816260791E-2</v>
      </c>
      <c r="J68">
        <f t="shared" si="29"/>
        <v>0.11502487562189055</v>
      </c>
      <c r="K68">
        <f t="shared" si="29"/>
        <v>6.4139246542680023E-2</v>
      </c>
      <c r="L68">
        <f t="shared" si="29"/>
        <v>8.65040095546835E-2</v>
      </c>
      <c r="O68" s="97" t="s">
        <v>27</v>
      </c>
      <c r="P68">
        <f t="shared" ref="P68:U68" si="30">P48/P58</f>
        <v>2.9586580372473914E-2</v>
      </c>
      <c r="Q68">
        <f t="shared" si="30"/>
        <v>4.4557247602932885E-2</v>
      </c>
      <c r="R68">
        <f t="shared" si="30"/>
        <v>4.7228915662650604E-2</v>
      </c>
      <c r="S68">
        <f t="shared" si="30"/>
        <v>8.9191442067240903E-2</v>
      </c>
      <c r="T68">
        <f t="shared" si="30"/>
        <v>5.5991041433370664E-2</v>
      </c>
      <c r="U68">
        <f t="shared" si="30"/>
        <v>9.1257878870923542E-2</v>
      </c>
      <c r="V68">
        <f t="shared" ref="V68:Y68" si="31">V48/V58</f>
        <v>4.0068409479599318E-2</v>
      </c>
      <c r="W68">
        <f t="shared" si="31"/>
        <v>8.6667895998524799E-2</v>
      </c>
      <c r="X68">
        <f t="shared" si="31"/>
        <v>0.10097813578826237</v>
      </c>
      <c r="Y68">
        <f t="shared" si="31"/>
        <v>0.16770444167704443</v>
      </c>
      <c r="AB68" s="97" t="s">
        <v>27</v>
      </c>
      <c r="AC68">
        <f t="shared" ref="AC68:AL68" si="32">AC48/AC58</f>
        <v>4.2446612180332188E-2</v>
      </c>
      <c r="AD68">
        <f t="shared" si="32"/>
        <v>4.4784744293556777E-2</v>
      </c>
      <c r="AE68">
        <f t="shared" si="32"/>
        <v>7.67603505590813E-2</v>
      </c>
      <c r="AF68">
        <f t="shared" si="32"/>
        <v>0.17295308187672492</v>
      </c>
      <c r="AG68">
        <f t="shared" si="32"/>
        <v>5.931656995486783E-2</v>
      </c>
      <c r="AH68">
        <f t="shared" si="32"/>
        <v>9.769452449567724E-2</v>
      </c>
      <c r="AI68">
        <f t="shared" si="32"/>
        <v>8.586995143906194E-2</v>
      </c>
      <c r="AJ68">
        <f t="shared" si="32"/>
        <v>0.19348114458972901</v>
      </c>
      <c r="AK68">
        <f t="shared" si="32"/>
        <v>0.13336041158949363</v>
      </c>
      <c r="AL68">
        <f t="shared" si="32"/>
        <v>0.18809943237424154</v>
      </c>
    </row>
    <row r="69" spans="1:38">
      <c r="B69" s="97" t="s">
        <v>28</v>
      </c>
      <c r="C69">
        <f t="shared" ref="C69:L69" si="33">C49/C59</f>
        <v>4.2183622828784122E-2</v>
      </c>
      <c r="D69">
        <f t="shared" si="33"/>
        <v>0.10798338717120443</v>
      </c>
      <c r="E69">
        <f t="shared" si="33"/>
        <v>8.8846398980242186E-2</v>
      </c>
      <c r="F69">
        <f t="shared" si="33"/>
        <v>0.1543608675588371</v>
      </c>
      <c r="G69">
        <f t="shared" si="33"/>
        <v>0.11146735064657476</v>
      </c>
      <c r="H69">
        <f t="shared" si="33"/>
        <v>0.22643358928279692</v>
      </c>
      <c r="I69">
        <f t="shared" si="33"/>
        <v>0.18268626711898481</v>
      </c>
      <c r="J69">
        <f t="shared" si="33"/>
        <v>0.291163382072473</v>
      </c>
      <c r="K69">
        <f t="shared" si="33"/>
        <v>0.13957665169980757</v>
      </c>
      <c r="L69">
        <f t="shared" si="33"/>
        <v>0.22802547770700637</v>
      </c>
      <c r="O69" s="97" t="s">
        <v>28</v>
      </c>
      <c r="P69">
        <f t="shared" ref="P69:U69" si="34">P49/P59</f>
        <v>6.923336710570753E-2</v>
      </c>
      <c r="Q69">
        <f t="shared" si="34"/>
        <v>0.1447274458462271</v>
      </c>
      <c r="R69">
        <f t="shared" si="34"/>
        <v>7.5809092053897492E-2</v>
      </c>
      <c r="S69">
        <f t="shared" si="34"/>
        <v>0.14875621890547264</v>
      </c>
      <c r="T69">
        <f t="shared" si="34"/>
        <v>0.16688978134761268</v>
      </c>
      <c r="U69">
        <f t="shared" si="34"/>
        <v>0.30251239104426592</v>
      </c>
      <c r="V69">
        <f t="shared" ref="V69:Y69" si="35">V49/V59</f>
        <v>0.18338688563608235</v>
      </c>
      <c r="W69">
        <f t="shared" si="35"/>
        <v>0.21623074166965245</v>
      </c>
      <c r="X69">
        <f t="shared" si="35"/>
        <v>0.25139590534432332</v>
      </c>
      <c r="Y69">
        <f t="shared" si="35"/>
        <v>0.42944317315026698</v>
      </c>
      <c r="AB69" s="97" t="s">
        <v>28</v>
      </c>
      <c r="AC69">
        <f t="shared" ref="AC69:AL69" si="36">AC49/AC59</f>
        <v>9.7059473800574836E-2</v>
      </c>
      <c r="AD69">
        <f t="shared" si="36"/>
        <v>0.23574051407588739</v>
      </c>
      <c r="AE69">
        <f t="shared" si="36"/>
        <v>0.17502327437159196</v>
      </c>
      <c r="AF69">
        <f t="shared" si="36"/>
        <v>0.28002168609379235</v>
      </c>
      <c r="AG69">
        <f t="shared" si="36"/>
        <v>0.24848007205584327</v>
      </c>
      <c r="AH69">
        <f t="shared" si="36"/>
        <v>0.53635834787667247</v>
      </c>
      <c r="AI69">
        <f t="shared" si="36"/>
        <v>0.29325937537682384</v>
      </c>
      <c r="AJ69">
        <f t="shared" si="36"/>
        <v>0.57140151515151516</v>
      </c>
      <c r="AK69">
        <f t="shared" si="36"/>
        <v>0.29793745841650032</v>
      </c>
      <c r="AL69">
        <f t="shared" si="36"/>
        <v>0.55100492984452032</v>
      </c>
    </row>
    <row r="70" spans="1:38">
      <c r="B70" s="97" t="s">
        <v>29</v>
      </c>
      <c r="C70">
        <f t="shared" ref="C70:L70" si="37">C50/C60</f>
        <v>0.16818500350385424</v>
      </c>
      <c r="D70">
        <f t="shared" si="37"/>
        <v>0.27205199628597959</v>
      </c>
      <c r="E70">
        <f t="shared" si="37"/>
        <v>0.2129032258064516</v>
      </c>
      <c r="F70">
        <f t="shared" si="37"/>
        <v>0.54737295434969857</v>
      </c>
      <c r="G70">
        <f t="shared" si="37"/>
        <v>0.10335718216840947</v>
      </c>
      <c r="H70">
        <f t="shared" si="37"/>
        <v>0.19020115514837682</v>
      </c>
      <c r="I70">
        <f t="shared" si="37"/>
        <v>0.23876861469152796</v>
      </c>
      <c r="J70">
        <f t="shared" si="37"/>
        <v>0.58804123711340206</v>
      </c>
      <c r="K70">
        <f t="shared" si="37"/>
        <v>0.29568279640015649</v>
      </c>
      <c r="L70">
        <f t="shared" si="37"/>
        <v>0.31914091936699324</v>
      </c>
      <c r="O70" s="97" t="s">
        <v>29</v>
      </c>
      <c r="P70">
        <f t="shared" ref="P70:U70" si="38">P50/P60</f>
        <v>0.19943441960678696</v>
      </c>
      <c r="Q70">
        <f t="shared" si="38"/>
        <v>0.24548736462093862</v>
      </c>
      <c r="R70">
        <f t="shared" si="38"/>
        <v>0.21628326567433467</v>
      </c>
      <c r="S70">
        <f t="shared" si="38"/>
        <v>0.55546147332768836</v>
      </c>
      <c r="T70">
        <f t="shared" si="38"/>
        <v>9.4384037663939019E-2</v>
      </c>
      <c r="U70">
        <f t="shared" si="38"/>
        <v>0.14330036843125848</v>
      </c>
      <c r="V70">
        <f t="shared" ref="V70:Y70" si="39">V50/V60</f>
        <v>0.32936212459667413</v>
      </c>
      <c r="W70">
        <f t="shared" si="39"/>
        <v>0.29512195121951218</v>
      </c>
      <c r="X70">
        <f t="shared" si="39"/>
        <v>0.55838674378614972</v>
      </c>
      <c r="Y70">
        <f t="shared" si="39"/>
        <v>0.70721563734664172</v>
      </c>
      <c r="AB70" s="97" t="s">
        <v>29</v>
      </c>
      <c r="AC70">
        <f t="shared" ref="AC70:AL70" si="40">AC50/AC60</f>
        <v>0.26334933798923321</v>
      </c>
      <c r="AD70">
        <f t="shared" si="40"/>
        <v>0.40578817733990147</v>
      </c>
      <c r="AE70">
        <f t="shared" si="40"/>
        <v>0.37750735490772935</v>
      </c>
      <c r="AF70">
        <f t="shared" si="40"/>
        <v>0.78911564625850339</v>
      </c>
      <c r="AG70">
        <f t="shared" si="40"/>
        <v>0.11000718218817333</v>
      </c>
      <c r="AH70">
        <f t="shared" si="40"/>
        <v>0.19126191029514292</v>
      </c>
      <c r="AI70">
        <f t="shared" si="40"/>
        <v>0.53221682434160056</v>
      </c>
      <c r="AJ70">
        <f t="shared" si="40"/>
        <v>0.81169857720007021</v>
      </c>
      <c r="AK70">
        <f t="shared" si="40"/>
        <v>0.54248366013071891</v>
      </c>
      <c r="AL70">
        <f t="shared" si="40"/>
        <v>0.80563324011186577</v>
      </c>
    </row>
    <row r="71" spans="1:38">
      <c r="B71" s="97" t="s">
        <v>30</v>
      </c>
      <c r="C71">
        <f t="shared" ref="C71:L71" si="41">C51/C61</f>
        <v>0.21578099838969403</v>
      </c>
      <c r="D71">
        <f t="shared" si="41"/>
        <v>8.1530260269677014E-3</v>
      </c>
      <c r="E71">
        <f t="shared" si="41"/>
        <v>0.17554240631163709</v>
      </c>
      <c r="F71">
        <f t="shared" si="41"/>
        <v>1.0869565217391304E-2</v>
      </c>
      <c r="G71">
        <f t="shared" si="41"/>
        <v>7.2972972972972977E-2</v>
      </c>
      <c r="H71">
        <f t="shared" si="41"/>
        <v>1.7359936872956824E-2</v>
      </c>
      <c r="I71">
        <f t="shared" si="41"/>
        <v>4.710144927536232E-2</v>
      </c>
      <c r="J71">
        <f t="shared" si="41"/>
        <v>3.0806360022714366E-2</v>
      </c>
      <c r="K71">
        <f t="shared" si="41"/>
        <v>0.52976190476190477</v>
      </c>
      <c r="L71">
        <f t="shared" si="41"/>
        <v>2.0274961810859603E-2</v>
      </c>
      <c r="O71" s="97" t="s">
        <v>30</v>
      </c>
      <c r="P71">
        <f t="shared" ref="P71:U71" si="42">P51/P61</f>
        <v>0.32941176470588235</v>
      </c>
      <c r="Q71">
        <f t="shared" si="42"/>
        <v>1.2816455696202532E-2</v>
      </c>
      <c r="R71">
        <f t="shared" si="42"/>
        <v>0.26539278131634819</v>
      </c>
      <c r="S71">
        <f t="shared" si="42"/>
        <v>9.202453987730062E-3</v>
      </c>
      <c r="T71">
        <f t="shared" si="42"/>
        <v>0.15088757396449703</v>
      </c>
      <c r="U71">
        <f t="shared" si="42"/>
        <v>4.9016641452344932E-2</v>
      </c>
      <c r="V71">
        <f t="shared" ref="V71:Y71" si="43">V51/V61</f>
        <v>6.204724409448819E-2</v>
      </c>
      <c r="W71">
        <f t="shared" si="43"/>
        <v>3.131163708086785E-2</v>
      </c>
      <c r="X71">
        <f t="shared" si="43"/>
        <v>0.8833333333333333</v>
      </c>
      <c r="Y71">
        <f t="shared" si="43"/>
        <v>2.8173423070903116E-2</v>
      </c>
      <c r="AB71" s="97" t="s">
        <v>30</v>
      </c>
      <c r="AC71">
        <f t="shared" ref="AC71:AL71" si="44">AC51/AC61</f>
        <v>0.32093023255813952</v>
      </c>
      <c r="AD71">
        <f t="shared" si="44"/>
        <v>2.0819883795997418E-2</v>
      </c>
      <c r="AE71">
        <f t="shared" si="44"/>
        <v>0.48873873873873874</v>
      </c>
      <c r="AF71">
        <f t="shared" si="44"/>
        <v>1.475661172863166E-2</v>
      </c>
      <c r="AG71">
        <f t="shared" si="44"/>
        <v>0.15996718621821165</v>
      </c>
      <c r="AH71">
        <f t="shared" si="44"/>
        <v>4.1370160414907729E-2</v>
      </c>
      <c r="AI71">
        <f t="shared" si="44"/>
        <v>8.2815734989648032E-2</v>
      </c>
      <c r="AJ71">
        <f t="shared" si="44"/>
        <v>6.9511161345012715E-2</v>
      </c>
      <c r="AK71">
        <f t="shared" si="44"/>
        <v>1.1574803149606299</v>
      </c>
      <c r="AL71">
        <f t="shared" si="44"/>
        <v>3.1986531986531987E-2</v>
      </c>
    </row>
    <row r="72" spans="1:38">
      <c r="B72" s="97" t="s">
        <v>31</v>
      </c>
      <c r="C72">
        <f t="shared" ref="C72:L72" si="45">C52/C62</f>
        <v>0.1760644418872267</v>
      </c>
      <c r="D72">
        <f t="shared" si="45"/>
        <v>2.4769992922859165E-2</v>
      </c>
      <c r="E72">
        <f t="shared" si="45"/>
        <v>0.314873417721519</v>
      </c>
      <c r="F72">
        <f t="shared" si="45"/>
        <v>3.2489610880241784E-2</v>
      </c>
      <c r="G72">
        <f t="shared" si="45"/>
        <v>4.4604316546762592E-2</v>
      </c>
      <c r="H72">
        <f t="shared" si="45"/>
        <v>7.1049723756906075E-2</v>
      </c>
      <c r="I72">
        <f t="shared" si="45"/>
        <v>0.41114982578397213</v>
      </c>
      <c r="J72">
        <f t="shared" si="45"/>
        <v>0.11671666212162531</v>
      </c>
      <c r="K72">
        <f t="shared" si="45"/>
        <v>0.16334033613445378</v>
      </c>
      <c r="L72">
        <f t="shared" si="45"/>
        <v>7.8169904586734111E-3</v>
      </c>
      <c r="O72" s="97" t="s">
        <v>31</v>
      </c>
      <c r="P72">
        <f t="shared" ref="P72:U72" si="46">P52/P62</f>
        <v>0.34349030470914127</v>
      </c>
      <c r="Q72">
        <f t="shared" si="46"/>
        <v>3.6575875486381325E-2</v>
      </c>
      <c r="R72">
        <f t="shared" si="46"/>
        <v>0.4589905362776025</v>
      </c>
      <c r="S72">
        <f t="shared" si="46"/>
        <v>5.1681467462512738E-2</v>
      </c>
      <c r="T72">
        <f t="shared" si="46"/>
        <v>3.3834586466165412E-2</v>
      </c>
      <c r="U72">
        <f t="shared" si="46"/>
        <v>0.10666987719720684</v>
      </c>
      <c r="V72">
        <f t="shared" ref="V72:Y72" si="47">V52/V62</f>
        <v>0.41617770326906955</v>
      </c>
      <c r="W72">
        <f t="shared" si="47"/>
        <v>7.8282828282828287E-2</v>
      </c>
      <c r="X72">
        <f t="shared" si="47"/>
        <v>0.31447587354409318</v>
      </c>
      <c r="Y72">
        <f t="shared" si="47"/>
        <v>8.3365898137293219E-3</v>
      </c>
      <c r="AB72" s="97" t="s">
        <v>31</v>
      </c>
      <c r="AC72">
        <f t="shared" ref="AC72:AL72" si="48">AC52/AC62</f>
        <v>0.36729857819905215</v>
      </c>
      <c r="AD72">
        <f t="shared" si="48"/>
        <v>4.5977011494252873E-2</v>
      </c>
      <c r="AE72">
        <f t="shared" si="48"/>
        <v>0.85099846390168976</v>
      </c>
      <c r="AF72">
        <f t="shared" si="48"/>
        <v>8.1338373232535344E-2</v>
      </c>
      <c r="AG72">
        <f t="shared" si="48"/>
        <v>4.3393782383419691E-2</v>
      </c>
      <c r="AH72">
        <f t="shared" si="48"/>
        <v>0.1713820731096645</v>
      </c>
      <c r="AI72">
        <f t="shared" si="48"/>
        <v>0.55263157894736847</v>
      </c>
      <c r="AJ72">
        <f t="shared" si="48"/>
        <v>0.18372093023255814</v>
      </c>
      <c r="AK72">
        <f t="shared" si="48"/>
        <v>0.36248845087773329</v>
      </c>
      <c r="AL72">
        <f t="shared" si="48"/>
        <v>1.3162890773319834E-2</v>
      </c>
    </row>
    <row r="73" spans="1:38">
      <c r="B73" s="97" t="s">
        <v>32</v>
      </c>
      <c r="C73">
        <f t="shared" ref="C73:L73" si="49">C53/C63</f>
        <v>4.8875000000000002</v>
      </c>
      <c r="D73">
        <f t="shared" si="49"/>
        <v>5.9664076209576332E-2</v>
      </c>
      <c r="E73">
        <f t="shared" si="49"/>
        <v>0.42857142857142855</v>
      </c>
      <c r="F73">
        <f t="shared" si="49"/>
        <v>8.8712721781804449E-2</v>
      </c>
      <c r="G73">
        <f t="shared" si="49"/>
        <v>0.30717777206071523</v>
      </c>
      <c r="H73">
        <f t="shared" si="49"/>
        <v>0.10465116279069768</v>
      </c>
      <c r="I73">
        <f t="shared" si="49"/>
        <v>0.54770755885997524</v>
      </c>
      <c r="J73">
        <f t="shared" si="49"/>
        <v>0.19316577238068341</v>
      </c>
      <c r="K73">
        <f t="shared" si="49"/>
        <v>0.41253026634382567</v>
      </c>
      <c r="L73">
        <f t="shared" si="49"/>
        <v>0.16513539651837525</v>
      </c>
      <c r="O73" s="97" t="s">
        <v>32</v>
      </c>
      <c r="P73">
        <f t="shared" ref="P73:U73" si="50">P53/P63</f>
        <v>8.1408450704225359</v>
      </c>
      <c r="Q73">
        <f t="shared" si="50"/>
        <v>6.296581855564122E-2</v>
      </c>
      <c r="R73">
        <f t="shared" si="50"/>
        <v>0.88526570048309183</v>
      </c>
      <c r="S73">
        <f t="shared" si="50"/>
        <v>0.13506794829300631</v>
      </c>
      <c r="T73">
        <f t="shared" si="50"/>
        <v>0.49028480170348682</v>
      </c>
      <c r="U73">
        <f t="shared" si="50"/>
        <v>0.23668854850474105</v>
      </c>
      <c r="V73">
        <f t="shared" ref="V73:Y73" si="51">V53/V63</f>
        <v>0.59761597938144329</v>
      </c>
      <c r="W73">
        <f t="shared" si="51"/>
        <v>0.12593639575971732</v>
      </c>
      <c r="X73">
        <f t="shared" si="51"/>
        <v>0.69590643274853803</v>
      </c>
      <c r="Y73">
        <f t="shared" si="51"/>
        <v>0.25974395448079657</v>
      </c>
      <c r="AB73" s="97" t="s">
        <v>32</v>
      </c>
      <c r="AC73">
        <f t="shared" ref="AC73:AL73" si="52">AC53/AC63</f>
        <v>12.84375</v>
      </c>
      <c r="AD73">
        <f t="shared" si="52"/>
        <v>0.1088843502680623</v>
      </c>
      <c r="AE73">
        <f t="shared" si="52"/>
        <v>0.99454743729552886</v>
      </c>
      <c r="AF73">
        <f t="shared" si="52"/>
        <v>0.20117788783295409</v>
      </c>
      <c r="AG73">
        <f t="shared" si="52"/>
        <v>0.76956025128497996</v>
      </c>
      <c r="AH73">
        <f t="shared" si="52"/>
        <v>0.3192222495692838</v>
      </c>
      <c r="AI73">
        <f t="shared" si="52"/>
        <v>0.91523378582202108</v>
      </c>
      <c r="AJ73">
        <f t="shared" si="52"/>
        <v>0.37582417582417582</v>
      </c>
      <c r="AK73">
        <f t="shared" si="52"/>
        <v>0.95931758530183731</v>
      </c>
      <c r="AL73">
        <f t="shared" si="52"/>
        <v>0.33704814973567654</v>
      </c>
    </row>
    <row r="74" spans="1:38">
      <c r="B74" s="97" t="s">
        <v>33</v>
      </c>
      <c r="C74">
        <f t="shared" ref="C74:L74" si="53">C54/C64</f>
        <v>1.2241653418124006</v>
      </c>
      <c r="D74">
        <f t="shared" si="53"/>
        <v>0.15301530153015303</v>
      </c>
      <c r="E74">
        <f t="shared" si="53"/>
        <v>1.5025125628140703</v>
      </c>
      <c r="F74">
        <f t="shared" si="53"/>
        <v>0.16265413975337639</v>
      </c>
      <c r="G74">
        <f t="shared" si="53"/>
        <v>0.78661327231121281</v>
      </c>
      <c r="H74">
        <f t="shared" si="53"/>
        <v>0.31947726956763522</v>
      </c>
      <c r="I74">
        <f t="shared" si="53"/>
        <v>1.0257153205360376</v>
      </c>
      <c r="J74">
        <f t="shared" si="53"/>
        <v>0.43506805444355484</v>
      </c>
      <c r="K74">
        <f t="shared" si="53"/>
        <v>0.76801801801801806</v>
      </c>
      <c r="L74">
        <f t="shared" si="53"/>
        <v>0.31283219438116933</v>
      </c>
      <c r="O74" s="97" t="s">
        <v>33</v>
      </c>
      <c r="P74">
        <f t="shared" ref="P74:U74" si="54">P54/P64</f>
        <v>2.2163187855787476</v>
      </c>
      <c r="Q74">
        <f t="shared" si="54"/>
        <v>0.15768129770992367</v>
      </c>
      <c r="R74">
        <f t="shared" si="54"/>
        <v>2.0290275761973877</v>
      </c>
      <c r="S74">
        <f t="shared" si="54"/>
        <v>0.27537212449255749</v>
      </c>
      <c r="T74">
        <f t="shared" si="54"/>
        <v>0.97834101382488481</v>
      </c>
      <c r="U74">
        <f t="shared" si="54"/>
        <v>0.49402166268110848</v>
      </c>
      <c r="V74">
        <f t="shared" ref="V74:Y74" si="55">V54/V64</f>
        <v>0.9112448288830387</v>
      </c>
      <c r="W74">
        <f t="shared" si="55"/>
        <v>0.18115678428519461</v>
      </c>
      <c r="X74">
        <f t="shared" si="55"/>
        <v>0.9320987654320988</v>
      </c>
      <c r="Y74">
        <f t="shared" si="55"/>
        <v>0.56456018940083774</v>
      </c>
      <c r="AB74" s="97" t="s">
        <v>33</v>
      </c>
      <c r="AC74">
        <f t="shared" ref="AC74:AL74" si="56">AC54/AC64</f>
        <v>3.5256849315068495</v>
      </c>
      <c r="AD74">
        <f t="shared" si="56"/>
        <v>0.25834292289988492</v>
      </c>
      <c r="AE74">
        <f t="shared" si="56"/>
        <v>2.9367088607594938</v>
      </c>
      <c r="AF74">
        <f t="shared" si="56"/>
        <v>0.32538386148317544</v>
      </c>
      <c r="AG74">
        <f t="shared" si="56"/>
        <v>1.685500340367597</v>
      </c>
      <c r="AH74">
        <f t="shared" si="56"/>
        <v>0.54496846723334247</v>
      </c>
      <c r="AI74">
        <f t="shared" si="56"/>
        <v>1.6084618142703477</v>
      </c>
      <c r="AJ74">
        <f t="shared" si="56"/>
        <v>0.6151551312649165</v>
      </c>
      <c r="AK74">
        <f t="shared" si="56"/>
        <v>1.7556245151280061</v>
      </c>
      <c r="AL74">
        <f t="shared" si="56"/>
        <v>0.72310177705977385</v>
      </c>
    </row>
    <row r="77" spans="1:38">
      <c r="A77" t="s">
        <v>163</v>
      </c>
    </row>
    <row r="78" spans="1:38">
      <c r="A78" s="63" t="s">
        <v>5</v>
      </c>
      <c r="N78" s="63" t="s">
        <v>164</v>
      </c>
      <c r="O78" t="s">
        <v>165</v>
      </c>
      <c r="AA78" s="63" t="s">
        <v>4</v>
      </c>
      <c r="AB78" t="s">
        <v>166</v>
      </c>
    </row>
    <row r="79" spans="1:38">
      <c r="B79" s="96"/>
      <c r="C79" s="97">
        <v>1</v>
      </c>
      <c r="D79" s="97">
        <v>2</v>
      </c>
      <c r="E79" s="97">
        <v>3</v>
      </c>
      <c r="F79" s="97">
        <v>4</v>
      </c>
      <c r="G79" s="97">
        <v>5</v>
      </c>
      <c r="H79" s="97">
        <v>6</v>
      </c>
      <c r="I79" s="97">
        <v>7</v>
      </c>
      <c r="J79" s="97">
        <v>8</v>
      </c>
      <c r="K79" s="97">
        <v>9</v>
      </c>
      <c r="L79" s="97">
        <v>10</v>
      </c>
      <c r="O79" s="96"/>
      <c r="P79" s="97">
        <v>1</v>
      </c>
      <c r="Q79" s="97">
        <v>2</v>
      </c>
      <c r="R79" s="97">
        <v>3</v>
      </c>
      <c r="S79" s="97">
        <v>4</v>
      </c>
      <c r="T79" s="97">
        <v>5</v>
      </c>
      <c r="U79" s="97">
        <v>6</v>
      </c>
      <c r="V79" s="97">
        <v>7</v>
      </c>
      <c r="W79" s="97">
        <v>8</v>
      </c>
      <c r="X79" s="97">
        <v>9</v>
      </c>
      <c r="Y79" s="97">
        <v>10</v>
      </c>
      <c r="AB79" s="96"/>
      <c r="AC79" s="97">
        <v>1</v>
      </c>
      <c r="AD79" s="97">
        <v>2</v>
      </c>
      <c r="AE79" s="97">
        <v>3</v>
      </c>
      <c r="AF79" s="97">
        <v>4</v>
      </c>
      <c r="AG79" s="97">
        <v>5</v>
      </c>
      <c r="AH79" s="97">
        <v>6</v>
      </c>
      <c r="AI79" s="97">
        <v>7</v>
      </c>
      <c r="AJ79" s="97">
        <v>8</v>
      </c>
      <c r="AK79" s="97">
        <v>9</v>
      </c>
      <c r="AL79" s="97">
        <v>10</v>
      </c>
    </row>
    <row r="80" spans="1:38">
      <c r="B80" s="97" t="s">
        <v>26</v>
      </c>
      <c r="C80" s="109">
        <v>0.22</v>
      </c>
      <c r="D80" s="109">
        <v>0.22</v>
      </c>
      <c r="E80" s="110">
        <v>0.44</v>
      </c>
      <c r="F80" s="110">
        <v>0.44</v>
      </c>
      <c r="G80" s="111">
        <v>0.66</v>
      </c>
      <c r="H80" s="111">
        <v>0.66</v>
      </c>
      <c r="I80" s="112">
        <v>0.88</v>
      </c>
      <c r="J80" s="112">
        <v>0.88</v>
      </c>
      <c r="K80" s="113">
        <v>1.1000000000000001</v>
      </c>
      <c r="L80" s="113">
        <v>1.1000000000000001</v>
      </c>
      <c r="O80" s="97" t="s">
        <v>26</v>
      </c>
      <c r="P80" s="114">
        <v>0.66</v>
      </c>
      <c r="Q80" s="116">
        <v>0.22</v>
      </c>
      <c r="R80" s="114">
        <v>0.66</v>
      </c>
      <c r="S80" s="116">
        <v>0.22</v>
      </c>
      <c r="T80" s="114">
        <v>0.66</v>
      </c>
      <c r="U80" s="116">
        <v>0.22</v>
      </c>
      <c r="V80" s="114">
        <v>0.66</v>
      </c>
      <c r="W80" s="116">
        <v>0.22</v>
      </c>
      <c r="X80" s="114">
        <v>0.66</v>
      </c>
      <c r="Y80" s="116">
        <v>0.22</v>
      </c>
      <c r="AB80" s="97" t="s">
        <v>26</v>
      </c>
      <c r="AC80" s="118">
        <v>0.11</v>
      </c>
      <c r="AD80" s="118">
        <v>0.11</v>
      </c>
      <c r="AE80" s="118">
        <v>0.11</v>
      </c>
      <c r="AF80" s="118">
        <v>0.11</v>
      </c>
      <c r="AG80" s="118">
        <v>0.11</v>
      </c>
      <c r="AH80" s="118">
        <v>0.11</v>
      </c>
      <c r="AI80" s="118">
        <v>0.11</v>
      </c>
      <c r="AJ80" s="118">
        <v>0.11</v>
      </c>
      <c r="AK80" s="118">
        <v>0.11</v>
      </c>
      <c r="AL80" s="118">
        <v>0.11</v>
      </c>
    </row>
    <row r="81" spans="2:40">
      <c r="B81" s="97" t="s">
        <v>27</v>
      </c>
      <c r="C81" s="109">
        <v>0.22</v>
      </c>
      <c r="D81" s="109">
        <v>0.22</v>
      </c>
      <c r="E81" s="110">
        <v>0.44</v>
      </c>
      <c r="F81" s="110">
        <v>0.44</v>
      </c>
      <c r="G81" s="111">
        <v>0.66</v>
      </c>
      <c r="H81" s="111">
        <v>0.66</v>
      </c>
      <c r="I81" s="112">
        <v>0.88</v>
      </c>
      <c r="J81" s="112">
        <v>0.88</v>
      </c>
      <c r="K81" s="113">
        <v>1.1000000000000001</v>
      </c>
      <c r="L81" s="113">
        <v>1.1000000000000001</v>
      </c>
      <c r="O81" s="97" t="s">
        <v>27</v>
      </c>
      <c r="P81" s="114">
        <v>0.66</v>
      </c>
      <c r="Q81" s="116">
        <v>0.22</v>
      </c>
      <c r="R81" s="114">
        <v>0.66</v>
      </c>
      <c r="S81" s="116">
        <v>0.22</v>
      </c>
      <c r="T81" s="114">
        <v>0.66</v>
      </c>
      <c r="U81" s="116">
        <v>0.22</v>
      </c>
      <c r="V81" s="114">
        <v>0.66</v>
      </c>
      <c r="W81" s="116">
        <v>0.22</v>
      </c>
      <c r="X81" s="114">
        <v>0.66</v>
      </c>
      <c r="Y81" s="116">
        <v>0.22</v>
      </c>
      <c r="AB81" s="97" t="s">
        <v>27</v>
      </c>
      <c r="AC81" s="121">
        <v>0.22</v>
      </c>
      <c r="AD81" s="121">
        <v>0.22</v>
      </c>
      <c r="AE81" s="121">
        <v>0.22</v>
      </c>
      <c r="AF81" s="121">
        <v>0.22</v>
      </c>
      <c r="AG81" s="121">
        <v>0.22</v>
      </c>
      <c r="AH81" s="121">
        <v>0.22</v>
      </c>
      <c r="AI81" s="121">
        <v>0.22</v>
      </c>
      <c r="AJ81" s="121">
        <v>0.22</v>
      </c>
      <c r="AK81" s="121">
        <v>0.22</v>
      </c>
      <c r="AL81" s="121">
        <v>0.22</v>
      </c>
    </row>
    <row r="82" spans="2:40">
      <c r="B82" s="97" t="s">
        <v>28</v>
      </c>
      <c r="C82" s="109">
        <v>0.22</v>
      </c>
      <c r="D82" s="109">
        <v>0.22</v>
      </c>
      <c r="E82" s="110">
        <v>0.44</v>
      </c>
      <c r="F82" s="110">
        <v>0.44</v>
      </c>
      <c r="G82" s="111">
        <v>0.66</v>
      </c>
      <c r="H82" s="111">
        <v>0.66</v>
      </c>
      <c r="I82" s="112">
        <v>0.88</v>
      </c>
      <c r="J82" s="112">
        <v>0.88</v>
      </c>
      <c r="K82" s="113">
        <v>1.1000000000000001</v>
      </c>
      <c r="L82" s="113">
        <v>1.1000000000000001</v>
      </c>
      <c r="O82" s="97" t="s">
        <v>28</v>
      </c>
      <c r="P82" s="114">
        <v>0.66</v>
      </c>
      <c r="Q82" s="116">
        <v>0.22</v>
      </c>
      <c r="R82" s="114">
        <v>0.66</v>
      </c>
      <c r="S82" s="116">
        <v>0.22</v>
      </c>
      <c r="T82" s="114">
        <v>0.66</v>
      </c>
      <c r="U82" s="116">
        <v>0.22</v>
      </c>
      <c r="V82" s="114">
        <v>0.66</v>
      </c>
      <c r="W82" s="116">
        <v>0.22</v>
      </c>
      <c r="X82" s="114">
        <v>0.66</v>
      </c>
      <c r="Y82" s="116">
        <v>0.22</v>
      </c>
      <c r="AB82" s="97" t="s">
        <v>28</v>
      </c>
      <c r="AC82" s="119">
        <v>0.44</v>
      </c>
      <c r="AD82" s="119">
        <v>0.44</v>
      </c>
      <c r="AE82" s="119">
        <v>0.44</v>
      </c>
      <c r="AF82" s="119">
        <v>0.44</v>
      </c>
      <c r="AG82" s="119">
        <v>0.44</v>
      </c>
      <c r="AH82" s="119">
        <v>0.44</v>
      </c>
      <c r="AI82" s="119">
        <v>0.44</v>
      </c>
      <c r="AJ82" s="119">
        <v>0.44</v>
      </c>
      <c r="AK82" s="119">
        <v>0.44</v>
      </c>
      <c r="AL82" s="119">
        <v>0.44</v>
      </c>
    </row>
    <row r="83" spans="2:40">
      <c r="B83" s="97" t="s">
        <v>29</v>
      </c>
      <c r="C83" s="109">
        <v>0.22</v>
      </c>
      <c r="D83" s="109">
        <v>0.22</v>
      </c>
      <c r="E83" s="110">
        <v>0.44</v>
      </c>
      <c r="F83" s="110">
        <v>0.44</v>
      </c>
      <c r="G83" s="111">
        <v>0.66</v>
      </c>
      <c r="H83" s="111">
        <v>0.66</v>
      </c>
      <c r="I83" s="112">
        <v>0.88</v>
      </c>
      <c r="J83" s="112">
        <v>0.88</v>
      </c>
      <c r="K83" s="113">
        <v>1.1000000000000001</v>
      </c>
      <c r="L83" s="113">
        <v>1.1000000000000001</v>
      </c>
      <c r="O83" s="97" t="s">
        <v>29</v>
      </c>
      <c r="P83" s="114">
        <v>0.66</v>
      </c>
      <c r="Q83" s="116">
        <v>0.22</v>
      </c>
      <c r="R83" s="114">
        <v>0.66</v>
      </c>
      <c r="S83" s="116">
        <v>0.22</v>
      </c>
      <c r="T83" s="114">
        <v>0.66</v>
      </c>
      <c r="U83" s="116">
        <v>0.22</v>
      </c>
      <c r="V83" s="114">
        <v>0.66</v>
      </c>
      <c r="W83" s="116">
        <v>0.22</v>
      </c>
      <c r="X83" s="114">
        <v>0.66</v>
      </c>
      <c r="Y83" s="116">
        <v>0.22</v>
      </c>
      <c r="AB83" s="97" t="s">
        <v>29</v>
      </c>
      <c r="AC83" s="120">
        <v>0.88</v>
      </c>
      <c r="AD83" s="120">
        <v>0.88</v>
      </c>
      <c r="AE83" s="120">
        <v>0.88</v>
      </c>
      <c r="AF83" s="120">
        <v>0.88</v>
      </c>
      <c r="AG83" s="120">
        <v>0.88</v>
      </c>
      <c r="AH83" s="120">
        <v>0.88</v>
      </c>
      <c r="AI83" s="120">
        <v>0.88</v>
      </c>
      <c r="AJ83" s="120">
        <v>0.88</v>
      </c>
      <c r="AK83" s="120">
        <v>0.88</v>
      </c>
      <c r="AL83" s="120">
        <v>0.88</v>
      </c>
    </row>
    <row r="84" spans="2:40">
      <c r="B84" s="97" t="s">
        <v>30</v>
      </c>
      <c r="C84" s="109">
        <v>0.22</v>
      </c>
      <c r="D84" s="109">
        <v>0.22</v>
      </c>
      <c r="E84" s="110">
        <v>0.44</v>
      </c>
      <c r="F84" s="110">
        <v>0.44</v>
      </c>
      <c r="G84" s="111">
        <v>0.66</v>
      </c>
      <c r="H84" s="111">
        <v>0.66</v>
      </c>
      <c r="I84" s="112">
        <v>0.88</v>
      </c>
      <c r="J84" s="112">
        <v>0.88</v>
      </c>
      <c r="K84" s="113">
        <v>1.1000000000000001</v>
      </c>
      <c r="L84" s="113">
        <v>1.1000000000000001</v>
      </c>
      <c r="O84" s="97" t="s">
        <v>30</v>
      </c>
      <c r="P84" s="115">
        <v>0.11</v>
      </c>
      <c r="Q84" s="117">
        <v>0.44</v>
      </c>
      <c r="R84" s="115">
        <v>0.11</v>
      </c>
      <c r="S84" s="117">
        <v>0.44</v>
      </c>
      <c r="T84" s="115">
        <v>0.11</v>
      </c>
      <c r="U84" s="117">
        <v>0.44</v>
      </c>
      <c r="V84" s="115">
        <v>0.11</v>
      </c>
      <c r="W84" s="117">
        <v>0.44</v>
      </c>
      <c r="X84" s="115">
        <v>0.11</v>
      </c>
      <c r="Y84" s="117">
        <v>0.44</v>
      </c>
      <c r="AB84" s="97" t="s">
        <v>30</v>
      </c>
      <c r="AC84" s="118">
        <v>0.11</v>
      </c>
      <c r="AD84" s="118">
        <v>0.11</v>
      </c>
      <c r="AE84" s="118">
        <v>0.11</v>
      </c>
      <c r="AF84" s="118">
        <v>0.11</v>
      </c>
      <c r="AG84" s="118">
        <v>0.11</v>
      </c>
      <c r="AH84" s="118">
        <v>0.11</v>
      </c>
      <c r="AI84" s="118">
        <v>0.11</v>
      </c>
      <c r="AJ84" s="118">
        <v>0.11</v>
      </c>
      <c r="AK84" s="118">
        <v>0.11</v>
      </c>
      <c r="AL84" s="118">
        <v>0.11</v>
      </c>
    </row>
    <row r="85" spans="2:40">
      <c r="B85" s="97" t="s">
        <v>31</v>
      </c>
      <c r="C85" s="109">
        <v>0.22</v>
      </c>
      <c r="D85" s="109">
        <v>0.22</v>
      </c>
      <c r="E85" s="110">
        <v>0.44</v>
      </c>
      <c r="F85" s="110">
        <v>0.44</v>
      </c>
      <c r="G85" s="111">
        <v>0.66</v>
      </c>
      <c r="H85" s="111">
        <v>0.66</v>
      </c>
      <c r="I85" s="112">
        <v>0.88</v>
      </c>
      <c r="J85" s="112">
        <v>0.88</v>
      </c>
      <c r="K85" s="113">
        <v>1.1000000000000001</v>
      </c>
      <c r="L85" s="113">
        <v>1.1000000000000001</v>
      </c>
      <c r="O85" s="97" t="s">
        <v>31</v>
      </c>
      <c r="P85" s="115">
        <v>0.11</v>
      </c>
      <c r="Q85" s="117">
        <v>0.44</v>
      </c>
      <c r="R85" s="115">
        <v>0.11</v>
      </c>
      <c r="S85" s="117">
        <v>0.44</v>
      </c>
      <c r="T85" s="115">
        <v>0.11</v>
      </c>
      <c r="U85" s="117">
        <v>0.44</v>
      </c>
      <c r="V85" s="115">
        <v>0.11</v>
      </c>
      <c r="W85" s="117">
        <v>0.44</v>
      </c>
      <c r="X85" s="115">
        <v>0.11</v>
      </c>
      <c r="Y85" s="117">
        <v>0.44</v>
      </c>
      <c r="AB85" s="97" t="s">
        <v>31</v>
      </c>
      <c r="AC85" s="121">
        <v>0.22</v>
      </c>
      <c r="AD85" s="121">
        <v>0.22</v>
      </c>
      <c r="AE85" s="121">
        <v>0.22</v>
      </c>
      <c r="AF85" s="121">
        <v>0.22</v>
      </c>
      <c r="AG85" s="121">
        <v>0.22</v>
      </c>
      <c r="AH85" s="121">
        <v>0.22</v>
      </c>
      <c r="AI85" s="121">
        <v>0.22</v>
      </c>
      <c r="AJ85" s="121">
        <v>0.22</v>
      </c>
      <c r="AK85" s="121">
        <v>0.22</v>
      </c>
      <c r="AL85" s="121">
        <v>0.22</v>
      </c>
    </row>
    <row r="86" spans="2:40">
      <c r="B86" s="97" t="s">
        <v>32</v>
      </c>
      <c r="C86" s="109">
        <v>0.22</v>
      </c>
      <c r="D86" s="109">
        <v>0.22</v>
      </c>
      <c r="E86" s="110">
        <v>0.44</v>
      </c>
      <c r="F86" s="110">
        <v>0.44</v>
      </c>
      <c r="G86" s="111">
        <v>0.66</v>
      </c>
      <c r="H86" s="111">
        <v>0.66</v>
      </c>
      <c r="I86" s="112">
        <v>0.88</v>
      </c>
      <c r="J86" s="112">
        <v>0.88</v>
      </c>
      <c r="K86" s="113">
        <v>1.1000000000000001</v>
      </c>
      <c r="L86" s="113">
        <v>1.1000000000000001</v>
      </c>
      <c r="O86" s="97" t="s">
        <v>32</v>
      </c>
      <c r="P86" s="115">
        <v>0.11</v>
      </c>
      <c r="Q86" s="117">
        <v>0.44</v>
      </c>
      <c r="R86" s="115">
        <v>0.11</v>
      </c>
      <c r="S86" s="117">
        <v>0.44</v>
      </c>
      <c r="T86" s="115">
        <v>0.11</v>
      </c>
      <c r="U86" s="117">
        <v>0.44</v>
      </c>
      <c r="V86" s="115">
        <v>0.11</v>
      </c>
      <c r="W86" s="117">
        <v>0.44</v>
      </c>
      <c r="X86" s="115">
        <v>0.11</v>
      </c>
      <c r="Y86" s="117">
        <v>0.44</v>
      </c>
      <c r="AB86" s="97" t="s">
        <v>32</v>
      </c>
      <c r="AC86" s="119">
        <v>0.44</v>
      </c>
      <c r="AD86" s="119">
        <v>0.44</v>
      </c>
      <c r="AE86" s="119">
        <v>0.44</v>
      </c>
      <c r="AF86" s="119">
        <v>0.44</v>
      </c>
      <c r="AG86" s="119">
        <v>0.44</v>
      </c>
      <c r="AH86" s="119">
        <v>0.44</v>
      </c>
      <c r="AI86" s="119">
        <v>0.44</v>
      </c>
      <c r="AJ86" s="119">
        <v>0.44</v>
      </c>
      <c r="AK86" s="119">
        <v>0.44</v>
      </c>
      <c r="AL86" s="119">
        <v>0.44</v>
      </c>
    </row>
    <row r="87" spans="2:40">
      <c r="B87" s="97" t="s">
        <v>33</v>
      </c>
      <c r="C87" s="109">
        <v>0.22</v>
      </c>
      <c r="D87" s="109">
        <v>0.22</v>
      </c>
      <c r="E87" s="110">
        <v>0.44</v>
      </c>
      <c r="F87" s="110">
        <v>0.44</v>
      </c>
      <c r="G87" s="111">
        <v>0.66</v>
      </c>
      <c r="H87" s="111">
        <v>0.66</v>
      </c>
      <c r="I87" s="112">
        <v>0.88</v>
      </c>
      <c r="J87" s="112">
        <v>0.88</v>
      </c>
      <c r="K87" s="113">
        <v>1.1000000000000001</v>
      </c>
      <c r="L87" s="113">
        <v>1.1000000000000001</v>
      </c>
      <c r="O87" s="97" t="s">
        <v>33</v>
      </c>
      <c r="P87" s="115">
        <v>0.11</v>
      </c>
      <c r="Q87" s="117">
        <v>0.44</v>
      </c>
      <c r="R87" s="115">
        <v>0.11</v>
      </c>
      <c r="S87" s="117">
        <v>0.44</v>
      </c>
      <c r="T87" s="115">
        <v>0.11</v>
      </c>
      <c r="U87" s="117">
        <v>0.44</v>
      </c>
      <c r="V87" s="115">
        <v>0.11</v>
      </c>
      <c r="W87" s="117">
        <v>0.44</v>
      </c>
      <c r="X87" s="115">
        <v>0.11</v>
      </c>
      <c r="Y87" s="117">
        <v>0.44</v>
      </c>
      <c r="AB87" s="97" t="s">
        <v>33</v>
      </c>
      <c r="AC87" s="120">
        <v>0.88</v>
      </c>
      <c r="AD87" s="120">
        <v>0.88</v>
      </c>
      <c r="AE87" s="120">
        <v>0.88</v>
      </c>
      <c r="AF87" s="120">
        <v>0.88</v>
      </c>
      <c r="AG87" s="120">
        <v>0.88</v>
      </c>
      <c r="AH87" s="120">
        <v>0.88</v>
      </c>
      <c r="AI87" s="120">
        <v>0.88</v>
      </c>
      <c r="AJ87" s="120">
        <v>0.88</v>
      </c>
      <c r="AK87" s="120">
        <v>0.88</v>
      </c>
      <c r="AL87" s="120">
        <v>0.88</v>
      </c>
    </row>
    <row r="89" spans="2:40" ht="24">
      <c r="B89" s="106" t="s">
        <v>172</v>
      </c>
      <c r="D89" t="s">
        <v>162</v>
      </c>
      <c r="E89" t="s">
        <v>160</v>
      </c>
      <c r="F89" t="s">
        <v>161</v>
      </c>
      <c r="O89" s="106" t="s">
        <v>172</v>
      </c>
      <c r="Q89" t="s">
        <v>162</v>
      </c>
      <c r="R89" t="s">
        <v>160</v>
      </c>
      <c r="S89" t="s">
        <v>161</v>
      </c>
      <c r="AB89" s="106" t="s">
        <v>172</v>
      </c>
      <c r="AD89" t="s">
        <v>162</v>
      </c>
      <c r="AE89" t="s">
        <v>160</v>
      </c>
      <c r="AF89" t="s">
        <v>161</v>
      </c>
      <c r="AM89" t="s">
        <v>173</v>
      </c>
    </row>
    <row r="90" spans="2:40">
      <c r="B90" s="122" t="s">
        <v>168</v>
      </c>
      <c r="C90" s="123">
        <v>0.11</v>
      </c>
      <c r="D90">
        <f>AVERAGE(C51:C54,E51:E54,G51:G54,I51:I54,K51:K54)</f>
        <v>798.1</v>
      </c>
      <c r="E90">
        <f>AVERAGE(C61:C64,E61:E64,G61:G64,I61:I64,K61:K64)</f>
        <v>1771.3</v>
      </c>
      <c r="F90">
        <f>AVERAGE(C71:C74,E71:E74,G71:G74,I71:I74,K71:K74)</f>
        <v>0.7020851805556596</v>
      </c>
      <c r="O90" s="122" t="s">
        <v>168</v>
      </c>
      <c r="P90" s="123">
        <v>0.11</v>
      </c>
      <c r="Q90">
        <f>AVERAGE(P51:P54,R51:R54,T51:T54,V51:V54,X51:X54)</f>
        <v>1000</v>
      </c>
      <c r="R90">
        <f>AVERAGE(P61:P64,R61:R64,T61:T64,V61:V64,X61:X64)</f>
        <v>1632.6</v>
      </c>
      <c r="S90">
        <f>AVERAGE(P71:P74,R71:R74,T71:T74,V71:V74,X71:X74)</f>
        <v>1.0567495328167937</v>
      </c>
      <c r="AB90" s="122" t="s">
        <v>168</v>
      </c>
      <c r="AC90" s="123">
        <v>0.11</v>
      </c>
      <c r="AD90">
        <f>AVERAGE(AC51:AC54,AE51:AE54,AG51:AG54,AI51:AI54,AK51:AK54)</f>
        <v>1516.5</v>
      </c>
      <c r="AE90">
        <f>AVERAGE(AC61:AC64,AE61:AE64,AG61:AG64,AI61:AI64,AK61:AK64)</f>
        <v>1675.4</v>
      </c>
      <c r="AF90">
        <f>AVERAGE(AC71:AC74,AE71:AE74,AG71:AG74,AI71:AI74,AK71:AK74)</f>
        <v>1.6190566291755648</v>
      </c>
      <c r="AM90" t="s">
        <v>174</v>
      </c>
    </row>
    <row r="91" spans="2:40">
      <c r="B91" s="122" t="s">
        <v>169</v>
      </c>
      <c r="C91" s="122">
        <v>0.22</v>
      </c>
      <c r="D91">
        <f>AVERAGE(D47:D50,F47:F50,H47:H50,J47:J50,L47:L50)</f>
        <v>752.1</v>
      </c>
      <c r="E91">
        <f>AVERAGE(D57:D60,F57:F60,H57:H60,J57:J60,L57:L60)</f>
        <v>4239.8999999999996</v>
      </c>
      <c r="F91">
        <f>AVERAGE(D67:D70,F67:F70,H67:H70,J67:J70,L67:L70)</f>
        <v>0.17264431905107844</v>
      </c>
      <c r="O91" s="122" t="s">
        <v>169</v>
      </c>
      <c r="P91" s="122">
        <v>0.22</v>
      </c>
      <c r="Q91">
        <f>AVERAGE(Q47:Q50,S47:S50,U47:U50,W47:W50,Y47:Y50)</f>
        <v>871.4</v>
      </c>
      <c r="R91">
        <f>AVERAGE(Q57:Q60,S57:S60,U57:U60,W57:W60,Y57:Y60)</f>
        <v>4238.3</v>
      </c>
      <c r="S91">
        <f>AVERAGE(Q67:Q70,S67:S70,U67:U70,W67:W70,Y67:Y70)</f>
        <v>0.1957060789554288</v>
      </c>
      <c r="AB91" s="122" t="s">
        <v>169</v>
      </c>
      <c r="AC91" s="122">
        <v>0.22</v>
      </c>
      <c r="AD91">
        <f>AVERAGE(AD47:AD50,AF47:AF50,AH47:AH50,AJ47:AJ50,AL47:AL50)</f>
        <v>1361.7</v>
      </c>
      <c r="AE91">
        <f>AVERAGE(AD57:AD60,AF57:AF60,AH57:AH60,AJ57:AJ60,AL57:AL60)</f>
        <v>4038.4</v>
      </c>
      <c r="AF91">
        <f>AVERAGE(AD67:AD70,AF67:AF70,AH67:AH70,AJ67:AJ70,AL67:AL70)</f>
        <v>0.3121438052932114</v>
      </c>
      <c r="AN91" t="s">
        <v>175</v>
      </c>
    </row>
    <row r="92" spans="2:40">
      <c r="B92" s="122" t="s">
        <v>170</v>
      </c>
      <c r="C92" s="122">
        <v>0.44</v>
      </c>
      <c r="D92">
        <f>AVERAGE(D51:D54,F51:F54,H51:H54,J51:J54,L51:L54)</f>
        <v>834.65</v>
      </c>
      <c r="E92">
        <f>AVERAGE(D61:D64,F61:F64,H61:H64,J61:J64,L61:L64)</f>
        <v>7508.3</v>
      </c>
      <c r="F92">
        <f>AVERAGE(D71:D74,F71:F74,H71:H74,J71:J74,L71:L74)</f>
        <v>0.11673414597241105</v>
      </c>
      <c r="O92" s="122" t="s">
        <v>170</v>
      </c>
      <c r="P92" s="122">
        <v>0.44</v>
      </c>
      <c r="Q92">
        <f>AVERAGE(Q51:Q54,S51:S54,U51:U54,W51:W54,Y51:Y54)</f>
        <v>970</v>
      </c>
      <c r="R92">
        <f>AVERAGE(Q61:Q64,S61:S64,U61:U64,W61:W64,Y61:Y64)</f>
        <v>6794.95</v>
      </c>
      <c r="S92">
        <f>AVERAGE(Q71:Q74,S71:S74,U71:U74,W71:W74,Y71:Y74)</f>
        <v>0.14526309868471157</v>
      </c>
      <c r="AB92" s="122" t="s">
        <v>170</v>
      </c>
      <c r="AC92" s="122">
        <v>0.44</v>
      </c>
      <c r="AD92">
        <f>AVERAGE(AD51:AD54,AF51:AF54,AH51:AH54,AJ51:AJ54,AL51:AL54)</f>
        <v>1572.5</v>
      </c>
      <c r="AE92">
        <f>AVERAGE(AD61:AD64,AF61:AF64,AH61:AH64,AJ61:AJ64,AL61:AL64)</f>
        <v>7170.15</v>
      </c>
      <c r="AF92">
        <f>AVERAGE(AD71:AD74,AF71:AF74,AH71:AH74,AJ71:AJ74,AL71:AL74)</f>
        <v>0.22415673006423292</v>
      </c>
      <c r="AM92" t="s">
        <v>176</v>
      </c>
    </row>
    <row r="93" spans="2:40">
      <c r="B93" s="122" t="s">
        <v>171</v>
      </c>
      <c r="C93" s="122">
        <v>0.66</v>
      </c>
      <c r="D93">
        <f>AVERAGE(C47:C50,E47:E50,G47:G50,I47:I50,K47:K50)</f>
        <v>736.65</v>
      </c>
      <c r="E93">
        <f>AVERAGE(C57:C60,E57:E60,G57:G60,I57:I60,K57:K60)</f>
        <v>7920.8</v>
      </c>
      <c r="F93">
        <f>AVERAGE(C67:C70,E67:E70,G67:G70,I67:I70,K67:K70)</f>
        <v>9.2483636597507038E-2</v>
      </c>
      <c r="O93" s="122" t="s">
        <v>171</v>
      </c>
      <c r="P93" s="122">
        <v>0.66</v>
      </c>
      <c r="Q93">
        <f>AVERAGE(P47:P50,R47:R50,T47:T50,V47:V50,X47:X50)</f>
        <v>965</v>
      </c>
      <c r="R93">
        <f>AVERAGE(P57:P60,R57:R60,T57:T60,V57:V60,X57:X60)</f>
        <v>7672.9</v>
      </c>
      <c r="S93">
        <f>AVERAGE(P67:P70,R67:R70,T67:T70,V67:V70,X67:X70)</f>
        <v>0.12602248432214685</v>
      </c>
      <c r="AB93" s="122" t="s">
        <v>171</v>
      </c>
      <c r="AC93" s="122">
        <v>0.66</v>
      </c>
      <c r="AD93">
        <f>AVERAGE(AC47:AC50,AE47:AE50,AG47:AG50,AI47:AI50,AK47:AK50)</f>
        <v>1326.8</v>
      </c>
      <c r="AE93">
        <f>AVERAGE(AC57:AC60,AE57:AE60,AG57:AG60,AI57:AI60,AK57:AK60)</f>
        <v>7684.1</v>
      </c>
      <c r="AF93">
        <f>AVERAGE(AC67:AC70,AE67:AE70,AG67:AG70,AI67:AI70,AK67:AK70)</f>
        <v>0.172784685482891</v>
      </c>
      <c r="AM93" t="s">
        <v>177</v>
      </c>
    </row>
    <row r="95" spans="2:40" ht="24">
      <c r="B95" s="106" t="s">
        <v>178</v>
      </c>
      <c r="D95" t="s">
        <v>162</v>
      </c>
      <c r="E95" t="s">
        <v>160</v>
      </c>
      <c r="F95" t="s">
        <v>161</v>
      </c>
      <c r="O95" s="106" t="s">
        <v>178</v>
      </c>
      <c r="Q95" t="s">
        <v>162</v>
      </c>
      <c r="R95" t="s">
        <v>160</v>
      </c>
      <c r="S95" t="s">
        <v>161</v>
      </c>
      <c r="AB95" s="106" t="s">
        <v>178</v>
      </c>
      <c r="AD95" t="s">
        <v>162</v>
      </c>
      <c r="AE95" t="s">
        <v>160</v>
      </c>
      <c r="AF95" t="s">
        <v>161</v>
      </c>
      <c r="AM95" t="s">
        <v>58</v>
      </c>
    </row>
    <row r="96" spans="2:40">
      <c r="B96" s="122" t="s">
        <v>169</v>
      </c>
      <c r="C96" s="122">
        <v>0.22</v>
      </c>
      <c r="D96">
        <f>AVERAGE(C47:D54)</f>
        <v>405.5625</v>
      </c>
      <c r="E96">
        <f>AVERAGE(C57:D64)</f>
        <v>4611.5</v>
      </c>
      <c r="F96">
        <f>AVERAGE(C67:D74)</f>
        <v>0.46422568167258854</v>
      </c>
      <c r="O96" s="122" t="s">
        <v>169</v>
      </c>
      <c r="P96" s="122">
        <v>0.22</v>
      </c>
      <c r="Q96">
        <f>AVERAGE(P47:Q54)</f>
        <v>530.3125</v>
      </c>
      <c r="R96">
        <f>AVERAGE(P57:Q64)</f>
        <v>4599.25</v>
      </c>
      <c r="S96">
        <f>AVERAGE(P67:Q74)</f>
        <v>0.75725647690452802</v>
      </c>
      <c r="AB96" s="122" t="s">
        <v>169</v>
      </c>
      <c r="AC96" s="122">
        <v>0.22</v>
      </c>
      <c r="AD96">
        <f>AVERAGE(AC47:AD54)</f>
        <v>771.6875</v>
      </c>
      <c r="AE96">
        <f>AVERAGE(AC57:AD64)</f>
        <v>4548.0625</v>
      </c>
      <c r="AF96">
        <f>AVERAGE(AC67:AD74)</f>
        <v>1.170547721759734</v>
      </c>
      <c r="AM96" t="s">
        <v>187</v>
      </c>
    </row>
    <row r="97" spans="2:39">
      <c r="B97" s="122" t="s">
        <v>170</v>
      </c>
      <c r="C97" s="122">
        <v>0.44</v>
      </c>
      <c r="D97">
        <f>AVERAGE(E47:F54)</f>
        <v>541.9375</v>
      </c>
      <c r="E97">
        <f>AVERAGE(E57:F64)</f>
        <v>4587.5625</v>
      </c>
      <c r="F97">
        <f>AVERAGE(E67:F74)</f>
        <v>0.24168361400306035</v>
      </c>
      <c r="O97" s="122" t="s">
        <v>170</v>
      </c>
      <c r="P97" s="122">
        <v>0.44</v>
      </c>
      <c r="Q97">
        <f>AVERAGE(R47:S54)</f>
        <v>674.3125</v>
      </c>
      <c r="R97">
        <f>AVERAGE(R57:S64)</f>
        <v>4288.75</v>
      </c>
      <c r="S97">
        <f>AVERAGE(R67:S74)</f>
        <v>0.33452247631459558</v>
      </c>
      <c r="AB97" s="122" t="s">
        <v>170</v>
      </c>
      <c r="AC97" s="122">
        <v>0.44</v>
      </c>
      <c r="AD97">
        <f>AVERAGE(AE47:AF54)</f>
        <v>999.875</v>
      </c>
      <c r="AE97">
        <f>AVERAGE(AE57:AF64)</f>
        <v>4254.5625</v>
      </c>
      <c r="AF97">
        <f>AVERAGE(AE67:AF74)</f>
        <v>0.4925876877698252</v>
      </c>
    </row>
    <row r="98" spans="2:39">
      <c r="B98" s="122" t="s">
        <v>171</v>
      </c>
      <c r="C98" s="122">
        <v>0.66</v>
      </c>
      <c r="D98">
        <f>AVERAGE(G47:H54)</f>
        <v>739.9375</v>
      </c>
      <c r="E98">
        <f>AVERAGE(G57:H64)</f>
        <v>6083.6875</v>
      </c>
      <c r="F98">
        <f>AVERAGE(G67:H74)</f>
        <v>0.15614830126594761</v>
      </c>
      <c r="O98" s="122" t="s">
        <v>171</v>
      </c>
      <c r="P98" s="122">
        <v>0.66</v>
      </c>
      <c r="Q98">
        <f>AVERAGE(T47:U54)</f>
        <v>1030</v>
      </c>
      <c r="R98">
        <f>AVERAGE(T57:U64)</f>
        <v>5470.625</v>
      </c>
      <c r="S98">
        <f>AVERAGE(T67:U74)</f>
        <v>0.21489907261070695</v>
      </c>
      <c r="AB98" s="122" t="s">
        <v>171</v>
      </c>
      <c r="AC98" s="122">
        <v>0.66</v>
      </c>
      <c r="AD98">
        <f>AVERAGE(AG47:AH54)</f>
        <v>1339.625</v>
      </c>
      <c r="AE98">
        <f>AVERAGE(AG57:AH64)</f>
        <v>5583.6875</v>
      </c>
      <c r="AF98">
        <f>AVERAGE(AG67:AH74)</f>
        <v>0.31451885139108621</v>
      </c>
    </row>
    <row r="99" spans="2:39">
      <c r="B99" s="122" t="s">
        <v>179</v>
      </c>
      <c r="C99" s="122">
        <v>0.88</v>
      </c>
      <c r="D99">
        <f>AVERAGE(I47:J54)</f>
        <v>1234.8125</v>
      </c>
      <c r="E99">
        <f>AVERAGE(I57:J64)</f>
        <v>5627.625</v>
      </c>
      <c r="F99">
        <f>AVERAGE(I67:J74)</f>
        <v>0.27088072101058125</v>
      </c>
      <c r="O99" s="122" t="s">
        <v>179</v>
      </c>
      <c r="P99" s="122">
        <v>0.88</v>
      </c>
      <c r="Q99">
        <f>AVERAGE(V47:W54)</f>
        <v>1034.25</v>
      </c>
      <c r="R99">
        <f>AVERAGE(V57:W64)</f>
        <v>5892.5</v>
      </c>
      <c r="S99">
        <f>AVERAGE(V67:W74)</f>
        <v>0.22456387290615371</v>
      </c>
      <c r="AB99" s="122" t="s">
        <v>179</v>
      </c>
      <c r="AC99" s="122">
        <v>0.88</v>
      </c>
      <c r="AD99">
        <f>AVERAGE(AI47:AJ54)</f>
        <v>2144.5</v>
      </c>
      <c r="AE99">
        <f>AVERAGE(AI57:AJ64)</f>
        <v>5919.25</v>
      </c>
      <c r="AF99">
        <f>AVERAGE(AI67:AJ74)</f>
        <v>0.4357620927378828</v>
      </c>
    </row>
    <row r="100" spans="2:39">
      <c r="B100" s="122" t="s">
        <v>57</v>
      </c>
      <c r="C100" s="122">
        <v>1.1000000000000001</v>
      </c>
      <c r="D100">
        <f>AVERAGE(K47:L54)</f>
        <v>979.625</v>
      </c>
      <c r="E100">
        <f>AVERAGE(K57:L64)</f>
        <v>5890</v>
      </c>
      <c r="F100">
        <f>AVERAGE(K67:L74)</f>
        <v>0.22199578476864229</v>
      </c>
      <c r="O100" s="122" t="s">
        <v>57</v>
      </c>
      <c r="P100" s="122">
        <v>1.1000000000000001</v>
      </c>
      <c r="Q100">
        <f>AVERAGE(X47:Y54)</f>
        <v>1489.125</v>
      </c>
      <c r="R100">
        <f>AVERAGE(X57:Y64)</f>
        <v>5172.3125</v>
      </c>
      <c r="S100">
        <f>AVERAGE(X67:Y74)</f>
        <v>0.37343459473786705</v>
      </c>
      <c r="AB100" s="122" t="s">
        <v>57</v>
      </c>
      <c r="AC100" s="122">
        <v>1.1000000000000001</v>
      </c>
      <c r="AD100">
        <f>AVERAGE(AK47:AL54)</f>
        <v>1966.1875</v>
      </c>
      <c r="AE100">
        <f>AVERAGE(AK57:AL64)</f>
        <v>5404.5</v>
      </c>
      <c r="AF100">
        <f>AVERAGE(AK67:AL74)</f>
        <v>0.49676095886134641</v>
      </c>
    </row>
    <row r="102" spans="2:39" ht="24">
      <c r="B102" s="106" t="s">
        <v>188</v>
      </c>
      <c r="D102" t="s">
        <v>162</v>
      </c>
      <c r="E102" t="s">
        <v>160</v>
      </c>
      <c r="F102" t="s">
        <v>161</v>
      </c>
      <c r="O102" s="106" t="s">
        <v>188</v>
      </c>
      <c r="Q102" t="s">
        <v>162</v>
      </c>
      <c r="R102" t="s">
        <v>160</v>
      </c>
      <c r="S102" t="s">
        <v>161</v>
      </c>
      <c r="AB102" s="106" t="s">
        <v>188</v>
      </c>
      <c r="AD102" t="s">
        <v>162</v>
      </c>
      <c r="AE102" t="s">
        <v>160</v>
      </c>
      <c r="AF102" t="s">
        <v>161</v>
      </c>
      <c r="AM102" t="s">
        <v>189</v>
      </c>
    </row>
    <row r="103" spans="2:39">
      <c r="B103" s="122" t="s">
        <v>168</v>
      </c>
      <c r="C103" s="122">
        <v>0.11</v>
      </c>
      <c r="D103">
        <f>AVERAGE(C47:L47,C51:L51)</f>
        <v>104.3</v>
      </c>
      <c r="E103">
        <f>AVERAGE(C57:L57,C61:L61)</f>
        <v>4741.55</v>
      </c>
      <c r="F103">
        <f>AVERAGE(C67:L67,C71:L71)</f>
        <v>6.6876951578542967E-2</v>
      </c>
      <c r="O103" s="122" t="s">
        <v>168</v>
      </c>
      <c r="P103" s="122">
        <v>0.11</v>
      </c>
      <c r="Q103">
        <f>AVERAGE(P47:Y47,P51:Y51)</f>
        <v>144.69999999999999</v>
      </c>
      <c r="R103">
        <f>AVERAGE(P57:Y57,P61:Y61)</f>
        <v>4338.3999999999996</v>
      </c>
      <c r="S103">
        <f>AVERAGE(P67:Y67,P71:Y71)</f>
        <v>0.10850550984618275</v>
      </c>
      <c r="AB103" s="122" t="s">
        <v>168</v>
      </c>
      <c r="AC103" s="122">
        <v>0.11</v>
      </c>
      <c r="AD103">
        <f>AVERAGE(AC47:AL47,AC51:AL51)</f>
        <v>212.65</v>
      </c>
      <c r="AE103">
        <f>AVERAGE(AC57:AL57,AC61:AL61)</f>
        <v>4652.25</v>
      </c>
      <c r="AF103">
        <f>AVERAGE(AC67:AL67,AC71:AL71)</f>
        <v>0.14384154955395348</v>
      </c>
      <c r="AM103" t="s">
        <v>190</v>
      </c>
    </row>
    <row r="104" spans="2:39">
      <c r="B104" s="122" t="s">
        <v>169</v>
      </c>
      <c r="C104" s="122">
        <v>0.22</v>
      </c>
      <c r="D104">
        <f>AVERAGE(C48:L48,C52:L52)</f>
        <v>374.5</v>
      </c>
      <c r="E104">
        <f>AVERAGE(C58:L58,C62:L62)</f>
        <v>5649.05</v>
      </c>
      <c r="F104">
        <f>AVERAGE(C68:L68,C72:L72)</f>
        <v>9.7404345068799497E-2</v>
      </c>
      <c r="O104" s="122" t="s">
        <v>169</v>
      </c>
      <c r="P104" s="122">
        <v>0.22</v>
      </c>
      <c r="Q104">
        <f>AVERAGE(P48:Y48,P52:Y52)</f>
        <v>437.3</v>
      </c>
      <c r="R104">
        <f>AVERAGE(P58:Y58,P62:Y62)</f>
        <v>5175.3500000000004</v>
      </c>
      <c r="S104">
        <f>AVERAGE(P68:Y68,P72:Y72)</f>
        <v>0.13008738157308769</v>
      </c>
      <c r="AB104" s="122" t="s">
        <v>169</v>
      </c>
      <c r="AC104" s="122">
        <v>0.22</v>
      </c>
      <c r="AD104">
        <f>AVERAGE(AC48:AL48,AC52:AL52)</f>
        <v>665.35</v>
      </c>
      <c r="AE104">
        <f>AVERAGE(AC58:AL58,AC62:AL62)</f>
        <v>5284</v>
      </c>
      <c r="AF104">
        <f>AVERAGE(AC68:AL68,AC72:AL72)</f>
        <v>0.18835794782521803</v>
      </c>
      <c r="AM104" t="s">
        <v>191</v>
      </c>
    </row>
    <row r="105" spans="2:39">
      <c r="B105" s="122" t="s">
        <v>170</v>
      </c>
      <c r="C105" s="122">
        <v>0.44</v>
      </c>
      <c r="D105">
        <f>AVERAGE(C49:L49,C53:L53)</f>
        <v>988.75</v>
      </c>
      <c r="E105">
        <f>AVERAGE(C59:L59,C63:L63)</f>
        <v>5914.5</v>
      </c>
      <c r="F105">
        <f>AVERAGE(C69:L69,C73:L73)</f>
        <v>0.4383771575291896</v>
      </c>
      <c r="O105" s="122" t="s">
        <v>170</v>
      </c>
      <c r="P105" s="122">
        <v>0.44</v>
      </c>
      <c r="Q105">
        <f>AVERAGE(P49:Y49,P53:Y53)</f>
        <v>1279</v>
      </c>
      <c r="R105">
        <f>AVERAGE(P59:Y59,P63:Y63)</f>
        <v>5671.25</v>
      </c>
      <c r="S105">
        <f>AVERAGE(P69:Y69,P73:Y73)</f>
        <v>0.68093528262182546</v>
      </c>
      <c r="AB105" s="122" t="s">
        <v>170</v>
      </c>
      <c r="AC105" s="122">
        <v>0.44</v>
      </c>
      <c r="AD105">
        <f>AVERAGE(AC49:AL49,AC53:AL53)</f>
        <v>2009.45</v>
      </c>
      <c r="AE105">
        <f>AVERAGE(AC59:AL59,AC63:AL63)</f>
        <v>5664.8</v>
      </c>
      <c r="AF105">
        <f>AVERAGE(AC69:AL69,AC73:AL73)</f>
        <v>1.0555426259999119</v>
      </c>
    </row>
    <row r="106" spans="2:39">
      <c r="B106" s="122" t="s">
        <v>179</v>
      </c>
      <c r="C106" s="122">
        <v>0.88</v>
      </c>
      <c r="D106">
        <f>AVERAGE(C50:L50,C54:L54)</f>
        <v>1653.95</v>
      </c>
      <c r="E106">
        <f>AVERAGE(C60:L60,C64:L64)</f>
        <v>5135.2</v>
      </c>
      <c r="F106">
        <f>AVERAGE(C70:L70,C74:L74)</f>
        <v>0.4812888280001239</v>
      </c>
      <c r="O106" s="122" t="s">
        <v>179</v>
      </c>
      <c r="P106" s="122">
        <v>0.88</v>
      </c>
      <c r="Q106">
        <f>AVERAGE(P50:Y50,P54:Y54)</f>
        <v>1945.4</v>
      </c>
      <c r="R106">
        <f>AVERAGE(P60:Y60,P64:Y64)</f>
        <v>5153.75</v>
      </c>
      <c r="S106">
        <f>AVERAGE(P70:Y70,P74:Y74)</f>
        <v>0.60421302073798511</v>
      </c>
      <c r="AB106" s="122" t="s">
        <v>179</v>
      </c>
      <c r="AC106" s="122">
        <v>0.88</v>
      </c>
      <c r="AD106">
        <f>AVERAGE(AC50:AL50,AC54:AL54)</f>
        <v>2890.05</v>
      </c>
      <c r="AE106">
        <f>AVERAGE(AC60:AL60,AC64:AL64)</f>
        <v>4967</v>
      </c>
      <c r="AF106">
        <f>AVERAGE(AC70:AL70,AC74:AL74)</f>
        <v>0.94039972663681615</v>
      </c>
    </row>
  </sheetData>
  <phoneticPr fontId="1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A81"/>
  <sheetViews>
    <sheetView workbookViewId="0">
      <selection sqref="A1:B1048576"/>
    </sheetView>
  </sheetViews>
  <sheetFormatPr baseColWidth="10" defaultRowHeight="15"/>
  <cols>
    <col min="3" max="3" width="18.6640625" customWidth="1"/>
    <col min="6" max="6" width="11.33203125" customWidth="1"/>
    <col min="7" max="7" width="11.6640625" customWidth="1"/>
    <col min="8" max="8" width="12.83203125" customWidth="1"/>
    <col min="10" max="10" width="12.1640625" customWidth="1"/>
    <col min="11" max="11" width="12.33203125" customWidth="1"/>
    <col min="12" max="12" width="13.33203125" customWidth="1"/>
    <col min="13" max="13" width="14" customWidth="1"/>
    <col min="14" max="14" width="14.83203125" customWidth="1"/>
  </cols>
  <sheetData>
    <row r="1" spans="1:27">
      <c r="A1" s="29" t="s">
        <v>25</v>
      </c>
      <c r="B1" s="30" t="s">
        <v>24</v>
      </c>
      <c r="C1" s="25" t="s">
        <v>5</v>
      </c>
      <c r="D1" s="25" t="s">
        <v>3</v>
      </c>
      <c r="E1" s="27" t="s">
        <v>4</v>
      </c>
      <c r="F1" s="74" t="s">
        <v>192</v>
      </c>
      <c r="G1" s="74" t="s">
        <v>193</v>
      </c>
      <c r="H1" s="74" t="s">
        <v>194</v>
      </c>
      <c r="I1" s="74" t="s">
        <v>195</v>
      </c>
      <c r="J1" s="74" t="s">
        <v>196</v>
      </c>
      <c r="K1" s="74" t="s">
        <v>197</v>
      </c>
      <c r="L1" s="74" t="s">
        <v>198</v>
      </c>
      <c r="M1" s="74" t="s">
        <v>199</v>
      </c>
      <c r="N1" s="74" t="s">
        <v>200</v>
      </c>
    </row>
    <row r="2" spans="1:27">
      <c r="A2" s="31" t="s">
        <v>26</v>
      </c>
      <c r="B2" s="32">
        <v>1</v>
      </c>
      <c r="C2" s="25">
        <v>5</v>
      </c>
      <c r="D2" s="25">
        <v>15</v>
      </c>
      <c r="E2" s="27">
        <v>2.5</v>
      </c>
      <c r="F2" s="98">
        <v>52</v>
      </c>
      <c r="G2" s="98">
        <v>121</v>
      </c>
      <c r="H2" s="98">
        <v>143</v>
      </c>
      <c r="I2" s="103">
        <v>5472</v>
      </c>
      <c r="J2" s="103">
        <v>4855</v>
      </c>
      <c r="K2" s="103">
        <v>5482</v>
      </c>
      <c r="L2">
        <f>F2/I2</f>
        <v>9.5029239766081866E-3</v>
      </c>
      <c r="M2">
        <f>G2/J2</f>
        <v>2.4922760041194644E-2</v>
      </c>
      <c r="N2">
        <f>H2/K2</f>
        <v>2.6085370302809194E-2</v>
      </c>
    </row>
    <row r="3" spans="1:27">
      <c r="A3" s="31" t="s">
        <v>27</v>
      </c>
      <c r="B3" s="32">
        <v>1</v>
      </c>
      <c r="C3" s="25">
        <v>5</v>
      </c>
      <c r="D3" s="25">
        <v>15</v>
      </c>
      <c r="E3" s="27">
        <v>5</v>
      </c>
      <c r="F3" s="98">
        <v>171</v>
      </c>
      <c r="G3" s="98">
        <v>224</v>
      </c>
      <c r="H3" s="98">
        <v>322</v>
      </c>
      <c r="I3" s="104">
        <v>7663</v>
      </c>
      <c r="J3" s="104">
        <v>7571</v>
      </c>
      <c r="K3" s="104">
        <v>7586</v>
      </c>
      <c r="L3">
        <f t="shared" ref="L3:L66" si="0">F3/I3</f>
        <v>2.2315020227065118E-2</v>
      </c>
      <c r="M3">
        <f t="shared" ref="M3:M66" si="1">G3/J3</f>
        <v>2.9586580372473914E-2</v>
      </c>
      <c r="N3">
        <f t="shared" ref="N3:N66" si="2">H3/K3</f>
        <v>4.2446612180332188E-2</v>
      </c>
    </row>
    <row r="4" spans="1:27">
      <c r="A4" s="31" t="s">
        <v>28</v>
      </c>
      <c r="B4" s="32">
        <v>1</v>
      </c>
      <c r="C4" s="25">
        <v>5</v>
      </c>
      <c r="D4" s="25">
        <v>15</v>
      </c>
      <c r="E4" s="27">
        <v>10</v>
      </c>
      <c r="F4" s="100">
        <v>374</v>
      </c>
      <c r="G4" s="101">
        <v>615</v>
      </c>
      <c r="H4" s="101">
        <v>878</v>
      </c>
      <c r="I4" s="105">
        <v>8866</v>
      </c>
      <c r="J4" s="105">
        <v>8883</v>
      </c>
      <c r="K4" s="105">
        <v>9046</v>
      </c>
      <c r="L4">
        <f t="shared" si="0"/>
        <v>4.2183622828784122E-2</v>
      </c>
      <c r="M4">
        <f t="shared" si="1"/>
        <v>6.923336710570753E-2</v>
      </c>
      <c r="N4">
        <f t="shared" si="2"/>
        <v>9.7059473800574836E-2</v>
      </c>
    </row>
    <row r="5" spans="1:27">
      <c r="A5" s="31" t="s">
        <v>29</v>
      </c>
      <c r="B5" s="32">
        <v>1</v>
      </c>
      <c r="C5" s="25">
        <v>5</v>
      </c>
      <c r="D5" s="25">
        <v>15</v>
      </c>
      <c r="E5" s="27">
        <v>20</v>
      </c>
      <c r="F5" s="102">
        <v>1200</v>
      </c>
      <c r="G5" s="102">
        <v>1481</v>
      </c>
      <c r="H5" s="102">
        <v>1810</v>
      </c>
      <c r="I5" s="104">
        <v>7135</v>
      </c>
      <c r="J5" s="104">
        <v>7426</v>
      </c>
      <c r="K5" s="104">
        <v>6873</v>
      </c>
      <c r="L5">
        <f t="shared" si="0"/>
        <v>0.16818500350385424</v>
      </c>
      <c r="M5">
        <f t="shared" si="1"/>
        <v>0.19943441960678696</v>
      </c>
      <c r="N5">
        <f t="shared" si="2"/>
        <v>0.26334933798923321</v>
      </c>
    </row>
    <row r="6" spans="1:27">
      <c r="A6" s="31" t="s">
        <v>30</v>
      </c>
      <c r="B6" s="32">
        <v>1</v>
      </c>
      <c r="C6" s="25">
        <v>5</v>
      </c>
      <c r="D6" s="25">
        <v>2.5</v>
      </c>
      <c r="E6" s="27">
        <v>2.5</v>
      </c>
      <c r="F6" s="98">
        <v>134</v>
      </c>
      <c r="G6" s="98">
        <v>196</v>
      </c>
      <c r="H6" s="98">
        <v>207</v>
      </c>
      <c r="I6" s="98">
        <v>621</v>
      </c>
      <c r="J6" s="98">
        <v>595</v>
      </c>
      <c r="K6" s="98">
        <v>645</v>
      </c>
      <c r="L6">
        <f t="shared" si="0"/>
        <v>0.21578099838969403</v>
      </c>
      <c r="M6">
        <f t="shared" si="1"/>
        <v>0.32941176470588235</v>
      </c>
      <c r="N6">
        <f t="shared" si="2"/>
        <v>0.32093023255813952</v>
      </c>
    </row>
    <row r="7" spans="1:27">
      <c r="A7" s="31" t="s">
        <v>31</v>
      </c>
      <c r="B7" s="32">
        <v>1</v>
      </c>
      <c r="C7" s="25">
        <v>5</v>
      </c>
      <c r="D7" s="25">
        <v>2.5</v>
      </c>
      <c r="E7" s="27">
        <v>5</v>
      </c>
      <c r="F7" s="98">
        <v>153</v>
      </c>
      <c r="G7" s="98">
        <v>248</v>
      </c>
      <c r="H7" s="98">
        <v>310</v>
      </c>
      <c r="I7" s="100">
        <v>869</v>
      </c>
      <c r="J7" s="100">
        <v>722</v>
      </c>
      <c r="K7" s="100">
        <v>844</v>
      </c>
      <c r="L7">
        <f t="shared" si="0"/>
        <v>0.1760644418872267</v>
      </c>
      <c r="M7">
        <f t="shared" si="1"/>
        <v>0.34349030470914127</v>
      </c>
      <c r="N7">
        <f t="shared" si="2"/>
        <v>0.36729857819905215</v>
      </c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</row>
    <row r="8" spans="1:27">
      <c r="A8" s="31" t="s">
        <v>32</v>
      </c>
      <c r="B8" s="32">
        <v>1</v>
      </c>
      <c r="C8" s="25">
        <v>5</v>
      </c>
      <c r="D8" s="25">
        <v>2.5</v>
      </c>
      <c r="E8" s="27">
        <v>10</v>
      </c>
      <c r="F8" s="100">
        <v>391</v>
      </c>
      <c r="G8" s="101">
        <v>578</v>
      </c>
      <c r="H8" s="101">
        <v>822</v>
      </c>
      <c r="I8" s="98">
        <v>80</v>
      </c>
      <c r="J8" s="98">
        <v>71</v>
      </c>
      <c r="K8" s="98">
        <v>64</v>
      </c>
      <c r="L8">
        <f t="shared" si="0"/>
        <v>4.8875000000000002</v>
      </c>
      <c r="M8">
        <f t="shared" si="1"/>
        <v>8.1408450704225359</v>
      </c>
      <c r="N8">
        <f t="shared" si="2"/>
        <v>12.84375</v>
      </c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</row>
    <row r="9" spans="1:27">
      <c r="A9" s="31" t="s">
        <v>33</v>
      </c>
      <c r="B9" s="32">
        <v>1</v>
      </c>
      <c r="C9" s="25">
        <v>5</v>
      </c>
      <c r="D9" s="25">
        <v>2.5</v>
      </c>
      <c r="E9" s="27">
        <v>20</v>
      </c>
      <c r="F9" s="101">
        <v>770</v>
      </c>
      <c r="G9" s="102">
        <v>1168</v>
      </c>
      <c r="H9" s="102">
        <v>2059</v>
      </c>
      <c r="I9" s="98">
        <v>629</v>
      </c>
      <c r="J9" s="98">
        <v>527</v>
      </c>
      <c r="K9" s="98">
        <v>584</v>
      </c>
      <c r="L9">
        <f t="shared" si="0"/>
        <v>1.2241653418124006</v>
      </c>
      <c r="M9">
        <f t="shared" si="1"/>
        <v>2.2163187855787476</v>
      </c>
      <c r="N9">
        <f t="shared" si="2"/>
        <v>3.5256849315068495</v>
      </c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</row>
    <row r="10" spans="1:27">
      <c r="A10" s="31" t="s">
        <v>26</v>
      </c>
      <c r="B10" s="32">
        <v>2</v>
      </c>
      <c r="C10" s="25">
        <v>5</v>
      </c>
      <c r="D10" s="25">
        <v>5</v>
      </c>
      <c r="E10" s="27">
        <v>2.5</v>
      </c>
      <c r="F10" s="98">
        <v>58</v>
      </c>
      <c r="G10" s="98">
        <v>97</v>
      </c>
      <c r="H10" s="98">
        <v>206</v>
      </c>
      <c r="I10" s="101">
        <v>1688</v>
      </c>
      <c r="J10" s="101">
        <v>1671</v>
      </c>
      <c r="K10" s="101">
        <v>1691</v>
      </c>
      <c r="L10">
        <f t="shared" si="0"/>
        <v>3.4360189573459717E-2</v>
      </c>
      <c r="M10">
        <f t="shared" si="1"/>
        <v>5.8049072411729505E-2</v>
      </c>
      <c r="N10">
        <f t="shared" si="2"/>
        <v>0.1218214074512123</v>
      </c>
      <c r="P10" s="74"/>
      <c r="Q10" s="125"/>
      <c r="R10" s="124"/>
      <c r="S10" s="124"/>
      <c r="T10" s="124"/>
      <c r="U10" s="124"/>
      <c r="V10" s="124"/>
      <c r="W10" s="124"/>
      <c r="X10" s="124"/>
      <c r="Y10" s="124"/>
      <c r="Z10" s="124"/>
      <c r="AA10" s="124"/>
    </row>
    <row r="11" spans="1:27">
      <c r="A11" s="31" t="s">
        <v>27</v>
      </c>
      <c r="B11" s="32">
        <v>2</v>
      </c>
      <c r="C11" s="25">
        <v>5</v>
      </c>
      <c r="D11" s="25">
        <v>5</v>
      </c>
      <c r="E11" s="27">
        <v>5</v>
      </c>
      <c r="F11" s="98">
        <v>81</v>
      </c>
      <c r="G11" s="98">
        <v>158</v>
      </c>
      <c r="H11" s="98">
        <v>155</v>
      </c>
      <c r="I11" s="102">
        <v>3696</v>
      </c>
      <c r="J11" s="102">
        <v>3546</v>
      </c>
      <c r="K11" s="102">
        <v>3461</v>
      </c>
      <c r="L11">
        <f t="shared" si="0"/>
        <v>2.1915584415584416E-2</v>
      </c>
      <c r="M11">
        <f t="shared" si="1"/>
        <v>4.4557247602932885E-2</v>
      </c>
      <c r="N11">
        <f t="shared" si="2"/>
        <v>4.4784744293556777E-2</v>
      </c>
      <c r="P11" s="74"/>
      <c r="Q11" s="124"/>
      <c r="R11" s="74"/>
      <c r="S11" s="74"/>
      <c r="T11" s="74"/>
      <c r="U11" s="74"/>
      <c r="V11" s="74"/>
      <c r="W11" s="74"/>
      <c r="X11" s="74"/>
      <c r="Y11" s="74"/>
      <c r="Z11" s="74"/>
      <c r="AA11" s="74"/>
    </row>
    <row r="12" spans="1:27">
      <c r="A12" s="31" t="s">
        <v>28</v>
      </c>
      <c r="B12" s="32">
        <v>2</v>
      </c>
      <c r="C12" s="25">
        <v>5</v>
      </c>
      <c r="D12" s="25">
        <v>5</v>
      </c>
      <c r="E12" s="27">
        <v>10</v>
      </c>
      <c r="F12" s="101">
        <v>468</v>
      </c>
      <c r="G12" s="101">
        <v>608</v>
      </c>
      <c r="H12" s="101">
        <v>963</v>
      </c>
      <c r="I12" s="102">
        <v>4334</v>
      </c>
      <c r="J12" s="102">
        <v>4201</v>
      </c>
      <c r="K12" s="102">
        <v>4085</v>
      </c>
      <c r="L12">
        <f t="shared" si="0"/>
        <v>0.10798338717120443</v>
      </c>
      <c r="M12">
        <f t="shared" si="1"/>
        <v>0.1447274458462271</v>
      </c>
      <c r="N12">
        <f t="shared" si="2"/>
        <v>0.23574051407588739</v>
      </c>
      <c r="P12" s="74"/>
      <c r="Q12" s="124"/>
      <c r="R12" s="74"/>
      <c r="S12" s="74"/>
      <c r="T12" s="74"/>
      <c r="U12" s="74"/>
      <c r="V12" s="74"/>
      <c r="W12" s="74"/>
      <c r="X12" s="74"/>
      <c r="Y12" s="74"/>
      <c r="Z12" s="74"/>
      <c r="AA12" s="74"/>
    </row>
    <row r="13" spans="1:27">
      <c r="A13" s="31" t="s">
        <v>29</v>
      </c>
      <c r="B13" s="32">
        <v>2</v>
      </c>
      <c r="C13" s="25">
        <v>5</v>
      </c>
      <c r="D13" s="25">
        <v>5</v>
      </c>
      <c r="E13" s="27">
        <v>20</v>
      </c>
      <c r="F13" s="102">
        <v>879</v>
      </c>
      <c r="G13" s="101">
        <v>816</v>
      </c>
      <c r="H13" s="101">
        <v>1318</v>
      </c>
      <c r="I13" s="102">
        <v>3231</v>
      </c>
      <c r="J13" s="102">
        <v>3324</v>
      </c>
      <c r="K13" s="102">
        <v>3248</v>
      </c>
      <c r="L13">
        <f t="shared" si="0"/>
        <v>0.27205199628597959</v>
      </c>
      <c r="M13">
        <f t="shared" si="1"/>
        <v>0.24548736462093862</v>
      </c>
      <c r="N13">
        <f t="shared" si="2"/>
        <v>0.40578817733990147</v>
      </c>
      <c r="P13" s="74"/>
      <c r="Q13" s="124"/>
      <c r="R13" s="74"/>
      <c r="S13" s="74"/>
      <c r="T13" s="74"/>
      <c r="U13" s="74"/>
      <c r="V13" s="74"/>
      <c r="W13" s="74"/>
      <c r="X13" s="74"/>
      <c r="Y13" s="74"/>
      <c r="Z13" s="74"/>
      <c r="AA13" s="74"/>
    </row>
    <row r="14" spans="1:27">
      <c r="A14" s="31" t="s">
        <v>30</v>
      </c>
      <c r="B14" s="32">
        <v>2</v>
      </c>
      <c r="C14" s="25">
        <v>5</v>
      </c>
      <c r="D14" s="25">
        <v>10</v>
      </c>
      <c r="E14" s="27">
        <v>2.5</v>
      </c>
      <c r="F14" s="98">
        <v>52</v>
      </c>
      <c r="G14" s="98">
        <v>81</v>
      </c>
      <c r="H14" s="98">
        <v>129</v>
      </c>
      <c r="I14" s="104">
        <v>6378</v>
      </c>
      <c r="J14" s="104">
        <v>6320</v>
      </c>
      <c r="K14" s="104">
        <v>6196</v>
      </c>
      <c r="L14">
        <f t="shared" si="0"/>
        <v>8.1530260269677014E-3</v>
      </c>
      <c r="M14">
        <f t="shared" si="1"/>
        <v>1.2816455696202532E-2</v>
      </c>
      <c r="N14">
        <f t="shared" si="2"/>
        <v>2.0819883795997418E-2</v>
      </c>
      <c r="P14" s="74"/>
      <c r="Q14" s="124"/>
      <c r="R14" s="74"/>
      <c r="S14" s="74"/>
      <c r="T14" s="74"/>
      <c r="U14" s="74"/>
      <c r="V14" s="74"/>
      <c r="W14" s="74"/>
      <c r="X14" s="74"/>
      <c r="Y14" s="74"/>
      <c r="Z14" s="74"/>
      <c r="AA14" s="74"/>
    </row>
    <row r="15" spans="1:27">
      <c r="A15" s="31" t="s">
        <v>31</v>
      </c>
      <c r="B15" s="32">
        <v>2</v>
      </c>
      <c r="C15" s="25">
        <v>5</v>
      </c>
      <c r="D15" s="25">
        <v>10</v>
      </c>
      <c r="E15" s="27">
        <v>5</v>
      </c>
      <c r="F15" s="98">
        <v>210</v>
      </c>
      <c r="G15" s="100">
        <v>282</v>
      </c>
      <c r="H15" s="100">
        <v>376</v>
      </c>
      <c r="I15" s="104">
        <v>8478</v>
      </c>
      <c r="J15" s="104">
        <v>7710</v>
      </c>
      <c r="K15" s="104">
        <v>8178</v>
      </c>
      <c r="L15">
        <f t="shared" si="0"/>
        <v>2.4769992922859165E-2</v>
      </c>
      <c r="M15">
        <f t="shared" si="1"/>
        <v>3.6575875486381325E-2</v>
      </c>
      <c r="N15">
        <f t="shared" si="2"/>
        <v>4.5977011494252873E-2</v>
      </c>
      <c r="P15" s="74"/>
      <c r="Q15" s="124"/>
      <c r="R15" s="74"/>
      <c r="S15" s="74"/>
      <c r="T15" s="74"/>
      <c r="U15" s="74"/>
      <c r="V15" s="74"/>
      <c r="W15" s="74"/>
      <c r="X15" s="74"/>
      <c r="Y15" s="74"/>
      <c r="Z15" s="74"/>
      <c r="AA15" s="74"/>
    </row>
    <row r="16" spans="1:27">
      <c r="A16" s="31" t="s">
        <v>32</v>
      </c>
      <c r="B16" s="32">
        <v>2</v>
      </c>
      <c r="C16" s="25">
        <v>5</v>
      </c>
      <c r="D16" s="25">
        <v>10</v>
      </c>
      <c r="E16" s="27">
        <v>10</v>
      </c>
      <c r="F16" s="101">
        <v>476</v>
      </c>
      <c r="G16" s="100">
        <v>490</v>
      </c>
      <c r="H16" s="101">
        <v>853</v>
      </c>
      <c r="I16" s="104">
        <v>7978</v>
      </c>
      <c r="J16" s="104">
        <v>7782</v>
      </c>
      <c r="K16" s="104">
        <v>7834</v>
      </c>
      <c r="L16">
        <f t="shared" si="0"/>
        <v>5.9664076209576332E-2</v>
      </c>
      <c r="M16">
        <f t="shared" si="1"/>
        <v>6.296581855564122E-2</v>
      </c>
      <c r="N16">
        <f t="shared" si="2"/>
        <v>0.1088843502680623</v>
      </c>
      <c r="P16" s="74"/>
      <c r="Q16" s="124"/>
      <c r="R16" s="74"/>
      <c r="S16" s="74"/>
      <c r="T16" s="74"/>
      <c r="U16" s="74"/>
      <c r="V16" s="74"/>
      <c r="W16" s="74"/>
      <c r="X16" s="74"/>
      <c r="Y16" s="74"/>
      <c r="Z16" s="74"/>
      <c r="AA16" s="74"/>
    </row>
    <row r="17" spans="1:27">
      <c r="A17" s="31" t="s">
        <v>33</v>
      </c>
      <c r="B17" s="32">
        <v>2</v>
      </c>
      <c r="C17" s="25">
        <v>5</v>
      </c>
      <c r="D17" s="25">
        <v>10</v>
      </c>
      <c r="E17" s="27">
        <v>20</v>
      </c>
      <c r="F17" s="102">
        <v>1020</v>
      </c>
      <c r="G17" s="102">
        <v>1322</v>
      </c>
      <c r="H17" s="102">
        <v>1796</v>
      </c>
      <c r="I17" s="104">
        <v>6666</v>
      </c>
      <c r="J17" s="105">
        <v>8384</v>
      </c>
      <c r="K17" s="104">
        <v>6952</v>
      </c>
      <c r="L17">
        <f t="shared" si="0"/>
        <v>0.15301530153015303</v>
      </c>
      <c r="M17">
        <f t="shared" si="1"/>
        <v>0.15768129770992367</v>
      </c>
      <c r="N17">
        <f t="shared" si="2"/>
        <v>0.25834292289988492</v>
      </c>
      <c r="P17" s="74"/>
      <c r="Q17" s="124"/>
      <c r="R17" s="74"/>
      <c r="S17" s="74"/>
      <c r="T17" s="74"/>
      <c r="U17" s="74"/>
      <c r="V17" s="74"/>
      <c r="W17" s="74"/>
      <c r="X17" s="74"/>
      <c r="Y17" s="74"/>
      <c r="Z17" s="74"/>
      <c r="AA17" s="74"/>
    </row>
    <row r="18" spans="1:27">
      <c r="A18" s="31" t="s">
        <v>26</v>
      </c>
      <c r="B18" s="32">
        <v>3</v>
      </c>
      <c r="C18" s="25">
        <v>10</v>
      </c>
      <c r="D18" s="25">
        <v>15</v>
      </c>
      <c r="E18" s="27">
        <v>2.5</v>
      </c>
      <c r="F18" s="98">
        <v>108</v>
      </c>
      <c r="G18" s="98">
        <v>230</v>
      </c>
      <c r="H18" s="98">
        <v>314</v>
      </c>
      <c r="I18" s="104">
        <v>7288</v>
      </c>
      <c r="J18" s="104">
        <v>7098</v>
      </c>
      <c r="K18" s="104">
        <v>7139</v>
      </c>
      <c r="L18">
        <f t="shared" si="0"/>
        <v>1.4818880351262349E-2</v>
      </c>
      <c r="M18">
        <f t="shared" si="1"/>
        <v>3.2403493941955477E-2</v>
      </c>
      <c r="N18">
        <f t="shared" si="2"/>
        <v>4.3983751225661859E-2</v>
      </c>
      <c r="P18" s="74"/>
      <c r="Q18" s="124"/>
      <c r="R18" s="74"/>
      <c r="S18" s="74"/>
      <c r="T18" s="74"/>
      <c r="U18" s="74"/>
      <c r="V18" s="74"/>
      <c r="W18" s="74"/>
      <c r="X18" s="74"/>
      <c r="Y18" s="74"/>
      <c r="Z18" s="74"/>
      <c r="AA18" s="74"/>
    </row>
    <row r="19" spans="1:27">
      <c r="A19" s="31" t="s">
        <v>27</v>
      </c>
      <c r="B19" s="32">
        <v>3</v>
      </c>
      <c r="C19" s="25">
        <v>10</v>
      </c>
      <c r="D19" s="25">
        <v>15</v>
      </c>
      <c r="E19" s="27">
        <v>5</v>
      </c>
      <c r="F19" s="100">
        <v>225</v>
      </c>
      <c r="G19" s="100">
        <v>294</v>
      </c>
      <c r="H19" s="100">
        <v>508</v>
      </c>
      <c r="I19" s="104">
        <v>7113</v>
      </c>
      <c r="J19" s="104">
        <v>6225</v>
      </c>
      <c r="K19" s="104">
        <v>6618</v>
      </c>
      <c r="L19">
        <f t="shared" si="0"/>
        <v>3.1632222690847742E-2</v>
      </c>
      <c r="M19">
        <f t="shared" si="1"/>
        <v>4.7228915662650604E-2</v>
      </c>
      <c r="N19">
        <f t="shared" si="2"/>
        <v>7.67603505590813E-2</v>
      </c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</row>
    <row r="20" spans="1:27">
      <c r="A20" s="31" t="s">
        <v>28</v>
      </c>
      <c r="B20" s="32">
        <v>3</v>
      </c>
      <c r="C20" s="25">
        <v>10</v>
      </c>
      <c r="D20" s="25">
        <v>15</v>
      </c>
      <c r="E20" s="27">
        <v>10</v>
      </c>
      <c r="F20" s="101">
        <v>697</v>
      </c>
      <c r="G20" s="101">
        <v>602</v>
      </c>
      <c r="H20" s="101">
        <v>1316</v>
      </c>
      <c r="I20" s="104">
        <v>7845</v>
      </c>
      <c r="J20" s="104">
        <v>7941</v>
      </c>
      <c r="K20" s="104">
        <v>7519</v>
      </c>
      <c r="L20">
        <f t="shared" si="0"/>
        <v>8.8846398980242186E-2</v>
      </c>
      <c r="M20">
        <f t="shared" si="1"/>
        <v>7.5809092053897492E-2</v>
      </c>
      <c r="N20">
        <f t="shared" si="2"/>
        <v>0.17502327437159196</v>
      </c>
      <c r="P20" s="74"/>
      <c r="Q20" s="125"/>
      <c r="R20" s="124"/>
      <c r="S20" s="124"/>
      <c r="T20" s="124"/>
      <c r="U20" s="124"/>
      <c r="V20" s="124"/>
      <c r="W20" s="124"/>
      <c r="X20" s="124"/>
      <c r="Y20" s="124"/>
      <c r="Z20" s="124"/>
      <c r="AA20" s="124"/>
    </row>
    <row r="21" spans="1:27">
      <c r="A21" s="31" t="s">
        <v>29</v>
      </c>
      <c r="B21" s="32">
        <v>3</v>
      </c>
      <c r="C21" s="25">
        <v>10</v>
      </c>
      <c r="D21" s="25">
        <v>15</v>
      </c>
      <c r="E21" s="27">
        <v>20</v>
      </c>
      <c r="F21" s="103">
        <v>1650</v>
      </c>
      <c r="G21" s="103">
        <v>1918</v>
      </c>
      <c r="H21" s="103">
        <v>2823</v>
      </c>
      <c r="I21" s="104">
        <v>7750</v>
      </c>
      <c r="J21" s="105">
        <v>8868</v>
      </c>
      <c r="K21" s="104">
        <v>7478</v>
      </c>
      <c r="L21">
        <f t="shared" si="0"/>
        <v>0.2129032258064516</v>
      </c>
      <c r="M21">
        <f t="shared" si="1"/>
        <v>0.21628326567433467</v>
      </c>
      <c r="N21">
        <f t="shared" si="2"/>
        <v>0.37750735490772935</v>
      </c>
      <c r="P21" s="74"/>
      <c r="Q21" s="124"/>
      <c r="R21" s="74"/>
      <c r="S21" s="74"/>
      <c r="T21" s="74"/>
      <c r="U21" s="74"/>
      <c r="V21" s="74"/>
      <c r="W21" s="74"/>
      <c r="X21" s="74"/>
      <c r="Y21" s="74"/>
      <c r="Z21" s="74"/>
      <c r="AA21" s="74"/>
    </row>
    <row r="22" spans="1:27">
      <c r="A22" s="31" t="s">
        <v>30</v>
      </c>
      <c r="B22" s="32">
        <v>3</v>
      </c>
      <c r="C22" s="25">
        <v>10</v>
      </c>
      <c r="D22" s="25">
        <v>2.5</v>
      </c>
      <c r="E22" s="27">
        <v>2.5</v>
      </c>
      <c r="F22" s="98">
        <v>89</v>
      </c>
      <c r="G22" s="98">
        <v>125</v>
      </c>
      <c r="H22" s="98">
        <v>217</v>
      </c>
      <c r="I22" s="98">
        <v>507</v>
      </c>
      <c r="J22" s="98">
        <v>471</v>
      </c>
      <c r="K22" s="98">
        <v>444</v>
      </c>
      <c r="L22">
        <f t="shared" si="0"/>
        <v>0.17554240631163709</v>
      </c>
      <c r="M22">
        <f t="shared" si="1"/>
        <v>0.26539278131634819</v>
      </c>
      <c r="N22">
        <f t="shared" si="2"/>
        <v>0.48873873873873874</v>
      </c>
      <c r="P22" s="74"/>
      <c r="Q22" s="124"/>
      <c r="R22" s="74"/>
      <c r="S22" s="74"/>
      <c r="T22" s="74"/>
      <c r="U22" s="74"/>
      <c r="V22" s="74"/>
      <c r="W22" s="74"/>
      <c r="X22" s="74"/>
      <c r="Y22" s="74"/>
      <c r="Z22" s="74"/>
      <c r="AA22" s="74"/>
    </row>
    <row r="23" spans="1:27">
      <c r="A23" s="31" t="s">
        <v>31</v>
      </c>
      <c r="B23" s="32">
        <v>3</v>
      </c>
      <c r="C23" s="25">
        <v>10</v>
      </c>
      <c r="D23" s="25">
        <v>2.5</v>
      </c>
      <c r="E23" s="27">
        <v>5</v>
      </c>
      <c r="F23" s="98">
        <v>199</v>
      </c>
      <c r="G23" s="100">
        <v>291</v>
      </c>
      <c r="H23" s="100">
        <v>554</v>
      </c>
      <c r="I23" s="98">
        <v>632</v>
      </c>
      <c r="J23" s="98">
        <v>634</v>
      </c>
      <c r="K23" s="98">
        <v>651</v>
      </c>
      <c r="L23">
        <f t="shared" si="0"/>
        <v>0.314873417721519</v>
      </c>
      <c r="M23">
        <f t="shared" si="1"/>
        <v>0.4589905362776025</v>
      </c>
      <c r="N23">
        <f t="shared" si="2"/>
        <v>0.85099846390168976</v>
      </c>
      <c r="P23" s="74"/>
      <c r="Q23" s="124"/>
      <c r="R23" s="74"/>
      <c r="S23" s="74"/>
      <c r="T23" s="74"/>
      <c r="U23" s="74"/>
      <c r="V23" s="74"/>
      <c r="W23" s="74"/>
      <c r="X23" s="74"/>
      <c r="Y23" s="74"/>
      <c r="Z23" s="74"/>
      <c r="AA23" s="74"/>
    </row>
    <row r="24" spans="1:27">
      <c r="A24" s="31" t="s">
        <v>32</v>
      </c>
      <c r="B24" s="32">
        <v>3</v>
      </c>
      <c r="C24" s="25">
        <v>10</v>
      </c>
      <c r="D24" s="25">
        <v>2.5</v>
      </c>
      <c r="E24" s="27">
        <v>10</v>
      </c>
      <c r="F24" s="101">
        <v>429</v>
      </c>
      <c r="G24" s="101">
        <v>733</v>
      </c>
      <c r="H24" s="101">
        <v>912</v>
      </c>
      <c r="I24" s="100">
        <v>1001</v>
      </c>
      <c r="J24" s="100">
        <v>828</v>
      </c>
      <c r="K24" s="100">
        <v>917</v>
      </c>
      <c r="L24">
        <f t="shared" si="0"/>
        <v>0.42857142857142855</v>
      </c>
      <c r="M24">
        <f t="shared" si="1"/>
        <v>0.88526570048309183</v>
      </c>
      <c r="N24">
        <f t="shared" si="2"/>
        <v>0.99454743729552886</v>
      </c>
      <c r="P24" s="74"/>
      <c r="Q24" s="124"/>
      <c r="R24" s="74"/>
      <c r="S24" s="74"/>
      <c r="T24" s="74"/>
      <c r="U24" s="74"/>
      <c r="V24" s="74"/>
      <c r="W24" s="74"/>
      <c r="X24" s="74"/>
      <c r="Y24" s="74"/>
      <c r="Z24" s="74"/>
      <c r="AA24" s="74"/>
    </row>
    <row r="25" spans="1:27">
      <c r="A25" s="31" t="s">
        <v>33</v>
      </c>
      <c r="B25" s="32">
        <v>3</v>
      </c>
      <c r="C25" s="25">
        <v>10</v>
      </c>
      <c r="D25" s="25">
        <v>2.5</v>
      </c>
      <c r="E25" s="27">
        <v>20</v>
      </c>
      <c r="F25" s="102">
        <v>897</v>
      </c>
      <c r="G25" s="102">
        <v>1398</v>
      </c>
      <c r="H25" s="102">
        <v>1856</v>
      </c>
      <c r="I25" s="98">
        <v>597</v>
      </c>
      <c r="J25" s="98">
        <v>689</v>
      </c>
      <c r="K25" s="98">
        <v>632</v>
      </c>
      <c r="L25">
        <f t="shared" si="0"/>
        <v>1.5025125628140703</v>
      </c>
      <c r="M25">
        <f t="shared" si="1"/>
        <v>2.0290275761973877</v>
      </c>
      <c r="N25">
        <f t="shared" si="2"/>
        <v>2.9367088607594938</v>
      </c>
      <c r="P25" s="74"/>
      <c r="Q25" s="124"/>
      <c r="R25" s="74"/>
      <c r="S25" s="74"/>
      <c r="T25" s="74"/>
      <c r="U25" s="74"/>
      <c r="V25" s="74"/>
      <c r="W25" s="74"/>
      <c r="X25" s="74"/>
      <c r="Y25" s="74"/>
      <c r="Z25" s="74"/>
      <c r="AA25" s="74"/>
    </row>
    <row r="26" spans="1:27">
      <c r="A26" s="31" t="s">
        <v>26</v>
      </c>
      <c r="B26" s="32">
        <v>4</v>
      </c>
      <c r="C26" s="25">
        <v>10</v>
      </c>
      <c r="D26" s="25">
        <v>5</v>
      </c>
      <c r="E26" s="27">
        <v>2.5</v>
      </c>
      <c r="F26" s="98">
        <v>73</v>
      </c>
      <c r="G26" s="98">
        <v>118</v>
      </c>
      <c r="H26" s="98">
        <v>124</v>
      </c>
      <c r="I26" s="101">
        <v>1884</v>
      </c>
      <c r="J26" s="101">
        <v>1528</v>
      </c>
      <c r="K26" s="101">
        <v>1713</v>
      </c>
      <c r="L26">
        <f t="shared" si="0"/>
        <v>3.8747346072186835E-2</v>
      </c>
      <c r="M26">
        <f t="shared" si="1"/>
        <v>7.7225130890052354E-2</v>
      </c>
      <c r="N26">
        <f t="shared" si="2"/>
        <v>7.2387624051371863E-2</v>
      </c>
      <c r="P26" s="74"/>
      <c r="Q26" s="124"/>
      <c r="R26" s="74"/>
      <c r="S26" s="74"/>
      <c r="T26" s="74"/>
      <c r="U26" s="74"/>
      <c r="V26" s="74"/>
      <c r="W26" s="74"/>
      <c r="X26" s="74"/>
      <c r="Y26" s="74"/>
      <c r="Z26" s="74"/>
      <c r="AA26" s="74"/>
    </row>
    <row r="27" spans="1:27">
      <c r="A27" s="31" t="s">
        <v>27</v>
      </c>
      <c r="B27" s="32">
        <v>4</v>
      </c>
      <c r="C27" s="25">
        <v>10</v>
      </c>
      <c r="D27" s="25">
        <v>5</v>
      </c>
      <c r="E27" s="27">
        <v>5</v>
      </c>
      <c r="F27" s="100">
        <v>231</v>
      </c>
      <c r="G27" s="100">
        <v>321</v>
      </c>
      <c r="H27" s="100">
        <v>564</v>
      </c>
      <c r="I27" s="102">
        <v>3724</v>
      </c>
      <c r="J27" s="102">
        <v>3599</v>
      </c>
      <c r="K27" s="102">
        <v>3261</v>
      </c>
      <c r="L27">
        <f t="shared" si="0"/>
        <v>6.2030075187969921E-2</v>
      </c>
      <c r="M27">
        <f t="shared" si="1"/>
        <v>8.9191442067240903E-2</v>
      </c>
      <c r="N27">
        <f t="shared" si="2"/>
        <v>0.17295308187672492</v>
      </c>
      <c r="P27" s="74"/>
      <c r="Q27" s="124"/>
      <c r="R27" s="74"/>
      <c r="S27" s="74"/>
      <c r="T27" s="74"/>
      <c r="U27" s="74"/>
      <c r="V27" s="74"/>
      <c r="W27" s="74"/>
      <c r="X27" s="74"/>
      <c r="Y27" s="74"/>
      <c r="Z27" s="74"/>
      <c r="AA27" s="74"/>
    </row>
    <row r="28" spans="1:27">
      <c r="A28" s="31" t="s">
        <v>28</v>
      </c>
      <c r="B28" s="32">
        <v>4</v>
      </c>
      <c r="C28" s="25">
        <v>10</v>
      </c>
      <c r="D28" s="25">
        <v>5</v>
      </c>
      <c r="E28" s="27">
        <v>10</v>
      </c>
      <c r="F28" s="101">
        <v>669</v>
      </c>
      <c r="G28" s="101">
        <v>598</v>
      </c>
      <c r="H28" s="101">
        <v>1033</v>
      </c>
      <c r="I28" s="102">
        <v>4334</v>
      </c>
      <c r="J28" s="102">
        <v>4020</v>
      </c>
      <c r="K28" s="102">
        <v>3689</v>
      </c>
      <c r="L28">
        <f t="shared" si="0"/>
        <v>0.1543608675588371</v>
      </c>
      <c r="M28">
        <f t="shared" si="1"/>
        <v>0.14875621890547264</v>
      </c>
      <c r="N28">
        <f t="shared" si="2"/>
        <v>0.28002168609379235</v>
      </c>
      <c r="P28" s="74"/>
      <c r="Q28" s="124"/>
      <c r="R28" s="74"/>
      <c r="S28" s="74"/>
      <c r="T28" s="74"/>
      <c r="U28" s="74"/>
      <c r="V28" s="74"/>
      <c r="W28" s="74"/>
      <c r="X28" s="74"/>
      <c r="Y28" s="74"/>
      <c r="Z28" s="74"/>
      <c r="AA28" s="74"/>
    </row>
    <row r="29" spans="1:27">
      <c r="A29" s="31" t="s">
        <v>29</v>
      </c>
      <c r="B29" s="32">
        <v>4</v>
      </c>
      <c r="C29" s="25">
        <v>10</v>
      </c>
      <c r="D29" s="25">
        <v>5</v>
      </c>
      <c r="E29" s="27">
        <v>20</v>
      </c>
      <c r="F29" s="102">
        <v>1271</v>
      </c>
      <c r="G29" s="102">
        <v>1312</v>
      </c>
      <c r="H29" s="102">
        <v>1624</v>
      </c>
      <c r="I29" s="101">
        <v>2322</v>
      </c>
      <c r="J29" s="101">
        <v>2362</v>
      </c>
      <c r="K29" s="101">
        <v>2058</v>
      </c>
      <c r="L29">
        <f t="shared" si="0"/>
        <v>0.54737295434969857</v>
      </c>
      <c r="M29">
        <f t="shared" si="1"/>
        <v>0.55546147332768836</v>
      </c>
      <c r="N29">
        <f t="shared" si="2"/>
        <v>0.78911564625850339</v>
      </c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</row>
    <row r="30" spans="1:27">
      <c r="A30" s="31" t="s">
        <v>30</v>
      </c>
      <c r="B30" s="32">
        <v>4</v>
      </c>
      <c r="C30" s="25">
        <v>10</v>
      </c>
      <c r="D30" s="25">
        <v>10</v>
      </c>
      <c r="E30" s="27">
        <v>2.5</v>
      </c>
      <c r="F30" s="98">
        <v>62</v>
      </c>
      <c r="G30" s="98">
        <v>51</v>
      </c>
      <c r="H30" s="98">
        <v>77</v>
      </c>
      <c r="I30" s="103">
        <v>5704</v>
      </c>
      <c r="J30" s="103">
        <v>5542</v>
      </c>
      <c r="K30" s="103">
        <v>5218</v>
      </c>
      <c r="L30">
        <f t="shared" si="0"/>
        <v>1.0869565217391304E-2</v>
      </c>
      <c r="M30">
        <f t="shared" si="1"/>
        <v>9.202453987730062E-3</v>
      </c>
      <c r="N30">
        <f t="shared" si="2"/>
        <v>1.475661172863166E-2</v>
      </c>
      <c r="P30" s="7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</row>
    <row r="31" spans="1:27">
      <c r="A31" s="31" t="s">
        <v>31</v>
      </c>
      <c r="B31" s="32">
        <v>4</v>
      </c>
      <c r="C31" s="25">
        <v>10</v>
      </c>
      <c r="D31" s="25">
        <v>10</v>
      </c>
      <c r="E31" s="27">
        <v>5</v>
      </c>
      <c r="F31" s="100">
        <v>258</v>
      </c>
      <c r="G31" s="100">
        <v>355</v>
      </c>
      <c r="H31" s="100">
        <v>581</v>
      </c>
      <c r="I31" s="104">
        <v>7941</v>
      </c>
      <c r="J31" s="104">
        <v>6869</v>
      </c>
      <c r="K31" s="104">
        <v>7143</v>
      </c>
      <c r="L31">
        <f t="shared" si="0"/>
        <v>3.2489610880241784E-2</v>
      </c>
      <c r="M31">
        <f t="shared" si="1"/>
        <v>5.1681467462512738E-2</v>
      </c>
      <c r="N31">
        <f t="shared" si="2"/>
        <v>8.1338373232535344E-2</v>
      </c>
      <c r="P31" s="74"/>
      <c r="Q31" s="124"/>
      <c r="R31" s="74"/>
      <c r="S31" s="74"/>
      <c r="T31" s="74"/>
      <c r="U31" s="74"/>
      <c r="V31" s="74"/>
      <c r="W31" s="74"/>
      <c r="X31" s="74"/>
      <c r="Y31" s="74"/>
      <c r="Z31" s="74"/>
      <c r="AA31" s="74"/>
    </row>
    <row r="32" spans="1:27">
      <c r="A32" s="31" t="s">
        <v>32</v>
      </c>
      <c r="B32" s="32">
        <v>4</v>
      </c>
      <c r="C32" s="25">
        <v>10</v>
      </c>
      <c r="D32" s="25">
        <v>10</v>
      </c>
      <c r="E32" s="27">
        <v>10</v>
      </c>
      <c r="F32" s="101">
        <v>705</v>
      </c>
      <c r="G32" s="101">
        <v>815</v>
      </c>
      <c r="H32" s="102">
        <v>1503</v>
      </c>
      <c r="I32" s="104">
        <v>7947</v>
      </c>
      <c r="J32" s="104">
        <v>6034</v>
      </c>
      <c r="K32" s="104">
        <v>7471</v>
      </c>
      <c r="L32">
        <f t="shared" si="0"/>
        <v>8.8712721781804449E-2</v>
      </c>
      <c r="M32">
        <f t="shared" si="1"/>
        <v>0.13506794829300631</v>
      </c>
      <c r="N32">
        <f t="shared" si="2"/>
        <v>0.20117788783295409</v>
      </c>
      <c r="P32" s="74"/>
      <c r="Q32" s="124"/>
      <c r="R32" s="74"/>
      <c r="S32" s="74"/>
      <c r="T32" s="74"/>
      <c r="U32" s="74"/>
      <c r="V32" s="74"/>
      <c r="W32" s="74"/>
      <c r="X32" s="74"/>
      <c r="Y32" s="74"/>
      <c r="Z32" s="74"/>
      <c r="AA32" s="74"/>
    </row>
    <row r="33" spans="1:27">
      <c r="A33" s="31" t="s">
        <v>33</v>
      </c>
      <c r="B33" s="32">
        <v>4</v>
      </c>
      <c r="C33" s="25">
        <v>10</v>
      </c>
      <c r="D33" s="25">
        <v>10</v>
      </c>
      <c r="E33" s="27">
        <v>20</v>
      </c>
      <c r="F33" s="102">
        <v>1108</v>
      </c>
      <c r="G33" s="102">
        <v>1628</v>
      </c>
      <c r="H33" s="102">
        <v>1992</v>
      </c>
      <c r="I33" s="104">
        <v>6812</v>
      </c>
      <c r="J33" s="104">
        <v>5912</v>
      </c>
      <c r="K33" s="104">
        <v>6122</v>
      </c>
      <c r="L33">
        <f t="shared" si="0"/>
        <v>0.16265413975337639</v>
      </c>
      <c r="M33">
        <f t="shared" si="1"/>
        <v>0.27537212449255749</v>
      </c>
      <c r="N33">
        <f t="shared" si="2"/>
        <v>0.32538386148317544</v>
      </c>
      <c r="P33" s="74"/>
      <c r="Q33" s="124"/>
      <c r="R33" s="74"/>
      <c r="S33" s="74"/>
      <c r="T33" s="74"/>
      <c r="U33" s="74"/>
      <c r="V33" s="74"/>
      <c r="W33" s="74"/>
      <c r="X33" s="74"/>
      <c r="Y33" s="74"/>
      <c r="Z33" s="74"/>
      <c r="AA33" s="74"/>
    </row>
    <row r="34" spans="1:27">
      <c r="A34" s="31" t="s">
        <v>26</v>
      </c>
      <c r="B34" s="32">
        <v>5</v>
      </c>
      <c r="C34" s="25">
        <v>15</v>
      </c>
      <c r="D34" s="25">
        <v>15</v>
      </c>
      <c r="E34" s="27">
        <v>2.5</v>
      </c>
      <c r="F34" s="98">
        <v>21</v>
      </c>
      <c r="G34" s="98">
        <v>19</v>
      </c>
      <c r="H34" s="98">
        <v>24</v>
      </c>
      <c r="I34" s="104">
        <v>8246</v>
      </c>
      <c r="J34" s="104">
        <v>7944</v>
      </c>
      <c r="K34" s="105">
        <v>8414</v>
      </c>
      <c r="L34">
        <f t="shared" si="0"/>
        <v>2.5466893039049238E-3</v>
      </c>
      <c r="M34">
        <f t="shared" si="1"/>
        <v>2.3917421953675729E-3</v>
      </c>
      <c r="N34">
        <f t="shared" si="2"/>
        <v>2.8523888756833847E-3</v>
      </c>
      <c r="P34" s="74"/>
      <c r="Q34" s="124"/>
      <c r="R34" s="74"/>
      <c r="S34" s="74"/>
      <c r="T34" s="74"/>
      <c r="U34" s="74"/>
      <c r="V34" s="74"/>
      <c r="W34" s="74"/>
      <c r="X34" s="74"/>
      <c r="Y34" s="74"/>
      <c r="Z34" s="74"/>
      <c r="AA34" s="74"/>
    </row>
    <row r="35" spans="1:27">
      <c r="A35" s="31" t="s">
        <v>27</v>
      </c>
      <c r="B35" s="32">
        <v>5</v>
      </c>
      <c r="C35" s="25">
        <v>15</v>
      </c>
      <c r="D35" s="25">
        <v>15</v>
      </c>
      <c r="E35" s="27">
        <v>5</v>
      </c>
      <c r="F35" s="100">
        <v>340</v>
      </c>
      <c r="G35" s="100">
        <v>450</v>
      </c>
      <c r="H35" s="100">
        <v>460</v>
      </c>
      <c r="I35" s="105">
        <v>9281</v>
      </c>
      <c r="J35" s="104">
        <v>8037</v>
      </c>
      <c r="K35" s="104">
        <v>7755</v>
      </c>
      <c r="L35">
        <f t="shared" si="0"/>
        <v>3.663398340696046E-2</v>
      </c>
      <c r="M35">
        <f t="shared" si="1"/>
        <v>5.5991041433370664E-2</v>
      </c>
      <c r="N35">
        <f t="shared" si="2"/>
        <v>5.931656995486783E-2</v>
      </c>
      <c r="P35" s="74"/>
      <c r="Q35" s="124"/>
      <c r="R35" s="74"/>
      <c r="S35" s="74"/>
      <c r="T35" s="74"/>
      <c r="U35" s="74"/>
      <c r="V35" s="74"/>
      <c r="W35" s="74"/>
      <c r="X35" s="74"/>
      <c r="Y35" s="74"/>
      <c r="Z35" s="74"/>
      <c r="AA35" s="74"/>
    </row>
    <row r="36" spans="1:27">
      <c r="A36" s="31" t="s">
        <v>28</v>
      </c>
      <c r="B36" s="32">
        <v>5</v>
      </c>
      <c r="C36" s="25">
        <v>15</v>
      </c>
      <c r="D36" s="25">
        <v>15</v>
      </c>
      <c r="E36" s="27">
        <v>10</v>
      </c>
      <c r="F36" s="102">
        <v>1043</v>
      </c>
      <c r="G36" s="102">
        <v>1496</v>
      </c>
      <c r="H36" s="102">
        <v>2207</v>
      </c>
      <c r="I36" s="105">
        <v>9357</v>
      </c>
      <c r="J36" s="105">
        <v>8964</v>
      </c>
      <c r="K36" s="105">
        <v>8882</v>
      </c>
      <c r="L36">
        <f t="shared" si="0"/>
        <v>0.11146735064657476</v>
      </c>
      <c r="M36">
        <f t="shared" si="1"/>
        <v>0.16688978134761268</v>
      </c>
      <c r="N36">
        <f t="shared" si="2"/>
        <v>0.24848007205584327</v>
      </c>
      <c r="P36" s="74"/>
      <c r="Q36" s="124"/>
      <c r="R36" s="74"/>
      <c r="S36" s="74"/>
      <c r="T36" s="74"/>
      <c r="U36" s="74"/>
      <c r="V36" s="74"/>
      <c r="W36" s="74"/>
      <c r="X36" s="74"/>
      <c r="Y36" s="74"/>
      <c r="Z36" s="74"/>
      <c r="AA36" s="74"/>
    </row>
    <row r="37" spans="1:27">
      <c r="A37" s="31" t="s">
        <v>29</v>
      </c>
      <c r="B37" s="32">
        <v>5</v>
      </c>
      <c r="C37" s="25">
        <v>15</v>
      </c>
      <c r="D37" s="25">
        <v>15</v>
      </c>
      <c r="E37" s="27">
        <v>20</v>
      </c>
      <c r="F37" s="102">
        <v>939</v>
      </c>
      <c r="G37" s="101">
        <v>842</v>
      </c>
      <c r="H37" s="101">
        <v>919</v>
      </c>
      <c r="I37" s="105">
        <v>9085</v>
      </c>
      <c r="J37" s="105">
        <v>8921</v>
      </c>
      <c r="K37" s="104">
        <v>8354</v>
      </c>
      <c r="L37">
        <f t="shared" si="0"/>
        <v>0.10335718216840947</v>
      </c>
      <c r="M37">
        <f t="shared" si="1"/>
        <v>9.4384037663939019E-2</v>
      </c>
      <c r="N37">
        <f t="shared" si="2"/>
        <v>0.11000718218817333</v>
      </c>
      <c r="P37" s="74"/>
      <c r="Q37" s="124"/>
      <c r="R37" s="74"/>
      <c r="S37" s="74"/>
      <c r="T37" s="74"/>
      <c r="U37" s="74"/>
      <c r="V37" s="74"/>
      <c r="W37" s="74"/>
      <c r="X37" s="74"/>
      <c r="Y37" s="74"/>
      <c r="Z37" s="74"/>
      <c r="AA37" s="74"/>
    </row>
    <row r="38" spans="1:27">
      <c r="A38" s="31" t="s">
        <v>30</v>
      </c>
      <c r="B38" s="32">
        <v>5</v>
      </c>
      <c r="C38" s="25">
        <v>15</v>
      </c>
      <c r="D38" s="25">
        <v>2.5</v>
      </c>
      <c r="E38" s="27">
        <v>2.5</v>
      </c>
      <c r="F38" s="98">
        <v>108</v>
      </c>
      <c r="G38" s="98">
        <v>153</v>
      </c>
      <c r="H38" s="98">
        <v>195</v>
      </c>
      <c r="I38" s="101">
        <v>1480</v>
      </c>
      <c r="J38" s="100">
        <v>1014</v>
      </c>
      <c r="K38" s="100">
        <v>1219</v>
      </c>
      <c r="L38">
        <f t="shared" si="0"/>
        <v>7.2972972972972977E-2</v>
      </c>
      <c r="M38">
        <f t="shared" si="1"/>
        <v>0.15088757396449703</v>
      </c>
      <c r="N38">
        <f t="shared" si="2"/>
        <v>0.15996718621821165</v>
      </c>
      <c r="P38" s="74"/>
      <c r="Q38" s="124"/>
      <c r="R38" s="74"/>
      <c r="S38" s="74"/>
      <c r="T38" s="74"/>
      <c r="U38" s="74"/>
      <c r="V38" s="74"/>
      <c r="W38" s="74"/>
      <c r="X38" s="74"/>
      <c r="Y38" s="74"/>
      <c r="Z38" s="74"/>
      <c r="AA38" s="74"/>
    </row>
    <row r="39" spans="1:27">
      <c r="A39" s="31" t="s">
        <v>31</v>
      </c>
      <c r="B39" s="32">
        <v>5</v>
      </c>
      <c r="C39" s="25">
        <v>15</v>
      </c>
      <c r="D39" s="25">
        <v>2.5</v>
      </c>
      <c r="E39" s="27">
        <v>5</v>
      </c>
      <c r="F39" s="98">
        <v>62</v>
      </c>
      <c r="G39" s="98">
        <v>36</v>
      </c>
      <c r="H39" s="98">
        <v>67</v>
      </c>
      <c r="I39" s="100">
        <v>1390</v>
      </c>
      <c r="J39" s="100">
        <v>1064</v>
      </c>
      <c r="K39" s="101">
        <v>1544</v>
      </c>
      <c r="L39">
        <f t="shared" si="0"/>
        <v>4.4604316546762592E-2</v>
      </c>
      <c r="M39">
        <f t="shared" si="1"/>
        <v>3.3834586466165412E-2</v>
      </c>
      <c r="N39">
        <f t="shared" si="2"/>
        <v>4.3393782383419691E-2</v>
      </c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</row>
    <row r="40" spans="1:27">
      <c r="A40" s="31" t="s">
        <v>32</v>
      </c>
      <c r="B40" s="32">
        <v>5</v>
      </c>
      <c r="C40" s="25">
        <v>15</v>
      </c>
      <c r="D40" s="25">
        <v>2.5</v>
      </c>
      <c r="E40" s="27">
        <v>10</v>
      </c>
      <c r="F40" s="102">
        <v>1194</v>
      </c>
      <c r="G40" s="103">
        <v>1842</v>
      </c>
      <c r="H40" s="103">
        <v>2695</v>
      </c>
      <c r="I40" s="102">
        <v>3887</v>
      </c>
      <c r="J40" s="102">
        <v>3757</v>
      </c>
      <c r="K40" s="102">
        <v>3502</v>
      </c>
      <c r="L40">
        <f t="shared" si="0"/>
        <v>0.30717777206071523</v>
      </c>
      <c r="M40">
        <f t="shared" si="1"/>
        <v>0.49028480170348682</v>
      </c>
      <c r="N40">
        <f t="shared" si="2"/>
        <v>0.76956025128497996</v>
      </c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</row>
    <row r="41" spans="1:27">
      <c r="A41" s="31" t="s">
        <v>33</v>
      </c>
      <c r="B41" s="32">
        <v>5</v>
      </c>
      <c r="C41" s="25">
        <v>15</v>
      </c>
      <c r="D41" s="25">
        <v>2.5</v>
      </c>
      <c r="E41" s="27">
        <v>20</v>
      </c>
      <c r="F41" s="102">
        <v>1375</v>
      </c>
      <c r="G41" s="103">
        <v>2123</v>
      </c>
      <c r="H41" s="103">
        <v>2476</v>
      </c>
      <c r="I41" s="101">
        <v>1748</v>
      </c>
      <c r="J41" s="101">
        <v>2170</v>
      </c>
      <c r="K41" s="101">
        <v>1469</v>
      </c>
      <c r="L41">
        <f t="shared" si="0"/>
        <v>0.78661327231121281</v>
      </c>
      <c r="M41">
        <f t="shared" si="1"/>
        <v>0.97834101382488481</v>
      </c>
      <c r="N41">
        <f t="shared" si="2"/>
        <v>1.685500340367597</v>
      </c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</row>
    <row r="42" spans="1:27">
      <c r="A42" s="31" t="s">
        <v>26</v>
      </c>
      <c r="B42" s="32">
        <v>6</v>
      </c>
      <c r="C42" s="25">
        <v>15</v>
      </c>
      <c r="D42" s="25">
        <v>5</v>
      </c>
      <c r="E42" s="27">
        <v>2.5</v>
      </c>
      <c r="F42" s="98">
        <v>75</v>
      </c>
      <c r="G42" s="98">
        <v>170</v>
      </c>
      <c r="H42" s="98">
        <v>182</v>
      </c>
      <c r="I42" s="102">
        <v>3951</v>
      </c>
      <c r="J42" s="102">
        <v>4056</v>
      </c>
      <c r="K42" s="102">
        <v>3571</v>
      </c>
      <c r="L42">
        <f t="shared" si="0"/>
        <v>1.8982536066818528E-2</v>
      </c>
      <c r="M42">
        <f t="shared" si="1"/>
        <v>4.1913214990138066E-2</v>
      </c>
      <c r="N42">
        <f t="shared" si="2"/>
        <v>5.0966115933912072E-2</v>
      </c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</row>
    <row r="43" spans="1:27">
      <c r="A43" s="31" t="s">
        <v>27</v>
      </c>
      <c r="B43" s="32">
        <v>6</v>
      </c>
      <c r="C43" s="25">
        <v>15</v>
      </c>
      <c r="D43" s="25">
        <v>5</v>
      </c>
      <c r="E43" s="27">
        <v>5</v>
      </c>
      <c r="F43" s="100">
        <v>337</v>
      </c>
      <c r="G43" s="100">
        <v>333</v>
      </c>
      <c r="H43" s="98">
        <v>339</v>
      </c>
      <c r="I43" s="102">
        <v>3972</v>
      </c>
      <c r="J43" s="102">
        <v>3649</v>
      </c>
      <c r="K43" s="102">
        <v>3470</v>
      </c>
      <c r="L43">
        <f t="shared" si="0"/>
        <v>8.4843907351460218E-2</v>
      </c>
      <c r="M43">
        <f t="shared" si="1"/>
        <v>9.1257878870923542E-2</v>
      </c>
      <c r="N43">
        <f t="shared" si="2"/>
        <v>9.769452449567724E-2</v>
      </c>
    </row>
    <row r="44" spans="1:27">
      <c r="A44" s="31" t="s">
        <v>28</v>
      </c>
      <c r="B44" s="32">
        <v>6</v>
      </c>
      <c r="C44" s="25">
        <v>15</v>
      </c>
      <c r="D44" s="25">
        <v>5</v>
      </c>
      <c r="E44" s="27">
        <v>10</v>
      </c>
      <c r="F44" s="102">
        <v>1386</v>
      </c>
      <c r="G44" s="103">
        <v>1770</v>
      </c>
      <c r="H44" s="103">
        <v>2766</v>
      </c>
      <c r="I44" s="104">
        <v>6121</v>
      </c>
      <c r="J44" s="104">
        <v>5851</v>
      </c>
      <c r="K44" s="103">
        <v>5157</v>
      </c>
      <c r="L44">
        <f t="shared" si="0"/>
        <v>0.22643358928279692</v>
      </c>
      <c r="M44">
        <f t="shared" si="1"/>
        <v>0.30251239104426592</v>
      </c>
      <c r="N44">
        <f t="shared" si="2"/>
        <v>0.53635834787667247</v>
      </c>
    </row>
    <row r="45" spans="1:27">
      <c r="A45" s="31" t="s">
        <v>29</v>
      </c>
      <c r="B45" s="32">
        <v>6</v>
      </c>
      <c r="C45" s="25">
        <v>15</v>
      </c>
      <c r="D45" s="25">
        <v>5</v>
      </c>
      <c r="E45" s="27">
        <v>20</v>
      </c>
      <c r="F45" s="102">
        <v>955</v>
      </c>
      <c r="G45" s="101">
        <v>739</v>
      </c>
      <c r="H45" s="101">
        <v>823</v>
      </c>
      <c r="I45" s="103">
        <v>5021</v>
      </c>
      <c r="J45" s="103">
        <v>5157</v>
      </c>
      <c r="K45" s="102">
        <v>4303</v>
      </c>
      <c r="L45">
        <f t="shared" si="0"/>
        <v>0.19020115514837682</v>
      </c>
      <c r="M45">
        <f t="shared" si="1"/>
        <v>0.14330036843125848</v>
      </c>
      <c r="N45">
        <f t="shared" si="2"/>
        <v>0.19126191029514292</v>
      </c>
    </row>
    <row r="46" spans="1:27">
      <c r="A46" s="31" t="s">
        <v>30</v>
      </c>
      <c r="B46" s="32">
        <v>6</v>
      </c>
      <c r="C46" s="25">
        <v>15</v>
      </c>
      <c r="D46" s="25">
        <v>10</v>
      </c>
      <c r="E46" s="27">
        <v>2.5</v>
      </c>
      <c r="F46" s="98">
        <v>154</v>
      </c>
      <c r="G46" s="98">
        <v>162</v>
      </c>
      <c r="H46" s="98">
        <v>343</v>
      </c>
      <c r="I46" s="105">
        <v>8871</v>
      </c>
      <c r="J46" s="102">
        <v>3305</v>
      </c>
      <c r="K46" s="104">
        <v>8291</v>
      </c>
      <c r="L46">
        <f t="shared" si="0"/>
        <v>1.7359936872956824E-2</v>
      </c>
      <c r="M46">
        <f t="shared" si="1"/>
        <v>4.9016641452344932E-2</v>
      </c>
      <c r="N46">
        <f t="shared" si="2"/>
        <v>4.1370160414907729E-2</v>
      </c>
    </row>
    <row r="47" spans="1:27">
      <c r="A47" s="31" t="s">
        <v>31</v>
      </c>
      <c r="B47" s="32">
        <v>6</v>
      </c>
      <c r="C47" s="25">
        <v>15</v>
      </c>
      <c r="D47" s="25">
        <v>10</v>
      </c>
      <c r="E47" s="27">
        <v>5</v>
      </c>
      <c r="F47" s="101">
        <v>643</v>
      </c>
      <c r="G47" s="101">
        <v>886</v>
      </c>
      <c r="H47" s="102">
        <v>1369</v>
      </c>
      <c r="I47" s="105">
        <v>9050</v>
      </c>
      <c r="J47" s="104">
        <v>8306</v>
      </c>
      <c r="K47" s="104">
        <v>7988</v>
      </c>
      <c r="L47">
        <f t="shared" si="0"/>
        <v>7.1049723756906075E-2</v>
      </c>
      <c r="M47">
        <f t="shared" si="1"/>
        <v>0.10666987719720684</v>
      </c>
      <c r="N47">
        <f t="shared" si="2"/>
        <v>0.1713820731096645</v>
      </c>
    </row>
    <row r="48" spans="1:27">
      <c r="A48" s="31" t="s">
        <v>32</v>
      </c>
      <c r="B48" s="32">
        <v>6</v>
      </c>
      <c r="C48" s="25">
        <v>15</v>
      </c>
      <c r="D48" s="25">
        <v>10</v>
      </c>
      <c r="E48" s="27">
        <v>10</v>
      </c>
      <c r="F48" s="102">
        <v>909</v>
      </c>
      <c r="G48" s="103">
        <v>1947</v>
      </c>
      <c r="H48" s="103">
        <v>2594</v>
      </c>
      <c r="I48" s="104">
        <v>8686</v>
      </c>
      <c r="J48" s="104">
        <v>8226</v>
      </c>
      <c r="K48" s="104">
        <v>8126</v>
      </c>
      <c r="L48">
        <f t="shared" si="0"/>
        <v>0.10465116279069768</v>
      </c>
      <c r="M48">
        <f t="shared" si="1"/>
        <v>0.23668854850474105</v>
      </c>
      <c r="N48">
        <f t="shared" si="2"/>
        <v>0.3192222495692838</v>
      </c>
    </row>
    <row r="49" spans="1:14">
      <c r="A49" s="31" t="s">
        <v>33</v>
      </c>
      <c r="B49" s="32">
        <v>6</v>
      </c>
      <c r="C49" s="25">
        <v>15</v>
      </c>
      <c r="D49" s="25">
        <v>10</v>
      </c>
      <c r="E49" s="27">
        <v>20</v>
      </c>
      <c r="F49" s="104">
        <v>2298</v>
      </c>
      <c r="G49" s="105">
        <v>3512</v>
      </c>
      <c r="H49" s="104">
        <v>3975</v>
      </c>
      <c r="I49" s="104">
        <v>7193</v>
      </c>
      <c r="J49" s="104">
        <v>7109</v>
      </c>
      <c r="K49" s="104">
        <v>7294</v>
      </c>
      <c r="L49">
        <f t="shared" si="0"/>
        <v>0.31947726956763522</v>
      </c>
      <c r="M49">
        <f t="shared" si="1"/>
        <v>0.49402166268110848</v>
      </c>
      <c r="N49">
        <f t="shared" si="2"/>
        <v>0.54496846723334247</v>
      </c>
    </row>
    <row r="50" spans="1:14">
      <c r="A50" s="31" t="s">
        <v>26</v>
      </c>
      <c r="B50" s="32">
        <v>7</v>
      </c>
      <c r="C50" s="25">
        <v>20</v>
      </c>
      <c r="D50" s="25">
        <v>15</v>
      </c>
      <c r="E50" s="27">
        <v>2.5</v>
      </c>
      <c r="F50" s="98">
        <v>97</v>
      </c>
      <c r="G50" s="98">
        <v>142</v>
      </c>
      <c r="H50" s="98">
        <v>149</v>
      </c>
      <c r="I50" s="104">
        <v>8079</v>
      </c>
      <c r="J50" s="104">
        <v>7879</v>
      </c>
      <c r="K50" s="105">
        <v>8799</v>
      </c>
      <c r="L50">
        <f t="shared" si="0"/>
        <v>1.2006436440153484E-2</v>
      </c>
      <c r="M50">
        <f t="shared" si="1"/>
        <v>1.8022591699454246E-2</v>
      </c>
      <c r="N50">
        <f t="shared" si="2"/>
        <v>1.693374247073531E-2</v>
      </c>
    </row>
    <row r="51" spans="1:14">
      <c r="A51" s="31" t="s">
        <v>27</v>
      </c>
      <c r="B51" s="32">
        <v>7</v>
      </c>
      <c r="C51" s="25">
        <v>20</v>
      </c>
      <c r="D51" s="25">
        <v>15</v>
      </c>
      <c r="E51" s="27">
        <v>5</v>
      </c>
      <c r="F51" s="101">
        <v>467</v>
      </c>
      <c r="G51" s="100">
        <v>328</v>
      </c>
      <c r="H51" s="101">
        <v>725</v>
      </c>
      <c r="I51" s="104">
        <v>7761</v>
      </c>
      <c r="J51" s="104">
        <v>8186</v>
      </c>
      <c r="K51" s="105">
        <v>8443</v>
      </c>
      <c r="L51">
        <f t="shared" si="0"/>
        <v>6.017265816260791E-2</v>
      </c>
      <c r="M51">
        <f t="shared" si="1"/>
        <v>4.0068409479599318E-2</v>
      </c>
      <c r="N51">
        <f t="shared" si="2"/>
        <v>8.586995143906194E-2</v>
      </c>
    </row>
    <row r="52" spans="1:14">
      <c r="A52" s="31" t="s">
        <v>28</v>
      </c>
      <c r="B52" s="32">
        <v>7</v>
      </c>
      <c r="C52" s="25">
        <v>20</v>
      </c>
      <c r="D52" s="25">
        <v>15</v>
      </c>
      <c r="E52" s="27">
        <v>10</v>
      </c>
      <c r="F52" s="103">
        <v>1454</v>
      </c>
      <c r="G52" s="103">
        <v>1541</v>
      </c>
      <c r="H52" s="103">
        <v>2432</v>
      </c>
      <c r="I52" s="104">
        <v>7959</v>
      </c>
      <c r="J52" s="104">
        <v>8403</v>
      </c>
      <c r="K52" s="104">
        <v>8293</v>
      </c>
      <c r="L52">
        <f t="shared" si="0"/>
        <v>0.18268626711898481</v>
      </c>
      <c r="M52">
        <f t="shared" si="1"/>
        <v>0.18338688563608235</v>
      </c>
      <c r="N52">
        <f t="shared" si="2"/>
        <v>0.29325937537682384</v>
      </c>
    </row>
    <row r="53" spans="1:14">
      <c r="A53" s="31" t="s">
        <v>29</v>
      </c>
      <c r="B53" s="32">
        <v>7</v>
      </c>
      <c r="C53" s="25">
        <v>20</v>
      </c>
      <c r="D53" s="25">
        <v>15</v>
      </c>
      <c r="E53" s="27">
        <v>20</v>
      </c>
      <c r="F53" s="104">
        <v>1908</v>
      </c>
      <c r="G53" s="105">
        <v>2654</v>
      </c>
      <c r="H53" s="104">
        <v>4163</v>
      </c>
      <c r="I53" s="104">
        <v>7991</v>
      </c>
      <c r="J53" s="104">
        <v>8058</v>
      </c>
      <c r="K53" s="104">
        <v>7822</v>
      </c>
      <c r="L53">
        <f t="shared" si="0"/>
        <v>0.23876861469152796</v>
      </c>
      <c r="M53">
        <f t="shared" si="1"/>
        <v>0.32936212459667413</v>
      </c>
      <c r="N53">
        <f t="shared" si="2"/>
        <v>0.53221682434160056</v>
      </c>
    </row>
    <row r="54" spans="1:14">
      <c r="A54" s="31" t="s">
        <v>30</v>
      </c>
      <c r="B54" s="32">
        <v>7</v>
      </c>
      <c r="C54" s="25">
        <v>20</v>
      </c>
      <c r="D54" s="25">
        <v>2.5</v>
      </c>
      <c r="E54" s="27">
        <v>2.5</v>
      </c>
      <c r="F54" s="98">
        <v>156</v>
      </c>
      <c r="G54" s="98">
        <v>197</v>
      </c>
      <c r="H54" s="98">
        <v>280</v>
      </c>
      <c r="I54" s="102">
        <v>3312</v>
      </c>
      <c r="J54" s="102">
        <v>3175</v>
      </c>
      <c r="K54" s="102">
        <v>3381</v>
      </c>
      <c r="L54">
        <f t="shared" si="0"/>
        <v>4.710144927536232E-2</v>
      </c>
      <c r="M54">
        <f t="shared" si="1"/>
        <v>6.204724409448819E-2</v>
      </c>
      <c r="N54">
        <f t="shared" si="2"/>
        <v>8.2815734989648032E-2</v>
      </c>
    </row>
    <row r="55" spans="1:14">
      <c r="A55" s="31" t="s">
        <v>31</v>
      </c>
      <c r="B55" s="32">
        <v>7</v>
      </c>
      <c r="C55" s="25">
        <v>20</v>
      </c>
      <c r="D55" s="25">
        <v>2.5</v>
      </c>
      <c r="E55" s="27">
        <v>5</v>
      </c>
      <c r="F55" s="102">
        <v>944</v>
      </c>
      <c r="G55" s="102">
        <v>993</v>
      </c>
      <c r="H55" s="102">
        <v>1386</v>
      </c>
      <c r="I55" s="101">
        <v>2296</v>
      </c>
      <c r="J55" s="101">
        <v>2386</v>
      </c>
      <c r="K55" s="101">
        <v>2508</v>
      </c>
      <c r="L55">
        <f t="shared" si="0"/>
        <v>0.41114982578397213</v>
      </c>
      <c r="M55">
        <f t="shared" si="1"/>
        <v>0.41617770326906955</v>
      </c>
      <c r="N55">
        <f t="shared" si="2"/>
        <v>0.55263157894736847</v>
      </c>
    </row>
    <row r="56" spans="1:14">
      <c r="A56" s="31" t="s">
        <v>32</v>
      </c>
      <c r="B56" s="32">
        <v>7</v>
      </c>
      <c r="C56" s="25">
        <v>20</v>
      </c>
      <c r="D56" s="25">
        <v>2.5</v>
      </c>
      <c r="E56" s="27">
        <v>10</v>
      </c>
      <c r="F56" s="103">
        <v>1768</v>
      </c>
      <c r="G56" s="104">
        <v>1855</v>
      </c>
      <c r="H56" s="104">
        <v>3034</v>
      </c>
      <c r="I56" s="102">
        <v>3228</v>
      </c>
      <c r="J56" s="102">
        <v>3104</v>
      </c>
      <c r="K56" s="102">
        <v>3315</v>
      </c>
      <c r="L56">
        <f t="shared" si="0"/>
        <v>0.54770755885997524</v>
      </c>
      <c r="M56">
        <f t="shared" si="1"/>
        <v>0.59761597938144329</v>
      </c>
      <c r="N56">
        <f t="shared" si="2"/>
        <v>0.91523378582202108</v>
      </c>
    </row>
    <row r="57" spans="1:14">
      <c r="A57" s="31" t="s">
        <v>33</v>
      </c>
      <c r="B57" s="32">
        <v>7</v>
      </c>
      <c r="C57" s="25">
        <v>20</v>
      </c>
      <c r="D57" s="25">
        <v>2.5</v>
      </c>
      <c r="E57" s="27">
        <v>20</v>
      </c>
      <c r="F57" s="105">
        <v>2832</v>
      </c>
      <c r="G57" s="104">
        <v>2423</v>
      </c>
      <c r="H57" s="105">
        <v>4486</v>
      </c>
      <c r="I57" s="102">
        <v>2761</v>
      </c>
      <c r="J57" s="101">
        <v>2659</v>
      </c>
      <c r="K57" s="102">
        <v>2789</v>
      </c>
      <c r="L57">
        <f t="shared" si="0"/>
        <v>1.0257153205360376</v>
      </c>
      <c r="M57">
        <f t="shared" si="1"/>
        <v>0.9112448288830387</v>
      </c>
      <c r="N57">
        <f t="shared" si="2"/>
        <v>1.6084618142703477</v>
      </c>
    </row>
    <row r="58" spans="1:14">
      <c r="A58" s="31" t="s">
        <v>26</v>
      </c>
      <c r="B58" s="32">
        <v>8</v>
      </c>
      <c r="C58" s="25">
        <v>20</v>
      </c>
      <c r="D58" s="25">
        <v>5</v>
      </c>
      <c r="E58" s="27">
        <v>2.5</v>
      </c>
      <c r="F58" s="98">
        <v>169</v>
      </c>
      <c r="G58" s="98">
        <v>103</v>
      </c>
      <c r="H58" s="98">
        <v>303</v>
      </c>
      <c r="I58" s="102">
        <v>4356</v>
      </c>
      <c r="J58" s="103">
        <v>5052</v>
      </c>
      <c r="K58" s="103">
        <v>4736</v>
      </c>
      <c r="L58">
        <f t="shared" si="0"/>
        <v>3.879706152433425E-2</v>
      </c>
      <c r="M58">
        <f t="shared" si="1"/>
        <v>2.0387965162311956E-2</v>
      </c>
      <c r="N58">
        <f t="shared" si="2"/>
        <v>6.3978040540540543E-2</v>
      </c>
    </row>
    <row r="59" spans="1:14">
      <c r="A59" s="31" t="s">
        <v>27</v>
      </c>
      <c r="B59" s="32">
        <v>8</v>
      </c>
      <c r="C59" s="25">
        <v>20</v>
      </c>
      <c r="D59" s="25">
        <v>5</v>
      </c>
      <c r="E59" s="27">
        <v>5</v>
      </c>
      <c r="F59" s="101">
        <v>578</v>
      </c>
      <c r="G59" s="101">
        <v>470</v>
      </c>
      <c r="H59" s="101">
        <v>1021</v>
      </c>
      <c r="I59" s="103">
        <v>5025</v>
      </c>
      <c r="J59" s="103">
        <v>5423</v>
      </c>
      <c r="K59" s="103">
        <v>5277</v>
      </c>
      <c r="L59">
        <f t="shared" si="0"/>
        <v>0.11502487562189055</v>
      </c>
      <c r="M59">
        <f t="shared" si="1"/>
        <v>8.6667895998524799E-2</v>
      </c>
      <c r="N59">
        <f t="shared" si="2"/>
        <v>0.19348114458972901</v>
      </c>
    </row>
    <row r="60" spans="1:14">
      <c r="A60" s="31" t="s">
        <v>28</v>
      </c>
      <c r="B60" s="32">
        <v>8</v>
      </c>
      <c r="C60" s="25">
        <v>20</v>
      </c>
      <c r="D60" s="25">
        <v>5</v>
      </c>
      <c r="E60" s="27">
        <v>10</v>
      </c>
      <c r="F60" s="102">
        <v>1374</v>
      </c>
      <c r="G60" s="102">
        <v>1207</v>
      </c>
      <c r="H60" s="104">
        <v>3017</v>
      </c>
      <c r="I60" s="103">
        <v>4719</v>
      </c>
      <c r="J60" s="103">
        <v>5582</v>
      </c>
      <c r="K60" s="103">
        <v>5280</v>
      </c>
      <c r="L60">
        <f t="shared" si="0"/>
        <v>0.291163382072473</v>
      </c>
      <c r="M60">
        <f t="shared" si="1"/>
        <v>0.21623074166965245</v>
      </c>
      <c r="N60">
        <f t="shared" si="2"/>
        <v>0.57140151515151516</v>
      </c>
    </row>
    <row r="61" spans="1:14">
      <c r="A61" s="31" t="s">
        <v>29</v>
      </c>
      <c r="B61" s="32">
        <v>8</v>
      </c>
      <c r="C61" s="25">
        <v>20</v>
      </c>
      <c r="D61" s="25">
        <v>5</v>
      </c>
      <c r="E61" s="27">
        <v>20</v>
      </c>
      <c r="F61" s="105">
        <v>2852</v>
      </c>
      <c r="G61" s="104">
        <v>1936</v>
      </c>
      <c r="H61" s="105">
        <v>4621</v>
      </c>
      <c r="I61" s="103">
        <v>4850</v>
      </c>
      <c r="J61" s="104">
        <v>6560</v>
      </c>
      <c r="K61" s="103">
        <v>5693</v>
      </c>
      <c r="L61">
        <f t="shared" si="0"/>
        <v>0.58804123711340206</v>
      </c>
      <c r="M61">
        <f t="shared" si="1"/>
        <v>0.29512195121951218</v>
      </c>
      <c r="N61">
        <f t="shared" si="2"/>
        <v>0.81169857720007021</v>
      </c>
    </row>
    <row r="62" spans="1:14">
      <c r="A62" s="31" t="s">
        <v>30</v>
      </c>
      <c r="B62" s="32">
        <v>8</v>
      </c>
      <c r="C62" s="25">
        <v>20</v>
      </c>
      <c r="D62" s="25">
        <v>10</v>
      </c>
      <c r="E62" s="27">
        <v>2.5</v>
      </c>
      <c r="F62" s="98">
        <v>217</v>
      </c>
      <c r="G62" s="100">
        <v>254</v>
      </c>
      <c r="H62" s="100">
        <v>492</v>
      </c>
      <c r="I62" s="104">
        <v>7044</v>
      </c>
      <c r="J62" s="104">
        <v>8112</v>
      </c>
      <c r="K62" s="104">
        <v>7078</v>
      </c>
      <c r="L62">
        <f t="shared" si="0"/>
        <v>3.0806360022714366E-2</v>
      </c>
      <c r="M62">
        <f t="shared" si="1"/>
        <v>3.131163708086785E-2</v>
      </c>
      <c r="N62">
        <f t="shared" si="2"/>
        <v>6.9511161345012715E-2</v>
      </c>
    </row>
    <row r="63" spans="1:14">
      <c r="A63" s="31" t="s">
        <v>31</v>
      </c>
      <c r="B63" s="32">
        <v>8</v>
      </c>
      <c r="C63" s="25">
        <v>20</v>
      </c>
      <c r="D63" s="25">
        <v>10</v>
      </c>
      <c r="E63" s="27">
        <v>5</v>
      </c>
      <c r="F63" s="102">
        <v>856</v>
      </c>
      <c r="G63" s="101">
        <v>558</v>
      </c>
      <c r="H63" s="102">
        <v>1343</v>
      </c>
      <c r="I63" s="104">
        <v>7334</v>
      </c>
      <c r="J63" s="104">
        <v>7128</v>
      </c>
      <c r="K63" s="104">
        <v>7310</v>
      </c>
      <c r="L63">
        <f t="shared" si="0"/>
        <v>0.11671666212162531</v>
      </c>
      <c r="M63">
        <f t="shared" si="1"/>
        <v>7.8282828282828287E-2</v>
      </c>
      <c r="N63">
        <f t="shared" si="2"/>
        <v>0.18372093023255814</v>
      </c>
    </row>
    <row r="64" spans="1:14">
      <c r="A64" s="31" t="s">
        <v>32</v>
      </c>
      <c r="B64" s="32">
        <v>8</v>
      </c>
      <c r="C64" s="25">
        <v>20</v>
      </c>
      <c r="D64" s="25">
        <v>10</v>
      </c>
      <c r="E64" s="27">
        <v>10</v>
      </c>
      <c r="F64" s="102">
        <v>1368</v>
      </c>
      <c r="G64" s="102">
        <v>891</v>
      </c>
      <c r="H64" s="103">
        <v>2736</v>
      </c>
      <c r="I64" s="104">
        <v>7082</v>
      </c>
      <c r="J64" s="104">
        <v>7075</v>
      </c>
      <c r="K64" s="104">
        <v>7280</v>
      </c>
      <c r="L64">
        <f t="shared" si="0"/>
        <v>0.19316577238068341</v>
      </c>
      <c r="M64">
        <f t="shared" si="1"/>
        <v>0.12593639575971732</v>
      </c>
      <c r="N64">
        <f t="shared" si="2"/>
        <v>0.37582417582417582</v>
      </c>
    </row>
    <row r="65" spans="1:14">
      <c r="A65" s="31" t="s">
        <v>33</v>
      </c>
      <c r="B65" s="32">
        <v>8</v>
      </c>
      <c r="C65" s="25">
        <v>20</v>
      </c>
      <c r="D65" s="25">
        <v>10</v>
      </c>
      <c r="E65" s="27">
        <v>20</v>
      </c>
      <c r="F65" s="105">
        <v>2717</v>
      </c>
      <c r="G65" s="102">
        <v>996</v>
      </c>
      <c r="H65" s="104">
        <v>4124</v>
      </c>
      <c r="I65" s="104">
        <v>6245</v>
      </c>
      <c r="J65" s="103">
        <v>5498</v>
      </c>
      <c r="K65" s="104">
        <v>6704</v>
      </c>
      <c r="L65">
        <f t="shared" si="0"/>
        <v>0.43506805444355484</v>
      </c>
      <c r="M65">
        <f t="shared" si="1"/>
        <v>0.18115678428519461</v>
      </c>
      <c r="N65">
        <f t="shared" si="2"/>
        <v>0.6151551312649165</v>
      </c>
    </row>
    <row r="66" spans="1:14">
      <c r="A66" s="31" t="s">
        <v>26</v>
      </c>
      <c r="B66" s="32">
        <v>9</v>
      </c>
      <c r="C66" s="25">
        <v>25</v>
      </c>
      <c r="D66" s="25">
        <v>15</v>
      </c>
      <c r="E66" s="27">
        <v>2.5</v>
      </c>
      <c r="F66" s="98">
        <v>94</v>
      </c>
      <c r="G66" s="98">
        <v>178</v>
      </c>
      <c r="H66" s="98">
        <v>218</v>
      </c>
      <c r="I66" s="104">
        <v>7675</v>
      </c>
      <c r="J66" s="104">
        <v>7328</v>
      </c>
      <c r="K66" s="104">
        <v>7087</v>
      </c>
      <c r="L66">
        <f t="shared" si="0"/>
        <v>1.2247557003257329E-2</v>
      </c>
      <c r="M66">
        <f t="shared" si="1"/>
        <v>2.4290393013100438E-2</v>
      </c>
      <c r="N66">
        <f t="shared" si="2"/>
        <v>3.0760547481303795E-2</v>
      </c>
    </row>
    <row r="67" spans="1:14">
      <c r="A67" s="31" t="s">
        <v>27</v>
      </c>
      <c r="B67" s="32">
        <v>9</v>
      </c>
      <c r="C67" s="25">
        <v>25</v>
      </c>
      <c r="D67" s="25">
        <v>15</v>
      </c>
      <c r="E67" s="27">
        <v>5</v>
      </c>
      <c r="F67" s="101">
        <v>538</v>
      </c>
      <c r="G67" s="101">
        <v>702</v>
      </c>
      <c r="H67" s="101">
        <v>985</v>
      </c>
      <c r="I67" s="104">
        <v>8388</v>
      </c>
      <c r="J67" s="104">
        <v>6952</v>
      </c>
      <c r="K67" s="104">
        <v>7386</v>
      </c>
      <c r="L67">
        <f t="shared" ref="L67:L81" si="3">F67/I67</f>
        <v>6.4139246542680023E-2</v>
      </c>
      <c r="M67">
        <f t="shared" ref="M67:M81" si="4">G67/J67</f>
        <v>0.10097813578826237</v>
      </c>
      <c r="N67">
        <f t="shared" ref="N67:N81" si="5">H67/K67</f>
        <v>0.13336041158949363</v>
      </c>
    </row>
    <row r="68" spans="1:14">
      <c r="A68" s="31" t="s">
        <v>28</v>
      </c>
      <c r="B68" s="32">
        <v>9</v>
      </c>
      <c r="C68" s="25">
        <v>25</v>
      </c>
      <c r="D68" s="25">
        <v>15</v>
      </c>
      <c r="E68" s="27">
        <v>10</v>
      </c>
      <c r="F68" s="102">
        <v>1088</v>
      </c>
      <c r="G68" s="102">
        <v>1891</v>
      </c>
      <c r="H68" s="102">
        <v>2239</v>
      </c>
      <c r="I68" s="104">
        <v>7795</v>
      </c>
      <c r="J68" s="104">
        <v>7522</v>
      </c>
      <c r="K68" s="104">
        <v>7515</v>
      </c>
      <c r="L68">
        <f t="shared" si="3"/>
        <v>0.13957665169980757</v>
      </c>
      <c r="M68">
        <f t="shared" si="4"/>
        <v>0.25139590534432332</v>
      </c>
      <c r="N68">
        <f t="shared" si="5"/>
        <v>0.29793745841650032</v>
      </c>
    </row>
    <row r="69" spans="1:14">
      <c r="A69" s="31" t="s">
        <v>29</v>
      </c>
      <c r="B69" s="32">
        <v>9</v>
      </c>
      <c r="C69" s="25">
        <v>25</v>
      </c>
      <c r="D69" s="25">
        <v>15</v>
      </c>
      <c r="E69" s="27">
        <v>20</v>
      </c>
      <c r="F69" s="104">
        <v>2267</v>
      </c>
      <c r="G69" s="104">
        <v>3572</v>
      </c>
      <c r="H69" s="104">
        <v>3901</v>
      </c>
      <c r="I69" s="104">
        <v>7667</v>
      </c>
      <c r="J69" s="104">
        <v>6397</v>
      </c>
      <c r="K69" s="104">
        <v>7191</v>
      </c>
      <c r="L69">
        <f t="shared" si="3"/>
        <v>0.29568279640015649</v>
      </c>
      <c r="M69">
        <f t="shared" si="4"/>
        <v>0.55838674378614972</v>
      </c>
      <c r="N69">
        <f t="shared" si="5"/>
        <v>0.54248366013071891</v>
      </c>
    </row>
    <row r="70" spans="1:14">
      <c r="A70" s="31" t="s">
        <v>30</v>
      </c>
      <c r="B70" s="32">
        <v>9</v>
      </c>
      <c r="C70" s="25">
        <v>25</v>
      </c>
      <c r="D70" s="25">
        <v>2.5</v>
      </c>
      <c r="E70" s="27">
        <v>2.5</v>
      </c>
      <c r="F70" s="98">
        <v>89</v>
      </c>
      <c r="G70" s="98">
        <v>106</v>
      </c>
      <c r="H70" s="98">
        <v>147</v>
      </c>
      <c r="I70" s="98">
        <v>168</v>
      </c>
      <c r="J70" s="98">
        <v>120</v>
      </c>
      <c r="K70" s="98">
        <v>127</v>
      </c>
      <c r="L70">
        <f t="shared" si="3"/>
        <v>0.52976190476190477</v>
      </c>
      <c r="M70">
        <f t="shared" si="4"/>
        <v>0.8833333333333333</v>
      </c>
      <c r="N70">
        <f t="shared" si="5"/>
        <v>1.1574803149606299</v>
      </c>
    </row>
    <row r="71" spans="1:14">
      <c r="A71" s="31" t="s">
        <v>31</v>
      </c>
      <c r="B71" s="32">
        <v>9</v>
      </c>
      <c r="C71" s="25">
        <v>25</v>
      </c>
      <c r="D71" s="25">
        <v>2.5</v>
      </c>
      <c r="E71" s="27">
        <v>5</v>
      </c>
      <c r="F71" s="101">
        <v>622</v>
      </c>
      <c r="G71" s="101">
        <v>945</v>
      </c>
      <c r="H71" s="101">
        <v>1177</v>
      </c>
      <c r="I71" s="102">
        <v>3808</v>
      </c>
      <c r="J71" s="102">
        <v>3005</v>
      </c>
      <c r="K71" s="102">
        <v>3247</v>
      </c>
      <c r="L71">
        <f t="shared" si="3"/>
        <v>0.16334033613445378</v>
      </c>
      <c r="M71">
        <f t="shared" si="4"/>
        <v>0.31447587354409318</v>
      </c>
      <c r="N71">
        <f t="shared" si="5"/>
        <v>0.36248845087773329</v>
      </c>
    </row>
    <row r="72" spans="1:14">
      <c r="A72" s="31" t="s">
        <v>32</v>
      </c>
      <c r="B72" s="32">
        <v>9</v>
      </c>
      <c r="C72" s="25">
        <v>25</v>
      </c>
      <c r="D72" s="25">
        <v>2.5</v>
      </c>
      <c r="E72" s="27">
        <v>10</v>
      </c>
      <c r="F72" s="102">
        <v>1363</v>
      </c>
      <c r="G72" s="102">
        <v>2023</v>
      </c>
      <c r="H72" s="103">
        <v>2924</v>
      </c>
      <c r="I72" s="102">
        <v>3304</v>
      </c>
      <c r="J72" s="102">
        <v>2907</v>
      </c>
      <c r="K72" s="102">
        <v>3048</v>
      </c>
      <c r="L72">
        <f t="shared" si="3"/>
        <v>0.41253026634382567</v>
      </c>
      <c r="M72">
        <f t="shared" si="4"/>
        <v>0.69590643274853803</v>
      </c>
      <c r="N72">
        <f t="shared" si="5"/>
        <v>0.95931758530183731</v>
      </c>
    </row>
    <row r="73" spans="1:14">
      <c r="A73" s="31" t="s">
        <v>33</v>
      </c>
      <c r="B73" s="32">
        <v>9</v>
      </c>
      <c r="C73" s="25">
        <v>25</v>
      </c>
      <c r="D73" s="25">
        <v>2.5</v>
      </c>
      <c r="E73" s="27">
        <v>20</v>
      </c>
      <c r="F73" s="104">
        <v>2387</v>
      </c>
      <c r="G73" s="103">
        <v>2567</v>
      </c>
      <c r="H73" s="105">
        <v>4526</v>
      </c>
      <c r="I73" s="102">
        <v>3108</v>
      </c>
      <c r="J73" s="102">
        <v>2754</v>
      </c>
      <c r="K73" s="101">
        <v>2578</v>
      </c>
      <c r="L73">
        <f t="shared" si="3"/>
        <v>0.76801801801801806</v>
      </c>
      <c r="M73">
        <f t="shared" si="4"/>
        <v>0.9320987654320988</v>
      </c>
      <c r="N73">
        <f t="shared" si="5"/>
        <v>1.7556245151280061</v>
      </c>
    </row>
    <row r="74" spans="1:14">
      <c r="A74" s="31" t="s">
        <v>26</v>
      </c>
      <c r="B74" s="32">
        <v>10</v>
      </c>
      <c r="C74" s="25">
        <v>25</v>
      </c>
      <c r="D74" s="25">
        <v>5</v>
      </c>
      <c r="E74" s="27">
        <v>2.5</v>
      </c>
      <c r="F74" s="98">
        <v>132</v>
      </c>
      <c r="G74" s="98">
        <v>211</v>
      </c>
      <c r="H74" s="98">
        <v>275</v>
      </c>
      <c r="I74" s="103">
        <v>4906</v>
      </c>
      <c r="J74" s="102">
        <v>4314</v>
      </c>
      <c r="K74" s="103">
        <v>4686</v>
      </c>
      <c r="L74">
        <f t="shared" si="3"/>
        <v>2.6905829596412557E-2</v>
      </c>
      <c r="M74">
        <f t="shared" si="4"/>
        <v>4.8910523875753363E-2</v>
      </c>
      <c r="N74">
        <f t="shared" si="5"/>
        <v>5.8685446009389672E-2</v>
      </c>
    </row>
    <row r="75" spans="1:14">
      <c r="A75" s="31" t="s">
        <v>27</v>
      </c>
      <c r="B75" s="32">
        <v>10</v>
      </c>
      <c r="C75" s="25">
        <v>25</v>
      </c>
      <c r="D75" s="25">
        <v>5</v>
      </c>
      <c r="E75" s="27">
        <v>5</v>
      </c>
      <c r="F75" s="101">
        <v>507</v>
      </c>
      <c r="G75" s="101">
        <v>808</v>
      </c>
      <c r="H75" s="101">
        <v>961</v>
      </c>
      <c r="I75" s="103">
        <v>5861</v>
      </c>
      <c r="J75" s="103">
        <v>4818</v>
      </c>
      <c r="K75" s="103">
        <v>5109</v>
      </c>
      <c r="L75">
        <f t="shared" si="3"/>
        <v>8.65040095546835E-2</v>
      </c>
      <c r="M75">
        <f t="shared" si="4"/>
        <v>0.16770444167704443</v>
      </c>
      <c r="N75">
        <f t="shared" si="5"/>
        <v>0.18809943237424154</v>
      </c>
    </row>
    <row r="76" spans="1:14">
      <c r="A76" s="31" t="s">
        <v>28</v>
      </c>
      <c r="B76" s="32">
        <v>10</v>
      </c>
      <c r="C76" s="25">
        <v>25</v>
      </c>
      <c r="D76" s="25">
        <v>5</v>
      </c>
      <c r="E76" s="27">
        <v>10</v>
      </c>
      <c r="F76" s="102">
        <v>1253</v>
      </c>
      <c r="G76" s="102">
        <v>2252</v>
      </c>
      <c r="H76" s="103">
        <v>2906</v>
      </c>
      <c r="I76" s="103">
        <v>5495</v>
      </c>
      <c r="J76" s="103">
        <v>5244</v>
      </c>
      <c r="K76" s="103">
        <v>5274</v>
      </c>
      <c r="L76">
        <f t="shared" si="3"/>
        <v>0.22802547770700637</v>
      </c>
      <c r="M76">
        <f t="shared" si="4"/>
        <v>0.42944317315026698</v>
      </c>
      <c r="N76">
        <f t="shared" si="5"/>
        <v>0.55100492984452032</v>
      </c>
    </row>
    <row r="77" spans="1:14">
      <c r="A77" s="31" t="s">
        <v>29</v>
      </c>
      <c r="B77" s="32">
        <v>10</v>
      </c>
      <c r="C77" s="25">
        <v>25</v>
      </c>
      <c r="D77" s="25">
        <v>5</v>
      </c>
      <c r="E77" s="27">
        <v>20</v>
      </c>
      <c r="F77" s="103">
        <v>1694</v>
      </c>
      <c r="G77" s="104">
        <v>3401</v>
      </c>
      <c r="H77" s="104">
        <v>4033</v>
      </c>
      <c r="I77" s="103">
        <v>5308</v>
      </c>
      <c r="J77" s="103">
        <v>4809</v>
      </c>
      <c r="K77" s="103">
        <v>5006</v>
      </c>
      <c r="L77">
        <f t="shared" si="3"/>
        <v>0.31914091936699324</v>
      </c>
      <c r="M77">
        <f t="shared" si="4"/>
        <v>0.70721563734664172</v>
      </c>
      <c r="N77">
        <f t="shared" si="5"/>
        <v>0.80563324011186577</v>
      </c>
    </row>
    <row r="78" spans="1:14">
      <c r="A78" s="31" t="s">
        <v>30</v>
      </c>
      <c r="B78" s="32">
        <v>10</v>
      </c>
      <c r="C78" s="25">
        <v>25</v>
      </c>
      <c r="D78" s="25">
        <v>10</v>
      </c>
      <c r="E78" s="27">
        <v>2.5</v>
      </c>
      <c r="F78" s="98">
        <v>146</v>
      </c>
      <c r="G78" s="98">
        <v>180</v>
      </c>
      <c r="H78" s="98">
        <v>228</v>
      </c>
      <c r="I78" s="104">
        <v>7201</v>
      </c>
      <c r="J78" s="104">
        <v>6389</v>
      </c>
      <c r="K78" s="104">
        <v>7128</v>
      </c>
      <c r="L78">
        <f t="shared" si="3"/>
        <v>2.0274961810859603E-2</v>
      </c>
      <c r="M78">
        <f t="shared" si="4"/>
        <v>2.8173423070903116E-2</v>
      </c>
      <c r="N78">
        <f t="shared" si="5"/>
        <v>3.1986531986531987E-2</v>
      </c>
    </row>
    <row r="79" spans="1:14">
      <c r="A79" s="31" t="s">
        <v>31</v>
      </c>
      <c r="B79" s="32">
        <v>10</v>
      </c>
      <c r="C79" s="25">
        <v>25</v>
      </c>
      <c r="D79" s="25">
        <v>10</v>
      </c>
      <c r="E79" s="27">
        <v>5</v>
      </c>
      <c r="F79" s="98">
        <v>68</v>
      </c>
      <c r="G79" s="98">
        <v>64</v>
      </c>
      <c r="H79" s="98">
        <v>104</v>
      </c>
      <c r="I79" s="105">
        <v>8699</v>
      </c>
      <c r="J79" s="104">
        <v>7677</v>
      </c>
      <c r="K79" s="104">
        <v>7901</v>
      </c>
      <c r="L79">
        <f t="shared" si="3"/>
        <v>7.8169904586734111E-3</v>
      </c>
      <c r="M79">
        <f t="shared" si="4"/>
        <v>8.3365898137293219E-3</v>
      </c>
      <c r="N79">
        <f t="shared" si="5"/>
        <v>1.3162890773319834E-2</v>
      </c>
    </row>
    <row r="80" spans="1:14">
      <c r="A80" s="31" t="s">
        <v>32</v>
      </c>
      <c r="B80" s="32">
        <v>10</v>
      </c>
      <c r="C80" s="25">
        <v>25</v>
      </c>
      <c r="D80" s="25">
        <v>10</v>
      </c>
      <c r="E80" s="27">
        <v>10</v>
      </c>
      <c r="F80" s="102">
        <v>1366</v>
      </c>
      <c r="G80" s="102">
        <v>1826</v>
      </c>
      <c r="H80" s="103">
        <v>2359</v>
      </c>
      <c r="I80" s="104">
        <v>8272</v>
      </c>
      <c r="J80" s="104">
        <v>7030</v>
      </c>
      <c r="K80" s="104">
        <v>6999</v>
      </c>
      <c r="L80">
        <f t="shared" si="3"/>
        <v>0.16513539651837525</v>
      </c>
      <c r="M80">
        <f t="shared" si="4"/>
        <v>0.25974395448079657</v>
      </c>
      <c r="N80">
        <f t="shared" si="5"/>
        <v>0.33704814973567654</v>
      </c>
    </row>
    <row r="81" spans="1:14" ht="16" thickBot="1">
      <c r="A81" s="33" t="s">
        <v>33</v>
      </c>
      <c r="B81" s="34">
        <v>10</v>
      </c>
      <c r="C81" s="25">
        <v>25</v>
      </c>
      <c r="D81" s="25">
        <v>10</v>
      </c>
      <c r="E81" s="27">
        <v>20</v>
      </c>
      <c r="F81" s="104">
        <v>2060</v>
      </c>
      <c r="G81" s="104">
        <v>3100</v>
      </c>
      <c r="H81" s="105">
        <v>4476</v>
      </c>
      <c r="I81" s="104">
        <v>6585</v>
      </c>
      <c r="J81" s="103">
        <v>5491</v>
      </c>
      <c r="K81" s="104">
        <v>6190</v>
      </c>
      <c r="L81">
        <f t="shared" si="3"/>
        <v>0.31283219438116933</v>
      </c>
      <c r="M81">
        <f t="shared" si="4"/>
        <v>0.56456018940083774</v>
      </c>
      <c r="N81">
        <f t="shared" si="5"/>
        <v>0.72310177705977385</v>
      </c>
    </row>
  </sheetData>
  <phoneticPr fontId="1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Y133"/>
  <sheetViews>
    <sheetView topLeftCell="A64" workbookViewId="0">
      <selection activeCell="A94" sqref="A94:F103"/>
    </sheetView>
  </sheetViews>
  <sheetFormatPr baseColWidth="10" defaultRowHeight="15"/>
  <sheetData>
    <row r="1" spans="1:22">
      <c r="A1" t="s">
        <v>6</v>
      </c>
      <c r="D1" s="23"/>
      <c r="E1" s="24"/>
      <c r="G1" t="s">
        <v>92</v>
      </c>
    </row>
    <row r="2" spans="1:22">
      <c r="A2" t="s">
        <v>202</v>
      </c>
      <c r="D2" s="23"/>
      <c r="E2" s="24"/>
      <c r="F2" t="s">
        <v>34</v>
      </c>
    </row>
    <row r="3" spans="1:22" ht="16" thickBot="1">
      <c r="D3" s="188" t="s">
        <v>1</v>
      </c>
      <c r="E3" s="188"/>
      <c r="F3" t="s">
        <v>205</v>
      </c>
      <c r="M3" t="s">
        <v>12</v>
      </c>
      <c r="P3" t="s">
        <v>13</v>
      </c>
    </row>
    <row r="4" spans="1:22" ht="16" thickBot="1">
      <c r="A4" s="25" t="s">
        <v>5</v>
      </c>
      <c r="B4" s="25" t="s">
        <v>3</v>
      </c>
      <c r="C4" s="27" t="s">
        <v>4</v>
      </c>
      <c r="D4" s="29" t="s">
        <v>25</v>
      </c>
      <c r="E4" s="30" t="s">
        <v>24</v>
      </c>
      <c r="F4" s="28" t="s">
        <v>8</v>
      </c>
      <c r="G4" s="25" t="s">
        <v>9</v>
      </c>
      <c r="H4" s="25" t="s">
        <v>10</v>
      </c>
      <c r="I4" s="25" t="s">
        <v>11</v>
      </c>
      <c r="J4" s="25" t="s">
        <v>23</v>
      </c>
    </row>
    <row r="5" spans="1:22" ht="16" thickBot="1">
      <c r="A5" s="25">
        <v>10</v>
      </c>
      <c r="B5" s="25">
        <v>2.5</v>
      </c>
      <c r="C5" s="27">
        <v>10</v>
      </c>
      <c r="D5" s="31" t="s">
        <v>26</v>
      </c>
      <c r="E5" s="32">
        <v>1</v>
      </c>
      <c r="F5" s="28">
        <f>((A5*6 + (A5*6*0.1))/100)</f>
        <v>0.66</v>
      </c>
      <c r="G5" s="25">
        <f>((B5*6 + (B5*6*0.1))/100)</f>
        <v>0.16500000000000001</v>
      </c>
      <c r="H5" s="25">
        <f>((C5*6 + (C5*6*0.1))/100)</f>
        <v>0.66</v>
      </c>
      <c r="I5" s="26">
        <f>($U$8-SUM(F5:H5))</f>
        <v>26.015000000000001</v>
      </c>
      <c r="J5" s="26">
        <f>I54</f>
        <v>24.818749999999998</v>
      </c>
      <c r="M5" s="35" t="s">
        <v>40</v>
      </c>
      <c r="N5" s="10" t="s">
        <v>42</v>
      </c>
      <c r="O5" s="10" t="s">
        <v>43</v>
      </c>
      <c r="P5" s="74" t="s">
        <v>201</v>
      </c>
      <c r="R5" s="2" t="s">
        <v>14</v>
      </c>
      <c r="S5" s="3"/>
      <c r="T5" s="3"/>
      <c r="U5" s="4" t="s">
        <v>15</v>
      </c>
      <c r="V5" s="5"/>
    </row>
    <row r="6" spans="1:22" ht="16" thickBot="1">
      <c r="A6" s="25">
        <v>10</v>
      </c>
      <c r="B6" s="25">
        <v>2.5</v>
      </c>
      <c r="C6" s="27">
        <v>15</v>
      </c>
      <c r="D6" s="31" t="s">
        <v>27</v>
      </c>
      <c r="E6" s="32">
        <v>1</v>
      </c>
      <c r="F6" s="28">
        <f t="shared" ref="F6:F52" si="0">((A6*6 + (A6*6*0.1))/100)</f>
        <v>0.66</v>
      </c>
      <c r="G6" s="25">
        <f t="shared" ref="G6:G52" si="1">((B6*6 + (B6*6*0.1))/100)</f>
        <v>0.16500000000000001</v>
      </c>
      <c r="H6" s="25">
        <f t="shared" ref="H6:H52" si="2">((C6*6 + (C6*6*0.1))/100)</f>
        <v>0.99</v>
      </c>
      <c r="I6" s="26">
        <f t="shared" ref="I6:I45" si="3">($U$8-SUM(F6:H6))</f>
        <v>25.684999999999999</v>
      </c>
      <c r="J6" s="25"/>
      <c r="M6" s="36" t="s">
        <v>11</v>
      </c>
      <c r="N6" s="37">
        <v>450</v>
      </c>
      <c r="O6" s="37">
        <f>N6*6</f>
        <v>2700</v>
      </c>
      <c r="P6" s="25">
        <f>O6+(O6*0.25)</f>
        <v>3375</v>
      </c>
      <c r="R6" s="6"/>
      <c r="S6" s="7" t="s">
        <v>16</v>
      </c>
      <c r="T6" s="8" t="s">
        <v>17</v>
      </c>
      <c r="U6" s="9">
        <v>6</v>
      </c>
      <c r="V6" s="10"/>
    </row>
    <row r="7" spans="1:22">
      <c r="A7" s="25">
        <v>10</v>
      </c>
      <c r="B7" s="25">
        <v>2.5</v>
      </c>
      <c r="C7" s="27">
        <v>20</v>
      </c>
      <c r="D7" s="31" t="s">
        <v>28</v>
      </c>
      <c r="E7" s="32">
        <v>1</v>
      </c>
      <c r="F7" s="28">
        <f t="shared" si="0"/>
        <v>0.66</v>
      </c>
      <c r="G7" s="25">
        <f t="shared" si="1"/>
        <v>0.16500000000000001</v>
      </c>
      <c r="H7" s="25">
        <f t="shared" si="2"/>
        <v>1.32</v>
      </c>
      <c r="I7" s="26">
        <f t="shared" si="3"/>
        <v>25.355</v>
      </c>
      <c r="J7" s="25"/>
      <c r="M7" s="38" t="s">
        <v>41</v>
      </c>
      <c r="N7" s="37">
        <f>N6/25</f>
        <v>18</v>
      </c>
      <c r="O7" s="37">
        <f>N7*6</f>
        <v>108</v>
      </c>
      <c r="P7" s="25">
        <f>O7+(O7*0.25)</f>
        <v>135</v>
      </c>
      <c r="R7" s="11"/>
      <c r="S7" s="12"/>
      <c r="T7" s="13"/>
      <c r="U7" s="14"/>
      <c r="V7" s="10"/>
    </row>
    <row r="8" spans="1:22">
      <c r="A8" s="25">
        <v>10</v>
      </c>
      <c r="B8" s="25">
        <v>5</v>
      </c>
      <c r="C8" s="27">
        <v>10</v>
      </c>
      <c r="D8" s="31" t="s">
        <v>29</v>
      </c>
      <c r="E8" s="32">
        <v>1</v>
      </c>
      <c r="F8" s="28">
        <f t="shared" si="0"/>
        <v>0.66</v>
      </c>
      <c r="G8" s="25">
        <f t="shared" si="1"/>
        <v>0.33</v>
      </c>
      <c r="H8" s="25">
        <f t="shared" si="2"/>
        <v>0.66</v>
      </c>
      <c r="I8" s="26">
        <f t="shared" si="3"/>
        <v>25.85</v>
      </c>
      <c r="J8" s="25"/>
      <c r="R8" s="15" t="s">
        <v>18</v>
      </c>
      <c r="S8" s="12">
        <f>50/12</f>
        <v>4.166666666666667</v>
      </c>
      <c r="T8" s="13">
        <f>S8*8</f>
        <v>33.333333333333336</v>
      </c>
      <c r="U8" s="16">
        <f>((S8*U6)*0.1)+(S8*U6)</f>
        <v>27.5</v>
      </c>
      <c r="V8" s="10"/>
    </row>
    <row r="9" spans="1:22">
      <c r="A9" s="25">
        <v>10</v>
      </c>
      <c r="B9" s="25">
        <v>5</v>
      </c>
      <c r="C9" s="27">
        <v>15</v>
      </c>
      <c r="D9" s="31" t="s">
        <v>30</v>
      </c>
      <c r="E9" s="32">
        <v>1</v>
      </c>
      <c r="F9" s="28">
        <f t="shared" si="0"/>
        <v>0.66</v>
      </c>
      <c r="G9" s="25">
        <f t="shared" si="1"/>
        <v>0.33</v>
      </c>
      <c r="H9" s="25">
        <f t="shared" si="2"/>
        <v>0.99</v>
      </c>
      <c r="I9" s="26">
        <f t="shared" si="3"/>
        <v>25.52</v>
      </c>
      <c r="J9" s="25"/>
      <c r="R9" s="17" t="s">
        <v>19</v>
      </c>
      <c r="S9" s="12">
        <f>50/12</f>
        <v>4.166666666666667</v>
      </c>
      <c r="T9" s="13">
        <f>S9*8</f>
        <v>33.333333333333336</v>
      </c>
      <c r="U9" s="18">
        <f>((S9*U6)*0.1)+(S9*U6)</f>
        <v>27.5</v>
      </c>
      <c r="V9" s="10"/>
    </row>
    <row r="10" spans="1:22">
      <c r="A10" s="25">
        <v>10</v>
      </c>
      <c r="B10" s="25">
        <v>5</v>
      </c>
      <c r="C10" s="27">
        <v>20</v>
      </c>
      <c r="D10" s="31" t="s">
        <v>31</v>
      </c>
      <c r="E10" s="32">
        <v>1</v>
      </c>
      <c r="F10" s="28">
        <f t="shared" si="0"/>
        <v>0.66</v>
      </c>
      <c r="G10" s="25">
        <f t="shared" si="1"/>
        <v>0.33</v>
      </c>
      <c r="H10" s="25">
        <f t="shared" si="2"/>
        <v>1.32</v>
      </c>
      <c r="I10" s="26">
        <f t="shared" si="3"/>
        <v>25.19</v>
      </c>
      <c r="J10" s="25"/>
      <c r="R10" s="59" t="s">
        <v>20</v>
      </c>
      <c r="S10" s="60">
        <f>500/12</f>
        <v>41.666666666666664</v>
      </c>
      <c r="T10" s="61">
        <f>S10*8</f>
        <v>333.33333333333331</v>
      </c>
      <c r="U10" s="62">
        <f>((S10*U6)*0.1)+(S10*U6)</f>
        <v>275</v>
      </c>
      <c r="V10" s="19"/>
    </row>
    <row r="11" spans="1:22" ht="16" thickBot="1">
      <c r="A11" s="25">
        <v>10</v>
      </c>
      <c r="B11" s="25">
        <v>10</v>
      </c>
      <c r="C11" s="27">
        <v>10</v>
      </c>
      <c r="D11" s="31" t="s">
        <v>32</v>
      </c>
      <c r="E11" s="32">
        <v>1</v>
      </c>
      <c r="F11" s="28">
        <f t="shared" si="0"/>
        <v>0.66</v>
      </c>
      <c r="G11" s="25">
        <f t="shared" si="1"/>
        <v>0.66</v>
      </c>
      <c r="H11" s="25">
        <f t="shared" si="2"/>
        <v>0.66</v>
      </c>
      <c r="I11" s="26">
        <f t="shared" si="3"/>
        <v>25.52</v>
      </c>
      <c r="J11" s="25"/>
      <c r="R11" s="21" t="s">
        <v>21</v>
      </c>
      <c r="S11" s="12">
        <f>S10/2</f>
        <v>20.833333333333332</v>
      </c>
      <c r="T11" s="13">
        <f>S11*8</f>
        <v>166.66666666666666</v>
      </c>
      <c r="U11" s="22">
        <f>((S11*U6)*0.1)+(S11*U6)</f>
        <v>137.5</v>
      </c>
      <c r="V11" s="10"/>
    </row>
    <row r="12" spans="1:22">
      <c r="A12" s="25">
        <v>10</v>
      </c>
      <c r="B12" s="25">
        <v>10</v>
      </c>
      <c r="C12" s="27">
        <v>15</v>
      </c>
      <c r="D12" s="31" t="s">
        <v>33</v>
      </c>
      <c r="E12" s="32">
        <v>1</v>
      </c>
      <c r="F12" s="28">
        <f t="shared" si="0"/>
        <v>0.66</v>
      </c>
      <c r="G12" s="25">
        <f t="shared" si="1"/>
        <v>0.66</v>
      </c>
      <c r="H12" s="25">
        <f t="shared" si="2"/>
        <v>0.99</v>
      </c>
      <c r="I12" s="26">
        <f t="shared" si="3"/>
        <v>25.19</v>
      </c>
      <c r="J12" s="25"/>
    </row>
    <row r="13" spans="1:22">
      <c r="A13" s="25">
        <v>10</v>
      </c>
      <c r="B13" s="25">
        <v>10</v>
      </c>
      <c r="C13" s="27">
        <v>20</v>
      </c>
      <c r="D13" s="31" t="s">
        <v>26</v>
      </c>
      <c r="E13" s="32">
        <v>2</v>
      </c>
      <c r="F13" s="28">
        <f t="shared" si="0"/>
        <v>0.66</v>
      </c>
      <c r="G13" s="25">
        <f t="shared" si="1"/>
        <v>0.66</v>
      </c>
      <c r="H13" s="25">
        <f t="shared" si="2"/>
        <v>1.32</v>
      </c>
      <c r="I13" s="26">
        <f t="shared" si="3"/>
        <v>24.86</v>
      </c>
      <c r="J13" s="25"/>
      <c r="U13" s="20">
        <f>SUM(U8:U11)</f>
        <v>467.5</v>
      </c>
    </row>
    <row r="14" spans="1:22">
      <c r="A14" s="25">
        <v>10</v>
      </c>
      <c r="B14" s="25">
        <v>15</v>
      </c>
      <c r="C14" s="27">
        <v>10</v>
      </c>
      <c r="D14" s="31" t="s">
        <v>27</v>
      </c>
      <c r="E14" s="32">
        <v>2</v>
      </c>
      <c r="F14" s="28">
        <f t="shared" si="0"/>
        <v>0.66</v>
      </c>
      <c r="G14" s="25">
        <f t="shared" si="1"/>
        <v>0.99</v>
      </c>
      <c r="H14" s="25">
        <f t="shared" si="2"/>
        <v>0.66</v>
      </c>
      <c r="I14" s="26">
        <f t="shared" si="3"/>
        <v>25.19</v>
      </c>
      <c r="J14" s="25"/>
    </row>
    <row r="15" spans="1:22">
      <c r="A15" s="25">
        <v>10</v>
      </c>
      <c r="B15" s="25">
        <v>15</v>
      </c>
      <c r="C15" s="27">
        <v>15</v>
      </c>
      <c r="D15" s="31" t="s">
        <v>28</v>
      </c>
      <c r="E15" s="32">
        <v>2</v>
      </c>
      <c r="F15" s="28">
        <f t="shared" si="0"/>
        <v>0.66</v>
      </c>
      <c r="G15" s="25">
        <f t="shared" si="1"/>
        <v>0.99</v>
      </c>
      <c r="H15" s="25">
        <f t="shared" si="2"/>
        <v>0.99</v>
      </c>
      <c r="I15" s="26">
        <f t="shared" si="3"/>
        <v>24.86</v>
      </c>
      <c r="J15" s="25"/>
    </row>
    <row r="16" spans="1:22">
      <c r="A16" s="25">
        <v>10</v>
      </c>
      <c r="B16" s="25">
        <v>15</v>
      </c>
      <c r="C16" s="27">
        <v>20</v>
      </c>
      <c r="D16" s="31" t="s">
        <v>29</v>
      </c>
      <c r="E16" s="32">
        <v>2</v>
      </c>
      <c r="F16" s="28">
        <f t="shared" si="0"/>
        <v>0.66</v>
      </c>
      <c r="G16" s="25">
        <f t="shared" si="1"/>
        <v>0.99</v>
      </c>
      <c r="H16" s="25">
        <f t="shared" si="2"/>
        <v>1.32</v>
      </c>
      <c r="I16" s="26">
        <f t="shared" si="3"/>
        <v>24.53</v>
      </c>
      <c r="J16" s="25"/>
    </row>
    <row r="17" spans="1:25">
      <c r="A17" s="25">
        <v>15</v>
      </c>
      <c r="B17" s="25">
        <v>2.5</v>
      </c>
      <c r="C17" s="27">
        <v>10</v>
      </c>
      <c r="D17" s="31" t="s">
        <v>30</v>
      </c>
      <c r="E17" s="32">
        <v>2</v>
      </c>
      <c r="F17" s="28">
        <f t="shared" si="0"/>
        <v>0.99</v>
      </c>
      <c r="G17" s="25">
        <f t="shared" si="1"/>
        <v>0.16500000000000001</v>
      </c>
      <c r="H17" s="25">
        <f t="shared" si="2"/>
        <v>0.66</v>
      </c>
      <c r="I17" s="26">
        <f t="shared" si="3"/>
        <v>25.684999999999999</v>
      </c>
      <c r="J17" s="25"/>
    </row>
    <row r="18" spans="1:25">
      <c r="A18" s="25">
        <v>15</v>
      </c>
      <c r="B18" s="25">
        <v>2.5</v>
      </c>
      <c r="C18" s="27">
        <v>15</v>
      </c>
      <c r="D18" s="31" t="s">
        <v>31</v>
      </c>
      <c r="E18" s="32">
        <v>2</v>
      </c>
      <c r="F18" s="28">
        <f t="shared" si="0"/>
        <v>0.99</v>
      </c>
      <c r="G18" s="25">
        <f t="shared" si="1"/>
        <v>0.16500000000000001</v>
      </c>
      <c r="H18" s="25">
        <f t="shared" si="2"/>
        <v>0.99</v>
      </c>
      <c r="I18" s="26">
        <f t="shared" si="3"/>
        <v>25.355</v>
      </c>
      <c r="J18" s="25"/>
    </row>
    <row r="19" spans="1:25">
      <c r="A19" s="25">
        <v>15</v>
      </c>
      <c r="B19" s="25">
        <v>2.5</v>
      </c>
      <c r="C19" s="27">
        <v>20</v>
      </c>
      <c r="D19" s="31" t="s">
        <v>32</v>
      </c>
      <c r="E19" s="32">
        <v>2</v>
      </c>
      <c r="F19" s="28">
        <f t="shared" si="0"/>
        <v>0.99</v>
      </c>
      <c r="G19" s="25">
        <f t="shared" si="1"/>
        <v>0.16500000000000001</v>
      </c>
      <c r="H19" s="25">
        <f t="shared" si="2"/>
        <v>1.32</v>
      </c>
      <c r="I19" s="26">
        <f t="shared" si="3"/>
        <v>25.024999999999999</v>
      </c>
      <c r="J19" s="25"/>
    </row>
    <row r="20" spans="1:25">
      <c r="A20" s="25">
        <v>15</v>
      </c>
      <c r="B20" s="25">
        <v>5</v>
      </c>
      <c r="C20" s="27">
        <v>10</v>
      </c>
      <c r="D20" s="31" t="s">
        <v>33</v>
      </c>
      <c r="E20" s="32">
        <v>2</v>
      </c>
      <c r="F20" s="28">
        <f t="shared" si="0"/>
        <v>0.99</v>
      </c>
      <c r="G20" s="25">
        <f t="shared" si="1"/>
        <v>0.33</v>
      </c>
      <c r="H20" s="25">
        <f t="shared" si="2"/>
        <v>0.66</v>
      </c>
      <c r="I20" s="26">
        <f t="shared" si="3"/>
        <v>25.52</v>
      </c>
      <c r="J20" s="25"/>
    </row>
    <row r="21" spans="1:25">
      <c r="A21" s="25">
        <v>15</v>
      </c>
      <c r="B21" s="25">
        <v>5</v>
      </c>
      <c r="C21" s="27">
        <v>15</v>
      </c>
      <c r="D21" s="31" t="s">
        <v>26</v>
      </c>
      <c r="E21" s="32">
        <v>3</v>
      </c>
      <c r="F21" s="28">
        <f t="shared" si="0"/>
        <v>0.99</v>
      </c>
      <c r="G21" s="25">
        <f t="shared" si="1"/>
        <v>0.33</v>
      </c>
      <c r="H21" s="25">
        <f t="shared" si="2"/>
        <v>0.99</v>
      </c>
      <c r="I21" s="26">
        <f t="shared" si="3"/>
        <v>25.19</v>
      </c>
      <c r="J21" s="25"/>
    </row>
    <row r="22" spans="1:25" ht="16" thickBot="1">
      <c r="A22" s="25">
        <v>15</v>
      </c>
      <c r="B22" s="25">
        <v>5</v>
      </c>
      <c r="C22" s="27">
        <v>20</v>
      </c>
      <c r="D22" s="31" t="s">
        <v>27</v>
      </c>
      <c r="E22" s="32">
        <v>3</v>
      </c>
      <c r="F22" s="28">
        <f t="shared" si="0"/>
        <v>0.99</v>
      </c>
      <c r="G22" s="25">
        <f t="shared" si="1"/>
        <v>0.33</v>
      </c>
      <c r="H22" s="25">
        <f t="shared" si="2"/>
        <v>1.32</v>
      </c>
      <c r="I22" s="26">
        <f t="shared" si="3"/>
        <v>24.86</v>
      </c>
      <c r="J22" s="25"/>
    </row>
    <row r="23" spans="1:25" ht="16" thickBot="1">
      <c r="A23" s="25">
        <v>15</v>
      </c>
      <c r="B23" s="25">
        <v>10</v>
      </c>
      <c r="C23" s="27">
        <v>10</v>
      </c>
      <c r="D23" s="31" t="s">
        <v>28</v>
      </c>
      <c r="E23" s="32">
        <v>3</v>
      </c>
      <c r="F23" s="28">
        <f t="shared" si="0"/>
        <v>0.99</v>
      </c>
      <c r="G23" s="25">
        <f t="shared" si="1"/>
        <v>0.66</v>
      </c>
      <c r="H23" s="25">
        <f t="shared" si="2"/>
        <v>0.66</v>
      </c>
      <c r="I23" s="26">
        <f t="shared" si="3"/>
        <v>25.19</v>
      </c>
      <c r="J23" s="25"/>
      <c r="M23" s="39"/>
      <c r="N23" s="40">
        <v>1</v>
      </c>
      <c r="O23" s="40">
        <v>2</v>
      </c>
      <c r="P23" s="40">
        <v>3</v>
      </c>
      <c r="Q23" s="40">
        <v>4</v>
      </c>
      <c r="R23" s="40">
        <v>5</v>
      </c>
      <c r="S23" s="40">
        <v>6</v>
      </c>
      <c r="T23" s="40">
        <v>7</v>
      </c>
      <c r="U23" s="40">
        <v>8</v>
      </c>
      <c r="V23" s="40">
        <v>9</v>
      </c>
      <c r="W23" s="40">
        <v>10</v>
      </c>
      <c r="X23" s="40">
        <v>11</v>
      </c>
      <c r="Y23" s="41">
        <v>12</v>
      </c>
    </row>
    <row r="24" spans="1:25" ht="16" customHeight="1">
      <c r="A24" s="25">
        <v>15</v>
      </c>
      <c r="B24" s="25">
        <v>10</v>
      </c>
      <c r="C24" s="27">
        <v>15</v>
      </c>
      <c r="D24" s="31" t="s">
        <v>29</v>
      </c>
      <c r="E24" s="32">
        <v>3</v>
      </c>
      <c r="F24" s="28">
        <f t="shared" si="0"/>
        <v>0.99</v>
      </c>
      <c r="G24" s="25">
        <f t="shared" si="1"/>
        <v>0.66</v>
      </c>
      <c r="H24" s="25">
        <f t="shared" si="2"/>
        <v>0.99</v>
      </c>
      <c r="I24" s="26">
        <f t="shared" si="3"/>
        <v>24.86</v>
      </c>
      <c r="J24" s="25"/>
      <c r="M24" s="42" t="s">
        <v>26</v>
      </c>
      <c r="N24" s="189" t="s">
        <v>60</v>
      </c>
      <c r="O24" s="189" t="s">
        <v>61</v>
      </c>
      <c r="P24" s="189" t="s">
        <v>62</v>
      </c>
      <c r="Q24" s="189" t="s">
        <v>63</v>
      </c>
      <c r="R24" s="189" t="s">
        <v>64</v>
      </c>
      <c r="S24" s="189" t="s">
        <v>65</v>
      </c>
      <c r="T24" s="189" t="s">
        <v>60</v>
      </c>
      <c r="U24" s="189" t="s">
        <v>61</v>
      </c>
      <c r="V24" s="189" t="s">
        <v>62</v>
      </c>
      <c r="W24" s="189" t="s">
        <v>63</v>
      </c>
      <c r="X24" s="189" t="s">
        <v>64</v>
      </c>
      <c r="Y24" s="185" t="s">
        <v>65</v>
      </c>
    </row>
    <row r="25" spans="1:25">
      <c r="A25" s="25">
        <v>15</v>
      </c>
      <c r="B25" s="25">
        <v>10</v>
      </c>
      <c r="C25" s="27">
        <v>20</v>
      </c>
      <c r="D25" s="31" t="s">
        <v>30</v>
      </c>
      <c r="E25" s="32">
        <v>3</v>
      </c>
      <c r="F25" s="28">
        <f t="shared" si="0"/>
        <v>0.99</v>
      </c>
      <c r="G25" s="25">
        <f t="shared" si="1"/>
        <v>0.66</v>
      </c>
      <c r="H25" s="25">
        <f t="shared" si="2"/>
        <v>1.32</v>
      </c>
      <c r="I25" s="26">
        <f t="shared" si="3"/>
        <v>24.53</v>
      </c>
      <c r="J25" s="25"/>
      <c r="M25" s="42" t="s">
        <v>27</v>
      </c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86"/>
    </row>
    <row r="26" spans="1:25">
      <c r="A26" s="25">
        <v>15</v>
      </c>
      <c r="B26" s="25">
        <v>15</v>
      </c>
      <c r="C26" s="27">
        <v>10</v>
      </c>
      <c r="D26" s="31" t="s">
        <v>31</v>
      </c>
      <c r="E26" s="32">
        <v>3</v>
      </c>
      <c r="F26" s="28">
        <f t="shared" si="0"/>
        <v>0.99</v>
      </c>
      <c r="G26" s="25">
        <f t="shared" si="1"/>
        <v>0.99</v>
      </c>
      <c r="H26" s="25">
        <f t="shared" si="2"/>
        <v>0.66</v>
      </c>
      <c r="I26" s="26">
        <f t="shared" si="3"/>
        <v>24.86</v>
      </c>
      <c r="J26" s="25"/>
      <c r="M26" s="42" t="s">
        <v>28</v>
      </c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86"/>
    </row>
    <row r="27" spans="1:25">
      <c r="A27" s="25">
        <v>15</v>
      </c>
      <c r="B27" s="25">
        <v>15</v>
      </c>
      <c r="C27" s="27">
        <v>15</v>
      </c>
      <c r="D27" s="31" t="s">
        <v>32</v>
      </c>
      <c r="E27" s="32">
        <v>3</v>
      </c>
      <c r="F27" s="28">
        <f t="shared" si="0"/>
        <v>0.99</v>
      </c>
      <c r="G27" s="25">
        <f t="shared" si="1"/>
        <v>0.99</v>
      </c>
      <c r="H27" s="25">
        <f t="shared" si="2"/>
        <v>0.99</v>
      </c>
      <c r="I27" s="26">
        <f t="shared" si="3"/>
        <v>24.53</v>
      </c>
      <c r="J27" s="25"/>
      <c r="M27" s="42" t="s">
        <v>29</v>
      </c>
      <c r="N27" s="190"/>
      <c r="O27" s="190"/>
      <c r="P27" s="190"/>
      <c r="Q27" s="190"/>
      <c r="R27" s="190"/>
      <c r="S27" s="190"/>
      <c r="T27" s="190"/>
      <c r="U27" s="190"/>
      <c r="V27" s="190"/>
      <c r="W27" s="190"/>
      <c r="X27" s="190"/>
      <c r="Y27" s="186"/>
    </row>
    <row r="28" spans="1:25">
      <c r="A28" s="25">
        <v>15</v>
      </c>
      <c r="B28" s="25">
        <v>15</v>
      </c>
      <c r="C28" s="27">
        <v>20</v>
      </c>
      <c r="D28" s="31" t="s">
        <v>33</v>
      </c>
      <c r="E28" s="32">
        <v>3</v>
      </c>
      <c r="F28" s="28">
        <f t="shared" si="0"/>
        <v>0.99</v>
      </c>
      <c r="G28" s="25">
        <f t="shared" si="1"/>
        <v>0.99</v>
      </c>
      <c r="H28" s="25">
        <f t="shared" si="2"/>
        <v>1.32</v>
      </c>
      <c r="I28" s="26">
        <f t="shared" si="3"/>
        <v>24.2</v>
      </c>
      <c r="J28" s="25"/>
      <c r="M28" s="42" t="s">
        <v>30</v>
      </c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86"/>
    </row>
    <row r="29" spans="1:25">
      <c r="A29" s="25">
        <v>20</v>
      </c>
      <c r="B29" s="25">
        <v>2.5</v>
      </c>
      <c r="C29" s="27">
        <v>10</v>
      </c>
      <c r="D29" s="31" t="s">
        <v>26</v>
      </c>
      <c r="E29" s="32">
        <v>4</v>
      </c>
      <c r="F29" s="28">
        <f t="shared" si="0"/>
        <v>1.32</v>
      </c>
      <c r="G29" s="25">
        <f t="shared" si="1"/>
        <v>0.16500000000000001</v>
      </c>
      <c r="H29" s="25">
        <f t="shared" si="2"/>
        <v>0.66</v>
      </c>
      <c r="I29" s="26">
        <f t="shared" si="3"/>
        <v>25.355</v>
      </c>
      <c r="J29" s="25"/>
      <c r="M29" s="42" t="s">
        <v>31</v>
      </c>
      <c r="N29" s="190"/>
      <c r="O29" s="190"/>
      <c r="P29" s="190"/>
      <c r="Q29" s="190"/>
      <c r="R29" s="190"/>
      <c r="S29" s="190"/>
      <c r="T29" s="190"/>
      <c r="U29" s="190"/>
      <c r="V29" s="190"/>
      <c r="W29" s="190"/>
      <c r="X29" s="190"/>
      <c r="Y29" s="186"/>
    </row>
    <row r="30" spans="1:25">
      <c r="A30" s="25">
        <v>20</v>
      </c>
      <c r="B30" s="25">
        <v>2.5</v>
      </c>
      <c r="C30" s="27">
        <v>15</v>
      </c>
      <c r="D30" s="31" t="s">
        <v>27</v>
      </c>
      <c r="E30" s="32">
        <v>4</v>
      </c>
      <c r="F30" s="28">
        <f t="shared" si="0"/>
        <v>1.32</v>
      </c>
      <c r="G30" s="25">
        <f t="shared" si="1"/>
        <v>0.16500000000000001</v>
      </c>
      <c r="H30" s="25">
        <f t="shared" si="2"/>
        <v>0.99</v>
      </c>
      <c r="I30" s="26">
        <f t="shared" si="3"/>
        <v>25.024999999999999</v>
      </c>
      <c r="J30" s="25"/>
      <c r="M30" s="42" t="s">
        <v>32</v>
      </c>
      <c r="N30" s="190"/>
      <c r="O30" s="190"/>
      <c r="P30" s="190"/>
      <c r="Q30" s="190"/>
      <c r="R30" s="190"/>
      <c r="S30" s="190"/>
      <c r="T30" s="190"/>
      <c r="U30" s="190"/>
      <c r="V30" s="190"/>
      <c r="W30" s="190"/>
      <c r="X30" s="190"/>
      <c r="Y30" s="186"/>
    </row>
    <row r="31" spans="1:25" ht="16" thickBot="1">
      <c r="A31" s="25">
        <v>20</v>
      </c>
      <c r="B31" s="25">
        <v>2.5</v>
      </c>
      <c r="C31" s="27">
        <v>20</v>
      </c>
      <c r="D31" s="31" t="s">
        <v>28</v>
      </c>
      <c r="E31" s="32">
        <v>4</v>
      </c>
      <c r="F31" s="28">
        <f t="shared" si="0"/>
        <v>1.32</v>
      </c>
      <c r="G31" s="25">
        <f t="shared" si="1"/>
        <v>0.16500000000000001</v>
      </c>
      <c r="H31" s="25">
        <f t="shared" si="2"/>
        <v>1.32</v>
      </c>
      <c r="I31" s="26">
        <f t="shared" si="3"/>
        <v>24.695</v>
      </c>
      <c r="J31" s="25"/>
      <c r="M31" s="43" t="s">
        <v>33</v>
      </c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87"/>
    </row>
    <row r="32" spans="1:25" ht="16" thickBot="1">
      <c r="A32" s="25">
        <v>20</v>
      </c>
      <c r="B32" s="25">
        <v>5</v>
      </c>
      <c r="C32" s="27">
        <v>10</v>
      </c>
      <c r="D32" s="31" t="s">
        <v>29</v>
      </c>
      <c r="E32" s="32">
        <v>4</v>
      </c>
      <c r="F32" s="28">
        <f t="shared" si="0"/>
        <v>1.32</v>
      </c>
      <c r="G32" s="25">
        <f t="shared" si="1"/>
        <v>0.33</v>
      </c>
      <c r="H32" s="25">
        <f t="shared" si="2"/>
        <v>0.66</v>
      </c>
      <c r="I32" s="26">
        <f t="shared" si="3"/>
        <v>25.19</v>
      </c>
      <c r="J32" s="25"/>
    </row>
    <row r="33" spans="1:25" ht="16" thickBot="1">
      <c r="A33" s="25">
        <v>20</v>
      </c>
      <c r="B33" s="25">
        <v>5</v>
      </c>
      <c r="C33" s="27">
        <v>15</v>
      </c>
      <c r="D33" s="31" t="s">
        <v>30</v>
      </c>
      <c r="E33" s="32">
        <v>4</v>
      </c>
      <c r="F33" s="28">
        <f t="shared" si="0"/>
        <v>1.32</v>
      </c>
      <c r="G33" s="25">
        <f t="shared" si="1"/>
        <v>0.33</v>
      </c>
      <c r="H33" s="25">
        <f t="shared" si="2"/>
        <v>0.99</v>
      </c>
      <c r="I33" s="26">
        <f t="shared" si="3"/>
        <v>24.86</v>
      </c>
      <c r="J33" s="25"/>
      <c r="M33" s="39"/>
      <c r="N33" s="40">
        <v>1</v>
      </c>
      <c r="O33" s="40">
        <v>2</v>
      </c>
      <c r="P33" s="40">
        <v>3</v>
      </c>
      <c r="Q33" s="40">
        <v>4</v>
      </c>
      <c r="R33" s="40">
        <v>5</v>
      </c>
      <c r="S33" s="40">
        <v>6</v>
      </c>
      <c r="T33" s="40">
        <v>7</v>
      </c>
      <c r="U33" s="40">
        <v>8</v>
      </c>
      <c r="V33" s="40">
        <v>9</v>
      </c>
      <c r="W33" s="40">
        <v>10</v>
      </c>
      <c r="X33" s="40">
        <v>11</v>
      </c>
      <c r="Y33" s="41">
        <v>12</v>
      </c>
    </row>
    <row r="34" spans="1:25" ht="16" customHeight="1">
      <c r="A34" s="25">
        <v>20</v>
      </c>
      <c r="B34" s="25">
        <v>5</v>
      </c>
      <c r="C34" s="27">
        <v>20</v>
      </c>
      <c r="D34" s="31" t="s">
        <v>31</v>
      </c>
      <c r="E34" s="32">
        <v>4</v>
      </c>
      <c r="F34" s="28">
        <f t="shared" si="0"/>
        <v>1.32</v>
      </c>
      <c r="G34" s="25">
        <f t="shared" si="1"/>
        <v>0.33</v>
      </c>
      <c r="H34" s="25">
        <f t="shared" si="2"/>
        <v>1.32</v>
      </c>
      <c r="I34" s="26">
        <f t="shared" si="3"/>
        <v>24.53</v>
      </c>
      <c r="J34" s="25"/>
      <c r="M34" s="42" t="s">
        <v>26</v>
      </c>
      <c r="N34" s="189" t="s">
        <v>68</v>
      </c>
      <c r="O34" s="189" t="s">
        <v>69</v>
      </c>
      <c r="P34" s="189" t="s">
        <v>70</v>
      </c>
      <c r="Q34" s="189" t="s">
        <v>71</v>
      </c>
      <c r="R34" s="189" t="s">
        <v>72</v>
      </c>
      <c r="S34" s="189" t="s">
        <v>73</v>
      </c>
      <c r="T34" s="189" t="s">
        <v>68</v>
      </c>
      <c r="U34" s="189" t="s">
        <v>69</v>
      </c>
      <c r="V34" s="189" t="s">
        <v>70</v>
      </c>
      <c r="W34" s="189" t="s">
        <v>71</v>
      </c>
      <c r="X34" s="189" t="s">
        <v>72</v>
      </c>
      <c r="Y34" s="185" t="s">
        <v>73</v>
      </c>
    </row>
    <row r="35" spans="1:25">
      <c r="A35" s="25">
        <v>20</v>
      </c>
      <c r="B35" s="25">
        <v>10</v>
      </c>
      <c r="C35" s="27">
        <v>10</v>
      </c>
      <c r="D35" s="31" t="s">
        <v>32</v>
      </c>
      <c r="E35" s="32">
        <v>4</v>
      </c>
      <c r="F35" s="28">
        <f t="shared" si="0"/>
        <v>1.32</v>
      </c>
      <c r="G35" s="25">
        <f t="shared" si="1"/>
        <v>0.66</v>
      </c>
      <c r="H35" s="25">
        <f t="shared" si="2"/>
        <v>0.66</v>
      </c>
      <c r="I35" s="26">
        <f t="shared" si="3"/>
        <v>24.86</v>
      </c>
      <c r="J35" s="25"/>
      <c r="M35" s="42" t="s">
        <v>27</v>
      </c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90"/>
      <c r="Y35" s="186"/>
    </row>
    <row r="36" spans="1:25">
      <c r="A36" s="25">
        <v>20</v>
      </c>
      <c r="B36" s="25">
        <v>10</v>
      </c>
      <c r="C36" s="27">
        <v>15</v>
      </c>
      <c r="D36" s="31" t="s">
        <v>33</v>
      </c>
      <c r="E36" s="32">
        <v>4</v>
      </c>
      <c r="F36" s="28">
        <f t="shared" si="0"/>
        <v>1.32</v>
      </c>
      <c r="G36" s="25">
        <f t="shared" si="1"/>
        <v>0.66</v>
      </c>
      <c r="H36" s="25">
        <f t="shared" si="2"/>
        <v>0.99</v>
      </c>
      <c r="I36" s="26">
        <f t="shared" si="3"/>
        <v>24.53</v>
      </c>
      <c r="J36" s="25"/>
      <c r="M36" s="42" t="s">
        <v>28</v>
      </c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0"/>
      <c r="Y36" s="186"/>
    </row>
    <row r="37" spans="1:25">
      <c r="A37" s="25">
        <v>20</v>
      </c>
      <c r="B37" s="25">
        <v>10</v>
      </c>
      <c r="C37" s="27">
        <v>20</v>
      </c>
      <c r="D37" s="31" t="s">
        <v>26</v>
      </c>
      <c r="E37" s="32">
        <v>5</v>
      </c>
      <c r="F37" s="28">
        <f t="shared" si="0"/>
        <v>1.32</v>
      </c>
      <c r="G37" s="25">
        <f t="shared" si="1"/>
        <v>0.66</v>
      </c>
      <c r="H37" s="25">
        <f t="shared" si="2"/>
        <v>1.32</v>
      </c>
      <c r="I37" s="26">
        <f t="shared" si="3"/>
        <v>24.2</v>
      </c>
      <c r="J37" s="25"/>
      <c r="M37" s="42" t="s">
        <v>29</v>
      </c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86"/>
    </row>
    <row r="38" spans="1:25">
      <c r="A38" s="25">
        <v>20</v>
      </c>
      <c r="B38" s="25">
        <v>15</v>
      </c>
      <c r="C38" s="27">
        <v>10</v>
      </c>
      <c r="D38" s="31" t="s">
        <v>27</v>
      </c>
      <c r="E38" s="32">
        <v>5</v>
      </c>
      <c r="F38" s="28">
        <f t="shared" si="0"/>
        <v>1.32</v>
      </c>
      <c r="G38" s="25">
        <f t="shared" si="1"/>
        <v>0.99</v>
      </c>
      <c r="H38" s="25">
        <f t="shared" si="2"/>
        <v>0.66</v>
      </c>
      <c r="I38" s="26">
        <f t="shared" si="3"/>
        <v>24.53</v>
      </c>
      <c r="J38" s="25"/>
      <c r="M38" s="42" t="s">
        <v>30</v>
      </c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86"/>
    </row>
    <row r="39" spans="1:25">
      <c r="A39" s="25">
        <v>20</v>
      </c>
      <c r="B39" s="25">
        <v>15</v>
      </c>
      <c r="C39" s="27">
        <v>15</v>
      </c>
      <c r="D39" s="31" t="s">
        <v>28</v>
      </c>
      <c r="E39" s="32">
        <v>5</v>
      </c>
      <c r="F39" s="28">
        <f t="shared" si="0"/>
        <v>1.32</v>
      </c>
      <c r="G39" s="25">
        <f t="shared" si="1"/>
        <v>0.99</v>
      </c>
      <c r="H39" s="25">
        <f t="shared" si="2"/>
        <v>0.99</v>
      </c>
      <c r="I39" s="26">
        <f t="shared" si="3"/>
        <v>24.2</v>
      </c>
      <c r="J39" s="25"/>
      <c r="M39" s="42" t="s">
        <v>31</v>
      </c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90"/>
      <c r="Y39" s="186"/>
    </row>
    <row r="40" spans="1:25">
      <c r="A40" s="25">
        <v>20</v>
      </c>
      <c r="B40" s="25">
        <v>15</v>
      </c>
      <c r="C40" s="27">
        <v>20</v>
      </c>
      <c r="D40" s="31" t="s">
        <v>29</v>
      </c>
      <c r="E40" s="32">
        <v>5</v>
      </c>
      <c r="F40" s="28">
        <f t="shared" si="0"/>
        <v>1.32</v>
      </c>
      <c r="G40" s="25">
        <f t="shared" si="1"/>
        <v>0.99</v>
      </c>
      <c r="H40" s="25">
        <f t="shared" si="2"/>
        <v>1.32</v>
      </c>
      <c r="I40" s="26">
        <f t="shared" si="3"/>
        <v>23.87</v>
      </c>
      <c r="J40" s="25"/>
      <c r="M40" s="42" t="s">
        <v>32</v>
      </c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90"/>
      <c r="Y40" s="186"/>
    </row>
    <row r="41" spans="1:25" ht="16" thickBot="1">
      <c r="A41" s="25">
        <v>25</v>
      </c>
      <c r="B41" s="25">
        <v>2.5</v>
      </c>
      <c r="C41" s="27">
        <v>10</v>
      </c>
      <c r="D41" s="31" t="s">
        <v>30</v>
      </c>
      <c r="E41" s="32">
        <v>5</v>
      </c>
      <c r="F41" s="28">
        <f t="shared" si="0"/>
        <v>1.65</v>
      </c>
      <c r="G41" s="25">
        <f t="shared" si="1"/>
        <v>0.16500000000000001</v>
      </c>
      <c r="H41" s="25">
        <f t="shared" si="2"/>
        <v>0.66</v>
      </c>
      <c r="I41" s="26">
        <f t="shared" si="3"/>
        <v>25.024999999999999</v>
      </c>
      <c r="J41" s="25"/>
      <c r="M41" s="43" t="s">
        <v>33</v>
      </c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87"/>
    </row>
    <row r="42" spans="1:25" ht="16" thickBot="1">
      <c r="A42" s="25">
        <v>25</v>
      </c>
      <c r="B42" s="25">
        <v>2.5</v>
      </c>
      <c r="C42" s="27">
        <v>15</v>
      </c>
      <c r="D42" s="31" t="s">
        <v>31</v>
      </c>
      <c r="E42" s="32">
        <v>5</v>
      </c>
      <c r="F42" s="28">
        <f t="shared" si="0"/>
        <v>1.65</v>
      </c>
      <c r="G42" s="25">
        <f t="shared" si="1"/>
        <v>0.16500000000000001</v>
      </c>
      <c r="H42" s="25">
        <f t="shared" si="2"/>
        <v>0.99</v>
      </c>
      <c r="I42" s="26">
        <f t="shared" si="3"/>
        <v>24.695</v>
      </c>
      <c r="J42" s="25"/>
    </row>
    <row r="43" spans="1:25" ht="16" thickBot="1">
      <c r="A43" s="25">
        <v>25</v>
      </c>
      <c r="B43" s="25">
        <v>2.5</v>
      </c>
      <c r="C43" s="27">
        <v>20</v>
      </c>
      <c r="D43" s="31" t="s">
        <v>32</v>
      </c>
      <c r="E43" s="32">
        <v>5</v>
      </c>
      <c r="F43" s="28">
        <f t="shared" si="0"/>
        <v>1.65</v>
      </c>
      <c r="G43" s="25">
        <f t="shared" si="1"/>
        <v>0.16500000000000001</v>
      </c>
      <c r="H43" s="25">
        <f t="shared" si="2"/>
        <v>1.32</v>
      </c>
      <c r="I43" s="26">
        <f t="shared" si="3"/>
        <v>24.365000000000002</v>
      </c>
      <c r="J43" s="25"/>
      <c r="M43" s="39"/>
      <c r="N43" s="40">
        <v>1</v>
      </c>
      <c r="O43" s="40">
        <v>2</v>
      </c>
      <c r="P43" s="40">
        <v>3</v>
      </c>
      <c r="Q43" s="40">
        <v>4</v>
      </c>
      <c r="R43" s="40">
        <v>5</v>
      </c>
      <c r="S43" s="40">
        <v>6</v>
      </c>
      <c r="T43" s="40">
        <v>7</v>
      </c>
      <c r="U43" s="40">
        <v>8</v>
      </c>
      <c r="V43" s="40">
        <v>9</v>
      </c>
      <c r="W43" s="40">
        <v>10</v>
      </c>
      <c r="X43" s="40">
        <v>11</v>
      </c>
      <c r="Y43" s="41">
        <v>12</v>
      </c>
    </row>
    <row r="44" spans="1:25" ht="17" customHeight="1">
      <c r="A44" s="25">
        <v>25</v>
      </c>
      <c r="B44" s="25">
        <v>5</v>
      </c>
      <c r="C44" s="27">
        <v>10</v>
      </c>
      <c r="D44" s="31" t="s">
        <v>33</v>
      </c>
      <c r="E44" s="32">
        <v>5</v>
      </c>
      <c r="F44" s="28">
        <f t="shared" si="0"/>
        <v>1.65</v>
      </c>
      <c r="G44" s="25">
        <f t="shared" si="1"/>
        <v>0.33</v>
      </c>
      <c r="H44" s="25">
        <f t="shared" si="2"/>
        <v>0.66</v>
      </c>
      <c r="I44" s="26">
        <f t="shared" si="3"/>
        <v>24.86</v>
      </c>
      <c r="J44" s="25"/>
      <c r="M44" s="42" t="s">
        <v>26</v>
      </c>
      <c r="N44" s="189" t="s">
        <v>76</v>
      </c>
      <c r="O44" s="189" t="s">
        <v>77</v>
      </c>
      <c r="P44" s="189" t="s">
        <v>78</v>
      </c>
      <c r="Q44" s="189" t="s">
        <v>79</v>
      </c>
      <c r="R44" s="189" t="s">
        <v>80</v>
      </c>
      <c r="S44" s="189" t="s">
        <v>81</v>
      </c>
      <c r="T44" s="189" t="s">
        <v>76</v>
      </c>
      <c r="U44" s="189" t="s">
        <v>77</v>
      </c>
      <c r="V44" s="189" t="s">
        <v>78</v>
      </c>
      <c r="W44" s="189" t="s">
        <v>79</v>
      </c>
      <c r="X44" s="189" t="s">
        <v>80</v>
      </c>
      <c r="Y44" s="185" t="s">
        <v>81</v>
      </c>
    </row>
    <row r="45" spans="1:25">
      <c r="A45" s="25">
        <v>25</v>
      </c>
      <c r="B45" s="25">
        <v>5</v>
      </c>
      <c r="C45" s="27">
        <v>15</v>
      </c>
      <c r="D45" s="31" t="s">
        <v>26</v>
      </c>
      <c r="E45" s="32">
        <v>6</v>
      </c>
      <c r="F45" s="28">
        <f t="shared" si="0"/>
        <v>1.65</v>
      </c>
      <c r="G45" s="25">
        <f t="shared" si="1"/>
        <v>0.33</v>
      </c>
      <c r="H45" s="25">
        <f t="shared" si="2"/>
        <v>0.99</v>
      </c>
      <c r="I45" s="26">
        <f t="shared" si="3"/>
        <v>24.53</v>
      </c>
      <c r="J45" s="25" t="s">
        <v>23</v>
      </c>
      <c r="M45" s="42" t="s">
        <v>27</v>
      </c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86"/>
    </row>
    <row r="46" spans="1:25">
      <c r="A46" s="25">
        <v>25</v>
      </c>
      <c r="B46" s="25">
        <v>5</v>
      </c>
      <c r="C46" s="27">
        <v>20</v>
      </c>
      <c r="D46" s="31" t="s">
        <v>27</v>
      </c>
      <c r="E46" s="32">
        <v>6</v>
      </c>
      <c r="F46" s="28">
        <f t="shared" si="0"/>
        <v>1.65</v>
      </c>
      <c r="G46" s="25">
        <f t="shared" si="1"/>
        <v>0.33</v>
      </c>
      <c r="H46" s="25">
        <f t="shared" si="2"/>
        <v>1.32</v>
      </c>
      <c r="I46" s="26">
        <f t="shared" ref="I46:I52" si="4">($U$8-SUM(F46:H46))</f>
        <v>24.2</v>
      </c>
      <c r="J46" s="25"/>
      <c r="M46" s="42" t="s">
        <v>28</v>
      </c>
      <c r="N46" s="190"/>
      <c r="O46" s="190"/>
      <c r="P46" s="190"/>
      <c r="Q46" s="190"/>
      <c r="R46" s="190"/>
      <c r="S46" s="190"/>
      <c r="T46" s="190"/>
      <c r="U46" s="190"/>
      <c r="V46" s="190"/>
      <c r="W46" s="190"/>
      <c r="X46" s="190"/>
      <c r="Y46" s="186"/>
    </row>
    <row r="47" spans="1:25">
      <c r="A47" s="25">
        <v>25</v>
      </c>
      <c r="B47" s="25">
        <v>10</v>
      </c>
      <c r="C47" s="27">
        <v>10</v>
      </c>
      <c r="D47" s="31" t="s">
        <v>28</v>
      </c>
      <c r="E47" s="32">
        <v>6</v>
      </c>
      <c r="F47" s="28">
        <f t="shared" si="0"/>
        <v>1.65</v>
      </c>
      <c r="G47" s="25">
        <f t="shared" si="1"/>
        <v>0.66</v>
      </c>
      <c r="H47" s="25">
        <f t="shared" si="2"/>
        <v>0.66</v>
      </c>
      <c r="I47" s="26">
        <f t="shared" si="4"/>
        <v>24.53</v>
      </c>
      <c r="J47" s="25"/>
      <c r="M47" s="42" t="s">
        <v>29</v>
      </c>
      <c r="N47" s="190"/>
      <c r="O47" s="190"/>
      <c r="P47" s="190"/>
      <c r="Q47" s="190"/>
      <c r="R47" s="190"/>
      <c r="S47" s="190"/>
      <c r="T47" s="190"/>
      <c r="U47" s="190"/>
      <c r="V47" s="190"/>
      <c r="W47" s="190"/>
      <c r="X47" s="190"/>
      <c r="Y47" s="186"/>
    </row>
    <row r="48" spans="1:25">
      <c r="A48" s="25">
        <v>25</v>
      </c>
      <c r="B48" s="25">
        <v>10</v>
      </c>
      <c r="C48" s="27">
        <v>15</v>
      </c>
      <c r="D48" s="31" t="s">
        <v>29</v>
      </c>
      <c r="E48" s="32">
        <v>6</v>
      </c>
      <c r="F48" s="28">
        <f t="shared" si="0"/>
        <v>1.65</v>
      </c>
      <c r="G48" s="25">
        <f t="shared" si="1"/>
        <v>0.66</v>
      </c>
      <c r="H48" s="25">
        <f t="shared" si="2"/>
        <v>0.99</v>
      </c>
      <c r="I48" s="26">
        <f t="shared" si="4"/>
        <v>24.2</v>
      </c>
      <c r="J48" s="25"/>
      <c r="M48" s="42" t="s">
        <v>30</v>
      </c>
      <c r="N48" s="190"/>
      <c r="O48" s="190"/>
      <c r="P48" s="190"/>
      <c r="Q48" s="190"/>
      <c r="R48" s="190"/>
      <c r="S48" s="190"/>
      <c r="T48" s="190"/>
      <c r="U48" s="190"/>
      <c r="V48" s="190"/>
      <c r="W48" s="190"/>
      <c r="X48" s="190"/>
      <c r="Y48" s="186"/>
    </row>
    <row r="49" spans="1:25">
      <c r="A49" s="25">
        <v>25</v>
      </c>
      <c r="B49" s="25">
        <v>10</v>
      </c>
      <c r="C49" s="27">
        <v>20</v>
      </c>
      <c r="D49" s="31" t="s">
        <v>30</v>
      </c>
      <c r="E49" s="32">
        <v>6</v>
      </c>
      <c r="F49" s="28">
        <f t="shared" si="0"/>
        <v>1.65</v>
      </c>
      <c r="G49" s="25">
        <f t="shared" si="1"/>
        <v>0.66</v>
      </c>
      <c r="H49" s="25">
        <f t="shared" si="2"/>
        <v>1.32</v>
      </c>
      <c r="I49" s="26">
        <f t="shared" si="4"/>
        <v>23.87</v>
      </c>
      <c r="J49" s="25"/>
      <c r="M49" s="42" t="s">
        <v>31</v>
      </c>
      <c r="N49" s="190"/>
      <c r="O49" s="190"/>
      <c r="P49" s="190"/>
      <c r="Q49" s="190"/>
      <c r="R49" s="190"/>
      <c r="S49" s="190"/>
      <c r="T49" s="190"/>
      <c r="U49" s="190"/>
      <c r="V49" s="190"/>
      <c r="W49" s="190"/>
      <c r="X49" s="190"/>
      <c r="Y49" s="186"/>
    </row>
    <row r="50" spans="1:25">
      <c r="A50" s="25">
        <v>25</v>
      </c>
      <c r="B50" s="25">
        <v>15</v>
      </c>
      <c r="C50" s="27">
        <v>10</v>
      </c>
      <c r="D50" s="31" t="s">
        <v>31</v>
      </c>
      <c r="E50" s="32">
        <v>6</v>
      </c>
      <c r="F50" s="28">
        <f t="shared" si="0"/>
        <v>1.65</v>
      </c>
      <c r="G50" s="25">
        <f t="shared" si="1"/>
        <v>0.99</v>
      </c>
      <c r="H50" s="25">
        <f t="shared" si="2"/>
        <v>0.66</v>
      </c>
      <c r="I50" s="26">
        <f t="shared" si="4"/>
        <v>24.2</v>
      </c>
      <c r="J50" s="25"/>
      <c r="M50" s="42" t="s">
        <v>32</v>
      </c>
      <c r="N50" s="190"/>
      <c r="O50" s="190"/>
      <c r="P50" s="190"/>
      <c r="Q50" s="190"/>
      <c r="R50" s="190"/>
      <c r="S50" s="190"/>
      <c r="T50" s="190"/>
      <c r="U50" s="190"/>
      <c r="V50" s="190"/>
      <c r="W50" s="190"/>
      <c r="X50" s="190"/>
      <c r="Y50" s="186"/>
    </row>
    <row r="51" spans="1:25" ht="16" thickBot="1">
      <c r="A51" s="25">
        <v>25</v>
      </c>
      <c r="B51" s="25">
        <v>15</v>
      </c>
      <c r="C51" s="27">
        <v>15</v>
      </c>
      <c r="D51" s="31" t="s">
        <v>32</v>
      </c>
      <c r="E51" s="32">
        <v>6</v>
      </c>
      <c r="F51" s="28">
        <f t="shared" si="0"/>
        <v>1.65</v>
      </c>
      <c r="G51" s="25">
        <f t="shared" si="1"/>
        <v>0.99</v>
      </c>
      <c r="H51" s="25">
        <f t="shared" si="2"/>
        <v>0.99</v>
      </c>
      <c r="I51" s="26">
        <f t="shared" si="4"/>
        <v>23.87</v>
      </c>
      <c r="J51" s="25"/>
      <c r="M51" s="43" t="s">
        <v>33</v>
      </c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87"/>
    </row>
    <row r="52" spans="1:25" ht="16" thickBot="1">
      <c r="A52" s="25">
        <v>25</v>
      </c>
      <c r="B52" s="25">
        <v>15</v>
      </c>
      <c r="C52" s="27">
        <v>20</v>
      </c>
      <c r="D52" s="31" t="s">
        <v>33</v>
      </c>
      <c r="E52" s="32">
        <v>6</v>
      </c>
      <c r="F52" s="28">
        <f t="shared" si="0"/>
        <v>1.65</v>
      </c>
      <c r="G52" s="25">
        <f t="shared" si="1"/>
        <v>0.99</v>
      </c>
      <c r="H52" s="25">
        <f t="shared" si="2"/>
        <v>1.32</v>
      </c>
      <c r="I52" s="26">
        <f t="shared" si="4"/>
        <v>23.54</v>
      </c>
      <c r="J52" s="25"/>
    </row>
    <row r="53" spans="1:25" ht="16" thickBot="1">
      <c r="A53" s="127"/>
      <c r="B53" s="127"/>
      <c r="C53" s="128"/>
      <c r="F53" s="129"/>
      <c r="G53" s="127"/>
      <c r="H53" s="127"/>
      <c r="I53" s="130"/>
      <c r="J53" s="127"/>
      <c r="M53" s="39"/>
      <c r="N53" s="40">
        <v>1</v>
      </c>
      <c r="O53" s="40">
        <v>2</v>
      </c>
      <c r="P53" s="40">
        <v>3</v>
      </c>
      <c r="Q53" s="40">
        <v>4</v>
      </c>
      <c r="R53" s="40">
        <v>5</v>
      </c>
      <c r="S53" s="40">
        <v>6</v>
      </c>
      <c r="T53" s="40">
        <v>7</v>
      </c>
      <c r="U53" s="40">
        <v>8</v>
      </c>
      <c r="V53" s="40">
        <v>9</v>
      </c>
      <c r="W53" s="40">
        <v>10</v>
      </c>
      <c r="X53" s="40">
        <v>11</v>
      </c>
      <c r="Y53" s="41">
        <v>12</v>
      </c>
    </row>
    <row r="54" spans="1:25" ht="16" customHeight="1">
      <c r="A54" t="s">
        <v>7</v>
      </c>
      <c r="D54" s="23"/>
      <c r="E54" s="24"/>
      <c r="H54" t="s">
        <v>59</v>
      </c>
      <c r="I54" s="20">
        <f>AVERAGE(I5:I52)</f>
        <v>24.818749999999998</v>
      </c>
      <c r="M54" s="42" t="s">
        <v>26</v>
      </c>
      <c r="N54" s="185" t="s">
        <v>203</v>
      </c>
      <c r="O54" s="185" t="s">
        <v>203</v>
      </c>
      <c r="P54" s="185" t="s">
        <v>203</v>
      </c>
      <c r="Q54" s="185" t="s">
        <v>203</v>
      </c>
      <c r="R54" s="185" t="s">
        <v>203</v>
      </c>
      <c r="S54" s="185" t="s">
        <v>203</v>
      </c>
      <c r="T54" s="185" t="s">
        <v>204</v>
      </c>
      <c r="U54" s="185" t="s">
        <v>204</v>
      </c>
      <c r="V54" s="185" t="s">
        <v>204</v>
      </c>
      <c r="W54" s="185" t="s">
        <v>204</v>
      </c>
      <c r="X54" s="185" t="s">
        <v>204</v>
      </c>
      <c r="Y54" s="185" t="s">
        <v>204</v>
      </c>
    </row>
    <row r="55" spans="1:25">
      <c r="A55">
        <f>COUNT(#REF!)</f>
        <v>0</v>
      </c>
      <c r="D55" s="23"/>
      <c r="E55" s="24"/>
      <c r="I55" s="20">
        <f>MAX(I5:I52)</f>
        <v>26.015000000000001</v>
      </c>
      <c r="J55" s="20">
        <f>I55-I54</f>
        <v>1.1962500000000027</v>
      </c>
      <c r="M55" s="42" t="s">
        <v>27</v>
      </c>
      <c r="N55" s="186"/>
      <c r="O55" s="186"/>
      <c r="P55" s="186"/>
      <c r="Q55" s="186"/>
      <c r="R55" s="186"/>
      <c r="S55" s="186"/>
      <c r="T55" s="186"/>
      <c r="U55" s="186"/>
      <c r="V55" s="186"/>
      <c r="W55" s="186"/>
      <c r="X55" s="186"/>
      <c r="Y55" s="186"/>
    </row>
    <row r="56" spans="1:25">
      <c r="A56" s="1"/>
      <c r="B56" s="1"/>
      <c r="C56" s="1"/>
      <c r="D56" s="89"/>
      <c r="E56" s="90"/>
      <c r="F56" s="1"/>
      <c r="G56" s="1"/>
      <c r="H56" s="1"/>
      <c r="I56" s="131"/>
      <c r="J56" s="1"/>
      <c r="M56" s="42" t="s">
        <v>28</v>
      </c>
      <c r="N56" s="186"/>
      <c r="O56" s="186"/>
      <c r="P56" s="186"/>
      <c r="Q56" s="186"/>
      <c r="R56" s="186"/>
      <c r="S56" s="186"/>
      <c r="T56" s="186"/>
      <c r="U56" s="186"/>
      <c r="V56" s="186"/>
      <c r="W56" s="186"/>
      <c r="X56" s="186"/>
      <c r="Y56" s="186"/>
    </row>
    <row r="57" spans="1:25">
      <c r="A57" s="1"/>
      <c r="B57" s="1"/>
      <c r="C57" s="1"/>
      <c r="D57" s="89"/>
      <c r="E57" s="90"/>
      <c r="F57" s="1"/>
      <c r="G57" s="1"/>
      <c r="H57" s="1"/>
      <c r="I57" s="131"/>
      <c r="J57" s="1"/>
      <c r="M57" s="42" t="s">
        <v>29</v>
      </c>
      <c r="N57" s="186"/>
      <c r="O57" s="186"/>
      <c r="P57" s="186"/>
      <c r="Q57" s="186"/>
      <c r="R57" s="186"/>
      <c r="S57" s="186"/>
      <c r="T57" s="186"/>
      <c r="U57" s="186"/>
      <c r="V57" s="186"/>
      <c r="W57" s="186"/>
      <c r="X57" s="186"/>
      <c r="Y57" s="186"/>
    </row>
    <row r="58" spans="1:25">
      <c r="A58" s="1"/>
      <c r="B58" s="1"/>
      <c r="C58" s="1"/>
      <c r="D58" s="89"/>
      <c r="E58" s="90"/>
      <c r="F58" s="1"/>
      <c r="G58" s="1"/>
      <c r="H58" s="1"/>
      <c r="I58" s="131"/>
      <c r="J58" s="1"/>
      <c r="M58" s="42" t="s">
        <v>30</v>
      </c>
      <c r="N58" s="186"/>
      <c r="O58" s="186"/>
      <c r="P58" s="186"/>
      <c r="Q58" s="186"/>
      <c r="R58" s="186"/>
      <c r="S58" s="186"/>
      <c r="T58" s="186"/>
      <c r="U58" s="186"/>
      <c r="V58" s="186"/>
      <c r="W58" s="186"/>
      <c r="X58" s="186"/>
      <c r="Y58" s="186"/>
    </row>
    <row r="59" spans="1:25">
      <c r="A59" s="1"/>
      <c r="B59" s="1"/>
      <c r="C59" s="1"/>
      <c r="D59" s="89"/>
      <c r="E59" s="90"/>
      <c r="F59" s="1"/>
      <c r="G59" s="1"/>
      <c r="H59" s="1"/>
      <c r="I59" s="131"/>
      <c r="J59" s="1"/>
      <c r="M59" s="42" t="s">
        <v>31</v>
      </c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186"/>
    </row>
    <row r="60" spans="1:25">
      <c r="A60" s="1" t="s">
        <v>214</v>
      </c>
      <c r="B60" s="1"/>
      <c r="C60" s="1"/>
      <c r="D60" s="89"/>
      <c r="E60" s="90"/>
      <c r="F60" s="1"/>
      <c r="G60" s="1"/>
      <c r="H60" s="1"/>
      <c r="I60" s="131"/>
      <c r="J60" s="1"/>
      <c r="M60" s="42" t="s">
        <v>32</v>
      </c>
      <c r="N60" s="186"/>
      <c r="O60" s="186"/>
      <c r="P60" s="186"/>
      <c r="Q60" s="186"/>
      <c r="R60" s="186"/>
      <c r="S60" s="186"/>
      <c r="T60" s="186"/>
      <c r="U60" s="186"/>
      <c r="V60" s="186"/>
      <c r="W60" s="186"/>
      <c r="X60" s="186"/>
      <c r="Y60" s="186"/>
    </row>
    <row r="61" spans="1:25" ht="16" thickBot="1">
      <c r="J61" s="1"/>
      <c r="M61" s="43" t="s">
        <v>33</v>
      </c>
      <c r="N61" s="187"/>
      <c r="O61" s="187"/>
      <c r="P61" s="187"/>
      <c r="Q61" s="187"/>
      <c r="R61" s="187"/>
      <c r="S61" s="187"/>
      <c r="T61" s="187"/>
      <c r="U61" s="187"/>
      <c r="V61" s="187"/>
      <c r="W61" s="187"/>
      <c r="X61" s="187"/>
      <c r="Y61" s="187"/>
    </row>
    <row r="62" spans="1:25">
      <c r="J62" s="1"/>
    </row>
    <row r="63" spans="1:25">
      <c r="J63" s="1"/>
    </row>
    <row r="64" spans="1:25" ht="16" thickBot="1">
      <c r="A64" t="s">
        <v>35</v>
      </c>
      <c r="J64" s="1"/>
      <c r="M64" s="44" t="s">
        <v>93</v>
      </c>
      <c r="P64" t="s">
        <v>213</v>
      </c>
    </row>
    <row r="65" spans="1:19" ht="16" thickBot="1">
      <c r="A65" t="s">
        <v>208</v>
      </c>
      <c r="J65" s="1"/>
      <c r="M65" s="45" t="s">
        <v>95</v>
      </c>
      <c r="N65" s="46" t="s">
        <v>96</v>
      </c>
      <c r="O65" s="47" t="s">
        <v>97</v>
      </c>
      <c r="P65" s="48" t="s">
        <v>98</v>
      </c>
      <c r="Q65" s="49">
        <v>1</v>
      </c>
    </row>
    <row r="66" spans="1:19">
      <c r="A66" t="s">
        <v>206</v>
      </c>
      <c r="J66" s="1"/>
      <c r="M66" s="50" t="s">
        <v>11</v>
      </c>
      <c r="N66" s="51"/>
      <c r="O66" s="37"/>
      <c r="P66" s="52">
        <v>500</v>
      </c>
      <c r="Q66" s="53">
        <f>P66*Q$64</f>
        <v>0</v>
      </c>
    </row>
    <row r="67" spans="1:19">
      <c r="A67" t="s">
        <v>207</v>
      </c>
      <c r="J67" s="1"/>
      <c r="M67" s="54" t="s">
        <v>99</v>
      </c>
      <c r="N67" s="51">
        <v>5</v>
      </c>
      <c r="O67" s="37">
        <f>N67/100*96</f>
        <v>4.8000000000000007</v>
      </c>
      <c r="P67" s="52">
        <f>O67</f>
        <v>4.8000000000000007</v>
      </c>
      <c r="Q67" s="53">
        <f t="shared" ref="Q67:Q70" si="5">P67*Q$64</f>
        <v>0</v>
      </c>
    </row>
    <row r="68" spans="1:19">
      <c r="A68" t="s">
        <v>210</v>
      </c>
      <c r="J68" s="1"/>
      <c r="M68" s="54" t="s">
        <v>100</v>
      </c>
      <c r="N68" s="51">
        <v>10</v>
      </c>
      <c r="O68" s="37">
        <f>N68/100*96</f>
        <v>9.6000000000000014</v>
      </c>
      <c r="P68" s="52">
        <f>O68</f>
        <v>9.6000000000000014</v>
      </c>
      <c r="Q68" s="53">
        <f t="shared" si="5"/>
        <v>0</v>
      </c>
    </row>
    <row r="69" spans="1:19">
      <c r="A69" t="s">
        <v>211</v>
      </c>
      <c r="J69" s="1"/>
      <c r="M69" s="54" t="s">
        <v>3</v>
      </c>
      <c r="N69" s="51">
        <v>5</v>
      </c>
      <c r="O69" s="37">
        <f>N69/100*96</f>
        <v>4.8000000000000007</v>
      </c>
      <c r="P69" s="52">
        <f>O69</f>
        <v>4.8000000000000007</v>
      </c>
      <c r="Q69" s="53">
        <f t="shared" si="5"/>
        <v>0</v>
      </c>
    </row>
    <row r="70" spans="1:19" ht="16" thickBot="1">
      <c r="A70" t="s">
        <v>209</v>
      </c>
      <c r="J70" s="1"/>
      <c r="M70" s="55" t="s">
        <v>101</v>
      </c>
      <c r="N70" s="56">
        <v>2.5</v>
      </c>
      <c r="O70" s="57">
        <f>N70/100*96</f>
        <v>2.4000000000000004</v>
      </c>
      <c r="P70" s="58">
        <f>O70</f>
        <v>2.4000000000000004</v>
      </c>
      <c r="Q70" s="53">
        <f t="shared" si="5"/>
        <v>0</v>
      </c>
    </row>
    <row r="71" spans="1:19" ht="16" thickBot="1">
      <c r="B71" t="s">
        <v>46</v>
      </c>
      <c r="J71" s="1"/>
      <c r="M71" s="35" t="s">
        <v>40</v>
      </c>
      <c r="N71" s="10"/>
      <c r="O71" s="10"/>
    </row>
    <row r="72" spans="1:19">
      <c r="A72" t="s">
        <v>47</v>
      </c>
      <c r="J72" s="1"/>
      <c r="M72" s="36" t="s">
        <v>11</v>
      </c>
      <c r="N72" s="37">
        <v>450</v>
      </c>
      <c r="O72" s="37">
        <f>N72*1</f>
        <v>450</v>
      </c>
      <c r="P72" s="126"/>
    </row>
    <row r="73" spans="1:19" ht="16" thickBot="1">
      <c r="B73" t="s">
        <v>48</v>
      </c>
      <c r="J73" s="1"/>
      <c r="M73" s="38" t="s">
        <v>41</v>
      </c>
      <c r="N73" s="37">
        <f>N72/25</f>
        <v>18</v>
      </c>
      <c r="O73" s="37">
        <f>N73*1</f>
        <v>18</v>
      </c>
      <c r="P73" s="126"/>
    </row>
    <row r="74" spans="1:19" ht="16" thickBot="1">
      <c r="J74" s="1"/>
      <c r="M74" s="2" t="s">
        <v>14</v>
      </c>
      <c r="N74" s="3"/>
      <c r="O74" s="3"/>
      <c r="P74" s="4" t="s">
        <v>15</v>
      </c>
      <c r="S74" t="s">
        <v>102</v>
      </c>
    </row>
    <row r="75" spans="1:19" ht="16" thickBot="1">
      <c r="A75" t="s">
        <v>53</v>
      </c>
      <c r="J75" s="1"/>
      <c r="M75" s="6"/>
      <c r="N75" s="7" t="s">
        <v>16</v>
      </c>
      <c r="O75" s="8" t="s">
        <v>17</v>
      </c>
      <c r="P75" s="9">
        <v>48</v>
      </c>
      <c r="S75" t="s">
        <v>103</v>
      </c>
    </row>
    <row r="76" spans="1:19">
      <c r="A76" t="s">
        <v>50</v>
      </c>
      <c r="B76" t="s">
        <v>212</v>
      </c>
      <c r="J76" s="1"/>
      <c r="M76" s="11" t="s">
        <v>5</v>
      </c>
      <c r="N76" s="12">
        <v>0.05</v>
      </c>
      <c r="O76" s="13">
        <f>N76*8</f>
        <v>0.4</v>
      </c>
      <c r="P76" s="14">
        <f>((N76*P75)*0.1)+(N76*P75)</f>
        <v>2.6400000000000006</v>
      </c>
    </row>
    <row r="77" spans="1:19">
      <c r="B77" t="s">
        <v>51</v>
      </c>
      <c r="C77" s="1"/>
      <c r="D77" s="89"/>
      <c r="E77" s="90"/>
      <c r="F77" s="1"/>
      <c r="G77" s="1"/>
      <c r="H77" s="1"/>
      <c r="I77" s="131"/>
      <c r="J77" s="1"/>
      <c r="M77" s="15" t="s">
        <v>18</v>
      </c>
      <c r="N77" s="12">
        <f>50/12</f>
        <v>4.166666666666667</v>
      </c>
      <c r="O77" s="13">
        <f>N77*8</f>
        <v>33.333333333333336</v>
      </c>
      <c r="P77" s="16">
        <f>((N77*P75)*0.1)+(N77*P75)</f>
        <v>220</v>
      </c>
    </row>
    <row r="78" spans="1:19">
      <c r="B78" t="s">
        <v>54</v>
      </c>
      <c r="C78" s="1"/>
      <c r="D78" s="89"/>
      <c r="E78" s="90"/>
      <c r="F78" s="1"/>
      <c r="G78" s="1"/>
      <c r="H78" s="1"/>
      <c r="I78" s="131"/>
      <c r="J78" s="1"/>
      <c r="M78" s="17" t="s">
        <v>19</v>
      </c>
      <c r="N78" s="12">
        <f>50/12</f>
        <v>4.166666666666667</v>
      </c>
      <c r="O78" s="13">
        <f>N78*8</f>
        <v>33.333333333333336</v>
      </c>
      <c r="P78" s="18">
        <f>((N78*P75)*0.1)+(N78*P75)</f>
        <v>220</v>
      </c>
    </row>
    <row r="79" spans="1:19">
      <c r="A79" t="s">
        <v>55</v>
      </c>
      <c r="C79" s="1"/>
      <c r="D79" s="89"/>
      <c r="E79" s="90"/>
      <c r="F79" s="1"/>
      <c r="G79" s="1"/>
      <c r="H79" s="1"/>
      <c r="I79" s="131"/>
      <c r="J79" s="1"/>
      <c r="M79" s="59" t="s">
        <v>20</v>
      </c>
      <c r="N79" s="60">
        <f>500/12</f>
        <v>41.666666666666664</v>
      </c>
      <c r="O79" s="61">
        <f>N79*8</f>
        <v>333.33333333333331</v>
      </c>
      <c r="P79" s="62">
        <f>((N79*P75)*0.1)+(N79*P75)</f>
        <v>2200</v>
      </c>
    </row>
    <row r="80" spans="1:19" ht="16" thickBot="1">
      <c r="B80" t="s">
        <v>56</v>
      </c>
      <c r="C80" s="1"/>
      <c r="D80" s="89"/>
      <c r="E80" s="90"/>
      <c r="F80" s="1"/>
      <c r="G80" s="1"/>
      <c r="H80" s="1"/>
      <c r="I80" s="131"/>
      <c r="J80" s="1"/>
      <c r="M80" s="21" t="s">
        <v>21</v>
      </c>
      <c r="N80" s="12">
        <f>N79/2</f>
        <v>20.833333333333332</v>
      </c>
      <c r="O80" s="13">
        <f>N80*8</f>
        <v>166.66666666666666</v>
      </c>
      <c r="P80" s="22">
        <f>((N80*P75)*0.1)+(N80*P75)</f>
        <v>1100</v>
      </c>
      <c r="R80" t="s">
        <v>104</v>
      </c>
    </row>
    <row r="81" spans="1:10">
      <c r="B81" t="s">
        <v>0</v>
      </c>
      <c r="C81" s="1"/>
      <c r="D81" s="89"/>
      <c r="E81" s="90"/>
      <c r="F81" s="1"/>
      <c r="G81" s="1"/>
      <c r="H81" s="1"/>
      <c r="I81" s="131"/>
      <c r="J81" s="1"/>
    </row>
    <row r="82" spans="1:10">
      <c r="A82" s="1"/>
      <c r="B82" s="1"/>
      <c r="C82" s="1"/>
      <c r="D82" s="89"/>
      <c r="E82" s="90"/>
      <c r="F82" s="1"/>
      <c r="G82" s="1"/>
      <c r="H82" s="1"/>
      <c r="I82" s="131"/>
      <c r="J82" s="1"/>
    </row>
    <row r="83" spans="1:10">
      <c r="A83" s="1"/>
      <c r="B83" s="1"/>
      <c r="C83" s="1"/>
      <c r="D83" s="89"/>
      <c r="E83" s="90"/>
      <c r="F83" s="1"/>
      <c r="G83" s="1"/>
      <c r="H83" s="1"/>
      <c r="I83" s="131"/>
      <c r="J83" s="1"/>
    </row>
    <row r="84" spans="1:10">
      <c r="A84" s="1"/>
      <c r="B84" s="1"/>
      <c r="C84" s="1"/>
      <c r="D84" s="89"/>
      <c r="E84" s="90"/>
      <c r="F84" s="1"/>
      <c r="G84" s="1"/>
      <c r="H84" s="1"/>
      <c r="I84" s="131"/>
      <c r="J84" s="1"/>
    </row>
    <row r="85" spans="1:10">
      <c r="A85" s="1"/>
      <c r="B85" s="1"/>
      <c r="C85" s="1"/>
      <c r="D85" s="89"/>
      <c r="E85" s="90"/>
      <c r="F85" s="1"/>
      <c r="G85" s="1"/>
      <c r="H85" s="1"/>
      <c r="I85" s="131"/>
      <c r="J85" s="1"/>
    </row>
    <row r="86" spans="1:10">
      <c r="A86" s="63" t="s">
        <v>105</v>
      </c>
      <c r="C86" t="s">
        <v>106</v>
      </c>
      <c r="D86" s="23"/>
      <c r="E86" s="24"/>
      <c r="H86" t="s">
        <v>107</v>
      </c>
      <c r="I86" t="s">
        <v>108</v>
      </c>
      <c r="J86" t="s">
        <v>109</v>
      </c>
    </row>
    <row r="87" spans="1:10" ht="16" thickBot="1">
      <c r="D87" s="23"/>
      <c r="E87" s="24"/>
    </row>
    <row r="88" spans="1:10" ht="16" thickBot="1">
      <c r="A88" s="64" t="s">
        <v>110</v>
      </c>
      <c r="B88" s="10"/>
      <c r="C88" s="10"/>
      <c r="D88" s="10"/>
      <c r="E88" s="10"/>
    </row>
    <row r="89" spans="1:10">
      <c r="A89" s="65" t="s">
        <v>111</v>
      </c>
      <c r="B89" s="66">
        <v>830</v>
      </c>
      <c r="C89" s="67" t="s">
        <v>112</v>
      </c>
      <c r="D89" s="10"/>
      <c r="E89" s="10"/>
    </row>
    <row r="90" spans="1:10" ht="16" thickBot="1">
      <c r="A90" s="68" t="s">
        <v>113</v>
      </c>
      <c r="B90" s="69" t="s">
        <v>114</v>
      </c>
      <c r="C90" s="70"/>
      <c r="D90" s="10"/>
      <c r="E90" s="10"/>
    </row>
    <row r="91" spans="1:10">
      <c r="A91" s="71" t="s">
        <v>115</v>
      </c>
      <c r="B91" s="10"/>
      <c r="C91" s="10"/>
      <c r="D91" s="10"/>
      <c r="E91" s="10"/>
    </row>
    <row r="92" spans="1:10">
      <c r="A92" s="72">
        <v>817</v>
      </c>
      <c r="B92" s="73" t="s">
        <v>116</v>
      </c>
      <c r="C92" s="70" t="s">
        <v>117</v>
      </c>
      <c r="D92" s="10"/>
      <c r="E92" s="10"/>
    </row>
    <row r="93" spans="1:10" ht="16" thickBot="1">
      <c r="A93" s="74"/>
      <c r="B93" s="75"/>
      <c r="C93" s="75"/>
      <c r="D93" s="74"/>
      <c r="E93" s="10"/>
    </row>
    <row r="94" spans="1:10">
      <c r="A94" s="79" t="s">
        <v>2</v>
      </c>
      <c r="B94" s="80"/>
      <c r="C94" s="80"/>
      <c r="D94" s="81"/>
      <c r="E94" s="82"/>
      <c r="F94" s="83"/>
      <c r="G94" t="s">
        <v>141</v>
      </c>
    </row>
    <row r="95" spans="1:10">
      <c r="A95" s="84"/>
      <c r="B95" s="76" t="s">
        <v>118</v>
      </c>
      <c r="C95" s="72"/>
      <c r="D95" s="72"/>
      <c r="E95" s="72"/>
      <c r="F95" s="85"/>
    </row>
    <row r="96" spans="1:10">
      <c r="A96" s="84"/>
      <c r="B96" s="77">
        <v>12</v>
      </c>
      <c r="C96" s="78" t="s">
        <v>119</v>
      </c>
      <c r="D96" s="72"/>
      <c r="E96" s="72"/>
      <c r="F96" s="85"/>
    </row>
    <row r="97" spans="1:6">
      <c r="A97" s="84"/>
      <c r="B97" s="77">
        <v>1</v>
      </c>
      <c r="C97" s="72" t="s">
        <v>120</v>
      </c>
      <c r="D97" s="72"/>
      <c r="E97" s="72"/>
      <c r="F97" s="85"/>
    </row>
    <row r="98" spans="1:6">
      <c r="A98" s="84"/>
      <c r="B98" s="72">
        <f>25*B97*B96</f>
        <v>300</v>
      </c>
      <c r="C98" s="72" t="s">
        <v>121</v>
      </c>
      <c r="D98" s="72"/>
      <c r="E98" s="72"/>
      <c r="F98" s="85"/>
    </row>
    <row r="99" spans="1:6">
      <c r="A99" s="84"/>
      <c r="B99" s="72">
        <f>(B98+0.2*B98)*1.5</f>
        <v>540</v>
      </c>
      <c r="C99" s="78" t="s">
        <v>122</v>
      </c>
      <c r="D99" s="72"/>
      <c r="E99" s="72"/>
      <c r="F99" s="85"/>
    </row>
    <row r="100" spans="1:6">
      <c r="A100" s="84"/>
      <c r="B100" s="72" t="s">
        <v>123</v>
      </c>
      <c r="C100" s="72" t="s">
        <v>124</v>
      </c>
      <c r="D100" s="72" t="s">
        <v>125</v>
      </c>
      <c r="E100" s="72" t="s">
        <v>126</v>
      </c>
      <c r="F100" s="85" t="s">
        <v>127</v>
      </c>
    </row>
    <row r="101" spans="1:6">
      <c r="A101" s="84"/>
      <c r="B101" s="72">
        <f>F101*E101/C101/1000</f>
        <v>0.54</v>
      </c>
      <c r="C101" s="77">
        <v>1000</v>
      </c>
      <c r="D101" s="72">
        <f>F101-B101</f>
        <v>539.46</v>
      </c>
      <c r="E101" s="77">
        <v>1000</v>
      </c>
      <c r="F101" s="85">
        <f>B99</f>
        <v>540</v>
      </c>
    </row>
    <row r="102" spans="1:6">
      <c r="A102" s="84"/>
      <c r="B102" s="72" t="s">
        <v>128</v>
      </c>
      <c r="C102" s="72"/>
      <c r="D102" s="72" t="s">
        <v>125</v>
      </c>
      <c r="E102" s="72"/>
      <c r="F102" s="85"/>
    </row>
    <row r="103" spans="1:6" ht="16" thickBot="1">
      <c r="A103" s="86"/>
      <c r="B103" s="87">
        <f>F101/3</f>
        <v>180</v>
      </c>
      <c r="C103" s="87" t="s">
        <v>129</v>
      </c>
      <c r="D103" s="87">
        <f>F101*2/3</f>
        <v>360</v>
      </c>
      <c r="E103" s="87"/>
      <c r="F103" s="88"/>
    </row>
    <row r="104" spans="1:6">
      <c r="D104" s="23"/>
      <c r="E104" s="24"/>
    </row>
    <row r="105" spans="1:6" ht="16" thickBot="1">
      <c r="A105" t="s">
        <v>140</v>
      </c>
      <c r="D105" s="23"/>
      <c r="E105" s="24"/>
    </row>
    <row r="106" spans="1:6">
      <c r="A106" s="79" t="s">
        <v>131</v>
      </c>
      <c r="B106" s="80"/>
      <c r="C106" s="80"/>
      <c r="D106" s="81"/>
      <c r="E106" s="82"/>
      <c r="F106" s="83"/>
    </row>
    <row r="107" spans="1:6">
      <c r="A107" s="84"/>
      <c r="B107" s="76" t="s">
        <v>118</v>
      </c>
      <c r="C107" s="72"/>
      <c r="D107" s="72"/>
      <c r="E107" s="72"/>
      <c r="F107" s="85"/>
    </row>
    <row r="108" spans="1:6">
      <c r="A108" s="84"/>
      <c r="B108" s="77">
        <v>96</v>
      </c>
      <c r="C108" s="78" t="s">
        <v>119</v>
      </c>
      <c r="D108" s="72"/>
      <c r="E108" s="72"/>
      <c r="F108" s="85"/>
    </row>
    <row r="109" spans="1:6">
      <c r="A109" s="84"/>
      <c r="B109" s="72">
        <f>25*B108</f>
        <v>2400</v>
      </c>
      <c r="C109" s="72" t="s">
        <v>121</v>
      </c>
      <c r="D109" s="72"/>
      <c r="E109" s="72"/>
      <c r="F109" s="85"/>
    </row>
    <row r="110" spans="1:6">
      <c r="A110" s="84"/>
      <c r="B110" s="72">
        <f>(B109+0.2*B109)*2</f>
        <v>5760</v>
      </c>
      <c r="C110" s="78" t="s">
        <v>122</v>
      </c>
      <c r="D110" s="72"/>
      <c r="E110" s="72"/>
      <c r="F110" s="85"/>
    </row>
    <row r="111" spans="1:6">
      <c r="A111" s="84"/>
      <c r="B111" s="72" t="s">
        <v>123</v>
      </c>
      <c r="C111" s="72" t="s">
        <v>124</v>
      </c>
      <c r="D111" s="72" t="s">
        <v>125</v>
      </c>
      <c r="E111" s="72" t="s">
        <v>126</v>
      </c>
      <c r="F111" s="85" t="s">
        <v>127</v>
      </c>
    </row>
    <row r="112" spans="1:6">
      <c r="A112" s="84"/>
      <c r="B112" s="72">
        <f>F112*E112/C112/1000</f>
        <v>1.728</v>
      </c>
      <c r="C112" s="77">
        <v>1000</v>
      </c>
      <c r="D112" s="72">
        <f>F112-B112</f>
        <v>5758.2719999999999</v>
      </c>
      <c r="E112" s="77">
        <v>300</v>
      </c>
      <c r="F112" s="85">
        <f>B110</f>
        <v>5760</v>
      </c>
    </row>
    <row r="113" spans="1:6">
      <c r="A113" s="84"/>
      <c r="B113" s="1"/>
      <c r="C113" s="1"/>
      <c r="D113" s="89"/>
      <c r="E113" s="90"/>
      <c r="F113" s="91"/>
    </row>
    <row r="114" spans="1:6">
      <c r="A114" s="92" t="s">
        <v>136</v>
      </c>
      <c r="B114" s="1"/>
      <c r="C114" s="1"/>
      <c r="D114" s="89"/>
      <c r="E114" s="90"/>
      <c r="F114" s="91"/>
    </row>
    <row r="115" spans="1:6">
      <c r="A115" s="84"/>
      <c r="B115" s="76" t="s">
        <v>118</v>
      </c>
      <c r="C115" s="72"/>
      <c r="D115" s="72"/>
      <c r="E115" s="72"/>
      <c r="F115" s="85"/>
    </row>
    <row r="116" spans="1:6">
      <c r="A116" s="84"/>
      <c r="B116" s="77">
        <v>96</v>
      </c>
      <c r="C116" s="78" t="s">
        <v>119</v>
      </c>
      <c r="D116" s="72"/>
      <c r="E116" s="72"/>
      <c r="F116" s="85"/>
    </row>
    <row r="117" spans="1:6">
      <c r="A117" s="84"/>
      <c r="B117" s="72">
        <f>25*B116</f>
        <v>2400</v>
      </c>
      <c r="C117" s="72" t="s">
        <v>121</v>
      </c>
      <c r="D117" s="72"/>
      <c r="E117" s="72"/>
      <c r="F117" s="85"/>
    </row>
    <row r="118" spans="1:6">
      <c r="A118" s="84"/>
      <c r="B118" s="72">
        <f>(B117+0.2*B117)*2</f>
        <v>5760</v>
      </c>
      <c r="C118" s="78" t="s">
        <v>122</v>
      </c>
      <c r="D118" s="72"/>
      <c r="E118" s="72"/>
      <c r="F118" s="85"/>
    </row>
    <row r="119" spans="1:6">
      <c r="A119" s="84"/>
      <c r="B119" s="72" t="s">
        <v>133</v>
      </c>
      <c r="C119" s="72" t="s">
        <v>134</v>
      </c>
      <c r="D119" s="72" t="s">
        <v>125</v>
      </c>
      <c r="E119" s="72" t="s">
        <v>126</v>
      </c>
      <c r="F119" s="85" t="s">
        <v>127</v>
      </c>
    </row>
    <row r="120" spans="1:6">
      <c r="A120" s="84"/>
      <c r="B120" s="72">
        <f>F120*E120/C120</f>
        <v>1920</v>
      </c>
      <c r="C120" s="77">
        <v>300</v>
      </c>
      <c r="D120" s="72">
        <f>F120-B120</f>
        <v>3840</v>
      </c>
      <c r="E120" s="77">
        <v>100</v>
      </c>
      <c r="F120" s="85">
        <f>B118</f>
        <v>5760</v>
      </c>
    </row>
    <row r="121" spans="1:6">
      <c r="A121" s="84"/>
      <c r="B121" s="1"/>
      <c r="C121" s="1"/>
      <c r="D121" s="89"/>
      <c r="E121" s="90"/>
      <c r="F121" s="91"/>
    </row>
    <row r="122" spans="1:6">
      <c r="A122" s="92" t="s">
        <v>137</v>
      </c>
      <c r="B122" s="1"/>
      <c r="C122" s="1"/>
      <c r="D122" s="89"/>
      <c r="E122" s="90"/>
      <c r="F122" s="91"/>
    </row>
    <row r="123" spans="1:6">
      <c r="A123" s="84"/>
      <c r="B123" s="76" t="s">
        <v>118</v>
      </c>
      <c r="C123" s="72"/>
      <c r="D123" s="72"/>
      <c r="E123" s="72"/>
      <c r="F123" s="85"/>
    </row>
    <row r="124" spans="1:6">
      <c r="A124" s="84"/>
      <c r="B124" s="77">
        <v>96</v>
      </c>
      <c r="C124" s="78" t="s">
        <v>119</v>
      </c>
      <c r="D124" s="72"/>
      <c r="E124" s="72"/>
      <c r="F124" s="85"/>
    </row>
    <row r="125" spans="1:6">
      <c r="A125" s="84"/>
      <c r="B125" s="72">
        <f>25*B124</f>
        <v>2400</v>
      </c>
      <c r="C125" s="72" t="s">
        <v>121</v>
      </c>
      <c r="D125" s="72"/>
      <c r="E125" s="72"/>
      <c r="F125" s="85"/>
    </row>
    <row r="126" spans="1:6">
      <c r="A126" s="84"/>
      <c r="B126" s="72">
        <f>(B125+0.2*B125)*2</f>
        <v>5760</v>
      </c>
      <c r="C126" s="78" t="s">
        <v>122</v>
      </c>
      <c r="D126" s="72"/>
      <c r="E126" s="72"/>
      <c r="F126" s="85"/>
    </row>
    <row r="127" spans="1:6">
      <c r="A127" s="84"/>
      <c r="B127" s="72" t="s">
        <v>133</v>
      </c>
      <c r="C127" s="72" t="s">
        <v>134</v>
      </c>
      <c r="D127" s="72" t="s">
        <v>125</v>
      </c>
      <c r="E127" s="72" t="s">
        <v>126</v>
      </c>
      <c r="F127" s="85" t="s">
        <v>127</v>
      </c>
    </row>
    <row r="128" spans="1:6" ht="16" thickBot="1">
      <c r="A128" s="86"/>
      <c r="B128" s="87">
        <f>F128*E128/C128</f>
        <v>1728</v>
      </c>
      <c r="C128" s="93">
        <v>100</v>
      </c>
      <c r="D128" s="87">
        <f>F128-B128</f>
        <v>4032</v>
      </c>
      <c r="E128" s="93">
        <v>30</v>
      </c>
      <c r="F128" s="88">
        <f>B126</f>
        <v>5760</v>
      </c>
    </row>
    <row r="129" spans="1:5">
      <c r="D129" s="23"/>
      <c r="E129" s="24"/>
    </row>
    <row r="130" spans="1:5">
      <c r="A130" t="s">
        <v>132</v>
      </c>
    </row>
    <row r="131" spans="1:5">
      <c r="A131" t="s">
        <v>135</v>
      </c>
    </row>
    <row r="132" spans="1:5">
      <c r="A132" t="s">
        <v>138</v>
      </c>
    </row>
    <row r="133" spans="1:5">
      <c r="A133" t="s">
        <v>139</v>
      </c>
    </row>
  </sheetData>
  <mergeCells count="49">
    <mergeCell ref="D3:E3"/>
    <mergeCell ref="Y24:Y31"/>
    <mergeCell ref="N34:N41"/>
    <mergeCell ref="O34:O41"/>
    <mergeCell ref="P34:P41"/>
    <mergeCell ref="Q34:Q41"/>
    <mergeCell ref="R34:R41"/>
    <mergeCell ref="S34:S41"/>
    <mergeCell ref="T34:T41"/>
    <mergeCell ref="U34:U41"/>
    <mergeCell ref="V34:V41"/>
    <mergeCell ref="S24:S31"/>
    <mergeCell ref="T24:T31"/>
    <mergeCell ref="U24:U31"/>
    <mergeCell ref="V24:V31"/>
    <mergeCell ref="W24:W31"/>
    <mergeCell ref="V44:V51"/>
    <mergeCell ref="N54:N61"/>
    <mergeCell ref="O54:O61"/>
    <mergeCell ref="P54:P61"/>
    <mergeCell ref="Q54:Q61"/>
    <mergeCell ref="R54:R61"/>
    <mergeCell ref="N44:N51"/>
    <mergeCell ref="O44:O51"/>
    <mergeCell ref="P44:P51"/>
    <mergeCell ref="T44:T51"/>
    <mergeCell ref="N24:N31"/>
    <mergeCell ref="S54:S61"/>
    <mergeCell ref="T54:T61"/>
    <mergeCell ref="U54:U61"/>
    <mergeCell ref="O24:O31"/>
    <mergeCell ref="Q44:Q51"/>
    <mergeCell ref="U44:U51"/>
    <mergeCell ref="Y54:Y61"/>
    <mergeCell ref="R24:R31"/>
    <mergeCell ref="Q24:Q31"/>
    <mergeCell ref="P24:P31"/>
    <mergeCell ref="Y44:Y51"/>
    <mergeCell ref="Y34:Y41"/>
    <mergeCell ref="X24:X31"/>
    <mergeCell ref="W54:W61"/>
    <mergeCell ref="X54:X61"/>
    <mergeCell ref="W44:W51"/>
    <mergeCell ref="X44:X51"/>
    <mergeCell ref="W34:W41"/>
    <mergeCell ref="X34:X41"/>
    <mergeCell ref="R44:R51"/>
    <mergeCell ref="S44:S51"/>
    <mergeCell ref="V54:V61"/>
  </mergeCells>
  <phoneticPr fontId="5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52"/>
  <sheetViews>
    <sheetView workbookViewId="0">
      <selection activeCell="AH18" sqref="AH18:AT26"/>
    </sheetView>
  </sheetViews>
  <sheetFormatPr baseColWidth="10" defaultRowHeight="15"/>
  <sheetData>
    <row r="1" spans="1:47">
      <c r="A1" t="s">
        <v>215</v>
      </c>
      <c r="Q1" t="s">
        <v>216</v>
      </c>
      <c r="AG1" t="s">
        <v>217</v>
      </c>
    </row>
    <row r="2" spans="1:47">
      <c r="A2" s="94" t="s">
        <v>149</v>
      </c>
      <c r="B2" s="95"/>
      <c r="Q2" s="94" t="s">
        <v>149</v>
      </c>
      <c r="R2" s="95"/>
      <c r="AG2" s="94" t="s">
        <v>149</v>
      </c>
      <c r="AH2" s="95"/>
    </row>
    <row r="3" spans="1:47" ht="36">
      <c r="A3" s="95" t="s">
        <v>150</v>
      </c>
      <c r="B3" s="95">
        <v>23.6</v>
      </c>
      <c r="Q3" s="95" t="s">
        <v>150</v>
      </c>
      <c r="R3" s="95">
        <v>23.3</v>
      </c>
      <c r="AG3" s="95" t="s">
        <v>150</v>
      </c>
      <c r="AH3" s="95">
        <v>23</v>
      </c>
    </row>
    <row r="5" spans="1:47">
      <c r="B5" s="96"/>
      <c r="C5" s="97">
        <v>1</v>
      </c>
      <c r="D5" s="97">
        <v>2</v>
      </c>
      <c r="E5" s="97">
        <v>3</v>
      </c>
      <c r="F5" s="97">
        <v>4</v>
      </c>
      <c r="G5" s="97">
        <v>5</v>
      </c>
      <c r="H5" s="97">
        <v>6</v>
      </c>
      <c r="I5" s="97">
        <v>7</v>
      </c>
      <c r="J5" s="97">
        <v>8</v>
      </c>
      <c r="K5" s="97">
        <v>9</v>
      </c>
      <c r="L5" s="97">
        <v>10</v>
      </c>
      <c r="M5" s="97">
        <v>11</v>
      </c>
      <c r="N5" s="97">
        <v>12</v>
      </c>
      <c r="R5" s="96"/>
      <c r="S5" s="97">
        <v>1</v>
      </c>
      <c r="T5" s="97">
        <v>2</v>
      </c>
      <c r="U5" s="97">
        <v>3</v>
      </c>
      <c r="V5" s="97">
        <v>4</v>
      </c>
      <c r="W5" s="97">
        <v>5</v>
      </c>
      <c r="X5" s="97">
        <v>6</v>
      </c>
      <c r="Y5" s="97">
        <v>7</v>
      </c>
      <c r="Z5" s="97">
        <v>8</v>
      </c>
      <c r="AA5" s="97">
        <v>9</v>
      </c>
      <c r="AB5" s="97">
        <v>10</v>
      </c>
      <c r="AC5" s="97">
        <v>11</v>
      </c>
      <c r="AD5" s="97">
        <v>12</v>
      </c>
      <c r="AH5" s="96"/>
      <c r="AI5" s="97">
        <v>1</v>
      </c>
      <c r="AJ5" s="97">
        <v>2</v>
      </c>
      <c r="AK5" s="97">
        <v>3</v>
      </c>
      <c r="AL5" s="97">
        <v>4</v>
      </c>
      <c r="AM5" s="97">
        <v>5</v>
      </c>
      <c r="AN5" s="97">
        <v>6</v>
      </c>
      <c r="AO5" s="97">
        <v>7</v>
      </c>
      <c r="AP5" s="97">
        <v>8</v>
      </c>
      <c r="AQ5" s="97">
        <v>9</v>
      </c>
      <c r="AR5" s="97">
        <v>10</v>
      </c>
      <c r="AS5" s="97">
        <v>11</v>
      </c>
      <c r="AT5" s="97">
        <v>12</v>
      </c>
    </row>
    <row r="6" spans="1:47">
      <c r="B6" s="97" t="s">
        <v>26</v>
      </c>
      <c r="C6" s="101">
        <v>1051</v>
      </c>
      <c r="D6" s="104">
        <v>2618</v>
      </c>
      <c r="E6" s="102">
        <v>1804</v>
      </c>
      <c r="F6" s="100">
        <v>923</v>
      </c>
      <c r="G6" s="102">
        <v>1596</v>
      </c>
      <c r="H6" s="100">
        <v>989</v>
      </c>
      <c r="I6" s="101">
        <v>1225</v>
      </c>
      <c r="J6" s="104">
        <v>2719</v>
      </c>
      <c r="K6" s="102">
        <v>1423</v>
      </c>
      <c r="L6" s="100">
        <v>984</v>
      </c>
      <c r="M6" s="101">
        <v>1267</v>
      </c>
      <c r="N6" s="133">
        <v>911</v>
      </c>
      <c r="O6" s="99" t="s">
        <v>149</v>
      </c>
      <c r="R6" s="97" t="s">
        <v>26</v>
      </c>
      <c r="S6" s="102">
        <v>2494</v>
      </c>
      <c r="T6" s="104">
        <v>5058</v>
      </c>
      <c r="U6" s="102">
        <v>3492</v>
      </c>
      <c r="V6" s="101">
        <v>1903</v>
      </c>
      <c r="W6" s="103">
        <v>3727</v>
      </c>
      <c r="X6" s="101">
        <v>1852</v>
      </c>
      <c r="Y6" s="102">
        <v>2380</v>
      </c>
      <c r="Z6" s="104">
        <v>5070</v>
      </c>
      <c r="AA6" s="103">
        <v>3723</v>
      </c>
      <c r="AB6" s="101">
        <v>2070</v>
      </c>
      <c r="AC6" s="103">
        <v>3713</v>
      </c>
      <c r="AD6" s="101">
        <v>1854</v>
      </c>
      <c r="AE6" s="99" t="s">
        <v>149</v>
      </c>
      <c r="AH6" s="97" t="s">
        <v>26</v>
      </c>
      <c r="AI6" s="102">
        <v>3636</v>
      </c>
      <c r="AJ6" s="104">
        <v>7394</v>
      </c>
      <c r="AK6" s="103">
        <v>4603</v>
      </c>
      <c r="AL6" s="101">
        <v>2587</v>
      </c>
      <c r="AM6" s="102">
        <v>4074</v>
      </c>
      <c r="AN6" s="101">
        <v>2415</v>
      </c>
      <c r="AO6" s="102">
        <v>3430</v>
      </c>
      <c r="AP6" s="104">
        <v>6666</v>
      </c>
      <c r="AQ6" s="101">
        <v>2581</v>
      </c>
      <c r="AR6" s="101">
        <v>2310</v>
      </c>
      <c r="AS6" s="102">
        <v>4545</v>
      </c>
      <c r="AT6" s="100">
        <v>1870</v>
      </c>
      <c r="AU6" s="99" t="s">
        <v>149</v>
      </c>
    </row>
    <row r="7" spans="1:47">
      <c r="B7" s="97" t="s">
        <v>27</v>
      </c>
      <c r="C7" s="102">
        <v>1952</v>
      </c>
      <c r="D7" s="101">
        <v>1326</v>
      </c>
      <c r="E7" s="104">
        <v>2618</v>
      </c>
      <c r="F7" s="102">
        <v>1630</v>
      </c>
      <c r="G7" s="101">
        <v>1005</v>
      </c>
      <c r="H7" s="101">
        <v>1403</v>
      </c>
      <c r="I7" s="103">
        <v>2173</v>
      </c>
      <c r="J7" s="101">
        <v>1176</v>
      </c>
      <c r="K7" s="103">
        <v>2195</v>
      </c>
      <c r="L7" s="102">
        <v>1611</v>
      </c>
      <c r="M7" s="100">
        <v>841</v>
      </c>
      <c r="N7" s="101">
        <v>1222</v>
      </c>
      <c r="O7" s="99" t="s">
        <v>149</v>
      </c>
      <c r="R7" s="97" t="s">
        <v>27</v>
      </c>
      <c r="S7" s="104">
        <v>4645</v>
      </c>
      <c r="T7" s="102">
        <v>2763</v>
      </c>
      <c r="U7" s="104">
        <v>5213</v>
      </c>
      <c r="V7" s="102">
        <v>2980</v>
      </c>
      <c r="W7" s="101">
        <v>1750</v>
      </c>
      <c r="X7" s="102">
        <v>2774</v>
      </c>
      <c r="Y7" s="103">
        <v>3853</v>
      </c>
      <c r="Z7" s="101">
        <v>2303</v>
      </c>
      <c r="AA7" s="104">
        <v>4535</v>
      </c>
      <c r="AB7" s="102">
        <v>2794</v>
      </c>
      <c r="AC7" s="100">
        <v>1538</v>
      </c>
      <c r="AD7" s="102">
        <v>2660</v>
      </c>
      <c r="AE7" s="99" t="s">
        <v>149</v>
      </c>
      <c r="AH7" s="97" t="s">
        <v>27</v>
      </c>
      <c r="AI7" s="104">
        <v>5762</v>
      </c>
      <c r="AJ7" s="102">
        <v>3429</v>
      </c>
      <c r="AK7" s="104">
        <v>6670</v>
      </c>
      <c r="AL7" s="102">
        <v>4343</v>
      </c>
      <c r="AM7" s="101">
        <v>2194</v>
      </c>
      <c r="AN7" s="102">
        <v>3705</v>
      </c>
      <c r="AO7" s="102">
        <v>3910</v>
      </c>
      <c r="AP7" s="101">
        <v>2208</v>
      </c>
      <c r="AQ7" s="103">
        <v>5510</v>
      </c>
      <c r="AR7" s="102">
        <v>3422</v>
      </c>
      <c r="AS7" s="100">
        <v>1899</v>
      </c>
      <c r="AT7" s="98">
        <v>1143</v>
      </c>
      <c r="AU7" s="99" t="s">
        <v>149</v>
      </c>
    </row>
    <row r="8" spans="1:47">
      <c r="B8" s="97" t="s">
        <v>28</v>
      </c>
      <c r="C8" s="105">
        <v>3367</v>
      </c>
      <c r="D8" s="103">
        <v>2200</v>
      </c>
      <c r="E8" s="101">
        <v>1186</v>
      </c>
      <c r="F8" s="104">
        <v>2686</v>
      </c>
      <c r="G8" s="101">
        <v>1244</v>
      </c>
      <c r="H8" s="98">
        <v>613</v>
      </c>
      <c r="I8" s="105">
        <v>3347</v>
      </c>
      <c r="J8" s="103">
        <v>2335</v>
      </c>
      <c r="K8" s="100">
        <v>969</v>
      </c>
      <c r="L8" s="104">
        <v>2574</v>
      </c>
      <c r="M8" s="101">
        <v>1212</v>
      </c>
      <c r="N8" s="98">
        <v>573</v>
      </c>
      <c r="O8" s="99" t="s">
        <v>149</v>
      </c>
      <c r="R8" s="97" t="s">
        <v>28</v>
      </c>
      <c r="S8" s="105">
        <v>6154</v>
      </c>
      <c r="T8" s="103">
        <v>4016</v>
      </c>
      <c r="U8" s="101">
        <v>2031</v>
      </c>
      <c r="V8" s="103">
        <v>4066</v>
      </c>
      <c r="W8" s="101">
        <v>2324</v>
      </c>
      <c r="X8" s="98">
        <v>1209</v>
      </c>
      <c r="Y8" s="104">
        <v>5690</v>
      </c>
      <c r="Z8" s="103">
        <v>4246</v>
      </c>
      <c r="AA8" s="101">
        <v>1614</v>
      </c>
      <c r="AB8" s="104">
        <v>4477</v>
      </c>
      <c r="AC8" s="101">
        <v>2137</v>
      </c>
      <c r="AD8" s="98">
        <v>836</v>
      </c>
      <c r="AE8" s="99" t="s">
        <v>149</v>
      </c>
      <c r="AH8" s="97" t="s">
        <v>28</v>
      </c>
      <c r="AI8" s="104">
        <v>7527</v>
      </c>
      <c r="AJ8" s="104">
        <v>5765</v>
      </c>
      <c r="AK8" s="101">
        <v>2640</v>
      </c>
      <c r="AL8" s="104">
        <v>6152</v>
      </c>
      <c r="AM8" s="101">
        <v>2708</v>
      </c>
      <c r="AN8" s="98">
        <v>1214</v>
      </c>
      <c r="AO8" s="105">
        <v>8071</v>
      </c>
      <c r="AP8" s="102">
        <v>3492</v>
      </c>
      <c r="AQ8" s="101">
        <v>2714</v>
      </c>
      <c r="AR8" s="103">
        <v>5088</v>
      </c>
      <c r="AS8" s="102">
        <v>3160</v>
      </c>
      <c r="AT8" s="98">
        <v>1296</v>
      </c>
      <c r="AU8" s="99" t="s">
        <v>149</v>
      </c>
    </row>
    <row r="9" spans="1:47">
      <c r="B9" s="97" t="s">
        <v>29</v>
      </c>
      <c r="C9" s="102">
        <v>1548</v>
      </c>
      <c r="D9" s="105">
        <v>3522</v>
      </c>
      <c r="E9" s="102">
        <v>1858</v>
      </c>
      <c r="F9" s="100">
        <v>812</v>
      </c>
      <c r="G9" s="102">
        <v>1899</v>
      </c>
      <c r="H9" s="101">
        <v>1221</v>
      </c>
      <c r="I9" s="101">
        <v>1405</v>
      </c>
      <c r="J9" s="104">
        <v>3270</v>
      </c>
      <c r="K9" s="102">
        <v>1786</v>
      </c>
      <c r="L9" s="100">
        <v>847</v>
      </c>
      <c r="M9" s="102">
        <v>1877</v>
      </c>
      <c r="N9" s="101">
        <v>1024</v>
      </c>
      <c r="O9" s="99" t="s">
        <v>149</v>
      </c>
      <c r="R9" s="97" t="s">
        <v>29</v>
      </c>
      <c r="S9" s="102">
        <v>3311</v>
      </c>
      <c r="T9" s="104">
        <v>5001</v>
      </c>
      <c r="U9" s="102">
        <v>2997</v>
      </c>
      <c r="V9" s="101">
        <v>1732</v>
      </c>
      <c r="W9" s="102">
        <v>2944</v>
      </c>
      <c r="X9" s="101">
        <v>1890</v>
      </c>
      <c r="Y9" s="102">
        <v>2615</v>
      </c>
      <c r="Z9" s="104">
        <v>5193</v>
      </c>
      <c r="AA9" s="102">
        <v>3112</v>
      </c>
      <c r="AB9" s="100">
        <v>1475</v>
      </c>
      <c r="AC9" s="102">
        <v>3372</v>
      </c>
      <c r="AD9" s="101">
        <v>1932</v>
      </c>
      <c r="AE9" s="99" t="s">
        <v>149</v>
      </c>
      <c r="AH9" s="97" t="s">
        <v>29</v>
      </c>
      <c r="AI9" s="102">
        <v>4176</v>
      </c>
      <c r="AJ9" s="104">
        <v>6181</v>
      </c>
      <c r="AK9" s="102">
        <v>3822</v>
      </c>
      <c r="AL9" s="100">
        <v>2088</v>
      </c>
      <c r="AM9" s="102">
        <v>4006</v>
      </c>
      <c r="AN9" s="101">
        <v>2399</v>
      </c>
      <c r="AO9" s="102">
        <v>3757</v>
      </c>
      <c r="AP9" s="104">
        <v>6329</v>
      </c>
      <c r="AQ9" s="102">
        <v>3829</v>
      </c>
      <c r="AR9" s="100">
        <v>1963</v>
      </c>
      <c r="AS9" s="102">
        <v>4145</v>
      </c>
      <c r="AT9" s="101">
        <v>2494</v>
      </c>
      <c r="AU9" s="99" t="s">
        <v>149</v>
      </c>
    </row>
    <row r="10" spans="1:47">
      <c r="B10" s="97" t="s">
        <v>30</v>
      </c>
      <c r="C10" s="104">
        <v>2612</v>
      </c>
      <c r="D10" s="101">
        <v>1258</v>
      </c>
      <c r="E10" s="104">
        <v>2806</v>
      </c>
      <c r="F10" s="102">
        <v>1739</v>
      </c>
      <c r="G10" s="98">
        <v>657</v>
      </c>
      <c r="H10" s="102">
        <v>1778</v>
      </c>
      <c r="I10" s="103">
        <v>2424</v>
      </c>
      <c r="J10" s="102">
        <v>1490</v>
      </c>
      <c r="K10" s="103">
        <v>2289</v>
      </c>
      <c r="L10" s="132">
        <v>1086</v>
      </c>
      <c r="M10" s="98">
        <v>587</v>
      </c>
      <c r="N10" s="102">
        <v>1687</v>
      </c>
      <c r="O10" s="99" t="s">
        <v>149</v>
      </c>
      <c r="R10" s="97" t="s">
        <v>30</v>
      </c>
      <c r="S10" s="104">
        <v>4315</v>
      </c>
      <c r="T10" s="102">
        <v>2405</v>
      </c>
      <c r="U10" s="104">
        <v>4506</v>
      </c>
      <c r="V10" s="102">
        <v>2526</v>
      </c>
      <c r="W10" s="98">
        <v>1092</v>
      </c>
      <c r="X10" s="102">
        <v>2639</v>
      </c>
      <c r="Y10" s="104">
        <v>4614</v>
      </c>
      <c r="Z10" s="102">
        <v>2636</v>
      </c>
      <c r="AA10" s="104">
        <v>4666</v>
      </c>
      <c r="AB10" s="102">
        <v>3089</v>
      </c>
      <c r="AC10" s="98">
        <v>1119</v>
      </c>
      <c r="AD10" s="102">
        <v>2701</v>
      </c>
      <c r="AE10" s="99" t="s">
        <v>149</v>
      </c>
      <c r="AH10" s="97" t="s">
        <v>30</v>
      </c>
      <c r="AI10" s="104">
        <v>5910</v>
      </c>
      <c r="AJ10" s="101">
        <v>3066</v>
      </c>
      <c r="AK10" s="103">
        <v>5180</v>
      </c>
      <c r="AL10" s="102">
        <v>4205</v>
      </c>
      <c r="AM10" s="98">
        <v>1447</v>
      </c>
      <c r="AN10" s="102">
        <v>3160</v>
      </c>
      <c r="AO10" s="103">
        <v>5267</v>
      </c>
      <c r="AP10" s="101">
        <v>3057</v>
      </c>
      <c r="AQ10" s="103">
        <v>5088</v>
      </c>
      <c r="AR10" s="103">
        <v>4640</v>
      </c>
      <c r="AS10" s="98">
        <v>1613</v>
      </c>
      <c r="AT10" s="102">
        <v>3172</v>
      </c>
      <c r="AU10" s="99" t="s">
        <v>149</v>
      </c>
    </row>
    <row r="11" spans="1:47">
      <c r="B11" s="97" t="s">
        <v>31</v>
      </c>
      <c r="C11" s="105">
        <v>3428</v>
      </c>
      <c r="D11" s="103">
        <v>2137</v>
      </c>
      <c r="E11" s="101">
        <v>1017</v>
      </c>
      <c r="F11" s="103">
        <v>2245</v>
      </c>
      <c r="G11" s="100">
        <v>830</v>
      </c>
      <c r="H11" s="98">
        <v>764</v>
      </c>
      <c r="I11" s="104">
        <v>2886</v>
      </c>
      <c r="J11" s="103">
        <v>2082</v>
      </c>
      <c r="K11" s="100">
        <v>974</v>
      </c>
      <c r="L11" s="133">
        <v>2065</v>
      </c>
      <c r="M11" s="98">
        <v>744</v>
      </c>
      <c r="N11" s="98">
        <v>702</v>
      </c>
      <c r="O11" s="99" t="s">
        <v>149</v>
      </c>
      <c r="R11" s="97" t="s">
        <v>31</v>
      </c>
      <c r="S11" s="104">
        <v>5527</v>
      </c>
      <c r="T11" s="103">
        <v>3971</v>
      </c>
      <c r="U11" s="101">
        <v>1837</v>
      </c>
      <c r="V11" s="102">
        <v>3385</v>
      </c>
      <c r="W11" s="100">
        <v>1350</v>
      </c>
      <c r="X11" s="98">
        <v>1199</v>
      </c>
      <c r="Y11" s="104">
        <v>5457</v>
      </c>
      <c r="Z11" s="103">
        <v>3759</v>
      </c>
      <c r="AA11" s="101">
        <v>1904</v>
      </c>
      <c r="AB11" s="103">
        <v>4182</v>
      </c>
      <c r="AC11" s="98">
        <v>1189</v>
      </c>
      <c r="AD11" s="98">
        <v>1163</v>
      </c>
      <c r="AE11" s="99" t="s">
        <v>149</v>
      </c>
      <c r="AH11" s="97" t="s">
        <v>31</v>
      </c>
      <c r="AI11" s="104">
        <v>6986</v>
      </c>
      <c r="AJ11" s="103">
        <v>5048</v>
      </c>
      <c r="AK11" s="101">
        <v>2398</v>
      </c>
      <c r="AL11" s="103">
        <v>5082</v>
      </c>
      <c r="AM11" s="100">
        <v>1791</v>
      </c>
      <c r="AN11" s="98">
        <v>1412</v>
      </c>
      <c r="AO11" s="104">
        <v>7247</v>
      </c>
      <c r="AP11" s="103">
        <v>4843</v>
      </c>
      <c r="AQ11" s="101">
        <v>2666</v>
      </c>
      <c r="AR11" s="104">
        <v>6074</v>
      </c>
      <c r="AS11" s="100">
        <v>1694</v>
      </c>
      <c r="AT11" s="98">
        <v>1432</v>
      </c>
      <c r="AU11" s="99" t="s">
        <v>149</v>
      </c>
    </row>
    <row r="12" spans="1:47">
      <c r="B12" s="97" t="s">
        <v>32</v>
      </c>
      <c r="C12" s="101">
        <v>1129</v>
      </c>
      <c r="D12" s="104">
        <v>3143</v>
      </c>
      <c r="E12" s="103">
        <v>2175</v>
      </c>
      <c r="F12" s="101">
        <v>1000</v>
      </c>
      <c r="G12" s="102">
        <v>1939</v>
      </c>
      <c r="H12" s="101">
        <v>1230</v>
      </c>
      <c r="I12" s="101">
        <v>1335</v>
      </c>
      <c r="J12" s="104">
        <v>2949</v>
      </c>
      <c r="K12" s="102">
        <v>1990</v>
      </c>
      <c r="L12" s="100">
        <v>908</v>
      </c>
      <c r="M12" s="102">
        <v>1752</v>
      </c>
      <c r="N12" s="101">
        <v>1279</v>
      </c>
      <c r="O12" s="99" t="s">
        <v>149</v>
      </c>
      <c r="R12" s="97" t="s">
        <v>32</v>
      </c>
      <c r="S12" s="102">
        <v>2390</v>
      </c>
      <c r="T12" s="104">
        <v>5606</v>
      </c>
      <c r="U12" s="102">
        <v>3105</v>
      </c>
      <c r="V12" s="100">
        <v>1304</v>
      </c>
      <c r="W12" s="102">
        <v>3029</v>
      </c>
      <c r="X12" s="101">
        <v>2048</v>
      </c>
      <c r="Y12" s="102">
        <v>2534</v>
      </c>
      <c r="Z12" s="104">
        <v>5165</v>
      </c>
      <c r="AA12" s="102">
        <v>3321</v>
      </c>
      <c r="AB12" s="98">
        <v>1195</v>
      </c>
      <c r="AC12" s="102">
        <v>3027</v>
      </c>
      <c r="AD12" s="101">
        <v>1922</v>
      </c>
      <c r="AE12" s="99" t="s">
        <v>149</v>
      </c>
      <c r="AH12" s="97" t="s">
        <v>32</v>
      </c>
      <c r="AI12" s="101">
        <v>2880</v>
      </c>
      <c r="AJ12" s="104">
        <v>6857</v>
      </c>
      <c r="AK12" s="102">
        <v>4260</v>
      </c>
      <c r="AL12" s="100">
        <v>1731</v>
      </c>
      <c r="AM12" s="102">
        <v>4046</v>
      </c>
      <c r="AN12" s="101">
        <v>2324</v>
      </c>
      <c r="AO12" s="101">
        <v>2646</v>
      </c>
      <c r="AP12" s="103">
        <v>5217</v>
      </c>
      <c r="AQ12" s="102">
        <v>4349</v>
      </c>
      <c r="AR12" s="100">
        <v>1820</v>
      </c>
      <c r="AS12" s="102">
        <v>4176</v>
      </c>
      <c r="AT12" s="101">
        <v>2296</v>
      </c>
      <c r="AU12" s="99" t="s">
        <v>149</v>
      </c>
    </row>
    <row r="13" spans="1:47">
      <c r="B13" s="97" t="s">
        <v>33</v>
      </c>
      <c r="C13" s="102">
        <v>1804</v>
      </c>
      <c r="D13" s="101">
        <v>1168</v>
      </c>
      <c r="E13" s="104">
        <v>2750</v>
      </c>
      <c r="F13" s="101">
        <v>1271</v>
      </c>
      <c r="G13" s="98">
        <v>707</v>
      </c>
      <c r="H13" s="102">
        <v>1818</v>
      </c>
      <c r="I13" s="102">
        <v>2025</v>
      </c>
      <c r="J13" s="101">
        <v>1075</v>
      </c>
      <c r="K13" s="104">
        <v>2515</v>
      </c>
      <c r="L13" s="101">
        <v>1372</v>
      </c>
      <c r="M13" s="98">
        <v>612</v>
      </c>
      <c r="N13" s="102">
        <v>1527</v>
      </c>
      <c r="O13" s="99" t="s">
        <v>149</v>
      </c>
      <c r="R13" s="97" t="s">
        <v>33</v>
      </c>
      <c r="S13" s="103">
        <v>3802</v>
      </c>
      <c r="T13" s="101">
        <v>2107</v>
      </c>
      <c r="U13" s="103">
        <v>3815</v>
      </c>
      <c r="V13" s="102">
        <v>2617</v>
      </c>
      <c r="W13" s="98">
        <v>1033</v>
      </c>
      <c r="X13" s="102">
        <v>2553</v>
      </c>
      <c r="Y13" s="103">
        <v>3735</v>
      </c>
      <c r="Z13" s="101">
        <v>1821</v>
      </c>
      <c r="AA13" s="103">
        <v>3754</v>
      </c>
      <c r="AB13" s="101">
        <v>2265</v>
      </c>
      <c r="AC13" s="98">
        <v>934</v>
      </c>
      <c r="AD13" s="102">
        <v>2364</v>
      </c>
      <c r="AE13" s="99" t="s">
        <v>149</v>
      </c>
      <c r="AH13" s="97" t="s">
        <v>33</v>
      </c>
      <c r="AI13" s="102">
        <v>4206</v>
      </c>
      <c r="AJ13" s="101">
        <v>2470</v>
      </c>
      <c r="AK13" s="103">
        <v>4883</v>
      </c>
      <c r="AL13" s="101">
        <v>2431</v>
      </c>
      <c r="AM13" s="98">
        <v>1476</v>
      </c>
      <c r="AN13" s="102">
        <v>3128</v>
      </c>
      <c r="AO13" s="103">
        <v>4733</v>
      </c>
      <c r="AP13" s="100">
        <v>1638</v>
      </c>
      <c r="AQ13" s="103">
        <v>4922</v>
      </c>
      <c r="AR13" s="101">
        <v>3051</v>
      </c>
      <c r="AS13" s="98">
        <v>1117</v>
      </c>
      <c r="AT13" s="102">
        <v>3504</v>
      </c>
      <c r="AU13" s="99" t="s">
        <v>149</v>
      </c>
    </row>
    <row r="14" spans="1:47">
      <c r="AO14" s="134"/>
      <c r="AP14" s="134"/>
      <c r="AQ14" s="134"/>
      <c r="AR14" s="134"/>
      <c r="AS14" s="134"/>
      <c r="AT14" s="134"/>
    </row>
    <row r="15" spans="1:47">
      <c r="A15" s="94" t="s">
        <v>151</v>
      </c>
      <c r="B15" s="95"/>
      <c r="Q15" s="94" t="s">
        <v>151</v>
      </c>
      <c r="R15" s="95"/>
      <c r="AG15" s="94" t="s">
        <v>151</v>
      </c>
      <c r="AH15" s="95"/>
      <c r="AO15" t="s">
        <v>219</v>
      </c>
    </row>
    <row r="16" spans="1:47" ht="36">
      <c r="A16" s="95" t="s">
        <v>150</v>
      </c>
      <c r="B16" s="95">
        <v>23.5</v>
      </c>
      <c r="Q16" s="95" t="s">
        <v>150</v>
      </c>
      <c r="R16" s="95">
        <v>23.1</v>
      </c>
      <c r="AG16" s="95" t="s">
        <v>150</v>
      </c>
      <c r="AH16" s="95">
        <v>22.8</v>
      </c>
    </row>
    <row r="18" spans="1:47">
      <c r="B18" s="96"/>
      <c r="C18" s="97">
        <v>1</v>
      </c>
      <c r="D18" s="97">
        <v>2</v>
      </c>
      <c r="E18" s="97">
        <v>3</v>
      </c>
      <c r="F18" s="97">
        <v>4</v>
      </c>
      <c r="G18" s="97">
        <v>5</v>
      </c>
      <c r="H18" s="97">
        <v>6</v>
      </c>
      <c r="I18" s="97">
        <v>7</v>
      </c>
      <c r="J18" s="97">
        <v>8</v>
      </c>
      <c r="K18" s="97">
        <v>9</v>
      </c>
      <c r="L18" s="97">
        <v>10</v>
      </c>
      <c r="M18" s="97">
        <v>11</v>
      </c>
      <c r="N18" s="97">
        <v>12</v>
      </c>
      <c r="R18" s="96"/>
      <c r="S18" s="97">
        <v>1</v>
      </c>
      <c r="T18" s="97">
        <v>2</v>
      </c>
      <c r="U18" s="97">
        <v>3</v>
      </c>
      <c r="V18" s="97">
        <v>4</v>
      </c>
      <c r="W18" s="97">
        <v>5</v>
      </c>
      <c r="X18" s="97">
        <v>6</v>
      </c>
      <c r="Y18" s="97">
        <v>7</v>
      </c>
      <c r="Z18" s="97">
        <v>8</v>
      </c>
      <c r="AA18" s="97">
        <v>9</v>
      </c>
      <c r="AB18" s="97">
        <v>10</v>
      </c>
      <c r="AC18" s="97">
        <v>11</v>
      </c>
      <c r="AD18" s="97">
        <v>12</v>
      </c>
      <c r="AH18" s="96"/>
      <c r="AI18" s="97">
        <v>1</v>
      </c>
      <c r="AJ18" s="97">
        <v>2</v>
      </c>
      <c r="AK18" s="97">
        <v>3</v>
      </c>
      <c r="AL18" s="97">
        <v>4</v>
      </c>
      <c r="AM18" s="97">
        <v>5</v>
      </c>
      <c r="AN18" s="97">
        <v>6</v>
      </c>
      <c r="AO18" s="97">
        <v>7</v>
      </c>
      <c r="AP18" s="97">
        <v>8</v>
      </c>
      <c r="AQ18" s="97">
        <v>9</v>
      </c>
      <c r="AR18" s="97">
        <v>10</v>
      </c>
      <c r="AS18" s="97">
        <v>11</v>
      </c>
      <c r="AT18" s="97">
        <v>12</v>
      </c>
    </row>
    <row r="19" spans="1:47">
      <c r="B19" s="97" t="s">
        <v>26</v>
      </c>
      <c r="C19" s="101">
        <v>3882</v>
      </c>
      <c r="D19" s="103">
        <v>7245</v>
      </c>
      <c r="E19" s="102">
        <v>4375</v>
      </c>
      <c r="F19" s="100">
        <v>2456</v>
      </c>
      <c r="G19" s="103">
        <v>6961</v>
      </c>
      <c r="H19" s="101">
        <v>3425</v>
      </c>
      <c r="I19" s="101">
        <v>3939</v>
      </c>
      <c r="J19" s="104">
        <v>8585</v>
      </c>
      <c r="K19" s="102">
        <v>4806</v>
      </c>
      <c r="L19" s="100">
        <v>2502</v>
      </c>
      <c r="M19" s="103">
        <v>7480</v>
      </c>
      <c r="N19" s="133">
        <v>3162</v>
      </c>
      <c r="O19" s="99" t="s">
        <v>151</v>
      </c>
      <c r="R19" s="97" t="s">
        <v>26</v>
      </c>
      <c r="S19" s="101">
        <v>2830</v>
      </c>
      <c r="T19" s="103">
        <v>6324</v>
      </c>
      <c r="U19" s="101">
        <v>3059</v>
      </c>
      <c r="V19" s="100">
        <v>1904</v>
      </c>
      <c r="W19" s="102">
        <v>5266</v>
      </c>
      <c r="X19" s="101">
        <v>2840</v>
      </c>
      <c r="Y19" s="101">
        <v>3230</v>
      </c>
      <c r="Z19" s="103">
        <v>6621</v>
      </c>
      <c r="AA19" s="102">
        <v>4128</v>
      </c>
      <c r="AB19" s="100">
        <v>2045</v>
      </c>
      <c r="AC19" s="102">
        <v>5868</v>
      </c>
      <c r="AD19" s="101">
        <v>2628</v>
      </c>
      <c r="AE19" s="99" t="s">
        <v>151</v>
      </c>
      <c r="AH19" s="97" t="s">
        <v>26</v>
      </c>
      <c r="AI19" s="100">
        <v>2607</v>
      </c>
      <c r="AJ19" s="102">
        <v>5632</v>
      </c>
      <c r="AK19" s="101">
        <v>3252</v>
      </c>
      <c r="AL19" s="98">
        <v>1712</v>
      </c>
      <c r="AM19" s="102">
        <v>5032</v>
      </c>
      <c r="AN19" s="100">
        <v>2485</v>
      </c>
      <c r="AO19" s="101">
        <v>3402</v>
      </c>
      <c r="AP19" s="103">
        <v>7553</v>
      </c>
      <c r="AQ19" s="101">
        <v>4184</v>
      </c>
      <c r="AR19" s="100">
        <v>1966</v>
      </c>
      <c r="AS19" s="102">
        <v>5699</v>
      </c>
      <c r="AT19" s="101">
        <v>3023</v>
      </c>
      <c r="AU19" s="99" t="s">
        <v>151</v>
      </c>
    </row>
    <row r="20" spans="1:47">
      <c r="B20" s="97" t="s">
        <v>27</v>
      </c>
      <c r="C20" s="100">
        <v>2706</v>
      </c>
      <c r="D20" s="105">
        <v>11699</v>
      </c>
      <c r="E20" s="100">
        <v>2793</v>
      </c>
      <c r="F20" s="98">
        <v>1771</v>
      </c>
      <c r="G20" s="104">
        <v>10041</v>
      </c>
      <c r="H20" s="100">
        <v>2809</v>
      </c>
      <c r="I20" s="101">
        <v>3230</v>
      </c>
      <c r="J20" s="105">
        <v>11836</v>
      </c>
      <c r="K20" s="101">
        <v>2950</v>
      </c>
      <c r="L20" s="98">
        <v>2078</v>
      </c>
      <c r="M20" s="104">
        <v>10719</v>
      </c>
      <c r="N20" s="101">
        <v>3058</v>
      </c>
      <c r="O20" s="99" t="s">
        <v>151</v>
      </c>
      <c r="R20" s="97" t="s">
        <v>27</v>
      </c>
      <c r="S20" s="100">
        <v>2091</v>
      </c>
      <c r="T20" s="104">
        <v>9467</v>
      </c>
      <c r="U20" s="100">
        <v>2123</v>
      </c>
      <c r="V20" s="98">
        <v>1400</v>
      </c>
      <c r="W20" s="104">
        <v>8047</v>
      </c>
      <c r="X20" s="100">
        <v>2008</v>
      </c>
      <c r="Y20" s="100">
        <v>2472</v>
      </c>
      <c r="Z20" s="105">
        <v>10866</v>
      </c>
      <c r="AA20" s="100">
        <v>2407</v>
      </c>
      <c r="AB20" s="98">
        <v>1496</v>
      </c>
      <c r="AC20" s="104">
        <v>8350</v>
      </c>
      <c r="AD20" s="100">
        <v>2075</v>
      </c>
      <c r="AE20" s="99" t="s">
        <v>151</v>
      </c>
      <c r="AH20" s="97" t="s">
        <v>27</v>
      </c>
      <c r="AI20" s="100">
        <v>2062</v>
      </c>
      <c r="AJ20" s="104">
        <v>9949</v>
      </c>
      <c r="AK20" s="100">
        <v>2028</v>
      </c>
      <c r="AL20" s="98">
        <v>1274</v>
      </c>
      <c r="AM20" s="103">
        <v>7760</v>
      </c>
      <c r="AN20" s="100">
        <v>1981</v>
      </c>
      <c r="AO20" s="100">
        <v>2674</v>
      </c>
      <c r="AP20" s="105">
        <v>12398</v>
      </c>
      <c r="AQ20" s="100">
        <v>2670</v>
      </c>
      <c r="AR20" s="98">
        <v>1788</v>
      </c>
      <c r="AS20" s="104">
        <v>8821</v>
      </c>
      <c r="AT20" s="100">
        <v>2268</v>
      </c>
      <c r="AU20" s="99" t="s">
        <v>151</v>
      </c>
    </row>
    <row r="21" spans="1:47">
      <c r="B21" s="97" t="s">
        <v>28</v>
      </c>
      <c r="C21" s="100">
        <v>2163</v>
      </c>
      <c r="D21" s="105">
        <v>11235</v>
      </c>
      <c r="E21" s="103">
        <v>6945</v>
      </c>
      <c r="F21" s="98">
        <v>1639</v>
      </c>
      <c r="G21" s="104">
        <v>8275</v>
      </c>
      <c r="H21" s="102">
        <v>6108</v>
      </c>
      <c r="I21" s="100">
        <v>2296</v>
      </c>
      <c r="J21" s="105">
        <v>11111</v>
      </c>
      <c r="K21" s="103">
        <v>6737</v>
      </c>
      <c r="L21" s="98">
        <v>1648</v>
      </c>
      <c r="M21" s="104">
        <v>8962</v>
      </c>
      <c r="N21" s="102">
        <v>6203</v>
      </c>
      <c r="O21" s="99" t="s">
        <v>151</v>
      </c>
      <c r="R21" s="97" t="s">
        <v>28</v>
      </c>
      <c r="S21" s="98">
        <v>1598</v>
      </c>
      <c r="T21" s="104">
        <v>9496</v>
      </c>
      <c r="U21" s="102">
        <v>5514</v>
      </c>
      <c r="V21" s="98">
        <v>1223</v>
      </c>
      <c r="W21" s="103">
        <v>7214</v>
      </c>
      <c r="X21" s="102">
        <v>5067</v>
      </c>
      <c r="Y21" s="98">
        <v>1684</v>
      </c>
      <c r="Z21" s="104">
        <v>9901</v>
      </c>
      <c r="AA21" s="102">
        <v>5849</v>
      </c>
      <c r="AB21" s="98">
        <v>1240</v>
      </c>
      <c r="AC21" s="104">
        <v>7805</v>
      </c>
      <c r="AD21" s="102">
        <v>5482</v>
      </c>
      <c r="AE21" s="99" t="s">
        <v>151</v>
      </c>
      <c r="AH21" s="97" t="s">
        <v>28</v>
      </c>
      <c r="AI21" s="98">
        <v>1233</v>
      </c>
      <c r="AJ21" s="104">
        <v>8851</v>
      </c>
      <c r="AK21" s="102">
        <v>5646</v>
      </c>
      <c r="AL21" s="98">
        <v>1375</v>
      </c>
      <c r="AM21" s="103">
        <v>6822</v>
      </c>
      <c r="AN21" s="102">
        <v>4887</v>
      </c>
      <c r="AO21" s="100">
        <v>2017</v>
      </c>
      <c r="AP21" s="105">
        <v>11746</v>
      </c>
      <c r="AQ21" s="102">
        <v>6194</v>
      </c>
      <c r="AR21" s="98">
        <v>1491</v>
      </c>
      <c r="AS21" s="103">
        <v>7488</v>
      </c>
      <c r="AT21" s="102">
        <v>6113</v>
      </c>
      <c r="AU21" s="99" t="s">
        <v>151</v>
      </c>
    </row>
    <row r="22" spans="1:47">
      <c r="B22" s="97" t="s">
        <v>29</v>
      </c>
      <c r="C22" s="102">
        <v>4437</v>
      </c>
      <c r="D22" s="104">
        <v>10025</v>
      </c>
      <c r="E22" s="102">
        <v>6360</v>
      </c>
      <c r="F22" s="101">
        <v>3529</v>
      </c>
      <c r="G22" s="104">
        <v>8574</v>
      </c>
      <c r="H22" s="102">
        <v>5117</v>
      </c>
      <c r="I22" s="102">
        <v>5782</v>
      </c>
      <c r="J22" s="104">
        <v>9813</v>
      </c>
      <c r="K22" s="103">
        <v>7083</v>
      </c>
      <c r="L22" s="101">
        <v>3544</v>
      </c>
      <c r="M22" s="104">
        <v>8780</v>
      </c>
      <c r="N22" s="102">
        <v>5059</v>
      </c>
      <c r="O22" s="99" t="s">
        <v>151</v>
      </c>
      <c r="R22" s="97" t="s">
        <v>29</v>
      </c>
      <c r="S22" s="102">
        <v>4206</v>
      </c>
      <c r="T22" s="104">
        <v>8748</v>
      </c>
      <c r="U22" s="102">
        <v>5742</v>
      </c>
      <c r="V22" s="101">
        <v>2800</v>
      </c>
      <c r="W22" s="104">
        <v>7624</v>
      </c>
      <c r="X22" s="102">
        <v>4112</v>
      </c>
      <c r="Y22" s="102">
        <v>4729</v>
      </c>
      <c r="Z22" s="104">
        <v>9419</v>
      </c>
      <c r="AA22" s="103">
        <v>6149</v>
      </c>
      <c r="AB22" s="101">
        <v>3038</v>
      </c>
      <c r="AC22" s="104">
        <v>7887</v>
      </c>
      <c r="AD22" s="102">
        <v>4718</v>
      </c>
      <c r="AE22" s="99" t="s">
        <v>151</v>
      </c>
      <c r="AH22" s="97" t="s">
        <v>29</v>
      </c>
      <c r="AI22" s="101">
        <v>3720</v>
      </c>
      <c r="AJ22" s="104">
        <v>8535</v>
      </c>
      <c r="AK22" s="102">
        <v>6168</v>
      </c>
      <c r="AL22" s="100">
        <v>2447</v>
      </c>
      <c r="AM22" s="103">
        <v>7533</v>
      </c>
      <c r="AN22" s="101">
        <v>4113</v>
      </c>
      <c r="AO22" s="102">
        <v>5087</v>
      </c>
      <c r="AP22" s="104">
        <v>9792</v>
      </c>
      <c r="AQ22" s="102">
        <v>6718</v>
      </c>
      <c r="AR22" s="101">
        <v>3369</v>
      </c>
      <c r="AS22" s="103">
        <v>7785</v>
      </c>
      <c r="AT22" s="102">
        <v>4724</v>
      </c>
      <c r="AU22" s="99" t="s">
        <v>151</v>
      </c>
    </row>
    <row r="23" spans="1:47">
      <c r="B23" s="97" t="s">
        <v>30</v>
      </c>
      <c r="C23" s="101">
        <v>3124</v>
      </c>
      <c r="D23" s="100">
        <v>2587</v>
      </c>
      <c r="E23" s="102">
        <v>6142</v>
      </c>
      <c r="F23" s="101">
        <v>3170</v>
      </c>
      <c r="G23" s="98">
        <v>1657</v>
      </c>
      <c r="H23" s="102">
        <v>5503</v>
      </c>
      <c r="I23" s="101">
        <v>4201</v>
      </c>
      <c r="J23" s="101">
        <v>2965</v>
      </c>
      <c r="K23" s="103">
        <v>6725</v>
      </c>
      <c r="L23" s="133">
        <v>3574</v>
      </c>
      <c r="M23" s="98">
        <v>2020</v>
      </c>
      <c r="N23" s="102">
        <v>5931</v>
      </c>
      <c r="O23" s="99" t="s">
        <v>151</v>
      </c>
      <c r="R23" s="97" t="s">
        <v>30</v>
      </c>
      <c r="S23" s="101">
        <v>3002</v>
      </c>
      <c r="T23" s="100">
        <v>2064</v>
      </c>
      <c r="U23" s="102">
        <v>5368</v>
      </c>
      <c r="V23" s="101">
        <v>2646</v>
      </c>
      <c r="W23" s="98">
        <v>1472</v>
      </c>
      <c r="X23" s="102">
        <v>4623</v>
      </c>
      <c r="Y23" s="101">
        <v>3200</v>
      </c>
      <c r="Z23" s="101">
        <v>2551</v>
      </c>
      <c r="AA23" s="102">
        <v>5731</v>
      </c>
      <c r="AB23" s="101">
        <v>2696</v>
      </c>
      <c r="AC23" s="98">
        <v>1484</v>
      </c>
      <c r="AD23" s="102">
        <v>4719</v>
      </c>
      <c r="AE23" s="99" t="s">
        <v>151</v>
      </c>
      <c r="AH23" s="97" t="s">
        <v>30</v>
      </c>
      <c r="AI23" s="101">
        <v>2875</v>
      </c>
      <c r="AJ23" s="100">
        <v>2223</v>
      </c>
      <c r="AK23" s="102">
        <v>4930</v>
      </c>
      <c r="AL23" s="100">
        <v>2361</v>
      </c>
      <c r="AM23" s="98">
        <v>1342</v>
      </c>
      <c r="AN23" s="102">
        <v>4678</v>
      </c>
      <c r="AO23" s="101">
        <v>3730</v>
      </c>
      <c r="AP23" s="101">
        <v>2808</v>
      </c>
      <c r="AQ23" s="102">
        <v>6249</v>
      </c>
      <c r="AR23" s="101">
        <v>2759</v>
      </c>
      <c r="AS23" s="98">
        <v>1381</v>
      </c>
      <c r="AT23" s="102">
        <v>5094</v>
      </c>
      <c r="AU23" s="99" t="s">
        <v>151</v>
      </c>
    </row>
    <row r="24" spans="1:47">
      <c r="B24" s="97" t="s">
        <v>31</v>
      </c>
      <c r="C24" s="101">
        <v>3099</v>
      </c>
      <c r="D24" s="100">
        <v>2168</v>
      </c>
      <c r="E24" s="104">
        <v>8929</v>
      </c>
      <c r="F24" s="100">
        <v>2330</v>
      </c>
      <c r="G24" s="98">
        <v>2033</v>
      </c>
      <c r="H24" s="104">
        <v>8398</v>
      </c>
      <c r="I24" s="101">
        <v>3791</v>
      </c>
      <c r="J24" s="100">
        <v>2152</v>
      </c>
      <c r="K24" s="104">
        <v>9123</v>
      </c>
      <c r="L24" s="133">
        <v>2549</v>
      </c>
      <c r="M24" s="100">
        <v>2197</v>
      </c>
      <c r="N24" s="104">
        <v>8353</v>
      </c>
      <c r="O24" s="99" t="s">
        <v>151</v>
      </c>
      <c r="R24" s="97" t="s">
        <v>31</v>
      </c>
      <c r="S24" s="101">
        <v>3222</v>
      </c>
      <c r="T24" s="98">
        <v>1797</v>
      </c>
      <c r="U24" s="104">
        <v>7823</v>
      </c>
      <c r="V24" s="100">
        <v>2130</v>
      </c>
      <c r="W24" s="98">
        <v>1778</v>
      </c>
      <c r="X24" s="103">
        <v>7188</v>
      </c>
      <c r="Y24" s="101">
        <v>3371</v>
      </c>
      <c r="Z24" s="100">
        <v>1930</v>
      </c>
      <c r="AA24" s="104">
        <v>8920</v>
      </c>
      <c r="AB24" s="100">
        <v>2340</v>
      </c>
      <c r="AC24" s="100">
        <v>2161</v>
      </c>
      <c r="AD24" s="104">
        <v>8277</v>
      </c>
      <c r="AE24" s="99" t="s">
        <v>151</v>
      </c>
      <c r="AH24" s="97" t="s">
        <v>31</v>
      </c>
      <c r="AI24" s="100">
        <v>2486</v>
      </c>
      <c r="AJ24" s="98">
        <v>1572</v>
      </c>
      <c r="AK24" s="103">
        <v>8144</v>
      </c>
      <c r="AL24" s="98">
        <v>1862</v>
      </c>
      <c r="AM24" s="98">
        <v>1799</v>
      </c>
      <c r="AN24" s="103">
        <v>6766</v>
      </c>
      <c r="AO24" s="101">
        <v>3340</v>
      </c>
      <c r="AP24" s="100">
        <v>2184</v>
      </c>
      <c r="AQ24" s="104">
        <v>9380</v>
      </c>
      <c r="AR24" s="100">
        <v>2190</v>
      </c>
      <c r="AS24" s="100">
        <v>1930</v>
      </c>
      <c r="AT24" s="104">
        <v>8621</v>
      </c>
      <c r="AU24" s="99" t="s">
        <v>151</v>
      </c>
    </row>
    <row r="25" spans="1:47">
      <c r="B25" s="97" t="s">
        <v>32</v>
      </c>
      <c r="C25" s="102">
        <v>6007</v>
      </c>
      <c r="D25" s="98">
        <v>1364</v>
      </c>
      <c r="E25" s="104">
        <v>9349</v>
      </c>
      <c r="F25" s="102">
        <v>5078</v>
      </c>
      <c r="G25" s="100">
        <v>2149</v>
      </c>
      <c r="H25" s="104">
        <v>8752</v>
      </c>
      <c r="I25" s="103">
        <v>7156</v>
      </c>
      <c r="J25" s="98">
        <v>1585</v>
      </c>
      <c r="K25" s="104">
        <v>9409</v>
      </c>
      <c r="L25" s="102">
        <v>5552</v>
      </c>
      <c r="M25" s="100">
        <v>2496</v>
      </c>
      <c r="N25" s="104">
        <v>8144</v>
      </c>
      <c r="O25" s="99" t="s">
        <v>151</v>
      </c>
      <c r="R25" s="97" t="s">
        <v>32</v>
      </c>
      <c r="S25" s="103">
        <v>6075</v>
      </c>
      <c r="T25" s="98">
        <v>1140</v>
      </c>
      <c r="U25" s="104">
        <v>8211</v>
      </c>
      <c r="V25" s="102">
        <v>4691</v>
      </c>
      <c r="W25" s="100">
        <v>2174</v>
      </c>
      <c r="X25" s="104">
        <v>7515</v>
      </c>
      <c r="Y25" s="103">
        <v>6361</v>
      </c>
      <c r="Z25" s="98">
        <v>1481</v>
      </c>
      <c r="AA25" s="104">
        <v>8931</v>
      </c>
      <c r="AB25" s="102">
        <v>5199</v>
      </c>
      <c r="AC25" s="100">
        <v>2297</v>
      </c>
      <c r="AD25" s="104">
        <v>7805</v>
      </c>
      <c r="AE25" s="99" t="s">
        <v>151</v>
      </c>
      <c r="AH25" s="97" t="s">
        <v>32</v>
      </c>
      <c r="AI25" s="102">
        <v>5450</v>
      </c>
      <c r="AJ25" s="98">
        <v>1118</v>
      </c>
      <c r="AK25" s="103">
        <v>7773</v>
      </c>
      <c r="AL25" s="102">
        <v>4490</v>
      </c>
      <c r="AM25" s="98">
        <v>1867</v>
      </c>
      <c r="AN25" s="103">
        <v>7257</v>
      </c>
      <c r="AO25" s="103">
        <v>7203</v>
      </c>
      <c r="AP25" s="98">
        <v>1510</v>
      </c>
      <c r="AQ25" s="104">
        <v>9017</v>
      </c>
      <c r="AR25" s="102">
        <v>5379</v>
      </c>
      <c r="AS25" s="100">
        <v>2026</v>
      </c>
      <c r="AT25" s="103">
        <v>7639</v>
      </c>
      <c r="AU25" s="99" t="s">
        <v>151</v>
      </c>
    </row>
    <row r="26" spans="1:47">
      <c r="B26" s="97" t="s">
        <v>33</v>
      </c>
      <c r="C26" s="102">
        <v>6214</v>
      </c>
      <c r="D26" s="101">
        <v>3270</v>
      </c>
      <c r="E26" s="104">
        <v>9135</v>
      </c>
      <c r="F26" s="102">
        <v>6064</v>
      </c>
      <c r="G26" s="100">
        <v>2548</v>
      </c>
      <c r="H26" s="104">
        <v>8142</v>
      </c>
      <c r="I26" s="103">
        <v>8019</v>
      </c>
      <c r="J26" s="101">
        <v>3708</v>
      </c>
      <c r="K26" s="104">
        <v>8886</v>
      </c>
      <c r="L26" s="102">
        <v>6125</v>
      </c>
      <c r="M26" s="101">
        <v>3062</v>
      </c>
      <c r="N26" s="103">
        <v>7770</v>
      </c>
      <c r="O26" s="99" t="s">
        <v>151</v>
      </c>
      <c r="R26" s="97" t="s">
        <v>33</v>
      </c>
      <c r="S26" s="102">
        <v>5679</v>
      </c>
      <c r="T26" s="101">
        <v>3195</v>
      </c>
      <c r="U26" s="104">
        <v>8239</v>
      </c>
      <c r="V26" s="102">
        <v>5200</v>
      </c>
      <c r="W26" s="101">
        <v>2676</v>
      </c>
      <c r="X26" s="104">
        <v>7447</v>
      </c>
      <c r="Y26" s="103">
        <v>7225</v>
      </c>
      <c r="Z26" s="101">
        <v>3839</v>
      </c>
      <c r="AA26" s="104">
        <v>8784</v>
      </c>
      <c r="AB26" s="103">
        <v>6159</v>
      </c>
      <c r="AC26" s="101">
        <v>2949</v>
      </c>
      <c r="AD26" s="104">
        <v>7938</v>
      </c>
      <c r="AE26" s="99" t="s">
        <v>151</v>
      </c>
      <c r="AH26" s="97" t="s">
        <v>33</v>
      </c>
      <c r="AI26" s="102">
        <v>5449</v>
      </c>
      <c r="AJ26" s="101">
        <v>3016</v>
      </c>
      <c r="AK26" s="103">
        <v>8349</v>
      </c>
      <c r="AL26" s="102">
        <v>5408</v>
      </c>
      <c r="AM26" s="100">
        <v>2597</v>
      </c>
      <c r="AN26" s="103">
        <v>7497</v>
      </c>
      <c r="AO26" s="103">
        <v>7242</v>
      </c>
      <c r="AP26" s="101">
        <v>3440</v>
      </c>
      <c r="AQ26" s="104">
        <v>8953</v>
      </c>
      <c r="AR26" s="102">
        <v>5911</v>
      </c>
      <c r="AS26" s="101">
        <v>3141</v>
      </c>
      <c r="AT26" s="103">
        <v>7257</v>
      </c>
      <c r="AU26" s="99" t="s">
        <v>151</v>
      </c>
    </row>
    <row r="27" spans="1:47">
      <c r="AO27" s="134"/>
      <c r="AP27" s="134"/>
      <c r="AQ27" s="134"/>
      <c r="AR27" s="134"/>
      <c r="AS27" s="134"/>
      <c r="AT27" s="134"/>
    </row>
    <row r="28" spans="1:47">
      <c r="A28" t="s">
        <v>218</v>
      </c>
      <c r="AO28" t="s">
        <v>219</v>
      </c>
    </row>
    <row r="30" spans="1:47">
      <c r="A30" t="s">
        <v>220</v>
      </c>
    </row>
    <row r="31" spans="1:47">
      <c r="C31">
        <f>C6/C19</f>
        <v>0.27073673364245232</v>
      </c>
      <c r="D31">
        <f t="shared" ref="D31:N31" si="0">D6/D19</f>
        <v>0.36135265700483093</v>
      </c>
      <c r="E31">
        <f t="shared" si="0"/>
        <v>0.41234285714285712</v>
      </c>
      <c r="F31">
        <f t="shared" si="0"/>
        <v>0.375814332247557</v>
      </c>
      <c r="G31">
        <f t="shared" si="0"/>
        <v>0.22927740267202987</v>
      </c>
      <c r="H31">
        <f t="shared" si="0"/>
        <v>0.28875912408759125</v>
      </c>
      <c r="I31">
        <f t="shared" si="0"/>
        <v>0.31099263772531099</v>
      </c>
      <c r="J31">
        <f t="shared" si="0"/>
        <v>0.3167152009318579</v>
      </c>
      <c r="K31">
        <f t="shared" si="0"/>
        <v>0.29608822305451521</v>
      </c>
      <c r="L31">
        <f t="shared" si="0"/>
        <v>0.39328537170263789</v>
      </c>
      <c r="M31">
        <f t="shared" si="0"/>
        <v>0.1693850267379679</v>
      </c>
      <c r="N31">
        <f t="shared" si="0"/>
        <v>0.2881087919038583</v>
      </c>
      <c r="S31">
        <f>S6/S19</f>
        <v>0.88127208480565367</v>
      </c>
      <c r="T31">
        <f t="shared" ref="T31:AD31" si="1">T6/T19</f>
        <v>0.79981024667931688</v>
      </c>
      <c r="U31">
        <f t="shared" si="1"/>
        <v>1.1415495259888853</v>
      </c>
      <c r="V31">
        <f t="shared" si="1"/>
        <v>0.99947478991596639</v>
      </c>
      <c r="W31">
        <f t="shared" si="1"/>
        <v>0.70774781617926319</v>
      </c>
      <c r="X31">
        <f t="shared" si="1"/>
        <v>0.65211267605633805</v>
      </c>
      <c r="Y31">
        <f t="shared" si="1"/>
        <v>0.73684210526315785</v>
      </c>
      <c r="Z31">
        <f t="shared" si="1"/>
        <v>0.76574535568645219</v>
      </c>
      <c r="AA31">
        <f t="shared" si="1"/>
        <v>0.90188953488372092</v>
      </c>
      <c r="AB31">
        <f t="shared" si="1"/>
        <v>1.0122249388753055</v>
      </c>
      <c r="AC31">
        <f t="shared" si="1"/>
        <v>0.6327539195637355</v>
      </c>
      <c r="AD31">
        <f t="shared" si="1"/>
        <v>0.70547945205479456</v>
      </c>
      <c r="AI31">
        <f>AI6/AI19</f>
        <v>1.3947065592635213</v>
      </c>
      <c r="AJ31">
        <f t="shared" ref="AJ31:AT31" si="2">AJ6/AJ19</f>
        <v>1.3128551136363635</v>
      </c>
      <c r="AK31">
        <f t="shared" si="2"/>
        <v>1.4154366543665438</v>
      </c>
      <c r="AL31">
        <f t="shared" si="2"/>
        <v>1.5110981308411215</v>
      </c>
      <c r="AM31">
        <f t="shared" si="2"/>
        <v>0.80961844197138311</v>
      </c>
      <c r="AN31">
        <f t="shared" si="2"/>
        <v>0.971830985915493</v>
      </c>
      <c r="AO31">
        <f t="shared" si="2"/>
        <v>1.0082304526748971</v>
      </c>
      <c r="AP31">
        <f t="shared" si="2"/>
        <v>0.88256321991261755</v>
      </c>
      <c r="AQ31">
        <f t="shared" si="2"/>
        <v>0.61687380497131927</v>
      </c>
      <c r="AR31">
        <f t="shared" si="2"/>
        <v>1.1749745676500509</v>
      </c>
      <c r="AS31">
        <f t="shared" si="2"/>
        <v>0.79750833479557814</v>
      </c>
      <c r="AT31">
        <f t="shared" si="2"/>
        <v>0.61859080383724774</v>
      </c>
    </row>
    <row r="32" spans="1:47">
      <c r="C32">
        <f t="shared" ref="C32:N32" si="3">C7/C20</f>
        <v>0.72135994087213595</v>
      </c>
      <c r="D32">
        <f t="shared" si="3"/>
        <v>0.11334302077100607</v>
      </c>
      <c r="E32">
        <f t="shared" si="3"/>
        <v>0.93734335839598992</v>
      </c>
      <c r="F32">
        <f t="shared" si="3"/>
        <v>0.92038396386222476</v>
      </c>
      <c r="G32">
        <f t="shared" si="3"/>
        <v>0.10008963250672244</v>
      </c>
      <c r="H32">
        <f t="shared" si="3"/>
        <v>0.49946600213599146</v>
      </c>
      <c r="I32">
        <f t="shared" si="3"/>
        <v>0.67275541795665639</v>
      </c>
      <c r="J32">
        <f t="shared" si="3"/>
        <v>9.9357891179452512E-2</v>
      </c>
      <c r="K32">
        <f t="shared" si="3"/>
        <v>0.74406779661016953</v>
      </c>
      <c r="L32">
        <f t="shared" si="3"/>
        <v>0.77526467757459094</v>
      </c>
      <c r="M32">
        <f t="shared" si="3"/>
        <v>7.8458811456292563E-2</v>
      </c>
      <c r="N32">
        <f t="shared" si="3"/>
        <v>0.39960758665794638</v>
      </c>
      <c r="S32">
        <f t="shared" ref="S32:AD32" si="4">S7/S20</f>
        <v>2.2214251554280247</v>
      </c>
      <c r="T32">
        <f t="shared" si="4"/>
        <v>0.29185592056617726</v>
      </c>
      <c r="U32">
        <f t="shared" si="4"/>
        <v>2.4554875176636837</v>
      </c>
      <c r="V32">
        <f t="shared" si="4"/>
        <v>2.1285714285714286</v>
      </c>
      <c r="W32">
        <f t="shared" si="4"/>
        <v>0.21747234994407855</v>
      </c>
      <c r="X32">
        <f t="shared" si="4"/>
        <v>1.3814741035856575</v>
      </c>
      <c r="Y32">
        <f t="shared" si="4"/>
        <v>1.5586569579288025</v>
      </c>
      <c r="Z32">
        <f t="shared" si="4"/>
        <v>0.21194551812994664</v>
      </c>
      <c r="AA32">
        <f t="shared" si="4"/>
        <v>1.8840880764437058</v>
      </c>
      <c r="AB32">
        <f t="shared" si="4"/>
        <v>1.8676470588235294</v>
      </c>
      <c r="AC32">
        <f t="shared" si="4"/>
        <v>0.18419161676646706</v>
      </c>
      <c r="AD32">
        <f t="shared" si="4"/>
        <v>1.2819277108433735</v>
      </c>
      <c r="AI32">
        <f t="shared" ref="AI32:AT32" si="5">AI7/AI20</f>
        <v>2.7943743937924346</v>
      </c>
      <c r="AJ32">
        <f t="shared" si="5"/>
        <v>0.3446577545481958</v>
      </c>
      <c r="AK32">
        <f t="shared" si="5"/>
        <v>3.2889546351084813</v>
      </c>
      <c r="AL32">
        <f t="shared" si="5"/>
        <v>3.4089481946624804</v>
      </c>
      <c r="AM32">
        <f t="shared" si="5"/>
        <v>0.28273195876288659</v>
      </c>
      <c r="AN32">
        <f t="shared" si="5"/>
        <v>1.8702675416456336</v>
      </c>
      <c r="AO32">
        <f t="shared" si="5"/>
        <v>1.462228870605834</v>
      </c>
      <c r="AP32">
        <f t="shared" si="5"/>
        <v>0.17809324084529762</v>
      </c>
      <c r="AQ32">
        <f t="shared" si="5"/>
        <v>2.0636704119850187</v>
      </c>
      <c r="AR32">
        <f t="shared" si="5"/>
        <v>1.9138702460850112</v>
      </c>
      <c r="AS32">
        <f t="shared" si="5"/>
        <v>0.21528171409137287</v>
      </c>
      <c r="AT32">
        <f t="shared" si="5"/>
        <v>0.50396825396825395</v>
      </c>
    </row>
    <row r="33" spans="2:46">
      <c r="C33">
        <f t="shared" ref="C33:N33" si="6">C8/C21</f>
        <v>1.5566343042071198</v>
      </c>
      <c r="D33">
        <f t="shared" si="6"/>
        <v>0.19581664441477525</v>
      </c>
      <c r="E33">
        <f t="shared" si="6"/>
        <v>0.17077033837293015</v>
      </c>
      <c r="F33">
        <f t="shared" si="6"/>
        <v>1.638804148871263</v>
      </c>
      <c r="G33">
        <f t="shared" si="6"/>
        <v>0.1503323262839879</v>
      </c>
      <c r="H33">
        <f t="shared" si="6"/>
        <v>0.10036018336607727</v>
      </c>
      <c r="I33">
        <f t="shared" si="6"/>
        <v>1.4577526132404182</v>
      </c>
      <c r="J33">
        <f t="shared" si="6"/>
        <v>0.21015210152101521</v>
      </c>
      <c r="K33">
        <f t="shared" si="6"/>
        <v>0.14383256642422443</v>
      </c>
      <c r="L33">
        <f t="shared" si="6"/>
        <v>1.5618932038834952</v>
      </c>
      <c r="M33">
        <f t="shared" si="6"/>
        <v>0.13523767016291008</v>
      </c>
      <c r="N33">
        <f t="shared" si="6"/>
        <v>9.2374657423827181E-2</v>
      </c>
      <c r="S33">
        <f t="shared" ref="S33:AD33" si="7">S8/S21</f>
        <v>3.8510638297872339</v>
      </c>
      <c r="T33">
        <f t="shared" si="7"/>
        <v>0.42291491154170174</v>
      </c>
      <c r="U33">
        <f t="shared" si="7"/>
        <v>0.36833514689880303</v>
      </c>
      <c r="V33">
        <f t="shared" si="7"/>
        <v>3.3246116107931316</v>
      </c>
      <c r="W33">
        <f t="shared" si="7"/>
        <v>0.32215137233157748</v>
      </c>
      <c r="X33">
        <f t="shared" si="7"/>
        <v>0.23860272350503256</v>
      </c>
      <c r="Y33">
        <f t="shared" si="7"/>
        <v>3.3788598574821851</v>
      </c>
      <c r="Z33">
        <f t="shared" si="7"/>
        <v>0.42884557115442884</v>
      </c>
      <c r="AA33">
        <f t="shared" si="7"/>
        <v>0.2759446059155411</v>
      </c>
      <c r="AB33">
        <f t="shared" si="7"/>
        <v>3.6104838709677418</v>
      </c>
      <c r="AC33">
        <f t="shared" si="7"/>
        <v>0.27379884689301731</v>
      </c>
      <c r="AD33">
        <f t="shared" si="7"/>
        <v>0.15249908792411529</v>
      </c>
      <c r="AI33">
        <f t="shared" ref="AI33:AT33" si="8">AI8/AI21</f>
        <v>6.1046228710462289</v>
      </c>
      <c r="AJ33">
        <f t="shared" si="8"/>
        <v>0.6513388317704214</v>
      </c>
      <c r="AK33">
        <f t="shared" si="8"/>
        <v>0.46758767268862911</v>
      </c>
      <c r="AL33">
        <f t="shared" si="8"/>
        <v>4.474181818181818</v>
      </c>
      <c r="AM33">
        <f t="shared" si="8"/>
        <v>0.39695104075051307</v>
      </c>
      <c r="AN33">
        <f t="shared" si="8"/>
        <v>0.24841416001636996</v>
      </c>
      <c r="AO33">
        <f t="shared" si="8"/>
        <v>4.0014873574615768</v>
      </c>
      <c r="AP33">
        <f t="shared" si="8"/>
        <v>0.29729269538566322</v>
      </c>
      <c r="AQ33">
        <f t="shared" si="8"/>
        <v>0.43816596706490152</v>
      </c>
      <c r="AR33">
        <f t="shared" si="8"/>
        <v>3.4124748490945676</v>
      </c>
      <c r="AS33">
        <f t="shared" si="8"/>
        <v>0.42200854700854701</v>
      </c>
      <c r="AT33">
        <f t="shared" si="8"/>
        <v>0.21200719777523311</v>
      </c>
    </row>
    <row r="34" spans="2:46">
      <c r="C34">
        <f t="shared" ref="C34:N34" si="9">C9/C22</f>
        <v>0.34888438133874239</v>
      </c>
      <c r="D34">
        <f t="shared" si="9"/>
        <v>0.35132169576059852</v>
      </c>
      <c r="E34">
        <f t="shared" si="9"/>
        <v>0.2921383647798742</v>
      </c>
      <c r="F34">
        <f t="shared" si="9"/>
        <v>0.23009351090960611</v>
      </c>
      <c r="G34">
        <f t="shared" si="9"/>
        <v>0.22148355493351995</v>
      </c>
      <c r="H34">
        <f t="shared" si="9"/>
        <v>0.23861637678327144</v>
      </c>
      <c r="I34">
        <f t="shared" si="9"/>
        <v>0.24299550328606018</v>
      </c>
      <c r="J34">
        <f t="shared" si="9"/>
        <v>0.33323142769795172</v>
      </c>
      <c r="K34">
        <f t="shared" si="9"/>
        <v>0.25215304249611747</v>
      </c>
      <c r="L34">
        <f t="shared" si="9"/>
        <v>0.23899548532731377</v>
      </c>
      <c r="M34">
        <f t="shared" si="9"/>
        <v>0.21378132118451024</v>
      </c>
      <c r="N34">
        <f t="shared" si="9"/>
        <v>0.20241154378335641</v>
      </c>
      <c r="S34">
        <f t="shared" ref="S34:AD34" si="10">S9/S22</f>
        <v>0.78720874940561103</v>
      </c>
      <c r="T34">
        <f t="shared" si="10"/>
        <v>0.57167352537722904</v>
      </c>
      <c r="U34">
        <f t="shared" si="10"/>
        <v>0.5219435736677116</v>
      </c>
      <c r="V34">
        <f t="shared" si="10"/>
        <v>0.61857142857142855</v>
      </c>
      <c r="W34">
        <f t="shared" si="10"/>
        <v>0.38614900314795381</v>
      </c>
      <c r="X34">
        <f t="shared" si="10"/>
        <v>0.45963035019455251</v>
      </c>
      <c r="Y34">
        <f t="shared" si="10"/>
        <v>0.55297102981602875</v>
      </c>
      <c r="Z34">
        <f t="shared" si="10"/>
        <v>0.55133241320734683</v>
      </c>
      <c r="AA34">
        <f t="shared" si="10"/>
        <v>0.50609855261018055</v>
      </c>
      <c r="AB34">
        <f t="shared" si="10"/>
        <v>0.48551678736010534</v>
      </c>
      <c r="AC34">
        <f t="shared" si="10"/>
        <v>0.42753898820844427</v>
      </c>
      <c r="AD34">
        <f t="shared" si="10"/>
        <v>0.40949554896142432</v>
      </c>
      <c r="AI34">
        <f t="shared" ref="AI34:AT34" si="11">AI9/AI22</f>
        <v>1.1225806451612903</v>
      </c>
      <c r="AJ34">
        <f t="shared" si="11"/>
        <v>0.72419449326303453</v>
      </c>
      <c r="AK34">
        <f t="shared" si="11"/>
        <v>0.61964980544747084</v>
      </c>
      <c r="AL34">
        <f t="shared" si="11"/>
        <v>0.85328974254188805</v>
      </c>
      <c r="AM34">
        <f t="shared" si="11"/>
        <v>0.53179344218770741</v>
      </c>
      <c r="AN34">
        <f t="shared" si="11"/>
        <v>0.58327255044979331</v>
      </c>
      <c r="AO34">
        <f t="shared" si="11"/>
        <v>0.73854924316886184</v>
      </c>
      <c r="AP34">
        <f t="shared" si="11"/>
        <v>0.64634395424836599</v>
      </c>
      <c r="AQ34">
        <f t="shared" si="11"/>
        <v>0.56996129800535877</v>
      </c>
      <c r="AR34">
        <f t="shared" si="11"/>
        <v>0.58266547937073321</v>
      </c>
      <c r="AS34">
        <f t="shared" si="11"/>
        <v>0.5324341682723186</v>
      </c>
      <c r="AT34">
        <f t="shared" si="11"/>
        <v>0.52794242167654526</v>
      </c>
    </row>
    <row r="35" spans="2:46">
      <c r="C35">
        <f t="shared" ref="C35:N35" si="12">C10/C23</f>
        <v>0.83610755441741358</v>
      </c>
      <c r="D35">
        <f t="shared" si="12"/>
        <v>0.48627754155392344</v>
      </c>
      <c r="E35">
        <f t="shared" si="12"/>
        <v>0.45685444480625204</v>
      </c>
      <c r="F35">
        <f t="shared" si="12"/>
        <v>0.54858044164037856</v>
      </c>
      <c r="G35">
        <f t="shared" si="12"/>
        <v>0.3964996982498491</v>
      </c>
      <c r="H35">
        <f t="shared" si="12"/>
        <v>0.32309649282209701</v>
      </c>
      <c r="I35">
        <f t="shared" si="12"/>
        <v>0.57700547488693166</v>
      </c>
      <c r="J35">
        <f t="shared" si="12"/>
        <v>0.50252951096121412</v>
      </c>
      <c r="K35">
        <f t="shared" si="12"/>
        <v>0.34037174721189589</v>
      </c>
      <c r="L35">
        <f t="shared" si="12"/>
        <v>0.30386121992165643</v>
      </c>
      <c r="M35">
        <f t="shared" si="12"/>
        <v>0.29059405940594057</v>
      </c>
      <c r="N35">
        <f t="shared" si="12"/>
        <v>0.28443770021918729</v>
      </c>
      <c r="S35">
        <f t="shared" ref="S35:AD35" si="13">S10/S23</f>
        <v>1.4373750832778147</v>
      </c>
      <c r="T35">
        <f t="shared" si="13"/>
        <v>1.1652131782945736</v>
      </c>
      <c r="U35">
        <f t="shared" si="13"/>
        <v>0.83941877794336806</v>
      </c>
      <c r="V35">
        <f t="shared" si="13"/>
        <v>0.95464852607709749</v>
      </c>
      <c r="W35">
        <f t="shared" si="13"/>
        <v>0.74184782608695654</v>
      </c>
      <c r="X35">
        <f t="shared" si="13"/>
        <v>0.57084144494916722</v>
      </c>
      <c r="Y35">
        <f t="shared" si="13"/>
        <v>1.441875</v>
      </c>
      <c r="Z35">
        <f t="shared" si="13"/>
        <v>1.0333202665621326</v>
      </c>
      <c r="AA35">
        <f t="shared" si="13"/>
        <v>0.81416855697086021</v>
      </c>
      <c r="AB35">
        <f t="shared" si="13"/>
        <v>1.1457715133531157</v>
      </c>
      <c r="AC35">
        <f t="shared" si="13"/>
        <v>0.75404312668463613</v>
      </c>
      <c r="AD35">
        <f t="shared" si="13"/>
        <v>0.57236702691248142</v>
      </c>
      <c r="AI35">
        <f t="shared" ref="AI35:AT35" si="14">AI10/AI23</f>
        <v>2.0556521739130433</v>
      </c>
      <c r="AJ35">
        <f t="shared" si="14"/>
        <v>1.379217273954116</v>
      </c>
      <c r="AK35">
        <f t="shared" si="14"/>
        <v>1.050709939148073</v>
      </c>
      <c r="AL35">
        <f t="shared" si="14"/>
        <v>1.7810249894112664</v>
      </c>
      <c r="AM35">
        <f t="shared" si="14"/>
        <v>1.0782414307004471</v>
      </c>
      <c r="AN35">
        <f t="shared" si="14"/>
        <v>0.67550235143223603</v>
      </c>
      <c r="AO35">
        <f t="shared" si="14"/>
        <v>1.4120643431635389</v>
      </c>
      <c r="AP35">
        <f t="shared" si="14"/>
        <v>1.0886752136752136</v>
      </c>
      <c r="AQ35">
        <f t="shared" si="14"/>
        <v>0.81421027364378296</v>
      </c>
      <c r="AR35">
        <f t="shared" si="14"/>
        <v>1.6817687567959405</v>
      </c>
      <c r="AS35">
        <f t="shared" si="14"/>
        <v>1.167994207096307</v>
      </c>
      <c r="AT35">
        <f t="shared" si="14"/>
        <v>0.62269336474283465</v>
      </c>
    </row>
    <row r="36" spans="2:46">
      <c r="C36">
        <f t="shared" ref="C36:N36" si="15">C11/C24</f>
        <v>1.106163278476928</v>
      </c>
      <c r="D36">
        <f t="shared" si="15"/>
        <v>0.98570110701107017</v>
      </c>
      <c r="E36">
        <f t="shared" si="15"/>
        <v>0.11389853287042222</v>
      </c>
      <c r="F36">
        <f t="shared" si="15"/>
        <v>0.96351931330472107</v>
      </c>
      <c r="G36">
        <f t="shared" si="15"/>
        <v>0.40826364977865226</v>
      </c>
      <c r="H36">
        <f t="shared" si="15"/>
        <v>9.0974041438437722E-2</v>
      </c>
      <c r="I36">
        <f t="shared" si="15"/>
        <v>0.76127670799261404</v>
      </c>
      <c r="J36">
        <f t="shared" si="15"/>
        <v>0.96747211895910779</v>
      </c>
      <c r="K36">
        <f t="shared" si="15"/>
        <v>0.10676312616463883</v>
      </c>
      <c r="L36">
        <f t="shared" si="15"/>
        <v>0.81012161632012558</v>
      </c>
      <c r="M36">
        <f t="shared" si="15"/>
        <v>0.33864360491579426</v>
      </c>
      <c r="N36">
        <f t="shared" si="15"/>
        <v>8.4041661678438878E-2</v>
      </c>
      <c r="S36">
        <f t="shared" ref="S36:AD36" si="16">S11/S24</f>
        <v>1.7153941651148354</v>
      </c>
      <c r="T36">
        <f t="shared" si="16"/>
        <v>2.2097941012799112</v>
      </c>
      <c r="U36">
        <f t="shared" si="16"/>
        <v>0.23482040138054455</v>
      </c>
      <c r="V36">
        <f t="shared" si="16"/>
        <v>1.5892018779342723</v>
      </c>
      <c r="W36">
        <f t="shared" si="16"/>
        <v>0.75928008998875141</v>
      </c>
      <c r="X36">
        <f t="shared" si="16"/>
        <v>0.16680578742348359</v>
      </c>
      <c r="Y36">
        <f t="shared" si="16"/>
        <v>1.61880747552655</v>
      </c>
      <c r="Z36">
        <f t="shared" si="16"/>
        <v>1.9476683937823833</v>
      </c>
      <c r="AA36">
        <f t="shared" si="16"/>
        <v>0.21345291479820627</v>
      </c>
      <c r="AB36">
        <f t="shared" si="16"/>
        <v>1.7871794871794873</v>
      </c>
      <c r="AC36">
        <f t="shared" si="16"/>
        <v>0.55020823692734844</v>
      </c>
      <c r="AD36">
        <f t="shared" si="16"/>
        <v>0.14050984656276427</v>
      </c>
      <c r="AI36">
        <f t="shared" ref="AI36:AT36" si="17">AI11/AI24</f>
        <v>2.8101367658889784</v>
      </c>
      <c r="AJ36">
        <f t="shared" si="17"/>
        <v>3.2111959287531806</v>
      </c>
      <c r="AK36">
        <f t="shared" si="17"/>
        <v>0.29444990176817287</v>
      </c>
      <c r="AL36">
        <f t="shared" si="17"/>
        <v>2.7293233082706765</v>
      </c>
      <c r="AM36">
        <f t="shared" si="17"/>
        <v>0.99555308504724849</v>
      </c>
      <c r="AN36">
        <f t="shared" si="17"/>
        <v>0.20869051138043157</v>
      </c>
      <c r="AO36">
        <f t="shared" si="17"/>
        <v>2.169760479041916</v>
      </c>
      <c r="AP36">
        <f t="shared" si="17"/>
        <v>2.2174908424908426</v>
      </c>
      <c r="AQ36">
        <f t="shared" si="17"/>
        <v>0.2842217484008529</v>
      </c>
      <c r="AR36">
        <f t="shared" si="17"/>
        <v>2.77351598173516</v>
      </c>
      <c r="AS36">
        <f t="shared" si="17"/>
        <v>0.877720207253886</v>
      </c>
      <c r="AT36">
        <f t="shared" si="17"/>
        <v>0.16610602018327339</v>
      </c>
    </row>
    <row r="37" spans="2:46">
      <c r="C37">
        <f t="shared" ref="C37:N37" si="18">C12/C25</f>
        <v>0.18794739470617614</v>
      </c>
      <c r="D37">
        <f t="shared" si="18"/>
        <v>2.3042521994134897</v>
      </c>
      <c r="E37">
        <f t="shared" si="18"/>
        <v>0.23264520269547545</v>
      </c>
      <c r="F37">
        <f t="shared" si="18"/>
        <v>0.19692792437967704</v>
      </c>
      <c r="G37">
        <f t="shared" si="18"/>
        <v>0.90228013029315957</v>
      </c>
      <c r="H37">
        <f t="shared" si="18"/>
        <v>0.14053930530164535</v>
      </c>
      <c r="I37">
        <f t="shared" si="18"/>
        <v>0.18655673560648406</v>
      </c>
      <c r="J37">
        <f t="shared" si="18"/>
        <v>1.8605678233438485</v>
      </c>
      <c r="K37">
        <f t="shared" si="18"/>
        <v>0.21149962801572961</v>
      </c>
      <c r="L37">
        <f t="shared" si="18"/>
        <v>0.16354466858789626</v>
      </c>
      <c r="M37">
        <f t="shared" si="18"/>
        <v>0.70192307692307687</v>
      </c>
      <c r="N37">
        <f t="shared" si="18"/>
        <v>0.15704813359528488</v>
      </c>
      <c r="S37">
        <f t="shared" ref="S37:AD37" si="19">S12/S25</f>
        <v>0.39341563786008232</v>
      </c>
      <c r="T37">
        <f t="shared" si="19"/>
        <v>4.9175438596491228</v>
      </c>
      <c r="U37">
        <f t="shared" si="19"/>
        <v>0.37815126050420167</v>
      </c>
      <c r="V37">
        <f t="shared" si="19"/>
        <v>0.27797910893199745</v>
      </c>
      <c r="W37">
        <f t="shared" si="19"/>
        <v>1.3932842686292548</v>
      </c>
      <c r="X37">
        <f t="shared" si="19"/>
        <v>0.272521623419827</v>
      </c>
      <c r="Y37">
        <f t="shared" si="19"/>
        <v>0.39836503694387676</v>
      </c>
      <c r="Z37">
        <f t="shared" si="19"/>
        <v>3.4875084402430789</v>
      </c>
      <c r="AA37">
        <f t="shared" si="19"/>
        <v>0.37185085656701378</v>
      </c>
      <c r="AB37">
        <f t="shared" si="19"/>
        <v>0.22985189459511446</v>
      </c>
      <c r="AC37">
        <f t="shared" si="19"/>
        <v>1.3178058336961254</v>
      </c>
      <c r="AD37">
        <f t="shared" si="19"/>
        <v>0.24625240230621395</v>
      </c>
      <c r="AI37">
        <f t="shared" ref="AI37:AT37" si="20">AI12/AI25</f>
        <v>0.52844036697247709</v>
      </c>
      <c r="AJ37">
        <f t="shared" si="20"/>
        <v>6.1332737030411453</v>
      </c>
      <c r="AK37">
        <f t="shared" si="20"/>
        <v>0.54805094558085676</v>
      </c>
      <c r="AL37">
        <f t="shared" si="20"/>
        <v>0.38552338530066815</v>
      </c>
      <c r="AM37">
        <f t="shared" si="20"/>
        <v>2.1671130155329403</v>
      </c>
      <c r="AN37">
        <f t="shared" si="20"/>
        <v>0.32024252445914292</v>
      </c>
      <c r="AO37">
        <f t="shared" si="20"/>
        <v>0.36734693877551022</v>
      </c>
      <c r="AP37">
        <f t="shared" si="20"/>
        <v>3.4549668874172186</v>
      </c>
      <c r="AQ37">
        <f t="shared" si="20"/>
        <v>0.48231118997449263</v>
      </c>
      <c r="AR37">
        <f t="shared" si="20"/>
        <v>0.33835285369027701</v>
      </c>
      <c r="AS37">
        <f t="shared" si="20"/>
        <v>2.0612043435340572</v>
      </c>
      <c r="AT37">
        <f t="shared" si="20"/>
        <v>0.3005629009032596</v>
      </c>
    </row>
    <row r="38" spans="2:46">
      <c r="C38">
        <f t="shared" ref="C38:N38" si="21">C13/C26</f>
        <v>0.29031219826198906</v>
      </c>
      <c r="D38">
        <f t="shared" si="21"/>
        <v>0.35718654434250763</v>
      </c>
      <c r="E38">
        <f t="shared" si="21"/>
        <v>0.30103995621237001</v>
      </c>
      <c r="F38">
        <f t="shared" si="21"/>
        <v>0.2095976253298153</v>
      </c>
      <c r="G38">
        <f t="shared" si="21"/>
        <v>0.27747252747252749</v>
      </c>
      <c r="H38">
        <f t="shared" si="21"/>
        <v>0.22328666175386883</v>
      </c>
      <c r="I38">
        <f t="shared" si="21"/>
        <v>0.25252525252525254</v>
      </c>
      <c r="J38">
        <f t="shared" si="21"/>
        <v>0.28991370010787487</v>
      </c>
      <c r="K38">
        <f t="shared" si="21"/>
        <v>0.28302948458248933</v>
      </c>
      <c r="L38">
        <f t="shared" si="21"/>
        <v>0.224</v>
      </c>
      <c r="M38">
        <f t="shared" si="21"/>
        <v>0.19986936642717179</v>
      </c>
      <c r="N38">
        <f t="shared" si="21"/>
        <v>0.19652509652509653</v>
      </c>
      <c r="S38">
        <f t="shared" ref="S38:AD38" si="22">S13/S26</f>
        <v>0.66948406409579153</v>
      </c>
      <c r="T38">
        <f t="shared" si="22"/>
        <v>0.65946791862284815</v>
      </c>
      <c r="U38">
        <f t="shared" si="22"/>
        <v>0.46304163126593034</v>
      </c>
      <c r="V38">
        <f t="shared" si="22"/>
        <v>0.5032692307692308</v>
      </c>
      <c r="W38">
        <f t="shared" si="22"/>
        <v>0.38602391629297461</v>
      </c>
      <c r="X38">
        <f t="shared" si="22"/>
        <v>0.34282261313280515</v>
      </c>
      <c r="Y38">
        <f t="shared" si="22"/>
        <v>0.5169550173010381</v>
      </c>
      <c r="Z38">
        <f t="shared" si="22"/>
        <v>0.47434227663454026</v>
      </c>
      <c r="AA38">
        <f t="shared" si="22"/>
        <v>0.42736794171220399</v>
      </c>
      <c r="AB38">
        <f t="shared" si="22"/>
        <v>0.3677545056015587</v>
      </c>
      <c r="AC38">
        <f t="shared" si="22"/>
        <v>0.31671753136656494</v>
      </c>
      <c r="AD38">
        <f t="shared" si="22"/>
        <v>0.29780801209372637</v>
      </c>
      <c r="AI38">
        <f t="shared" ref="AI38:AT38" si="23">AI13/AI26</f>
        <v>0.77188474949532027</v>
      </c>
      <c r="AJ38">
        <f t="shared" si="23"/>
        <v>0.81896551724137934</v>
      </c>
      <c r="AK38">
        <f t="shared" si="23"/>
        <v>0.58486046233081801</v>
      </c>
      <c r="AL38">
        <f t="shared" si="23"/>
        <v>0.44951923076923078</v>
      </c>
      <c r="AM38">
        <f t="shared" si="23"/>
        <v>0.56834809395456298</v>
      </c>
      <c r="AN38">
        <f t="shared" si="23"/>
        <v>0.41723356009070295</v>
      </c>
      <c r="AO38">
        <f t="shared" si="23"/>
        <v>0.65354874344103842</v>
      </c>
      <c r="AP38">
        <f t="shared" si="23"/>
        <v>0.47616279069767442</v>
      </c>
      <c r="AQ38">
        <f t="shared" si="23"/>
        <v>0.5497598570311627</v>
      </c>
      <c r="AR38">
        <f t="shared" si="23"/>
        <v>0.51615631872779566</v>
      </c>
      <c r="AS38">
        <f t="shared" si="23"/>
        <v>0.35561922954473096</v>
      </c>
      <c r="AT38">
        <f t="shared" si="23"/>
        <v>0.48284415047540308</v>
      </c>
    </row>
    <row r="42" spans="2:46">
      <c r="B42" t="s">
        <v>221</v>
      </c>
      <c r="S42" t="s">
        <v>3</v>
      </c>
      <c r="AI42" t="s">
        <v>4</v>
      </c>
    </row>
    <row r="43" spans="2:46">
      <c r="AH43" s="96"/>
      <c r="AI43" s="97">
        <v>1</v>
      </c>
      <c r="AJ43" s="97">
        <v>2</v>
      </c>
      <c r="AK43" s="97">
        <v>3</v>
      </c>
      <c r="AL43" s="97">
        <v>4</v>
      </c>
      <c r="AM43" s="97">
        <v>5</v>
      </c>
      <c r="AN43" s="97">
        <v>6</v>
      </c>
      <c r="AO43" s="97">
        <v>7</v>
      </c>
      <c r="AP43" s="97">
        <v>8</v>
      </c>
      <c r="AQ43" s="97">
        <v>9</v>
      </c>
      <c r="AR43" s="97">
        <v>10</v>
      </c>
      <c r="AS43" s="97">
        <v>11</v>
      </c>
      <c r="AT43" s="97">
        <v>12</v>
      </c>
    </row>
    <row r="44" spans="2:46">
      <c r="B44" s="96"/>
      <c r="C44" s="97">
        <v>1</v>
      </c>
      <c r="D44" s="97">
        <v>2</v>
      </c>
      <c r="E44" s="97">
        <v>3</v>
      </c>
      <c r="F44" s="97">
        <v>4</v>
      </c>
      <c r="G44" s="97">
        <v>5</v>
      </c>
      <c r="H44" s="97">
        <v>6</v>
      </c>
      <c r="I44" s="97">
        <v>7</v>
      </c>
      <c r="J44" s="97">
        <v>8</v>
      </c>
      <c r="K44" s="97">
        <v>9</v>
      </c>
      <c r="L44" s="97">
        <v>10</v>
      </c>
      <c r="M44" s="97">
        <v>11</v>
      </c>
      <c r="N44" s="97">
        <v>12</v>
      </c>
      <c r="R44" s="96"/>
      <c r="S44" s="97">
        <v>1</v>
      </c>
      <c r="T44" s="97">
        <v>2</v>
      </c>
      <c r="U44" s="97">
        <v>3</v>
      </c>
      <c r="V44" s="97">
        <v>4</v>
      </c>
      <c r="W44" s="97">
        <v>5</v>
      </c>
      <c r="X44" s="97">
        <v>6</v>
      </c>
      <c r="Y44" s="97">
        <v>7</v>
      </c>
      <c r="Z44" s="97">
        <v>8</v>
      </c>
      <c r="AA44" s="97">
        <v>9</v>
      </c>
      <c r="AB44" s="97">
        <v>10</v>
      </c>
      <c r="AC44" s="97">
        <v>11</v>
      </c>
      <c r="AD44" s="97">
        <v>12</v>
      </c>
      <c r="AH44" s="97" t="s">
        <v>26</v>
      </c>
      <c r="AI44" s="138">
        <v>10</v>
      </c>
      <c r="AJ44" s="117">
        <v>15</v>
      </c>
      <c r="AK44" s="138">
        <v>10</v>
      </c>
      <c r="AL44" s="117">
        <v>15</v>
      </c>
      <c r="AM44" s="138">
        <v>10</v>
      </c>
      <c r="AN44" s="117">
        <v>15</v>
      </c>
      <c r="AO44" s="138">
        <v>10</v>
      </c>
      <c r="AP44" s="117">
        <v>15</v>
      </c>
      <c r="AQ44" s="138">
        <v>10</v>
      </c>
      <c r="AR44" s="117">
        <v>15</v>
      </c>
      <c r="AS44" s="138">
        <v>10</v>
      </c>
      <c r="AT44" s="117">
        <v>15</v>
      </c>
    </row>
    <row r="45" spans="2:46">
      <c r="B45" s="97" t="s">
        <v>26</v>
      </c>
      <c r="C45" s="136">
        <v>10</v>
      </c>
      <c r="D45" s="136">
        <v>10</v>
      </c>
      <c r="E45" s="137">
        <v>15</v>
      </c>
      <c r="F45" s="138">
        <v>20</v>
      </c>
      <c r="G45" s="138">
        <v>20</v>
      </c>
      <c r="H45" s="117">
        <v>25</v>
      </c>
      <c r="I45" s="136">
        <v>10</v>
      </c>
      <c r="J45" s="136">
        <v>10</v>
      </c>
      <c r="K45" s="137">
        <v>15</v>
      </c>
      <c r="L45" s="138">
        <v>20</v>
      </c>
      <c r="M45" s="138">
        <v>20</v>
      </c>
      <c r="N45" s="117">
        <v>25</v>
      </c>
      <c r="R45" s="97" t="s">
        <v>26</v>
      </c>
      <c r="S45" s="136">
        <v>2.5</v>
      </c>
      <c r="T45" s="138">
        <v>10</v>
      </c>
      <c r="U45" s="137">
        <v>5</v>
      </c>
      <c r="V45" s="136">
        <v>2.5</v>
      </c>
      <c r="W45" s="138">
        <v>10</v>
      </c>
      <c r="X45" s="137">
        <v>5</v>
      </c>
      <c r="Y45" s="136">
        <v>2.5</v>
      </c>
      <c r="Z45" s="138">
        <v>10</v>
      </c>
      <c r="AA45" s="137">
        <v>5</v>
      </c>
      <c r="AB45" s="136">
        <v>2.5</v>
      </c>
      <c r="AC45" s="138">
        <v>10</v>
      </c>
      <c r="AD45" s="137">
        <v>5</v>
      </c>
      <c r="AH45" s="97" t="s">
        <v>27</v>
      </c>
      <c r="AI45" s="117">
        <v>15</v>
      </c>
      <c r="AJ45" s="139">
        <v>20</v>
      </c>
      <c r="AK45" s="117">
        <v>15</v>
      </c>
      <c r="AL45" s="139">
        <v>20</v>
      </c>
      <c r="AM45" s="117">
        <v>15</v>
      </c>
      <c r="AN45" s="139">
        <v>20</v>
      </c>
      <c r="AO45" s="117">
        <v>15</v>
      </c>
      <c r="AP45" s="139">
        <v>20</v>
      </c>
      <c r="AQ45" s="117">
        <v>15</v>
      </c>
      <c r="AR45" s="139">
        <v>20</v>
      </c>
      <c r="AS45" s="117">
        <v>15</v>
      </c>
      <c r="AT45" s="139">
        <v>20</v>
      </c>
    </row>
    <row r="46" spans="2:46">
      <c r="B46" s="97" t="s">
        <v>27</v>
      </c>
      <c r="C46" s="136">
        <v>10</v>
      </c>
      <c r="D46" s="136">
        <v>10</v>
      </c>
      <c r="E46" s="137">
        <v>15</v>
      </c>
      <c r="F46" s="138">
        <v>20</v>
      </c>
      <c r="G46" s="138">
        <v>20</v>
      </c>
      <c r="H46" s="117">
        <v>25</v>
      </c>
      <c r="I46" s="136">
        <v>10</v>
      </c>
      <c r="J46" s="136">
        <v>10</v>
      </c>
      <c r="K46" s="137">
        <v>15</v>
      </c>
      <c r="L46" s="138">
        <v>20</v>
      </c>
      <c r="M46" s="138">
        <v>20</v>
      </c>
      <c r="N46" s="117">
        <v>25</v>
      </c>
      <c r="R46" s="97" t="s">
        <v>27</v>
      </c>
      <c r="S46" s="136">
        <v>2.5</v>
      </c>
      <c r="T46" s="117">
        <v>15</v>
      </c>
      <c r="U46" s="137">
        <v>5</v>
      </c>
      <c r="V46" s="136">
        <v>2.5</v>
      </c>
      <c r="W46" s="117">
        <v>15</v>
      </c>
      <c r="X46" s="137">
        <v>5</v>
      </c>
      <c r="Y46" s="136">
        <v>2.5</v>
      </c>
      <c r="Z46" s="117">
        <v>15</v>
      </c>
      <c r="AA46" s="137">
        <v>5</v>
      </c>
      <c r="AB46" s="136">
        <v>2.5</v>
      </c>
      <c r="AC46" s="117">
        <v>15</v>
      </c>
      <c r="AD46" s="137">
        <v>5</v>
      </c>
      <c r="AH46" s="97" t="s">
        <v>28</v>
      </c>
      <c r="AI46" s="139">
        <v>20</v>
      </c>
      <c r="AJ46" s="138">
        <v>10</v>
      </c>
      <c r="AK46" s="139">
        <v>20</v>
      </c>
      <c r="AL46" s="138">
        <v>10</v>
      </c>
      <c r="AM46" s="139">
        <v>20</v>
      </c>
      <c r="AN46" s="138">
        <v>10</v>
      </c>
      <c r="AO46" s="139">
        <v>20</v>
      </c>
      <c r="AP46" s="138">
        <v>10</v>
      </c>
      <c r="AQ46" s="139">
        <v>20</v>
      </c>
      <c r="AR46" s="138">
        <v>10</v>
      </c>
      <c r="AS46" s="139">
        <v>20</v>
      </c>
      <c r="AT46" s="138">
        <v>10</v>
      </c>
    </row>
    <row r="47" spans="2:46">
      <c r="B47" s="97" t="s">
        <v>28</v>
      </c>
      <c r="C47" s="136">
        <v>10</v>
      </c>
      <c r="D47" s="136">
        <v>10</v>
      </c>
      <c r="E47" s="137">
        <v>15</v>
      </c>
      <c r="F47" s="138">
        <v>20</v>
      </c>
      <c r="G47" s="138">
        <v>20</v>
      </c>
      <c r="H47" s="117">
        <v>25</v>
      </c>
      <c r="I47" s="136">
        <v>10</v>
      </c>
      <c r="J47" s="136">
        <v>10</v>
      </c>
      <c r="K47" s="137">
        <v>15</v>
      </c>
      <c r="L47" s="138">
        <v>20</v>
      </c>
      <c r="M47" s="138">
        <v>20</v>
      </c>
      <c r="N47" s="117">
        <v>25</v>
      </c>
      <c r="R47" s="97" t="s">
        <v>28</v>
      </c>
      <c r="S47" s="136">
        <v>2.5</v>
      </c>
      <c r="T47" s="117">
        <v>15</v>
      </c>
      <c r="U47" s="138">
        <v>10</v>
      </c>
      <c r="V47" s="136">
        <v>2.5</v>
      </c>
      <c r="W47" s="117">
        <v>15</v>
      </c>
      <c r="X47" s="138">
        <v>10</v>
      </c>
      <c r="Y47" s="136">
        <v>2.5</v>
      </c>
      <c r="Z47" s="117">
        <v>15</v>
      </c>
      <c r="AA47" s="138">
        <v>10</v>
      </c>
      <c r="AB47" s="136">
        <v>2.5</v>
      </c>
      <c r="AC47" s="117">
        <v>15</v>
      </c>
      <c r="AD47" s="138">
        <v>10</v>
      </c>
      <c r="AH47" s="97" t="s">
        <v>29</v>
      </c>
      <c r="AI47" s="138">
        <v>10</v>
      </c>
      <c r="AJ47" s="117">
        <v>15</v>
      </c>
      <c r="AK47" s="138">
        <v>10</v>
      </c>
      <c r="AL47" s="117">
        <v>15</v>
      </c>
      <c r="AM47" s="138">
        <v>10</v>
      </c>
      <c r="AN47" s="117">
        <v>15</v>
      </c>
      <c r="AO47" s="138">
        <v>10</v>
      </c>
      <c r="AP47" s="117">
        <v>15</v>
      </c>
      <c r="AQ47" s="138">
        <v>10</v>
      </c>
      <c r="AR47" s="117">
        <v>15</v>
      </c>
      <c r="AS47" s="138">
        <v>10</v>
      </c>
      <c r="AT47" s="117">
        <v>15</v>
      </c>
    </row>
    <row r="48" spans="2:46">
      <c r="B48" s="97" t="s">
        <v>29</v>
      </c>
      <c r="C48" s="136">
        <v>10</v>
      </c>
      <c r="D48" s="136">
        <v>10</v>
      </c>
      <c r="E48" s="137">
        <v>15</v>
      </c>
      <c r="F48" s="138">
        <v>20</v>
      </c>
      <c r="G48" s="138">
        <v>20</v>
      </c>
      <c r="H48" s="117">
        <v>25</v>
      </c>
      <c r="I48" s="136">
        <v>10</v>
      </c>
      <c r="J48" s="136">
        <v>10</v>
      </c>
      <c r="K48" s="137">
        <v>15</v>
      </c>
      <c r="L48" s="138">
        <v>20</v>
      </c>
      <c r="M48" s="138">
        <v>20</v>
      </c>
      <c r="N48" s="117">
        <v>25</v>
      </c>
      <c r="R48" s="97" t="s">
        <v>29</v>
      </c>
      <c r="S48" s="137">
        <v>5</v>
      </c>
      <c r="T48" s="117">
        <v>15</v>
      </c>
      <c r="U48" s="138">
        <v>10</v>
      </c>
      <c r="V48" s="137">
        <v>5</v>
      </c>
      <c r="W48" s="117">
        <v>15</v>
      </c>
      <c r="X48" s="138">
        <v>10</v>
      </c>
      <c r="Y48" s="137">
        <v>5</v>
      </c>
      <c r="Z48" s="117">
        <v>15</v>
      </c>
      <c r="AA48" s="138">
        <v>10</v>
      </c>
      <c r="AB48" s="137">
        <v>5</v>
      </c>
      <c r="AC48" s="117">
        <v>15</v>
      </c>
      <c r="AD48" s="138">
        <v>10</v>
      </c>
      <c r="AH48" s="97" t="s">
        <v>30</v>
      </c>
      <c r="AI48" s="117">
        <v>15</v>
      </c>
      <c r="AJ48" s="139">
        <v>20</v>
      </c>
      <c r="AK48" s="117">
        <v>15</v>
      </c>
      <c r="AL48" s="139">
        <v>20</v>
      </c>
      <c r="AM48" s="117">
        <v>15</v>
      </c>
      <c r="AN48" s="139">
        <v>20</v>
      </c>
      <c r="AO48" s="117">
        <v>15</v>
      </c>
      <c r="AP48" s="139">
        <v>20</v>
      </c>
      <c r="AQ48" s="117">
        <v>15</v>
      </c>
      <c r="AR48" s="139">
        <v>20</v>
      </c>
      <c r="AS48" s="117">
        <v>15</v>
      </c>
      <c r="AT48" s="139">
        <v>20</v>
      </c>
    </row>
    <row r="49" spans="2:46">
      <c r="B49" s="97" t="s">
        <v>30</v>
      </c>
      <c r="C49" s="136">
        <v>10</v>
      </c>
      <c r="D49" s="137">
        <v>15</v>
      </c>
      <c r="E49" s="137">
        <v>15</v>
      </c>
      <c r="F49" s="138">
        <v>20</v>
      </c>
      <c r="G49" s="117">
        <v>25</v>
      </c>
      <c r="H49" s="117">
        <v>25</v>
      </c>
      <c r="I49" s="136">
        <v>10</v>
      </c>
      <c r="J49" s="137">
        <v>15</v>
      </c>
      <c r="K49" s="137">
        <v>15</v>
      </c>
      <c r="L49" s="138">
        <v>20</v>
      </c>
      <c r="M49" s="117">
        <v>25</v>
      </c>
      <c r="N49" s="117">
        <v>25</v>
      </c>
      <c r="R49" s="97" t="s">
        <v>30</v>
      </c>
      <c r="S49" s="137">
        <v>5</v>
      </c>
      <c r="T49" s="136">
        <v>2.5</v>
      </c>
      <c r="U49" s="138">
        <v>10</v>
      </c>
      <c r="V49" s="137">
        <v>5</v>
      </c>
      <c r="W49" s="136">
        <v>2.5</v>
      </c>
      <c r="X49" s="138">
        <v>10</v>
      </c>
      <c r="Y49" s="137">
        <v>5</v>
      </c>
      <c r="Z49" s="136">
        <v>2.5</v>
      </c>
      <c r="AA49" s="138">
        <v>10</v>
      </c>
      <c r="AB49" s="137">
        <v>5</v>
      </c>
      <c r="AC49" s="136">
        <v>2.5</v>
      </c>
      <c r="AD49" s="138">
        <v>10</v>
      </c>
      <c r="AH49" s="97" t="s">
        <v>31</v>
      </c>
      <c r="AI49" s="139">
        <v>20</v>
      </c>
      <c r="AJ49" s="138">
        <v>10</v>
      </c>
      <c r="AK49" s="139">
        <v>20</v>
      </c>
      <c r="AL49" s="138">
        <v>10</v>
      </c>
      <c r="AM49" s="139">
        <v>20</v>
      </c>
      <c r="AN49" s="138">
        <v>10</v>
      </c>
      <c r="AO49" s="139">
        <v>20</v>
      </c>
      <c r="AP49" s="138">
        <v>10</v>
      </c>
      <c r="AQ49" s="139">
        <v>20</v>
      </c>
      <c r="AR49" s="138">
        <v>10</v>
      </c>
      <c r="AS49" s="139">
        <v>20</v>
      </c>
      <c r="AT49" s="138">
        <v>10</v>
      </c>
    </row>
    <row r="50" spans="2:46">
      <c r="B50" s="97" t="s">
        <v>31</v>
      </c>
      <c r="C50" s="136">
        <v>10</v>
      </c>
      <c r="D50" s="137">
        <v>15</v>
      </c>
      <c r="E50" s="137">
        <v>15</v>
      </c>
      <c r="F50" s="138">
        <v>20</v>
      </c>
      <c r="G50" s="117">
        <v>25</v>
      </c>
      <c r="H50" s="117">
        <v>25</v>
      </c>
      <c r="I50" s="136">
        <v>10</v>
      </c>
      <c r="J50" s="137">
        <v>15</v>
      </c>
      <c r="K50" s="137">
        <v>15</v>
      </c>
      <c r="L50" s="138">
        <v>20</v>
      </c>
      <c r="M50" s="117">
        <v>25</v>
      </c>
      <c r="N50" s="117">
        <v>25</v>
      </c>
      <c r="R50" s="97" t="s">
        <v>31</v>
      </c>
      <c r="S50" s="137">
        <v>5</v>
      </c>
      <c r="T50" s="136">
        <v>2.5</v>
      </c>
      <c r="U50" s="117">
        <v>15</v>
      </c>
      <c r="V50" s="137">
        <v>5</v>
      </c>
      <c r="W50" s="136">
        <v>2.5</v>
      </c>
      <c r="X50" s="117">
        <v>15</v>
      </c>
      <c r="Y50" s="137">
        <v>5</v>
      </c>
      <c r="Z50" s="136">
        <v>2.5</v>
      </c>
      <c r="AA50" s="117">
        <v>15</v>
      </c>
      <c r="AB50" s="137">
        <v>5</v>
      </c>
      <c r="AC50" s="136">
        <v>2.5</v>
      </c>
      <c r="AD50" s="117">
        <v>15</v>
      </c>
      <c r="AH50" s="97" t="s">
        <v>32</v>
      </c>
      <c r="AI50" s="138">
        <v>10</v>
      </c>
      <c r="AJ50" s="117">
        <v>15</v>
      </c>
      <c r="AK50" s="138">
        <v>10</v>
      </c>
      <c r="AL50" s="117">
        <v>15</v>
      </c>
      <c r="AM50" s="138">
        <v>10</v>
      </c>
      <c r="AN50" s="117">
        <v>15</v>
      </c>
      <c r="AO50" s="138">
        <v>10</v>
      </c>
      <c r="AP50" s="117">
        <v>15</v>
      </c>
      <c r="AQ50" s="138">
        <v>10</v>
      </c>
      <c r="AR50" s="117">
        <v>15</v>
      </c>
      <c r="AS50" s="138">
        <v>10</v>
      </c>
      <c r="AT50" s="117">
        <v>15</v>
      </c>
    </row>
    <row r="51" spans="2:46">
      <c r="B51" s="97" t="s">
        <v>32</v>
      </c>
      <c r="C51" s="136">
        <v>10</v>
      </c>
      <c r="D51" s="137">
        <v>15</v>
      </c>
      <c r="E51" s="137">
        <v>15</v>
      </c>
      <c r="F51" s="138">
        <v>20</v>
      </c>
      <c r="G51" s="117">
        <v>25</v>
      </c>
      <c r="H51" s="117">
        <v>25</v>
      </c>
      <c r="I51" s="136">
        <v>10</v>
      </c>
      <c r="J51" s="137">
        <v>15</v>
      </c>
      <c r="K51" s="137">
        <v>15</v>
      </c>
      <c r="L51" s="138">
        <v>20</v>
      </c>
      <c r="M51" s="117">
        <v>25</v>
      </c>
      <c r="N51" s="117">
        <v>25</v>
      </c>
      <c r="R51" s="97" t="s">
        <v>32</v>
      </c>
      <c r="S51" s="138">
        <v>10</v>
      </c>
      <c r="T51" s="136">
        <v>2.5</v>
      </c>
      <c r="U51" s="117">
        <v>15</v>
      </c>
      <c r="V51" s="138">
        <v>10</v>
      </c>
      <c r="W51" s="136">
        <v>2.5</v>
      </c>
      <c r="X51" s="117">
        <v>15</v>
      </c>
      <c r="Y51" s="138">
        <v>10</v>
      </c>
      <c r="Z51" s="136">
        <v>2.5</v>
      </c>
      <c r="AA51" s="117">
        <v>15</v>
      </c>
      <c r="AB51" s="138">
        <v>10</v>
      </c>
      <c r="AC51" s="136">
        <v>2.5</v>
      </c>
      <c r="AD51" s="117">
        <v>15</v>
      </c>
      <c r="AH51" s="97" t="s">
        <v>33</v>
      </c>
      <c r="AI51" s="117">
        <v>15</v>
      </c>
      <c r="AJ51" s="139">
        <v>20</v>
      </c>
      <c r="AK51" s="117">
        <v>15</v>
      </c>
      <c r="AL51" s="139">
        <v>20</v>
      </c>
      <c r="AM51" s="117">
        <v>15</v>
      </c>
      <c r="AN51" s="139">
        <v>20</v>
      </c>
      <c r="AO51" s="117">
        <v>15</v>
      </c>
      <c r="AP51" s="139">
        <v>20</v>
      </c>
      <c r="AQ51" s="117">
        <v>15</v>
      </c>
      <c r="AR51" s="139">
        <v>20</v>
      </c>
      <c r="AS51" s="117">
        <v>15</v>
      </c>
      <c r="AT51" s="139">
        <v>20</v>
      </c>
    </row>
    <row r="52" spans="2:46">
      <c r="B52" s="97" t="s">
        <v>33</v>
      </c>
      <c r="C52" s="136">
        <v>10</v>
      </c>
      <c r="D52" s="137">
        <v>15</v>
      </c>
      <c r="E52" s="137">
        <v>15</v>
      </c>
      <c r="F52" s="138">
        <v>20</v>
      </c>
      <c r="G52" s="117">
        <v>25</v>
      </c>
      <c r="H52" s="117">
        <v>25</v>
      </c>
      <c r="I52" s="136">
        <v>10</v>
      </c>
      <c r="J52" s="137">
        <v>15</v>
      </c>
      <c r="K52" s="137">
        <v>15</v>
      </c>
      <c r="L52" s="138">
        <v>20</v>
      </c>
      <c r="M52" s="117">
        <v>25</v>
      </c>
      <c r="N52" s="117">
        <v>25</v>
      </c>
      <c r="R52" s="97" t="s">
        <v>33</v>
      </c>
      <c r="S52" s="138">
        <v>10</v>
      </c>
      <c r="T52" s="137">
        <v>5</v>
      </c>
      <c r="U52" s="117">
        <v>15</v>
      </c>
      <c r="V52" s="138">
        <v>10</v>
      </c>
      <c r="W52" s="137">
        <v>5</v>
      </c>
      <c r="X52" s="117">
        <v>15</v>
      </c>
      <c r="Y52" s="138">
        <v>10</v>
      </c>
      <c r="Z52" s="137">
        <v>5</v>
      </c>
      <c r="AA52" s="117">
        <v>15</v>
      </c>
      <c r="AB52" s="138">
        <v>10</v>
      </c>
      <c r="AC52" s="137">
        <v>5</v>
      </c>
      <c r="AD52" s="117">
        <v>15</v>
      </c>
      <c r="AI52" s="135"/>
    </row>
  </sheetData>
  <phoneticPr fontId="1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221"/>
  <sheetViews>
    <sheetView topLeftCell="A30" workbookViewId="0">
      <selection activeCell="F1" sqref="F1:N1"/>
    </sheetView>
  </sheetViews>
  <sheetFormatPr baseColWidth="10" defaultRowHeight="15"/>
  <cols>
    <col min="1" max="5" width="10.83203125" style="25"/>
    <col min="6" max="6" width="13" style="25" customWidth="1"/>
    <col min="7" max="7" width="10.83203125" style="25"/>
    <col min="8" max="8" width="15" customWidth="1"/>
    <col min="9" max="9" width="13.33203125" customWidth="1"/>
    <col min="10" max="10" width="12" customWidth="1"/>
    <col min="11" max="11" width="15.6640625" customWidth="1"/>
    <col min="12" max="13" width="11.83203125" customWidth="1"/>
    <col min="14" max="14" width="14.33203125" customWidth="1"/>
  </cols>
  <sheetData>
    <row r="1" spans="1:15">
      <c r="A1" s="29" t="s">
        <v>25</v>
      </c>
      <c r="B1" s="148" t="s">
        <v>24</v>
      </c>
      <c r="C1" s="142" t="s">
        <v>5</v>
      </c>
      <c r="D1" s="142" t="s">
        <v>3</v>
      </c>
      <c r="E1" s="149" t="s">
        <v>4</v>
      </c>
      <c r="F1" s="146" t="s">
        <v>192</v>
      </c>
      <c r="G1" s="72" t="s">
        <v>195</v>
      </c>
      <c r="H1" s="74" t="s">
        <v>198</v>
      </c>
      <c r="I1" s="146" t="s">
        <v>193</v>
      </c>
      <c r="J1" s="72" t="s">
        <v>196</v>
      </c>
      <c r="K1" s="74" t="s">
        <v>199</v>
      </c>
      <c r="L1" s="146" t="s">
        <v>194</v>
      </c>
      <c r="M1" s="72" t="s">
        <v>197</v>
      </c>
      <c r="N1" s="74" t="s">
        <v>200</v>
      </c>
      <c r="O1" s="74"/>
    </row>
    <row r="2" spans="1:15">
      <c r="A2" s="31" t="s">
        <v>26</v>
      </c>
      <c r="B2" s="145">
        <v>1</v>
      </c>
      <c r="C2" s="25">
        <v>10</v>
      </c>
      <c r="D2" s="25">
        <v>2.5</v>
      </c>
      <c r="E2" s="150">
        <v>10</v>
      </c>
      <c r="F2" s="146">
        <v>1051</v>
      </c>
      <c r="G2" s="72">
        <v>3882</v>
      </c>
      <c r="H2">
        <f>F2/G2</f>
        <v>0.27073673364245232</v>
      </c>
      <c r="I2" s="10">
        <v>2494</v>
      </c>
      <c r="J2" s="10">
        <v>2830</v>
      </c>
      <c r="K2">
        <f>I2/J2</f>
        <v>0.88127208480565367</v>
      </c>
      <c r="L2">
        <v>3636</v>
      </c>
      <c r="M2">
        <v>2607</v>
      </c>
      <c r="N2">
        <f>L2/M2</f>
        <v>1.3947065592635213</v>
      </c>
    </row>
    <row r="3" spans="1:15">
      <c r="A3" s="31" t="s">
        <v>27</v>
      </c>
      <c r="B3" s="145">
        <v>1</v>
      </c>
      <c r="C3" s="25">
        <v>10</v>
      </c>
      <c r="D3" s="25">
        <v>2.5</v>
      </c>
      <c r="E3" s="150">
        <v>15</v>
      </c>
      <c r="F3" s="146">
        <v>1952</v>
      </c>
      <c r="G3" s="72">
        <v>2706</v>
      </c>
      <c r="H3">
        <f t="shared" ref="H3:H66" si="0">F3/G3</f>
        <v>0.72135994087213595</v>
      </c>
      <c r="I3" s="10">
        <v>4645</v>
      </c>
      <c r="J3" s="10">
        <v>2091</v>
      </c>
      <c r="K3">
        <f t="shared" ref="K3:K66" si="1">I3/J3</f>
        <v>2.2214251554280247</v>
      </c>
      <c r="L3">
        <v>5762</v>
      </c>
      <c r="M3">
        <v>2062</v>
      </c>
      <c r="N3">
        <f t="shared" ref="N3:N66" si="2">L3/M3</f>
        <v>2.7943743937924346</v>
      </c>
    </row>
    <row r="4" spans="1:15">
      <c r="A4" s="31" t="s">
        <v>28</v>
      </c>
      <c r="B4" s="145">
        <v>1</v>
      </c>
      <c r="C4" s="25">
        <v>10</v>
      </c>
      <c r="D4" s="25">
        <v>2.5</v>
      </c>
      <c r="E4" s="150">
        <v>20</v>
      </c>
      <c r="F4" s="146">
        <v>3367</v>
      </c>
      <c r="G4" s="72">
        <v>2163</v>
      </c>
      <c r="H4">
        <f t="shared" si="0"/>
        <v>1.5566343042071198</v>
      </c>
      <c r="I4" s="10">
        <v>6154</v>
      </c>
      <c r="J4" s="10">
        <v>1598</v>
      </c>
      <c r="K4">
        <f t="shared" si="1"/>
        <v>3.8510638297872339</v>
      </c>
      <c r="L4">
        <v>7527</v>
      </c>
      <c r="M4">
        <v>1233</v>
      </c>
      <c r="N4">
        <f t="shared" si="2"/>
        <v>6.1046228710462289</v>
      </c>
    </row>
    <row r="5" spans="1:15">
      <c r="A5" s="31" t="s">
        <v>29</v>
      </c>
      <c r="B5" s="145">
        <v>1</v>
      </c>
      <c r="C5" s="25">
        <v>10</v>
      </c>
      <c r="D5" s="25">
        <v>5</v>
      </c>
      <c r="E5" s="150">
        <v>10</v>
      </c>
      <c r="F5" s="146">
        <v>1548</v>
      </c>
      <c r="G5" s="72">
        <v>4437</v>
      </c>
      <c r="H5">
        <f t="shared" si="0"/>
        <v>0.34888438133874239</v>
      </c>
      <c r="I5" s="10">
        <v>3311</v>
      </c>
      <c r="J5" s="10">
        <v>4206</v>
      </c>
      <c r="K5">
        <f t="shared" si="1"/>
        <v>0.78720874940561103</v>
      </c>
      <c r="L5">
        <v>4176</v>
      </c>
      <c r="M5">
        <v>3720</v>
      </c>
      <c r="N5">
        <f t="shared" si="2"/>
        <v>1.1225806451612903</v>
      </c>
    </row>
    <row r="6" spans="1:15">
      <c r="A6" s="31" t="s">
        <v>30</v>
      </c>
      <c r="B6" s="145">
        <v>1</v>
      </c>
      <c r="C6" s="25">
        <v>10</v>
      </c>
      <c r="D6" s="25">
        <v>5</v>
      </c>
      <c r="E6" s="150">
        <v>15</v>
      </c>
      <c r="F6" s="146">
        <v>2612</v>
      </c>
      <c r="G6" s="72">
        <v>3124</v>
      </c>
      <c r="H6">
        <f t="shared" si="0"/>
        <v>0.83610755441741358</v>
      </c>
      <c r="I6" s="10">
        <v>4315</v>
      </c>
      <c r="J6" s="10">
        <v>3002</v>
      </c>
      <c r="K6">
        <f t="shared" si="1"/>
        <v>1.4373750832778147</v>
      </c>
      <c r="L6">
        <v>5910</v>
      </c>
      <c r="M6">
        <v>2875</v>
      </c>
      <c r="N6">
        <f t="shared" si="2"/>
        <v>2.0556521739130433</v>
      </c>
    </row>
    <row r="7" spans="1:15">
      <c r="A7" s="31" t="s">
        <v>31</v>
      </c>
      <c r="B7" s="145">
        <v>1</v>
      </c>
      <c r="C7" s="25">
        <v>10</v>
      </c>
      <c r="D7" s="25">
        <v>5</v>
      </c>
      <c r="E7" s="150">
        <v>20</v>
      </c>
      <c r="F7" s="146">
        <v>3428</v>
      </c>
      <c r="G7" s="72">
        <v>3099</v>
      </c>
      <c r="H7">
        <f t="shared" si="0"/>
        <v>1.106163278476928</v>
      </c>
      <c r="I7" s="10">
        <v>5527</v>
      </c>
      <c r="J7" s="10">
        <v>3222</v>
      </c>
      <c r="K7">
        <f t="shared" si="1"/>
        <v>1.7153941651148354</v>
      </c>
      <c r="L7">
        <v>6986</v>
      </c>
      <c r="M7">
        <v>2486</v>
      </c>
      <c r="N7">
        <f t="shared" si="2"/>
        <v>2.8101367658889784</v>
      </c>
    </row>
    <row r="8" spans="1:15">
      <c r="A8" s="31" t="s">
        <v>32</v>
      </c>
      <c r="B8" s="145">
        <v>1</v>
      </c>
      <c r="C8" s="25">
        <v>10</v>
      </c>
      <c r="D8" s="25">
        <v>10</v>
      </c>
      <c r="E8" s="150">
        <v>10</v>
      </c>
      <c r="F8" s="146">
        <v>1129</v>
      </c>
      <c r="G8" s="72">
        <v>6007</v>
      </c>
      <c r="H8">
        <f t="shared" si="0"/>
        <v>0.18794739470617614</v>
      </c>
      <c r="I8" s="10">
        <v>2390</v>
      </c>
      <c r="J8" s="10">
        <v>6075</v>
      </c>
      <c r="K8">
        <f t="shared" si="1"/>
        <v>0.39341563786008232</v>
      </c>
      <c r="L8">
        <v>2880</v>
      </c>
      <c r="M8">
        <v>5450</v>
      </c>
      <c r="N8">
        <f t="shared" si="2"/>
        <v>0.52844036697247709</v>
      </c>
    </row>
    <row r="9" spans="1:15">
      <c r="A9" s="31" t="s">
        <v>33</v>
      </c>
      <c r="B9" s="145">
        <v>1</v>
      </c>
      <c r="C9" s="25">
        <v>10</v>
      </c>
      <c r="D9" s="25">
        <v>10</v>
      </c>
      <c r="E9" s="150">
        <v>15</v>
      </c>
      <c r="F9" s="146">
        <v>1804</v>
      </c>
      <c r="G9" s="72">
        <v>6214</v>
      </c>
      <c r="H9">
        <f t="shared" si="0"/>
        <v>0.29031219826198906</v>
      </c>
      <c r="I9" s="10">
        <v>3802</v>
      </c>
      <c r="J9" s="10">
        <v>5679</v>
      </c>
      <c r="K9">
        <f t="shared" si="1"/>
        <v>0.66948406409579153</v>
      </c>
      <c r="L9">
        <v>4206</v>
      </c>
      <c r="M9">
        <v>5449</v>
      </c>
      <c r="N9">
        <f t="shared" si="2"/>
        <v>0.77188474949532027</v>
      </c>
    </row>
    <row r="10" spans="1:15">
      <c r="A10" s="31" t="s">
        <v>26</v>
      </c>
      <c r="B10" s="145">
        <v>2</v>
      </c>
      <c r="C10" s="25">
        <v>10</v>
      </c>
      <c r="D10" s="25">
        <v>10</v>
      </c>
      <c r="E10" s="150">
        <v>20</v>
      </c>
      <c r="F10" s="146">
        <v>2618</v>
      </c>
      <c r="G10" s="72">
        <v>7245</v>
      </c>
      <c r="H10">
        <f t="shared" si="0"/>
        <v>0.36135265700483093</v>
      </c>
      <c r="I10" s="10">
        <v>5058</v>
      </c>
      <c r="J10" s="10">
        <v>6324</v>
      </c>
      <c r="K10">
        <f t="shared" si="1"/>
        <v>0.79981024667931688</v>
      </c>
      <c r="L10">
        <v>7394</v>
      </c>
      <c r="M10">
        <v>5632</v>
      </c>
      <c r="N10">
        <f t="shared" si="2"/>
        <v>1.3128551136363635</v>
      </c>
    </row>
    <row r="11" spans="1:15">
      <c r="A11" s="31" t="s">
        <v>27</v>
      </c>
      <c r="B11" s="145">
        <v>2</v>
      </c>
      <c r="C11" s="25">
        <v>10</v>
      </c>
      <c r="D11" s="25">
        <v>15</v>
      </c>
      <c r="E11" s="150">
        <v>10</v>
      </c>
      <c r="F11" s="146">
        <v>1326</v>
      </c>
      <c r="G11" s="72">
        <v>11699</v>
      </c>
      <c r="H11">
        <f t="shared" si="0"/>
        <v>0.11334302077100607</v>
      </c>
      <c r="I11" s="10">
        <v>2763</v>
      </c>
      <c r="J11" s="10">
        <v>9467</v>
      </c>
      <c r="K11">
        <f t="shared" si="1"/>
        <v>0.29185592056617726</v>
      </c>
      <c r="L11">
        <v>3429</v>
      </c>
      <c r="M11">
        <v>9949</v>
      </c>
      <c r="N11">
        <f t="shared" si="2"/>
        <v>0.3446577545481958</v>
      </c>
    </row>
    <row r="12" spans="1:15">
      <c r="A12" s="31" t="s">
        <v>28</v>
      </c>
      <c r="B12" s="145">
        <v>2</v>
      </c>
      <c r="C12" s="25">
        <v>10</v>
      </c>
      <c r="D12" s="25">
        <v>15</v>
      </c>
      <c r="E12" s="150">
        <v>15</v>
      </c>
      <c r="F12" s="146">
        <v>2200</v>
      </c>
      <c r="G12" s="72">
        <v>11235</v>
      </c>
      <c r="H12">
        <f t="shared" si="0"/>
        <v>0.19581664441477525</v>
      </c>
      <c r="I12" s="10">
        <v>4016</v>
      </c>
      <c r="J12" s="10">
        <v>9496</v>
      </c>
      <c r="K12">
        <f t="shared" si="1"/>
        <v>0.42291491154170174</v>
      </c>
      <c r="L12">
        <v>5765</v>
      </c>
      <c r="M12">
        <v>8851</v>
      </c>
      <c r="N12">
        <f t="shared" si="2"/>
        <v>0.6513388317704214</v>
      </c>
    </row>
    <row r="13" spans="1:15">
      <c r="A13" s="31" t="s">
        <v>29</v>
      </c>
      <c r="B13" s="145">
        <v>2</v>
      </c>
      <c r="C13" s="25">
        <v>10</v>
      </c>
      <c r="D13" s="25">
        <v>15</v>
      </c>
      <c r="E13" s="150">
        <v>20</v>
      </c>
      <c r="F13" s="146">
        <v>3522</v>
      </c>
      <c r="G13" s="72">
        <v>10025</v>
      </c>
      <c r="H13">
        <f t="shared" si="0"/>
        <v>0.35132169576059852</v>
      </c>
      <c r="I13" s="10">
        <v>5001</v>
      </c>
      <c r="J13" s="10">
        <v>8748</v>
      </c>
      <c r="K13">
        <f t="shared" si="1"/>
        <v>0.57167352537722904</v>
      </c>
      <c r="L13">
        <v>6181</v>
      </c>
      <c r="M13">
        <v>8535</v>
      </c>
      <c r="N13">
        <f t="shared" si="2"/>
        <v>0.72419449326303453</v>
      </c>
    </row>
    <row r="14" spans="1:15">
      <c r="A14" s="31" t="s">
        <v>30</v>
      </c>
      <c r="B14" s="145">
        <v>2</v>
      </c>
      <c r="C14" s="25">
        <v>15</v>
      </c>
      <c r="D14" s="25">
        <v>2.5</v>
      </c>
      <c r="E14" s="150">
        <v>10</v>
      </c>
      <c r="F14" s="146">
        <v>1258</v>
      </c>
      <c r="G14" s="72">
        <v>2587</v>
      </c>
      <c r="H14">
        <f t="shared" si="0"/>
        <v>0.48627754155392344</v>
      </c>
      <c r="I14" s="10">
        <v>2405</v>
      </c>
      <c r="J14" s="10">
        <v>2064</v>
      </c>
      <c r="K14">
        <f t="shared" si="1"/>
        <v>1.1652131782945736</v>
      </c>
      <c r="L14">
        <v>3066</v>
      </c>
      <c r="M14">
        <v>2223</v>
      </c>
      <c r="N14">
        <f t="shared" si="2"/>
        <v>1.379217273954116</v>
      </c>
    </row>
    <row r="15" spans="1:15">
      <c r="A15" s="31" t="s">
        <v>31</v>
      </c>
      <c r="B15" s="145">
        <v>2</v>
      </c>
      <c r="C15" s="25">
        <v>15</v>
      </c>
      <c r="D15" s="25">
        <v>2.5</v>
      </c>
      <c r="E15" s="150">
        <v>15</v>
      </c>
      <c r="F15" s="146">
        <v>2137</v>
      </c>
      <c r="G15" s="72">
        <v>2168</v>
      </c>
      <c r="H15">
        <f t="shared" si="0"/>
        <v>0.98570110701107017</v>
      </c>
      <c r="I15" s="10">
        <v>3971</v>
      </c>
      <c r="J15" s="10">
        <v>1797</v>
      </c>
      <c r="K15">
        <f t="shared" si="1"/>
        <v>2.2097941012799112</v>
      </c>
      <c r="L15">
        <v>5048</v>
      </c>
      <c r="M15">
        <v>1572</v>
      </c>
      <c r="N15">
        <f t="shared" si="2"/>
        <v>3.2111959287531806</v>
      </c>
    </row>
    <row r="16" spans="1:15">
      <c r="A16" s="31" t="s">
        <v>32</v>
      </c>
      <c r="B16" s="145">
        <v>2</v>
      </c>
      <c r="C16" s="25">
        <v>15</v>
      </c>
      <c r="D16" s="25">
        <v>2.5</v>
      </c>
      <c r="E16" s="150">
        <v>20</v>
      </c>
      <c r="F16" s="146">
        <v>3143</v>
      </c>
      <c r="G16" s="72">
        <v>1364</v>
      </c>
      <c r="H16">
        <f t="shared" si="0"/>
        <v>2.3042521994134897</v>
      </c>
      <c r="I16" s="10">
        <v>5606</v>
      </c>
      <c r="J16" s="10">
        <v>1140</v>
      </c>
      <c r="K16">
        <f t="shared" si="1"/>
        <v>4.9175438596491228</v>
      </c>
      <c r="L16">
        <v>6857</v>
      </c>
      <c r="M16">
        <v>1118</v>
      </c>
      <c r="N16">
        <f t="shared" si="2"/>
        <v>6.1332737030411453</v>
      </c>
    </row>
    <row r="17" spans="1:14">
      <c r="A17" s="31" t="s">
        <v>33</v>
      </c>
      <c r="B17" s="145">
        <v>2</v>
      </c>
      <c r="C17" s="25">
        <v>15</v>
      </c>
      <c r="D17" s="25">
        <v>5</v>
      </c>
      <c r="E17" s="150">
        <v>10</v>
      </c>
      <c r="F17" s="146">
        <v>1168</v>
      </c>
      <c r="G17" s="72">
        <v>3270</v>
      </c>
      <c r="H17">
        <f t="shared" si="0"/>
        <v>0.35718654434250763</v>
      </c>
      <c r="I17" s="10">
        <v>2107</v>
      </c>
      <c r="J17" s="10">
        <v>3195</v>
      </c>
      <c r="K17">
        <f t="shared" si="1"/>
        <v>0.65946791862284815</v>
      </c>
      <c r="L17">
        <v>2470</v>
      </c>
      <c r="M17">
        <v>3016</v>
      </c>
      <c r="N17">
        <f t="shared" si="2"/>
        <v>0.81896551724137934</v>
      </c>
    </row>
    <row r="18" spans="1:14">
      <c r="A18" s="31" t="s">
        <v>26</v>
      </c>
      <c r="B18" s="145">
        <v>3</v>
      </c>
      <c r="C18" s="25">
        <v>15</v>
      </c>
      <c r="D18" s="25">
        <v>5</v>
      </c>
      <c r="E18" s="150">
        <v>15</v>
      </c>
      <c r="F18" s="146">
        <v>1804</v>
      </c>
      <c r="G18" s="72">
        <v>4375</v>
      </c>
      <c r="H18">
        <f t="shared" si="0"/>
        <v>0.41234285714285712</v>
      </c>
      <c r="I18" s="10">
        <v>3492</v>
      </c>
      <c r="J18" s="10">
        <v>3059</v>
      </c>
      <c r="K18">
        <f t="shared" si="1"/>
        <v>1.1415495259888853</v>
      </c>
      <c r="L18">
        <v>4603</v>
      </c>
      <c r="M18">
        <v>3252</v>
      </c>
      <c r="N18">
        <f t="shared" si="2"/>
        <v>1.4154366543665438</v>
      </c>
    </row>
    <row r="19" spans="1:14">
      <c r="A19" s="31" t="s">
        <v>27</v>
      </c>
      <c r="B19" s="145">
        <v>3</v>
      </c>
      <c r="C19" s="25">
        <v>15</v>
      </c>
      <c r="D19" s="25">
        <v>5</v>
      </c>
      <c r="E19" s="150">
        <v>20</v>
      </c>
      <c r="F19" s="146">
        <v>2618</v>
      </c>
      <c r="G19" s="72">
        <v>2793</v>
      </c>
      <c r="H19">
        <f t="shared" si="0"/>
        <v>0.93734335839598992</v>
      </c>
      <c r="I19" s="10">
        <v>5213</v>
      </c>
      <c r="J19" s="10">
        <v>2123</v>
      </c>
      <c r="K19">
        <f t="shared" si="1"/>
        <v>2.4554875176636837</v>
      </c>
      <c r="L19">
        <v>6670</v>
      </c>
      <c r="M19">
        <v>2028</v>
      </c>
      <c r="N19">
        <f t="shared" si="2"/>
        <v>3.2889546351084813</v>
      </c>
    </row>
    <row r="20" spans="1:14">
      <c r="A20" s="31" t="s">
        <v>28</v>
      </c>
      <c r="B20" s="145">
        <v>3</v>
      </c>
      <c r="C20" s="25">
        <v>15</v>
      </c>
      <c r="D20" s="25">
        <v>10</v>
      </c>
      <c r="E20" s="150">
        <v>10</v>
      </c>
      <c r="F20" s="146">
        <v>1186</v>
      </c>
      <c r="G20" s="72">
        <v>6945</v>
      </c>
      <c r="H20">
        <f t="shared" si="0"/>
        <v>0.17077033837293015</v>
      </c>
      <c r="I20" s="10">
        <v>2031</v>
      </c>
      <c r="J20" s="10">
        <v>5514</v>
      </c>
      <c r="K20">
        <f t="shared" si="1"/>
        <v>0.36833514689880303</v>
      </c>
      <c r="L20">
        <v>2640</v>
      </c>
      <c r="M20">
        <v>5646</v>
      </c>
      <c r="N20">
        <f t="shared" si="2"/>
        <v>0.46758767268862911</v>
      </c>
    </row>
    <row r="21" spans="1:14">
      <c r="A21" s="31" t="s">
        <v>29</v>
      </c>
      <c r="B21" s="145">
        <v>3</v>
      </c>
      <c r="C21" s="25">
        <v>15</v>
      </c>
      <c r="D21" s="25">
        <v>10</v>
      </c>
      <c r="E21" s="150">
        <v>15</v>
      </c>
      <c r="F21" s="146">
        <v>1858</v>
      </c>
      <c r="G21" s="72">
        <v>6360</v>
      </c>
      <c r="H21">
        <f t="shared" si="0"/>
        <v>0.2921383647798742</v>
      </c>
      <c r="I21" s="10">
        <v>2997</v>
      </c>
      <c r="J21" s="10">
        <v>5742</v>
      </c>
      <c r="K21">
        <f t="shared" si="1"/>
        <v>0.5219435736677116</v>
      </c>
      <c r="L21">
        <v>3822</v>
      </c>
      <c r="M21">
        <v>6168</v>
      </c>
      <c r="N21">
        <f t="shared" si="2"/>
        <v>0.61964980544747084</v>
      </c>
    </row>
    <row r="22" spans="1:14">
      <c r="A22" s="31" t="s">
        <v>30</v>
      </c>
      <c r="B22" s="145">
        <v>3</v>
      </c>
      <c r="C22" s="25">
        <v>15</v>
      </c>
      <c r="D22" s="25">
        <v>10</v>
      </c>
      <c r="E22" s="150">
        <v>20</v>
      </c>
      <c r="F22" s="146">
        <v>2806</v>
      </c>
      <c r="G22" s="72">
        <v>6142</v>
      </c>
      <c r="H22">
        <f t="shared" si="0"/>
        <v>0.45685444480625204</v>
      </c>
      <c r="I22" s="10">
        <v>4506</v>
      </c>
      <c r="J22" s="10">
        <v>5368</v>
      </c>
      <c r="K22">
        <f t="shared" si="1"/>
        <v>0.83941877794336806</v>
      </c>
      <c r="L22">
        <v>5180</v>
      </c>
      <c r="M22">
        <v>4930</v>
      </c>
      <c r="N22">
        <f t="shared" si="2"/>
        <v>1.050709939148073</v>
      </c>
    </row>
    <row r="23" spans="1:14">
      <c r="A23" s="31" t="s">
        <v>31</v>
      </c>
      <c r="B23" s="145">
        <v>3</v>
      </c>
      <c r="C23" s="25">
        <v>15</v>
      </c>
      <c r="D23" s="25">
        <v>15</v>
      </c>
      <c r="E23" s="150">
        <v>10</v>
      </c>
      <c r="F23" s="146">
        <v>1017</v>
      </c>
      <c r="G23" s="72">
        <v>8929</v>
      </c>
      <c r="H23">
        <f t="shared" si="0"/>
        <v>0.11389853287042222</v>
      </c>
      <c r="I23" s="10">
        <v>1837</v>
      </c>
      <c r="J23" s="10">
        <v>7823</v>
      </c>
      <c r="K23">
        <f t="shared" si="1"/>
        <v>0.23482040138054455</v>
      </c>
      <c r="L23">
        <v>2398</v>
      </c>
      <c r="M23">
        <v>8144</v>
      </c>
      <c r="N23">
        <f t="shared" si="2"/>
        <v>0.29444990176817287</v>
      </c>
    </row>
    <row r="24" spans="1:14">
      <c r="A24" s="31" t="s">
        <v>32</v>
      </c>
      <c r="B24" s="145">
        <v>3</v>
      </c>
      <c r="C24" s="25">
        <v>15</v>
      </c>
      <c r="D24" s="25">
        <v>15</v>
      </c>
      <c r="E24" s="150">
        <v>15</v>
      </c>
      <c r="F24" s="146">
        <v>2175</v>
      </c>
      <c r="G24" s="72">
        <v>9349</v>
      </c>
      <c r="H24">
        <f t="shared" si="0"/>
        <v>0.23264520269547545</v>
      </c>
      <c r="I24" s="10">
        <v>3105</v>
      </c>
      <c r="J24" s="10">
        <v>8211</v>
      </c>
      <c r="K24">
        <f t="shared" si="1"/>
        <v>0.37815126050420167</v>
      </c>
      <c r="L24">
        <v>4260</v>
      </c>
      <c r="M24">
        <v>7773</v>
      </c>
      <c r="N24">
        <f t="shared" si="2"/>
        <v>0.54805094558085676</v>
      </c>
    </row>
    <row r="25" spans="1:14">
      <c r="A25" s="31" t="s">
        <v>33</v>
      </c>
      <c r="B25" s="145">
        <v>3</v>
      </c>
      <c r="C25" s="25">
        <v>15</v>
      </c>
      <c r="D25" s="25">
        <v>15</v>
      </c>
      <c r="E25" s="150">
        <v>20</v>
      </c>
      <c r="F25" s="146">
        <v>2750</v>
      </c>
      <c r="G25" s="72">
        <v>9135</v>
      </c>
      <c r="H25">
        <f t="shared" si="0"/>
        <v>0.30103995621237001</v>
      </c>
      <c r="I25" s="10">
        <v>3815</v>
      </c>
      <c r="J25" s="10">
        <v>8239</v>
      </c>
      <c r="K25">
        <f t="shared" si="1"/>
        <v>0.46304163126593034</v>
      </c>
      <c r="L25">
        <v>4883</v>
      </c>
      <c r="M25">
        <v>8349</v>
      </c>
      <c r="N25">
        <f t="shared" si="2"/>
        <v>0.58486046233081801</v>
      </c>
    </row>
    <row r="26" spans="1:14">
      <c r="A26" s="31" t="s">
        <v>26</v>
      </c>
      <c r="B26" s="145">
        <v>4</v>
      </c>
      <c r="C26" s="25">
        <v>20</v>
      </c>
      <c r="D26" s="25">
        <v>2.5</v>
      </c>
      <c r="E26" s="150">
        <v>10</v>
      </c>
      <c r="F26" s="146">
        <v>923</v>
      </c>
      <c r="G26" s="72">
        <v>2456</v>
      </c>
      <c r="H26">
        <f t="shared" si="0"/>
        <v>0.375814332247557</v>
      </c>
      <c r="I26" s="10">
        <v>1903</v>
      </c>
      <c r="J26" s="10">
        <v>1904</v>
      </c>
      <c r="K26">
        <f t="shared" si="1"/>
        <v>0.99947478991596639</v>
      </c>
      <c r="L26">
        <v>2587</v>
      </c>
      <c r="M26">
        <v>1712</v>
      </c>
      <c r="N26">
        <f t="shared" si="2"/>
        <v>1.5110981308411215</v>
      </c>
    </row>
    <row r="27" spans="1:14">
      <c r="A27" s="31" t="s">
        <v>27</v>
      </c>
      <c r="B27" s="145">
        <v>4</v>
      </c>
      <c r="C27" s="25">
        <v>20</v>
      </c>
      <c r="D27" s="25">
        <v>2.5</v>
      </c>
      <c r="E27" s="150">
        <v>15</v>
      </c>
      <c r="F27" s="146">
        <v>1630</v>
      </c>
      <c r="G27" s="72">
        <v>1771</v>
      </c>
      <c r="H27">
        <f t="shared" si="0"/>
        <v>0.92038396386222476</v>
      </c>
      <c r="I27" s="10">
        <v>2980</v>
      </c>
      <c r="J27" s="10">
        <v>1400</v>
      </c>
      <c r="K27">
        <f t="shared" si="1"/>
        <v>2.1285714285714286</v>
      </c>
      <c r="L27">
        <v>4343</v>
      </c>
      <c r="M27">
        <v>1274</v>
      </c>
      <c r="N27">
        <f t="shared" si="2"/>
        <v>3.4089481946624804</v>
      </c>
    </row>
    <row r="28" spans="1:14">
      <c r="A28" s="31" t="s">
        <v>28</v>
      </c>
      <c r="B28" s="145">
        <v>4</v>
      </c>
      <c r="C28" s="25">
        <v>20</v>
      </c>
      <c r="D28" s="25">
        <v>2.5</v>
      </c>
      <c r="E28" s="150">
        <v>20</v>
      </c>
      <c r="F28" s="146">
        <v>2686</v>
      </c>
      <c r="G28" s="72">
        <v>1639</v>
      </c>
      <c r="H28">
        <f t="shared" si="0"/>
        <v>1.638804148871263</v>
      </c>
      <c r="I28" s="10">
        <v>4066</v>
      </c>
      <c r="J28" s="10">
        <v>1223</v>
      </c>
      <c r="K28">
        <f t="shared" si="1"/>
        <v>3.3246116107931316</v>
      </c>
      <c r="L28">
        <v>6152</v>
      </c>
      <c r="M28">
        <v>1375</v>
      </c>
      <c r="N28">
        <f t="shared" si="2"/>
        <v>4.474181818181818</v>
      </c>
    </row>
    <row r="29" spans="1:14">
      <c r="A29" s="31" t="s">
        <v>29</v>
      </c>
      <c r="B29" s="145">
        <v>4</v>
      </c>
      <c r="C29" s="25">
        <v>20</v>
      </c>
      <c r="D29" s="25">
        <v>5</v>
      </c>
      <c r="E29" s="150">
        <v>10</v>
      </c>
      <c r="F29" s="146">
        <v>812</v>
      </c>
      <c r="G29" s="72">
        <v>3529</v>
      </c>
      <c r="H29">
        <f t="shared" si="0"/>
        <v>0.23009351090960611</v>
      </c>
      <c r="I29" s="10">
        <v>1732</v>
      </c>
      <c r="J29" s="10">
        <v>2800</v>
      </c>
      <c r="K29">
        <f t="shared" si="1"/>
        <v>0.61857142857142855</v>
      </c>
      <c r="L29">
        <v>2088</v>
      </c>
      <c r="M29">
        <v>2447</v>
      </c>
      <c r="N29">
        <f t="shared" si="2"/>
        <v>0.85328974254188805</v>
      </c>
    </row>
    <row r="30" spans="1:14">
      <c r="A30" s="31" t="s">
        <v>30</v>
      </c>
      <c r="B30" s="145">
        <v>4</v>
      </c>
      <c r="C30" s="25">
        <v>20</v>
      </c>
      <c r="D30" s="25">
        <v>5</v>
      </c>
      <c r="E30" s="150">
        <v>15</v>
      </c>
      <c r="F30" s="146">
        <v>1739</v>
      </c>
      <c r="G30" s="72">
        <v>3170</v>
      </c>
      <c r="H30">
        <f t="shared" si="0"/>
        <v>0.54858044164037856</v>
      </c>
      <c r="I30" s="10">
        <v>2526</v>
      </c>
      <c r="J30" s="10">
        <v>2646</v>
      </c>
      <c r="K30">
        <f t="shared" si="1"/>
        <v>0.95464852607709749</v>
      </c>
      <c r="L30">
        <v>4205</v>
      </c>
      <c r="M30">
        <v>2361</v>
      </c>
      <c r="N30">
        <f t="shared" si="2"/>
        <v>1.7810249894112664</v>
      </c>
    </row>
    <row r="31" spans="1:14">
      <c r="A31" s="31" t="s">
        <v>31</v>
      </c>
      <c r="B31" s="145">
        <v>4</v>
      </c>
      <c r="C31" s="25">
        <v>20</v>
      </c>
      <c r="D31" s="25">
        <v>5</v>
      </c>
      <c r="E31" s="150">
        <v>20</v>
      </c>
      <c r="F31" s="146">
        <v>2245</v>
      </c>
      <c r="G31" s="72">
        <v>2330</v>
      </c>
      <c r="H31">
        <f t="shared" si="0"/>
        <v>0.96351931330472107</v>
      </c>
      <c r="I31" s="10">
        <v>3385</v>
      </c>
      <c r="J31" s="10">
        <v>2130</v>
      </c>
      <c r="K31">
        <f t="shared" si="1"/>
        <v>1.5892018779342723</v>
      </c>
      <c r="L31">
        <v>5082</v>
      </c>
      <c r="M31">
        <v>1862</v>
      </c>
      <c r="N31">
        <f t="shared" si="2"/>
        <v>2.7293233082706765</v>
      </c>
    </row>
    <row r="32" spans="1:14">
      <c r="A32" s="31" t="s">
        <v>32</v>
      </c>
      <c r="B32" s="145">
        <v>4</v>
      </c>
      <c r="C32" s="25">
        <v>20</v>
      </c>
      <c r="D32" s="25">
        <v>10</v>
      </c>
      <c r="E32" s="150">
        <v>10</v>
      </c>
      <c r="F32" s="146">
        <v>1000</v>
      </c>
      <c r="G32" s="72">
        <v>5078</v>
      </c>
      <c r="H32">
        <f t="shared" si="0"/>
        <v>0.19692792437967704</v>
      </c>
      <c r="I32" s="10">
        <v>1304</v>
      </c>
      <c r="J32" s="10">
        <v>4691</v>
      </c>
      <c r="K32">
        <f t="shared" si="1"/>
        <v>0.27797910893199745</v>
      </c>
      <c r="L32">
        <v>1731</v>
      </c>
      <c r="M32">
        <v>4490</v>
      </c>
      <c r="N32">
        <f t="shared" si="2"/>
        <v>0.38552338530066815</v>
      </c>
    </row>
    <row r="33" spans="1:14">
      <c r="A33" s="31" t="s">
        <v>33</v>
      </c>
      <c r="B33" s="145">
        <v>4</v>
      </c>
      <c r="C33" s="25">
        <v>20</v>
      </c>
      <c r="D33" s="25">
        <v>10</v>
      </c>
      <c r="E33" s="150">
        <v>15</v>
      </c>
      <c r="F33" s="146">
        <v>1271</v>
      </c>
      <c r="G33" s="72">
        <v>6064</v>
      </c>
      <c r="H33">
        <f t="shared" si="0"/>
        <v>0.2095976253298153</v>
      </c>
      <c r="I33" s="10">
        <v>2617</v>
      </c>
      <c r="J33" s="10">
        <v>5200</v>
      </c>
      <c r="K33">
        <f t="shared" si="1"/>
        <v>0.5032692307692308</v>
      </c>
      <c r="L33">
        <v>2431</v>
      </c>
      <c r="M33">
        <v>5408</v>
      </c>
      <c r="N33">
        <f t="shared" si="2"/>
        <v>0.44951923076923078</v>
      </c>
    </row>
    <row r="34" spans="1:14">
      <c r="A34" s="31" t="s">
        <v>26</v>
      </c>
      <c r="B34" s="145">
        <v>5</v>
      </c>
      <c r="C34" s="25">
        <v>20</v>
      </c>
      <c r="D34" s="25">
        <v>10</v>
      </c>
      <c r="E34" s="150">
        <v>20</v>
      </c>
      <c r="F34" s="146">
        <v>1596</v>
      </c>
      <c r="G34" s="72">
        <v>6961</v>
      </c>
      <c r="H34">
        <f t="shared" si="0"/>
        <v>0.22927740267202987</v>
      </c>
      <c r="I34" s="10">
        <v>3727</v>
      </c>
      <c r="J34" s="10">
        <v>5266</v>
      </c>
      <c r="K34">
        <f t="shared" si="1"/>
        <v>0.70774781617926319</v>
      </c>
      <c r="L34">
        <v>4074</v>
      </c>
      <c r="M34">
        <v>5032</v>
      </c>
      <c r="N34">
        <f t="shared" si="2"/>
        <v>0.80961844197138311</v>
      </c>
    </row>
    <row r="35" spans="1:14">
      <c r="A35" s="31" t="s">
        <v>27</v>
      </c>
      <c r="B35" s="145">
        <v>5</v>
      </c>
      <c r="C35" s="25">
        <v>20</v>
      </c>
      <c r="D35" s="25">
        <v>15</v>
      </c>
      <c r="E35" s="150">
        <v>10</v>
      </c>
      <c r="F35" s="146">
        <v>1005</v>
      </c>
      <c r="G35" s="72">
        <v>10041</v>
      </c>
      <c r="H35">
        <f t="shared" si="0"/>
        <v>0.10008963250672244</v>
      </c>
      <c r="I35" s="10">
        <v>1750</v>
      </c>
      <c r="J35" s="10">
        <v>8047</v>
      </c>
      <c r="K35">
        <f t="shared" si="1"/>
        <v>0.21747234994407855</v>
      </c>
      <c r="L35">
        <v>2194</v>
      </c>
      <c r="M35">
        <v>7760</v>
      </c>
      <c r="N35">
        <f t="shared" si="2"/>
        <v>0.28273195876288659</v>
      </c>
    </row>
    <row r="36" spans="1:14">
      <c r="A36" s="31" t="s">
        <v>28</v>
      </c>
      <c r="B36" s="145">
        <v>5</v>
      </c>
      <c r="C36" s="25">
        <v>20</v>
      </c>
      <c r="D36" s="25">
        <v>15</v>
      </c>
      <c r="E36" s="150">
        <v>15</v>
      </c>
      <c r="F36" s="146">
        <v>1244</v>
      </c>
      <c r="G36" s="72">
        <v>8275</v>
      </c>
      <c r="H36">
        <f t="shared" si="0"/>
        <v>0.1503323262839879</v>
      </c>
      <c r="I36" s="10">
        <v>2324</v>
      </c>
      <c r="J36" s="10">
        <v>7214</v>
      </c>
      <c r="K36">
        <f t="shared" si="1"/>
        <v>0.32215137233157748</v>
      </c>
      <c r="L36">
        <v>2708</v>
      </c>
      <c r="M36">
        <v>6822</v>
      </c>
      <c r="N36">
        <f t="shared" si="2"/>
        <v>0.39695104075051307</v>
      </c>
    </row>
    <row r="37" spans="1:14">
      <c r="A37" s="31" t="s">
        <v>29</v>
      </c>
      <c r="B37" s="145">
        <v>5</v>
      </c>
      <c r="C37" s="25">
        <v>20</v>
      </c>
      <c r="D37" s="25">
        <v>15</v>
      </c>
      <c r="E37" s="150">
        <v>20</v>
      </c>
      <c r="F37" s="146">
        <v>1899</v>
      </c>
      <c r="G37" s="72">
        <v>8574</v>
      </c>
      <c r="H37">
        <f t="shared" si="0"/>
        <v>0.22148355493351995</v>
      </c>
      <c r="I37" s="10">
        <v>2944</v>
      </c>
      <c r="J37" s="10">
        <v>7624</v>
      </c>
      <c r="K37">
        <f t="shared" si="1"/>
        <v>0.38614900314795381</v>
      </c>
      <c r="L37">
        <v>4006</v>
      </c>
      <c r="M37">
        <v>7533</v>
      </c>
      <c r="N37">
        <f t="shared" si="2"/>
        <v>0.53179344218770741</v>
      </c>
    </row>
    <row r="38" spans="1:14">
      <c r="A38" s="31" t="s">
        <v>30</v>
      </c>
      <c r="B38" s="145">
        <v>5</v>
      </c>
      <c r="C38" s="25">
        <v>25</v>
      </c>
      <c r="D38" s="25">
        <v>2.5</v>
      </c>
      <c r="E38" s="150">
        <v>10</v>
      </c>
      <c r="F38" s="146">
        <v>657</v>
      </c>
      <c r="G38" s="72">
        <v>1657</v>
      </c>
      <c r="H38">
        <f t="shared" si="0"/>
        <v>0.3964996982498491</v>
      </c>
      <c r="I38" s="10">
        <v>1092</v>
      </c>
      <c r="J38" s="10">
        <v>1472</v>
      </c>
      <c r="K38">
        <f t="shared" si="1"/>
        <v>0.74184782608695654</v>
      </c>
      <c r="L38">
        <v>1447</v>
      </c>
      <c r="M38">
        <v>1342</v>
      </c>
      <c r="N38">
        <f t="shared" si="2"/>
        <v>1.0782414307004471</v>
      </c>
    </row>
    <row r="39" spans="1:14">
      <c r="A39" s="31" t="s">
        <v>31</v>
      </c>
      <c r="B39" s="145">
        <v>5</v>
      </c>
      <c r="C39" s="25">
        <v>25</v>
      </c>
      <c r="D39" s="25">
        <v>2.5</v>
      </c>
      <c r="E39" s="150">
        <v>15</v>
      </c>
      <c r="F39" s="146">
        <v>830</v>
      </c>
      <c r="G39" s="72">
        <v>2033</v>
      </c>
      <c r="H39">
        <f t="shared" si="0"/>
        <v>0.40826364977865226</v>
      </c>
      <c r="I39" s="10">
        <v>1350</v>
      </c>
      <c r="J39" s="10">
        <v>1778</v>
      </c>
      <c r="K39">
        <f t="shared" si="1"/>
        <v>0.75928008998875141</v>
      </c>
      <c r="L39">
        <v>1791</v>
      </c>
      <c r="M39">
        <v>1799</v>
      </c>
      <c r="N39">
        <f t="shared" si="2"/>
        <v>0.99555308504724849</v>
      </c>
    </row>
    <row r="40" spans="1:14">
      <c r="A40" s="31" t="s">
        <v>32</v>
      </c>
      <c r="B40" s="145">
        <v>5</v>
      </c>
      <c r="C40" s="25">
        <v>25</v>
      </c>
      <c r="D40" s="25">
        <v>2.5</v>
      </c>
      <c r="E40" s="150">
        <v>20</v>
      </c>
      <c r="F40" s="146">
        <v>1939</v>
      </c>
      <c r="G40" s="72">
        <v>2149</v>
      </c>
      <c r="H40">
        <f t="shared" si="0"/>
        <v>0.90228013029315957</v>
      </c>
      <c r="I40" s="10">
        <v>3029</v>
      </c>
      <c r="J40" s="10">
        <v>2174</v>
      </c>
      <c r="K40">
        <f t="shared" si="1"/>
        <v>1.3932842686292548</v>
      </c>
      <c r="L40">
        <v>4046</v>
      </c>
      <c r="M40">
        <v>1867</v>
      </c>
      <c r="N40">
        <f t="shared" si="2"/>
        <v>2.1671130155329403</v>
      </c>
    </row>
    <row r="41" spans="1:14">
      <c r="A41" s="31" t="s">
        <v>33</v>
      </c>
      <c r="B41" s="145">
        <v>5</v>
      </c>
      <c r="C41" s="25">
        <v>25</v>
      </c>
      <c r="D41" s="25">
        <v>5</v>
      </c>
      <c r="E41" s="150">
        <v>10</v>
      </c>
      <c r="F41" s="146">
        <v>707</v>
      </c>
      <c r="G41" s="72">
        <v>2548</v>
      </c>
      <c r="H41">
        <f t="shared" si="0"/>
        <v>0.27747252747252749</v>
      </c>
      <c r="I41" s="10">
        <v>1033</v>
      </c>
      <c r="J41" s="10">
        <v>2676</v>
      </c>
      <c r="K41">
        <f t="shared" si="1"/>
        <v>0.38602391629297461</v>
      </c>
      <c r="L41">
        <v>1476</v>
      </c>
      <c r="M41">
        <v>2597</v>
      </c>
      <c r="N41">
        <f t="shared" si="2"/>
        <v>0.56834809395456298</v>
      </c>
    </row>
    <row r="42" spans="1:14">
      <c r="A42" s="31" t="s">
        <v>26</v>
      </c>
      <c r="B42" s="145">
        <v>6</v>
      </c>
      <c r="C42" s="25">
        <v>25</v>
      </c>
      <c r="D42" s="25">
        <v>5</v>
      </c>
      <c r="E42" s="150">
        <v>15</v>
      </c>
      <c r="F42" s="146">
        <v>989</v>
      </c>
      <c r="G42" s="72">
        <v>3425</v>
      </c>
      <c r="H42">
        <f t="shared" si="0"/>
        <v>0.28875912408759125</v>
      </c>
      <c r="I42" s="10">
        <v>1852</v>
      </c>
      <c r="J42" s="10">
        <v>2840</v>
      </c>
      <c r="K42">
        <f t="shared" si="1"/>
        <v>0.65211267605633805</v>
      </c>
      <c r="L42">
        <v>2415</v>
      </c>
      <c r="M42">
        <v>2485</v>
      </c>
      <c r="N42">
        <f t="shared" si="2"/>
        <v>0.971830985915493</v>
      </c>
    </row>
    <row r="43" spans="1:14">
      <c r="A43" s="31" t="s">
        <v>27</v>
      </c>
      <c r="B43" s="145">
        <v>6</v>
      </c>
      <c r="C43" s="25">
        <v>25</v>
      </c>
      <c r="D43" s="25">
        <v>5</v>
      </c>
      <c r="E43" s="150">
        <v>20</v>
      </c>
      <c r="F43" s="146">
        <v>1403</v>
      </c>
      <c r="G43" s="72">
        <v>2809</v>
      </c>
      <c r="H43">
        <f t="shared" si="0"/>
        <v>0.49946600213599146</v>
      </c>
      <c r="I43" s="10">
        <v>2774</v>
      </c>
      <c r="J43" s="10">
        <v>2008</v>
      </c>
      <c r="K43">
        <f t="shared" si="1"/>
        <v>1.3814741035856575</v>
      </c>
      <c r="L43">
        <v>3705</v>
      </c>
      <c r="M43">
        <v>1981</v>
      </c>
      <c r="N43">
        <f t="shared" si="2"/>
        <v>1.8702675416456336</v>
      </c>
    </row>
    <row r="44" spans="1:14">
      <c r="A44" s="31" t="s">
        <v>28</v>
      </c>
      <c r="B44" s="145">
        <v>6</v>
      </c>
      <c r="C44" s="25">
        <v>25</v>
      </c>
      <c r="D44" s="25">
        <v>10</v>
      </c>
      <c r="E44" s="150">
        <v>10</v>
      </c>
      <c r="F44" s="146">
        <v>613</v>
      </c>
      <c r="G44" s="72">
        <v>6108</v>
      </c>
      <c r="H44">
        <f t="shared" si="0"/>
        <v>0.10036018336607727</v>
      </c>
      <c r="I44" s="10">
        <v>1209</v>
      </c>
      <c r="J44" s="10">
        <v>5067</v>
      </c>
      <c r="K44">
        <f t="shared" si="1"/>
        <v>0.23860272350503256</v>
      </c>
      <c r="L44">
        <v>1214</v>
      </c>
      <c r="M44">
        <v>4887</v>
      </c>
      <c r="N44">
        <f t="shared" si="2"/>
        <v>0.24841416001636996</v>
      </c>
    </row>
    <row r="45" spans="1:14">
      <c r="A45" s="31" t="s">
        <v>29</v>
      </c>
      <c r="B45" s="145">
        <v>6</v>
      </c>
      <c r="C45" s="25">
        <v>25</v>
      </c>
      <c r="D45" s="25">
        <v>10</v>
      </c>
      <c r="E45" s="150">
        <v>15</v>
      </c>
      <c r="F45" s="146">
        <v>1221</v>
      </c>
      <c r="G45" s="72">
        <v>5117</v>
      </c>
      <c r="H45">
        <f t="shared" si="0"/>
        <v>0.23861637678327144</v>
      </c>
      <c r="I45" s="10">
        <v>1890</v>
      </c>
      <c r="J45" s="10">
        <v>4112</v>
      </c>
      <c r="K45">
        <f t="shared" si="1"/>
        <v>0.45963035019455251</v>
      </c>
      <c r="L45">
        <v>2399</v>
      </c>
      <c r="M45">
        <v>4113</v>
      </c>
      <c r="N45">
        <f t="shared" si="2"/>
        <v>0.58327255044979331</v>
      </c>
    </row>
    <row r="46" spans="1:14">
      <c r="A46" s="31" t="s">
        <v>30</v>
      </c>
      <c r="B46" s="145">
        <v>6</v>
      </c>
      <c r="C46" s="25">
        <v>25</v>
      </c>
      <c r="D46" s="25">
        <v>10</v>
      </c>
      <c r="E46" s="150">
        <v>20</v>
      </c>
      <c r="F46" s="146">
        <v>1778</v>
      </c>
      <c r="G46" s="72">
        <v>5503</v>
      </c>
      <c r="H46">
        <f t="shared" si="0"/>
        <v>0.32309649282209701</v>
      </c>
      <c r="I46" s="10">
        <v>2639</v>
      </c>
      <c r="J46" s="10">
        <v>4623</v>
      </c>
      <c r="K46">
        <f t="shared" si="1"/>
        <v>0.57084144494916722</v>
      </c>
      <c r="L46">
        <v>3160</v>
      </c>
      <c r="M46">
        <v>4678</v>
      </c>
      <c r="N46">
        <f t="shared" si="2"/>
        <v>0.67550235143223603</v>
      </c>
    </row>
    <row r="47" spans="1:14">
      <c r="A47" s="31" t="s">
        <v>31</v>
      </c>
      <c r="B47" s="145">
        <v>6</v>
      </c>
      <c r="C47" s="25">
        <v>25</v>
      </c>
      <c r="D47" s="25">
        <v>15</v>
      </c>
      <c r="E47" s="150">
        <v>10</v>
      </c>
      <c r="F47" s="146">
        <v>764</v>
      </c>
      <c r="G47" s="72">
        <v>8398</v>
      </c>
      <c r="H47">
        <f t="shared" si="0"/>
        <v>9.0974041438437722E-2</v>
      </c>
      <c r="I47" s="10">
        <v>1199</v>
      </c>
      <c r="J47" s="10">
        <v>7188</v>
      </c>
      <c r="K47">
        <f t="shared" si="1"/>
        <v>0.16680578742348359</v>
      </c>
      <c r="L47">
        <v>1412</v>
      </c>
      <c r="M47">
        <v>6766</v>
      </c>
      <c r="N47">
        <f t="shared" si="2"/>
        <v>0.20869051138043157</v>
      </c>
    </row>
    <row r="48" spans="1:14">
      <c r="A48" s="31" t="s">
        <v>32</v>
      </c>
      <c r="B48" s="145">
        <v>6</v>
      </c>
      <c r="C48" s="25">
        <v>25</v>
      </c>
      <c r="D48" s="25">
        <v>15</v>
      </c>
      <c r="E48" s="150">
        <v>15</v>
      </c>
      <c r="F48" s="146">
        <v>1230</v>
      </c>
      <c r="G48" s="72">
        <v>8752</v>
      </c>
      <c r="H48">
        <f t="shared" si="0"/>
        <v>0.14053930530164535</v>
      </c>
      <c r="I48" s="10">
        <v>2048</v>
      </c>
      <c r="J48" s="10">
        <v>7515</v>
      </c>
      <c r="K48">
        <f t="shared" si="1"/>
        <v>0.272521623419827</v>
      </c>
      <c r="L48">
        <v>2324</v>
      </c>
      <c r="M48">
        <v>7257</v>
      </c>
      <c r="N48">
        <f t="shared" si="2"/>
        <v>0.32024252445914292</v>
      </c>
    </row>
    <row r="49" spans="1:14" ht="16" thickBot="1">
      <c r="A49" s="33" t="s">
        <v>33</v>
      </c>
      <c r="B49" s="151">
        <v>6</v>
      </c>
      <c r="C49" s="143">
        <v>25</v>
      </c>
      <c r="D49" s="143">
        <v>15</v>
      </c>
      <c r="E49" s="152">
        <v>20</v>
      </c>
      <c r="F49" s="146">
        <v>1818</v>
      </c>
      <c r="G49" s="72">
        <v>8142</v>
      </c>
      <c r="H49">
        <f t="shared" si="0"/>
        <v>0.22328666175386883</v>
      </c>
      <c r="I49" s="10">
        <v>2553</v>
      </c>
      <c r="J49" s="10">
        <v>7447</v>
      </c>
      <c r="K49">
        <f t="shared" si="1"/>
        <v>0.34282261313280515</v>
      </c>
      <c r="L49">
        <v>3128</v>
      </c>
      <c r="M49">
        <v>7497</v>
      </c>
      <c r="N49">
        <f t="shared" si="2"/>
        <v>0.41723356009070295</v>
      </c>
    </row>
    <row r="50" spans="1:14">
      <c r="A50" s="140" t="s">
        <v>26</v>
      </c>
      <c r="B50" s="147">
        <v>7</v>
      </c>
      <c r="C50" s="141">
        <v>10</v>
      </c>
      <c r="D50" s="141">
        <v>2.5</v>
      </c>
      <c r="E50" s="153">
        <v>10</v>
      </c>
      <c r="F50" s="146">
        <v>1225</v>
      </c>
      <c r="G50" s="72">
        <v>3939</v>
      </c>
      <c r="H50">
        <f t="shared" si="0"/>
        <v>0.31099263772531099</v>
      </c>
      <c r="I50" s="10">
        <v>2380</v>
      </c>
      <c r="J50" s="10">
        <v>3230</v>
      </c>
      <c r="K50">
        <f t="shared" si="1"/>
        <v>0.73684210526315785</v>
      </c>
      <c r="L50">
        <v>3430</v>
      </c>
      <c r="M50">
        <v>3402</v>
      </c>
      <c r="N50">
        <f t="shared" si="2"/>
        <v>1.0082304526748971</v>
      </c>
    </row>
    <row r="51" spans="1:14">
      <c r="A51" s="31" t="s">
        <v>27</v>
      </c>
      <c r="B51" s="145">
        <v>7</v>
      </c>
      <c r="C51" s="25">
        <v>10</v>
      </c>
      <c r="D51" s="25">
        <v>2.5</v>
      </c>
      <c r="E51" s="150">
        <v>15</v>
      </c>
      <c r="F51" s="146">
        <v>2173</v>
      </c>
      <c r="G51" s="72">
        <v>3230</v>
      </c>
      <c r="H51">
        <f t="shared" si="0"/>
        <v>0.67275541795665639</v>
      </c>
      <c r="I51" s="10">
        <v>3853</v>
      </c>
      <c r="J51" s="10">
        <v>2472</v>
      </c>
      <c r="K51">
        <f t="shared" si="1"/>
        <v>1.5586569579288025</v>
      </c>
      <c r="L51">
        <v>3910</v>
      </c>
      <c r="M51">
        <v>2674</v>
      </c>
      <c r="N51">
        <f t="shared" si="2"/>
        <v>1.462228870605834</v>
      </c>
    </row>
    <row r="52" spans="1:14">
      <c r="A52" s="31" t="s">
        <v>28</v>
      </c>
      <c r="B52" s="145">
        <v>7</v>
      </c>
      <c r="C52" s="25">
        <v>10</v>
      </c>
      <c r="D52" s="25">
        <v>2.5</v>
      </c>
      <c r="E52" s="150">
        <v>20</v>
      </c>
      <c r="F52" s="146">
        <v>3347</v>
      </c>
      <c r="G52" s="72">
        <v>2296</v>
      </c>
      <c r="H52">
        <f t="shared" si="0"/>
        <v>1.4577526132404182</v>
      </c>
      <c r="I52" s="10">
        <v>5690</v>
      </c>
      <c r="J52" s="10">
        <v>1684</v>
      </c>
      <c r="K52">
        <f t="shared" si="1"/>
        <v>3.3788598574821851</v>
      </c>
      <c r="L52">
        <v>8071</v>
      </c>
      <c r="M52">
        <v>2017</v>
      </c>
      <c r="N52">
        <f t="shared" si="2"/>
        <v>4.0014873574615768</v>
      </c>
    </row>
    <row r="53" spans="1:14">
      <c r="A53" s="31" t="s">
        <v>29</v>
      </c>
      <c r="B53" s="145">
        <v>7</v>
      </c>
      <c r="C53" s="25">
        <v>10</v>
      </c>
      <c r="D53" s="25">
        <v>5</v>
      </c>
      <c r="E53" s="150">
        <v>10</v>
      </c>
      <c r="F53" s="146">
        <v>1405</v>
      </c>
      <c r="G53" s="72">
        <v>5782</v>
      </c>
      <c r="H53">
        <f t="shared" si="0"/>
        <v>0.24299550328606018</v>
      </c>
      <c r="I53" s="10">
        <v>2615</v>
      </c>
      <c r="J53" s="10">
        <v>4729</v>
      </c>
      <c r="K53">
        <f t="shared" si="1"/>
        <v>0.55297102981602875</v>
      </c>
      <c r="L53">
        <v>3757</v>
      </c>
      <c r="M53">
        <v>5087</v>
      </c>
      <c r="N53">
        <f t="shared" si="2"/>
        <v>0.73854924316886184</v>
      </c>
    </row>
    <row r="54" spans="1:14">
      <c r="A54" s="31" t="s">
        <v>30</v>
      </c>
      <c r="B54" s="145">
        <v>7</v>
      </c>
      <c r="C54" s="25">
        <v>10</v>
      </c>
      <c r="D54" s="25">
        <v>5</v>
      </c>
      <c r="E54" s="150">
        <v>15</v>
      </c>
      <c r="F54" s="146">
        <v>2424</v>
      </c>
      <c r="G54" s="72">
        <v>4201</v>
      </c>
      <c r="H54">
        <f t="shared" si="0"/>
        <v>0.57700547488693166</v>
      </c>
      <c r="I54" s="10">
        <v>4614</v>
      </c>
      <c r="J54" s="10">
        <v>3200</v>
      </c>
      <c r="K54">
        <f t="shared" si="1"/>
        <v>1.441875</v>
      </c>
      <c r="L54">
        <v>5267</v>
      </c>
      <c r="M54">
        <v>3730</v>
      </c>
      <c r="N54">
        <f t="shared" si="2"/>
        <v>1.4120643431635389</v>
      </c>
    </row>
    <row r="55" spans="1:14">
      <c r="A55" s="31" t="s">
        <v>31</v>
      </c>
      <c r="B55" s="145">
        <v>7</v>
      </c>
      <c r="C55" s="25">
        <v>10</v>
      </c>
      <c r="D55" s="25">
        <v>5</v>
      </c>
      <c r="E55" s="150">
        <v>20</v>
      </c>
      <c r="F55" s="146">
        <v>2886</v>
      </c>
      <c r="G55" s="72">
        <v>3791</v>
      </c>
      <c r="H55">
        <f t="shared" si="0"/>
        <v>0.76127670799261404</v>
      </c>
      <c r="I55" s="10">
        <v>5457</v>
      </c>
      <c r="J55" s="10">
        <v>3371</v>
      </c>
      <c r="K55">
        <f t="shared" si="1"/>
        <v>1.61880747552655</v>
      </c>
      <c r="L55">
        <v>7247</v>
      </c>
      <c r="M55">
        <v>3340</v>
      </c>
      <c r="N55">
        <f t="shared" si="2"/>
        <v>2.169760479041916</v>
      </c>
    </row>
    <row r="56" spans="1:14">
      <c r="A56" s="31" t="s">
        <v>32</v>
      </c>
      <c r="B56" s="145">
        <v>7</v>
      </c>
      <c r="C56" s="25">
        <v>10</v>
      </c>
      <c r="D56" s="25">
        <v>10</v>
      </c>
      <c r="E56" s="150">
        <v>10</v>
      </c>
      <c r="F56" s="146">
        <v>1335</v>
      </c>
      <c r="G56" s="72">
        <v>7156</v>
      </c>
      <c r="H56">
        <f t="shared" si="0"/>
        <v>0.18655673560648406</v>
      </c>
      <c r="I56" s="10">
        <v>2534</v>
      </c>
      <c r="J56" s="10">
        <v>6361</v>
      </c>
      <c r="K56">
        <f t="shared" si="1"/>
        <v>0.39836503694387676</v>
      </c>
      <c r="L56">
        <v>2646</v>
      </c>
      <c r="M56">
        <v>7203</v>
      </c>
      <c r="N56">
        <f t="shared" si="2"/>
        <v>0.36734693877551022</v>
      </c>
    </row>
    <row r="57" spans="1:14">
      <c r="A57" s="31" t="s">
        <v>33</v>
      </c>
      <c r="B57" s="145">
        <v>7</v>
      </c>
      <c r="C57" s="25">
        <v>10</v>
      </c>
      <c r="D57" s="25">
        <v>10</v>
      </c>
      <c r="E57" s="150">
        <v>15</v>
      </c>
      <c r="F57" s="146">
        <v>2025</v>
      </c>
      <c r="G57" s="72">
        <v>8019</v>
      </c>
      <c r="H57">
        <f t="shared" si="0"/>
        <v>0.25252525252525254</v>
      </c>
      <c r="I57" s="10">
        <v>3735</v>
      </c>
      <c r="J57" s="10">
        <v>7225</v>
      </c>
      <c r="K57">
        <f t="shared" si="1"/>
        <v>0.5169550173010381</v>
      </c>
      <c r="L57">
        <v>4733</v>
      </c>
      <c r="M57">
        <v>7242</v>
      </c>
      <c r="N57">
        <f t="shared" si="2"/>
        <v>0.65354874344103842</v>
      </c>
    </row>
    <row r="58" spans="1:14">
      <c r="A58" s="31" t="s">
        <v>26</v>
      </c>
      <c r="B58" s="145">
        <v>8</v>
      </c>
      <c r="C58" s="25">
        <v>10</v>
      </c>
      <c r="D58" s="25">
        <v>10</v>
      </c>
      <c r="E58" s="150">
        <v>20</v>
      </c>
      <c r="F58" s="146">
        <v>2719</v>
      </c>
      <c r="G58" s="72">
        <v>8585</v>
      </c>
      <c r="H58">
        <f t="shared" si="0"/>
        <v>0.3167152009318579</v>
      </c>
      <c r="I58" s="10">
        <v>5070</v>
      </c>
      <c r="J58" s="10">
        <v>6621</v>
      </c>
      <c r="K58">
        <f t="shared" si="1"/>
        <v>0.76574535568645219</v>
      </c>
      <c r="L58">
        <v>6666</v>
      </c>
      <c r="M58">
        <v>7553</v>
      </c>
      <c r="N58">
        <f t="shared" si="2"/>
        <v>0.88256321991261755</v>
      </c>
    </row>
    <row r="59" spans="1:14">
      <c r="A59" s="31" t="s">
        <v>27</v>
      </c>
      <c r="B59" s="145">
        <v>8</v>
      </c>
      <c r="C59" s="25">
        <v>10</v>
      </c>
      <c r="D59" s="25">
        <v>15</v>
      </c>
      <c r="E59" s="150">
        <v>10</v>
      </c>
      <c r="F59" s="146">
        <v>1176</v>
      </c>
      <c r="G59" s="72">
        <v>11836</v>
      </c>
      <c r="H59">
        <f t="shared" si="0"/>
        <v>9.9357891179452512E-2</v>
      </c>
      <c r="I59" s="10">
        <v>2303</v>
      </c>
      <c r="J59" s="10">
        <v>10866</v>
      </c>
      <c r="K59">
        <f t="shared" si="1"/>
        <v>0.21194551812994664</v>
      </c>
      <c r="L59">
        <v>2208</v>
      </c>
      <c r="M59">
        <v>12398</v>
      </c>
      <c r="N59">
        <f t="shared" si="2"/>
        <v>0.17809324084529762</v>
      </c>
    </row>
    <row r="60" spans="1:14">
      <c r="A60" s="31" t="s">
        <v>28</v>
      </c>
      <c r="B60" s="145">
        <v>8</v>
      </c>
      <c r="C60" s="25">
        <v>10</v>
      </c>
      <c r="D60" s="25">
        <v>15</v>
      </c>
      <c r="E60" s="150">
        <v>15</v>
      </c>
      <c r="F60" s="146">
        <v>2335</v>
      </c>
      <c r="G60" s="72">
        <v>11111</v>
      </c>
      <c r="H60">
        <f t="shared" si="0"/>
        <v>0.21015210152101521</v>
      </c>
      <c r="I60" s="10">
        <v>4246</v>
      </c>
      <c r="J60" s="10">
        <v>9901</v>
      </c>
      <c r="K60">
        <f t="shared" si="1"/>
        <v>0.42884557115442884</v>
      </c>
      <c r="L60">
        <v>3492</v>
      </c>
      <c r="M60">
        <v>11746</v>
      </c>
      <c r="N60">
        <f t="shared" si="2"/>
        <v>0.29729269538566322</v>
      </c>
    </row>
    <row r="61" spans="1:14">
      <c r="A61" s="31" t="s">
        <v>29</v>
      </c>
      <c r="B61" s="145">
        <v>8</v>
      </c>
      <c r="C61" s="25">
        <v>10</v>
      </c>
      <c r="D61" s="25">
        <v>15</v>
      </c>
      <c r="E61" s="150">
        <v>20</v>
      </c>
      <c r="F61" s="146">
        <v>3270</v>
      </c>
      <c r="G61" s="72">
        <v>9813</v>
      </c>
      <c r="H61">
        <f t="shared" si="0"/>
        <v>0.33323142769795172</v>
      </c>
      <c r="I61" s="10">
        <v>5193</v>
      </c>
      <c r="J61" s="10">
        <v>9419</v>
      </c>
      <c r="K61">
        <f t="shared" si="1"/>
        <v>0.55133241320734683</v>
      </c>
      <c r="L61">
        <v>6329</v>
      </c>
      <c r="M61">
        <v>9792</v>
      </c>
      <c r="N61">
        <f t="shared" si="2"/>
        <v>0.64634395424836599</v>
      </c>
    </row>
    <row r="62" spans="1:14">
      <c r="A62" s="31" t="s">
        <v>30</v>
      </c>
      <c r="B62" s="145">
        <v>8</v>
      </c>
      <c r="C62" s="25">
        <v>15</v>
      </c>
      <c r="D62" s="25">
        <v>2.5</v>
      </c>
      <c r="E62" s="150">
        <v>10</v>
      </c>
      <c r="F62" s="146">
        <v>1490</v>
      </c>
      <c r="G62" s="72">
        <v>2965</v>
      </c>
      <c r="H62">
        <f t="shared" si="0"/>
        <v>0.50252951096121412</v>
      </c>
      <c r="I62" s="10">
        <v>2636</v>
      </c>
      <c r="J62" s="10">
        <v>2551</v>
      </c>
      <c r="K62">
        <f t="shared" si="1"/>
        <v>1.0333202665621326</v>
      </c>
      <c r="L62">
        <v>3057</v>
      </c>
      <c r="M62">
        <v>2808</v>
      </c>
      <c r="N62">
        <f t="shared" si="2"/>
        <v>1.0886752136752136</v>
      </c>
    </row>
    <row r="63" spans="1:14">
      <c r="A63" s="31" t="s">
        <v>31</v>
      </c>
      <c r="B63" s="145">
        <v>8</v>
      </c>
      <c r="C63" s="25">
        <v>15</v>
      </c>
      <c r="D63" s="25">
        <v>2.5</v>
      </c>
      <c r="E63" s="150">
        <v>15</v>
      </c>
      <c r="F63" s="146">
        <v>2082</v>
      </c>
      <c r="G63" s="72">
        <v>2152</v>
      </c>
      <c r="H63">
        <f t="shared" si="0"/>
        <v>0.96747211895910779</v>
      </c>
      <c r="I63" s="10">
        <v>3759</v>
      </c>
      <c r="J63" s="10">
        <v>1930</v>
      </c>
      <c r="K63">
        <f t="shared" si="1"/>
        <v>1.9476683937823833</v>
      </c>
      <c r="L63">
        <v>4843</v>
      </c>
      <c r="M63">
        <v>2184</v>
      </c>
      <c r="N63">
        <f t="shared" si="2"/>
        <v>2.2174908424908426</v>
      </c>
    </row>
    <row r="64" spans="1:14">
      <c r="A64" s="31" t="s">
        <v>32</v>
      </c>
      <c r="B64" s="145">
        <v>8</v>
      </c>
      <c r="C64" s="25">
        <v>15</v>
      </c>
      <c r="D64" s="25">
        <v>2.5</v>
      </c>
      <c r="E64" s="150">
        <v>20</v>
      </c>
      <c r="F64" s="146">
        <v>2949</v>
      </c>
      <c r="G64" s="72">
        <v>1585</v>
      </c>
      <c r="H64">
        <f t="shared" si="0"/>
        <v>1.8605678233438485</v>
      </c>
      <c r="I64" s="10">
        <v>5165</v>
      </c>
      <c r="J64" s="10">
        <v>1481</v>
      </c>
      <c r="K64">
        <f t="shared" si="1"/>
        <v>3.4875084402430789</v>
      </c>
      <c r="L64">
        <v>5217</v>
      </c>
      <c r="M64">
        <v>1510</v>
      </c>
      <c r="N64">
        <f t="shared" si="2"/>
        <v>3.4549668874172186</v>
      </c>
    </row>
    <row r="65" spans="1:14">
      <c r="A65" s="31" t="s">
        <v>33</v>
      </c>
      <c r="B65" s="145">
        <v>8</v>
      </c>
      <c r="C65" s="25">
        <v>15</v>
      </c>
      <c r="D65" s="25">
        <v>5</v>
      </c>
      <c r="E65" s="150">
        <v>10</v>
      </c>
      <c r="F65" s="146">
        <v>1075</v>
      </c>
      <c r="G65" s="72">
        <v>3708</v>
      </c>
      <c r="H65">
        <f t="shared" si="0"/>
        <v>0.28991370010787487</v>
      </c>
      <c r="I65" s="10">
        <v>1821</v>
      </c>
      <c r="J65" s="10">
        <v>3839</v>
      </c>
      <c r="K65">
        <f t="shared" si="1"/>
        <v>0.47434227663454026</v>
      </c>
      <c r="L65">
        <v>1638</v>
      </c>
      <c r="M65">
        <v>3440</v>
      </c>
      <c r="N65">
        <f t="shared" si="2"/>
        <v>0.47616279069767442</v>
      </c>
    </row>
    <row r="66" spans="1:14">
      <c r="A66" s="31" t="s">
        <v>26</v>
      </c>
      <c r="B66" s="145">
        <v>9</v>
      </c>
      <c r="C66" s="25">
        <v>15</v>
      </c>
      <c r="D66" s="25">
        <v>5</v>
      </c>
      <c r="E66" s="150">
        <v>15</v>
      </c>
      <c r="F66" s="146">
        <v>1423</v>
      </c>
      <c r="G66" s="72">
        <v>4806</v>
      </c>
      <c r="H66">
        <f t="shared" si="0"/>
        <v>0.29608822305451521</v>
      </c>
      <c r="I66" s="10">
        <v>3723</v>
      </c>
      <c r="J66" s="10">
        <v>4128</v>
      </c>
      <c r="K66">
        <f t="shared" si="1"/>
        <v>0.90188953488372092</v>
      </c>
      <c r="L66">
        <v>2581</v>
      </c>
      <c r="M66">
        <v>4184</v>
      </c>
      <c r="N66">
        <f t="shared" si="2"/>
        <v>0.61687380497131927</v>
      </c>
    </row>
    <row r="67" spans="1:14">
      <c r="A67" s="31" t="s">
        <v>27</v>
      </c>
      <c r="B67" s="145">
        <v>9</v>
      </c>
      <c r="C67" s="25">
        <v>15</v>
      </c>
      <c r="D67" s="25">
        <v>5</v>
      </c>
      <c r="E67" s="150">
        <v>20</v>
      </c>
      <c r="F67" s="146">
        <v>2195</v>
      </c>
      <c r="G67" s="72">
        <v>2950</v>
      </c>
      <c r="H67">
        <f t="shared" ref="H67:H97" si="3">F67/G67</f>
        <v>0.74406779661016953</v>
      </c>
      <c r="I67" s="10">
        <v>4535</v>
      </c>
      <c r="J67" s="10">
        <v>2407</v>
      </c>
      <c r="K67">
        <f t="shared" ref="K67:K97" si="4">I67/J67</f>
        <v>1.8840880764437058</v>
      </c>
      <c r="L67">
        <v>5510</v>
      </c>
      <c r="M67">
        <v>2670</v>
      </c>
      <c r="N67">
        <f t="shared" ref="N67:N97" si="5">L67/M67</f>
        <v>2.0636704119850187</v>
      </c>
    </row>
    <row r="68" spans="1:14">
      <c r="A68" s="31" t="s">
        <v>28</v>
      </c>
      <c r="B68" s="145">
        <v>9</v>
      </c>
      <c r="C68" s="25">
        <v>15</v>
      </c>
      <c r="D68" s="25">
        <v>10</v>
      </c>
      <c r="E68" s="150">
        <v>10</v>
      </c>
      <c r="F68" s="146">
        <v>969</v>
      </c>
      <c r="G68" s="72">
        <v>6737</v>
      </c>
      <c r="H68">
        <f t="shared" si="3"/>
        <v>0.14383256642422443</v>
      </c>
      <c r="I68" s="10">
        <v>1614</v>
      </c>
      <c r="J68" s="10">
        <v>5849</v>
      </c>
      <c r="K68">
        <f t="shared" si="4"/>
        <v>0.2759446059155411</v>
      </c>
      <c r="L68">
        <v>2714</v>
      </c>
      <c r="M68">
        <v>6194</v>
      </c>
      <c r="N68">
        <f t="shared" si="5"/>
        <v>0.43816596706490152</v>
      </c>
    </row>
    <row r="69" spans="1:14">
      <c r="A69" s="31" t="s">
        <v>29</v>
      </c>
      <c r="B69" s="145">
        <v>9</v>
      </c>
      <c r="C69" s="25">
        <v>15</v>
      </c>
      <c r="D69" s="25">
        <v>10</v>
      </c>
      <c r="E69" s="150">
        <v>15</v>
      </c>
      <c r="F69" s="146">
        <v>1786</v>
      </c>
      <c r="G69" s="72">
        <v>7083</v>
      </c>
      <c r="H69">
        <f t="shared" si="3"/>
        <v>0.25215304249611747</v>
      </c>
      <c r="I69" s="10">
        <v>3112</v>
      </c>
      <c r="J69" s="10">
        <v>6149</v>
      </c>
      <c r="K69">
        <f t="shared" si="4"/>
        <v>0.50609855261018055</v>
      </c>
      <c r="L69">
        <v>3829</v>
      </c>
      <c r="M69">
        <v>6718</v>
      </c>
      <c r="N69">
        <f t="shared" si="5"/>
        <v>0.56996129800535877</v>
      </c>
    </row>
    <row r="70" spans="1:14">
      <c r="A70" s="31" t="s">
        <v>30</v>
      </c>
      <c r="B70" s="145">
        <v>9</v>
      </c>
      <c r="C70" s="25">
        <v>15</v>
      </c>
      <c r="D70" s="25">
        <v>10</v>
      </c>
      <c r="E70" s="150">
        <v>20</v>
      </c>
      <c r="F70" s="146">
        <v>2289</v>
      </c>
      <c r="G70" s="72">
        <v>6725</v>
      </c>
      <c r="H70">
        <f t="shared" si="3"/>
        <v>0.34037174721189589</v>
      </c>
      <c r="I70" s="10">
        <v>4666</v>
      </c>
      <c r="J70" s="10">
        <v>5731</v>
      </c>
      <c r="K70">
        <f t="shared" si="4"/>
        <v>0.81416855697086021</v>
      </c>
      <c r="L70">
        <v>5088</v>
      </c>
      <c r="M70">
        <v>6249</v>
      </c>
      <c r="N70">
        <f t="shared" si="5"/>
        <v>0.81421027364378296</v>
      </c>
    </row>
    <row r="71" spans="1:14">
      <c r="A71" s="31" t="s">
        <v>31</v>
      </c>
      <c r="B71" s="145">
        <v>9</v>
      </c>
      <c r="C71" s="25">
        <v>15</v>
      </c>
      <c r="D71" s="25">
        <v>15</v>
      </c>
      <c r="E71" s="150">
        <v>10</v>
      </c>
      <c r="F71" s="146">
        <v>974</v>
      </c>
      <c r="G71" s="72">
        <v>9123</v>
      </c>
      <c r="H71">
        <f t="shared" si="3"/>
        <v>0.10676312616463883</v>
      </c>
      <c r="I71" s="10">
        <v>1904</v>
      </c>
      <c r="J71" s="10">
        <v>8920</v>
      </c>
      <c r="K71">
        <f t="shared" si="4"/>
        <v>0.21345291479820627</v>
      </c>
      <c r="L71">
        <v>2666</v>
      </c>
      <c r="M71">
        <v>9380</v>
      </c>
      <c r="N71">
        <f t="shared" si="5"/>
        <v>0.2842217484008529</v>
      </c>
    </row>
    <row r="72" spans="1:14">
      <c r="A72" s="31" t="s">
        <v>32</v>
      </c>
      <c r="B72" s="145">
        <v>9</v>
      </c>
      <c r="C72" s="25">
        <v>15</v>
      </c>
      <c r="D72" s="25">
        <v>15</v>
      </c>
      <c r="E72" s="150">
        <v>15</v>
      </c>
      <c r="F72" s="146">
        <v>1990</v>
      </c>
      <c r="G72" s="72">
        <v>9409</v>
      </c>
      <c r="H72">
        <f t="shared" si="3"/>
        <v>0.21149962801572961</v>
      </c>
      <c r="I72" s="10">
        <v>3321</v>
      </c>
      <c r="J72" s="10">
        <v>8931</v>
      </c>
      <c r="K72">
        <f t="shared" si="4"/>
        <v>0.37185085656701378</v>
      </c>
      <c r="L72">
        <v>4349</v>
      </c>
      <c r="M72">
        <v>9017</v>
      </c>
      <c r="N72">
        <f t="shared" si="5"/>
        <v>0.48231118997449263</v>
      </c>
    </row>
    <row r="73" spans="1:14">
      <c r="A73" s="31" t="s">
        <v>33</v>
      </c>
      <c r="B73" s="145">
        <v>9</v>
      </c>
      <c r="C73" s="25">
        <v>15</v>
      </c>
      <c r="D73" s="25">
        <v>15</v>
      </c>
      <c r="E73" s="150">
        <v>20</v>
      </c>
      <c r="F73" s="146">
        <v>2515</v>
      </c>
      <c r="G73" s="72">
        <v>8886</v>
      </c>
      <c r="H73">
        <f t="shared" si="3"/>
        <v>0.28302948458248933</v>
      </c>
      <c r="I73" s="10">
        <v>3754</v>
      </c>
      <c r="J73" s="10">
        <v>8784</v>
      </c>
      <c r="K73">
        <f t="shared" si="4"/>
        <v>0.42736794171220399</v>
      </c>
      <c r="L73">
        <v>4922</v>
      </c>
      <c r="M73">
        <v>8953</v>
      </c>
      <c r="N73">
        <f t="shared" si="5"/>
        <v>0.5497598570311627</v>
      </c>
    </row>
    <row r="74" spans="1:14">
      <c r="A74" s="31" t="s">
        <v>26</v>
      </c>
      <c r="B74" s="145">
        <v>10</v>
      </c>
      <c r="C74" s="25">
        <v>20</v>
      </c>
      <c r="D74" s="25">
        <v>2.5</v>
      </c>
      <c r="E74" s="150">
        <v>10</v>
      </c>
      <c r="F74" s="146">
        <v>984</v>
      </c>
      <c r="G74" s="72">
        <v>2502</v>
      </c>
      <c r="H74">
        <f t="shared" si="3"/>
        <v>0.39328537170263789</v>
      </c>
      <c r="I74" s="10">
        <v>2070</v>
      </c>
      <c r="J74" s="10">
        <v>2045</v>
      </c>
      <c r="K74">
        <f t="shared" si="4"/>
        <v>1.0122249388753055</v>
      </c>
      <c r="L74">
        <v>2310</v>
      </c>
      <c r="M74">
        <v>1966</v>
      </c>
      <c r="N74">
        <f t="shared" si="5"/>
        <v>1.1749745676500509</v>
      </c>
    </row>
    <row r="75" spans="1:14">
      <c r="A75" s="31" t="s">
        <v>27</v>
      </c>
      <c r="B75" s="145">
        <v>10</v>
      </c>
      <c r="C75" s="25">
        <v>20</v>
      </c>
      <c r="D75" s="25">
        <v>2.5</v>
      </c>
      <c r="E75" s="150">
        <v>15</v>
      </c>
      <c r="F75" s="146">
        <v>1611</v>
      </c>
      <c r="G75" s="72">
        <v>2078</v>
      </c>
      <c r="H75">
        <f t="shared" si="3"/>
        <v>0.77526467757459094</v>
      </c>
      <c r="I75" s="10">
        <v>2794</v>
      </c>
      <c r="J75" s="10">
        <v>1496</v>
      </c>
      <c r="K75">
        <f t="shared" si="4"/>
        <v>1.8676470588235294</v>
      </c>
      <c r="L75">
        <v>3422</v>
      </c>
      <c r="M75">
        <v>1788</v>
      </c>
      <c r="N75">
        <f t="shared" si="5"/>
        <v>1.9138702460850112</v>
      </c>
    </row>
    <row r="76" spans="1:14">
      <c r="A76" s="31" t="s">
        <v>28</v>
      </c>
      <c r="B76" s="145">
        <v>10</v>
      </c>
      <c r="C76" s="25">
        <v>20</v>
      </c>
      <c r="D76" s="25">
        <v>2.5</v>
      </c>
      <c r="E76" s="150">
        <v>20</v>
      </c>
      <c r="F76" s="146">
        <v>2574</v>
      </c>
      <c r="G76" s="72">
        <v>1648</v>
      </c>
      <c r="H76">
        <f t="shared" si="3"/>
        <v>1.5618932038834952</v>
      </c>
      <c r="I76" s="10">
        <v>4477</v>
      </c>
      <c r="J76" s="10">
        <v>1240</v>
      </c>
      <c r="K76">
        <f t="shared" si="4"/>
        <v>3.6104838709677418</v>
      </c>
      <c r="L76">
        <v>5088</v>
      </c>
      <c r="M76">
        <v>1491</v>
      </c>
      <c r="N76">
        <f t="shared" si="5"/>
        <v>3.4124748490945676</v>
      </c>
    </row>
    <row r="77" spans="1:14">
      <c r="A77" s="31" t="s">
        <v>29</v>
      </c>
      <c r="B77" s="145">
        <v>10</v>
      </c>
      <c r="C77" s="25">
        <v>20</v>
      </c>
      <c r="D77" s="25">
        <v>5</v>
      </c>
      <c r="E77" s="150">
        <v>10</v>
      </c>
      <c r="F77" s="146">
        <v>847</v>
      </c>
      <c r="G77" s="72">
        <v>3544</v>
      </c>
      <c r="H77">
        <f t="shared" si="3"/>
        <v>0.23899548532731377</v>
      </c>
      <c r="I77" s="10">
        <v>1475</v>
      </c>
      <c r="J77" s="10">
        <v>3038</v>
      </c>
      <c r="K77">
        <f t="shared" si="4"/>
        <v>0.48551678736010534</v>
      </c>
      <c r="L77">
        <v>1963</v>
      </c>
      <c r="M77">
        <v>3369</v>
      </c>
      <c r="N77">
        <f t="shared" si="5"/>
        <v>0.58266547937073321</v>
      </c>
    </row>
    <row r="78" spans="1:14">
      <c r="A78" s="31" t="s">
        <v>30</v>
      </c>
      <c r="B78" s="145">
        <v>10</v>
      </c>
      <c r="C78" s="25">
        <v>20</v>
      </c>
      <c r="D78" s="25">
        <v>5</v>
      </c>
      <c r="E78" s="150">
        <v>15</v>
      </c>
      <c r="F78" s="146"/>
      <c r="G78" s="72"/>
      <c r="I78" s="10">
        <v>3089</v>
      </c>
      <c r="J78" s="10">
        <v>2696</v>
      </c>
      <c r="K78">
        <f t="shared" si="4"/>
        <v>1.1457715133531157</v>
      </c>
      <c r="L78">
        <v>4640</v>
      </c>
      <c r="M78">
        <v>2759</v>
      </c>
      <c r="N78">
        <f t="shared" si="5"/>
        <v>1.6817687567959405</v>
      </c>
    </row>
    <row r="79" spans="1:14">
      <c r="A79" s="31" t="s">
        <v>31</v>
      </c>
      <c r="B79" s="145">
        <v>10</v>
      </c>
      <c r="C79" s="25">
        <v>20</v>
      </c>
      <c r="D79" s="25">
        <v>5</v>
      </c>
      <c r="E79" s="150">
        <v>20</v>
      </c>
      <c r="F79" s="146"/>
      <c r="G79" s="72"/>
      <c r="I79" s="10">
        <v>4182</v>
      </c>
      <c r="J79" s="10">
        <v>2340</v>
      </c>
      <c r="K79">
        <f t="shared" si="4"/>
        <v>1.7871794871794873</v>
      </c>
      <c r="L79">
        <v>6074</v>
      </c>
      <c r="M79">
        <v>2190</v>
      </c>
      <c r="N79">
        <f t="shared" si="5"/>
        <v>2.77351598173516</v>
      </c>
    </row>
    <row r="80" spans="1:14">
      <c r="A80" s="31" t="s">
        <v>32</v>
      </c>
      <c r="B80" s="145">
        <v>10</v>
      </c>
      <c r="C80" s="25">
        <v>20</v>
      </c>
      <c r="D80" s="25">
        <v>10</v>
      </c>
      <c r="E80" s="150">
        <v>10</v>
      </c>
      <c r="F80" s="146">
        <v>908</v>
      </c>
      <c r="G80" s="72">
        <v>5552</v>
      </c>
      <c r="H80">
        <f t="shared" si="3"/>
        <v>0.16354466858789626</v>
      </c>
      <c r="I80" s="10">
        <v>1195</v>
      </c>
      <c r="J80" s="10">
        <v>5199</v>
      </c>
      <c r="K80">
        <f t="shared" si="4"/>
        <v>0.22985189459511446</v>
      </c>
      <c r="L80">
        <v>1820</v>
      </c>
      <c r="M80">
        <v>5379</v>
      </c>
      <c r="N80">
        <f t="shared" si="5"/>
        <v>0.33835285369027701</v>
      </c>
    </row>
    <row r="81" spans="1:14">
      <c r="A81" s="31" t="s">
        <v>33</v>
      </c>
      <c r="B81" s="145">
        <v>10</v>
      </c>
      <c r="C81" s="25">
        <v>20</v>
      </c>
      <c r="D81" s="25">
        <v>10</v>
      </c>
      <c r="E81" s="150">
        <v>15</v>
      </c>
      <c r="F81" s="146">
        <v>1372</v>
      </c>
      <c r="G81" s="72">
        <v>6125</v>
      </c>
      <c r="H81">
        <f t="shared" si="3"/>
        <v>0.224</v>
      </c>
      <c r="I81" s="10">
        <v>2265</v>
      </c>
      <c r="J81" s="10">
        <v>6159</v>
      </c>
      <c r="K81">
        <f t="shared" si="4"/>
        <v>0.3677545056015587</v>
      </c>
      <c r="L81">
        <v>3051</v>
      </c>
      <c r="M81">
        <v>5911</v>
      </c>
      <c r="N81">
        <f t="shared" si="5"/>
        <v>0.51615631872779566</v>
      </c>
    </row>
    <row r="82" spans="1:14">
      <c r="A82" s="154" t="s">
        <v>26</v>
      </c>
      <c r="B82" s="78">
        <v>11</v>
      </c>
      <c r="C82" s="25">
        <v>20</v>
      </c>
      <c r="D82" s="25">
        <v>10</v>
      </c>
      <c r="E82" s="150">
        <v>20</v>
      </c>
      <c r="F82" s="146">
        <v>1267</v>
      </c>
      <c r="G82" s="72">
        <v>7480</v>
      </c>
      <c r="H82">
        <f t="shared" si="3"/>
        <v>0.1693850267379679</v>
      </c>
      <c r="I82" s="10">
        <v>3713</v>
      </c>
      <c r="J82" s="10">
        <v>5868</v>
      </c>
      <c r="K82">
        <f t="shared" si="4"/>
        <v>0.6327539195637355</v>
      </c>
      <c r="L82">
        <v>4545</v>
      </c>
      <c r="M82">
        <v>5699</v>
      </c>
      <c r="N82">
        <f t="shared" si="5"/>
        <v>0.79750833479557814</v>
      </c>
    </row>
    <row r="83" spans="1:14">
      <c r="A83" s="154" t="s">
        <v>27</v>
      </c>
      <c r="B83" s="78">
        <v>11</v>
      </c>
      <c r="C83" s="25">
        <v>20</v>
      </c>
      <c r="D83" s="25">
        <v>15</v>
      </c>
      <c r="E83" s="150">
        <v>10</v>
      </c>
      <c r="F83" s="146">
        <v>841</v>
      </c>
      <c r="G83" s="72">
        <v>10719</v>
      </c>
      <c r="H83">
        <f t="shared" si="3"/>
        <v>7.8458811456292563E-2</v>
      </c>
      <c r="I83" s="10">
        <v>1538</v>
      </c>
      <c r="J83" s="10">
        <v>8350</v>
      </c>
      <c r="K83">
        <f t="shared" si="4"/>
        <v>0.18419161676646706</v>
      </c>
      <c r="L83">
        <v>1899</v>
      </c>
      <c r="M83">
        <v>8821</v>
      </c>
      <c r="N83">
        <f t="shared" si="5"/>
        <v>0.21528171409137287</v>
      </c>
    </row>
    <row r="84" spans="1:14">
      <c r="A84" s="154" t="s">
        <v>28</v>
      </c>
      <c r="B84" s="78">
        <v>11</v>
      </c>
      <c r="C84" s="25">
        <v>20</v>
      </c>
      <c r="D84" s="25">
        <v>15</v>
      </c>
      <c r="E84" s="150">
        <v>15</v>
      </c>
      <c r="F84" s="146">
        <v>1212</v>
      </c>
      <c r="G84" s="72">
        <v>8962</v>
      </c>
      <c r="H84">
        <f t="shared" si="3"/>
        <v>0.13523767016291008</v>
      </c>
      <c r="I84" s="10">
        <v>2137</v>
      </c>
      <c r="J84" s="10">
        <v>7805</v>
      </c>
      <c r="K84">
        <f t="shared" si="4"/>
        <v>0.27379884689301731</v>
      </c>
      <c r="L84">
        <v>3160</v>
      </c>
      <c r="M84">
        <v>7488</v>
      </c>
      <c r="N84">
        <f t="shared" si="5"/>
        <v>0.42200854700854701</v>
      </c>
    </row>
    <row r="85" spans="1:14">
      <c r="A85" s="154" t="s">
        <v>29</v>
      </c>
      <c r="B85" s="78">
        <v>11</v>
      </c>
      <c r="C85" s="25">
        <v>20</v>
      </c>
      <c r="D85" s="25">
        <v>15</v>
      </c>
      <c r="E85" s="150">
        <v>20</v>
      </c>
      <c r="F85" s="146">
        <v>1877</v>
      </c>
      <c r="G85" s="72">
        <v>8780</v>
      </c>
      <c r="H85">
        <f t="shared" si="3"/>
        <v>0.21378132118451024</v>
      </c>
      <c r="I85" s="10">
        <v>3372</v>
      </c>
      <c r="J85" s="10">
        <v>7887</v>
      </c>
      <c r="K85">
        <f t="shared" si="4"/>
        <v>0.42753898820844427</v>
      </c>
      <c r="L85">
        <v>4145</v>
      </c>
      <c r="M85">
        <v>7785</v>
      </c>
      <c r="N85">
        <f t="shared" si="5"/>
        <v>0.5324341682723186</v>
      </c>
    </row>
    <row r="86" spans="1:14">
      <c r="A86" s="154" t="s">
        <v>30</v>
      </c>
      <c r="B86" s="78">
        <v>11</v>
      </c>
      <c r="C86" s="25">
        <v>25</v>
      </c>
      <c r="D86" s="25">
        <v>2.5</v>
      </c>
      <c r="E86" s="150">
        <v>10</v>
      </c>
      <c r="F86" s="146">
        <v>587</v>
      </c>
      <c r="G86" s="72">
        <v>2020</v>
      </c>
      <c r="H86">
        <f t="shared" si="3"/>
        <v>0.29059405940594057</v>
      </c>
      <c r="I86" s="10">
        <v>1119</v>
      </c>
      <c r="J86" s="10">
        <v>1484</v>
      </c>
      <c r="K86">
        <f t="shared" si="4"/>
        <v>0.75404312668463613</v>
      </c>
      <c r="L86">
        <v>1613</v>
      </c>
      <c r="M86">
        <v>1381</v>
      </c>
      <c r="N86">
        <f t="shared" si="5"/>
        <v>1.167994207096307</v>
      </c>
    </row>
    <row r="87" spans="1:14">
      <c r="A87" s="154" t="s">
        <v>31</v>
      </c>
      <c r="B87" s="78">
        <v>11</v>
      </c>
      <c r="C87" s="25">
        <v>25</v>
      </c>
      <c r="D87" s="25">
        <v>2.5</v>
      </c>
      <c r="E87" s="150">
        <v>15</v>
      </c>
      <c r="F87" s="146">
        <v>744</v>
      </c>
      <c r="G87" s="72">
        <v>2197</v>
      </c>
      <c r="H87">
        <f t="shared" si="3"/>
        <v>0.33864360491579426</v>
      </c>
      <c r="I87" s="10">
        <v>1189</v>
      </c>
      <c r="J87" s="10">
        <v>2161</v>
      </c>
      <c r="K87">
        <f t="shared" si="4"/>
        <v>0.55020823692734844</v>
      </c>
      <c r="L87">
        <v>1694</v>
      </c>
      <c r="M87">
        <v>1930</v>
      </c>
      <c r="N87">
        <f t="shared" si="5"/>
        <v>0.877720207253886</v>
      </c>
    </row>
    <row r="88" spans="1:14">
      <c r="A88" s="154" t="s">
        <v>32</v>
      </c>
      <c r="B88" s="78">
        <v>11</v>
      </c>
      <c r="C88" s="25">
        <v>25</v>
      </c>
      <c r="D88" s="25">
        <v>2.5</v>
      </c>
      <c r="E88" s="150">
        <v>20</v>
      </c>
      <c r="F88" s="146">
        <v>1752</v>
      </c>
      <c r="G88" s="72">
        <v>2496</v>
      </c>
      <c r="H88">
        <f t="shared" si="3"/>
        <v>0.70192307692307687</v>
      </c>
      <c r="I88" s="10">
        <v>3027</v>
      </c>
      <c r="J88" s="10">
        <v>2297</v>
      </c>
      <c r="K88">
        <f t="shared" si="4"/>
        <v>1.3178058336961254</v>
      </c>
      <c r="L88">
        <v>4176</v>
      </c>
      <c r="M88">
        <v>2026</v>
      </c>
      <c r="N88">
        <f t="shared" si="5"/>
        <v>2.0612043435340572</v>
      </c>
    </row>
    <row r="89" spans="1:14">
      <c r="A89" s="154" t="s">
        <v>33</v>
      </c>
      <c r="B89" s="78">
        <v>11</v>
      </c>
      <c r="C89" s="25">
        <v>25</v>
      </c>
      <c r="D89" s="25">
        <v>5</v>
      </c>
      <c r="E89" s="150">
        <v>10</v>
      </c>
      <c r="F89" s="146">
        <v>612</v>
      </c>
      <c r="G89" s="72">
        <v>3062</v>
      </c>
      <c r="H89">
        <f t="shared" si="3"/>
        <v>0.19986936642717179</v>
      </c>
      <c r="I89" s="10">
        <v>934</v>
      </c>
      <c r="J89" s="10">
        <v>2949</v>
      </c>
      <c r="K89">
        <f t="shared" si="4"/>
        <v>0.31671753136656494</v>
      </c>
      <c r="L89">
        <v>1117</v>
      </c>
      <c r="M89">
        <v>3141</v>
      </c>
      <c r="N89">
        <f t="shared" si="5"/>
        <v>0.35561922954473096</v>
      </c>
    </row>
    <row r="90" spans="1:14">
      <c r="A90" s="154" t="s">
        <v>26</v>
      </c>
      <c r="B90" s="78">
        <v>12</v>
      </c>
      <c r="C90" s="25">
        <v>25</v>
      </c>
      <c r="D90" s="25">
        <v>5</v>
      </c>
      <c r="E90" s="150">
        <v>15</v>
      </c>
      <c r="F90" s="146"/>
      <c r="G90" s="72"/>
      <c r="I90" s="10">
        <v>1854</v>
      </c>
      <c r="J90" s="10">
        <v>2628</v>
      </c>
      <c r="K90">
        <f t="shared" si="4"/>
        <v>0.70547945205479456</v>
      </c>
      <c r="L90">
        <v>1870</v>
      </c>
      <c r="M90">
        <v>3023</v>
      </c>
      <c r="N90">
        <f t="shared" si="5"/>
        <v>0.61859080383724774</v>
      </c>
    </row>
    <row r="91" spans="1:14">
      <c r="A91" s="154" t="s">
        <v>27</v>
      </c>
      <c r="B91" s="78">
        <v>12</v>
      </c>
      <c r="C91" s="25">
        <v>25</v>
      </c>
      <c r="D91" s="25">
        <v>5</v>
      </c>
      <c r="E91" s="150">
        <v>20</v>
      </c>
      <c r="F91" s="146">
        <v>1222</v>
      </c>
      <c r="G91" s="72">
        <v>3058</v>
      </c>
      <c r="H91">
        <f t="shared" si="3"/>
        <v>0.39960758665794638</v>
      </c>
      <c r="I91" s="10">
        <v>2660</v>
      </c>
      <c r="J91" s="10">
        <v>2075</v>
      </c>
      <c r="K91">
        <f t="shared" si="4"/>
        <v>1.2819277108433735</v>
      </c>
      <c r="L91">
        <v>1143</v>
      </c>
      <c r="M91">
        <v>2268</v>
      </c>
      <c r="N91">
        <f t="shared" si="5"/>
        <v>0.50396825396825395</v>
      </c>
    </row>
    <row r="92" spans="1:14">
      <c r="A92" s="154" t="s">
        <v>28</v>
      </c>
      <c r="B92" s="78">
        <v>12</v>
      </c>
      <c r="C92" s="25">
        <v>25</v>
      </c>
      <c r="D92" s="25">
        <v>10</v>
      </c>
      <c r="E92" s="150">
        <v>10</v>
      </c>
      <c r="F92" s="146">
        <v>573</v>
      </c>
      <c r="G92" s="72">
        <v>6203</v>
      </c>
      <c r="H92">
        <f t="shared" si="3"/>
        <v>9.2374657423827181E-2</v>
      </c>
      <c r="I92" s="10">
        <v>836</v>
      </c>
      <c r="J92" s="10">
        <v>5482</v>
      </c>
      <c r="K92">
        <f t="shared" si="4"/>
        <v>0.15249908792411529</v>
      </c>
      <c r="L92">
        <v>1296</v>
      </c>
      <c r="M92">
        <v>6113</v>
      </c>
      <c r="N92">
        <f t="shared" si="5"/>
        <v>0.21200719777523311</v>
      </c>
    </row>
    <row r="93" spans="1:14">
      <c r="A93" s="154" t="s">
        <v>29</v>
      </c>
      <c r="B93" s="78">
        <v>12</v>
      </c>
      <c r="C93" s="25">
        <v>25</v>
      </c>
      <c r="D93" s="25">
        <v>10</v>
      </c>
      <c r="E93" s="150">
        <v>15</v>
      </c>
      <c r="F93" s="146">
        <v>1024</v>
      </c>
      <c r="G93" s="72">
        <v>5059</v>
      </c>
      <c r="H93">
        <f t="shared" si="3"/>
        <v>0.20241154378335641</v>
      </c>
      <c r="I93" s="10">
        <v>1932</v>
      </c>
      <c r="J93" s="10">
        <v>4718</v>
      </c>
      <c r="K93">
        <f t="shared" si="4"/>
        <v>0.40949554896142432</v>
      </c>
      <c r="L93">
        <v>2494</v>
      </c>
      <c r="M93">
        <v>4724</v>
      </c>
      <c r="N93">
        <f t="shared" si="5"/>
        <v>0.52794242167654526</v>
      </c>
    </row>
    <row r="94" spans="1:14">
      <c r="A94" s="154" t="s">
        <v>30</v>
      </c>
      <c r="B94" s="78">
        <v>12</v>
      </c>
      <c r="C94" s="25">
        <v>25</v>
      </c>
      <c r="D94" s="25">
        <v>10</v>
      </c>
      <c r="E94" s="150">
        <v>20</v>
      </c>
      <c r="F94" s="146">
        <v>1687</v>
      </c>
      <c r="G94" s="72">
        <v>5931</v>
      </c>
      <c r="H94">
        <f t="shared" si="3"/>
        <v>0.28443770021918729</v>
      </c>
      <c r="I94" s="10">
        <v>2701</v>
      </c>
      <c r="J94" s="10">
        <v>4719</v>
      </c>
      <c r="K94">
        <f t="shared" si="4"/>
        <v>0.57236702691248142</v>
      </c>
      <c r="L94">
        <v>3172</v>
      </c>
      <c r="M94">
        <v>5094</v>
      </c>
      <c r="N94">
        <f t="shared" si="5"/>
        <v>0.62269336474283465</v>
      </c>
    </row>
    <row r="95" spans="1:14">
      <c r="A95" s="154" t="s">
        <v>31</v>
      </c>
      <c r="B95" s="78">
        <v>12</v>
      </c>
      <c r="C95" s="25">
        <v>25</v>
      </c>
      <c r="D95" s="25">
        <v>15</v>
      </c>
      <c r="E95" s="150">
        <v>10</v>
      </c>
      <c r="F95" s="146">
        <v>702</v>
      </c>
      <c r="G95" s="72">
        <v>8353</v>
      </c>
      <c r="H95">
        <f t="shared" si="3"/>
        <v>8.4041661678438878E-2</v>
      </c>
      <c r="I95" s="10">
        <v>1163</v>
      </c>
      <c r="J95" s="10">
        <v>8277</v>
      </c>
      <c r="K95">
        <f t="shared" si="4"/>
        <v>0.14050984656276427</v>
      </c>
      <c r="L95">
        <v>1432</v>
      </c>
      <c r="M95">
        <v>8621</v>
      </c>
      <c r="N95">
        <f t="shared" si="5"/>
        <v>0.16610602018327339</v>
      </c>
    </row>
    <row r="96" spans="1:14">
      <c r="A96" s="154" t="s">
        <v>32</v>
      </c>
      <c r="B96" s="78">
        <v>12</v>
      </c>
      <c r="C96" s="25">
        <v>25</v>
      </c>
      <c r="D96" s="25">
        <v>15</v>
      </c>
      <c r="E96" s="150">
        <v>15</v>
      </c>
      <c r="F96" s="146">
        <v>1279</v>
      </c>
      <c r="G96" s="72">
        <v>8144</v>
      </c>
      <c r="H96">
        <f t="shared" si="3"/>
        <v>0.15704813359528488</v>
      </c>
      <c r="I96" s="10">
        <v>1922</v>
      </c>
      <c r="J96" s="10">
        <v>7805</v>
      </c>
      <c r="K96">
        <f t="shared" si="4"/>
        <v>0.24625240230621395</v>
      </c>
      <c r="L96">
        <v>2296</v>
      </c>
      <c r="M96">
        <v>7639</v>
      </c>
      <c r="N96">
        <f t="shared" si="5"/>
        <v>0.3005629009032596</v>
      </c>
    </row>
    <row r="97" spans="1:14" ht="16" thickBot="1">
      <c r="A97" s="155" t="s">
        <v>33</v>
      </c>
      <c r="B97" s="156">
        <v>12</v>
      </c>
      <c r="C97" s="143">
        <v>25</v>
      </c>
      <c r="D97" s="143">
        <v>15</v>
      </c>
      <c r="E97" s="152">
        <v>20</v>
      </c>
      <c r="F97" s="146">
        <v>1527</v>
      </c>
      <c r="G97" s="72">
        <v>7770</v>
      </c>
      <c r="H97">
        <f t="shared" si="3"/>
        <v>0.19652509652509653</v>
      </c>
      <c r="I97" s="10">
        <v>2364</v>
      </c>
      <c r="J97" s="10">
        <v>7938</v>
      </c>
      <c r="K97">
        <f t="shared" si="4"/>
        <v>0.29780801209372637</v>
      </c>
      <c r="L97">
        <v>3504</v>
      </c>
      <c r="M97">
        <v>7257</v>
      </c>
      <c r="N97">
        <f t="shared" si="5"/>
        <v>0.48284415047540308</v>
      </c>
    </row>
    <row r="98" spans="1:14">
      <c r="A98" s="144"/>
      <c r="B98" s="144"/>
      <c r="C98" s="144"/>
      <c r="D98" s="144"/>
      <c r="E98" s="144"/>
      <c r="F98" s="127"/>
      <c r="G98" s="127"/>
    </row>
    <row r="99" spans="1:14">
      <c r="A99" s="1"/>
      <c r="B99" s="1"/>
      <c r="C99" s="1"/>
      <c r="D99" s="1"/>
      <c r="E99" s="1"/>
      <c r="F99" s="1"/>
      <c r="G99" s="1"/>
    </row>
    <row r="100" spans="1:14">
      <c r="A100" s="1"/>
      <c r="B100" s="1"/>
      <c r="C100" s="1"/>
      <c r="D100" s="1"/>
      <c r="E100" s="1"/>
      <c r="F100" s="1"/>
      <c r="G100" s="1"/>
    </row>
    <row r="101" spans="1:14">
      <c r="A101" s="1"/>
      <c r="B101" s="1"/>
      <c r="C101" s="1"/>
      <c r="D101" s="1"/>
      <c r="E101" s="1"/>
      <c r="F101" s="1"/>
      <c r="G101" s="1"/>
    </row>
    <row r="102" spans="1:14">
      <c r="A102" s="1"/>
      <c r="B102" s="1"/>
      <c r="C102" s="1"/>
      <c r="D102" s="1"/>
      <c r="E102" s="1"/>
      <c r="F102" s="1"/>
      <c r="G102" s="1"/>
    </row>
    <row r="103" spans="1:14">
      <c r="A103" s="1"/>
      <c r="B103" s="1"/>
      <c r="C103" s="1"/>
      <c r="D103" s="1"/>
      <c r="E103" s="1"/>
      <c r="F103" s="1"/>
      <c r="G103" s="1"/>
    </row>
    <row r="104" spans="1:14">
      <c r="A104" s="1"/>
      <c r="B104" s="1"/>
      <c r="C104" s="1"/>
      <c r="D104" s="1"/>
      <c r="E104" s="1"/>
      <c r="F104" s="1"/>
      <c r="G104" s="1"/>
    </row>
    <row r="105" spans="1:14">
      <c r="A105" s="1"/>
      <c r="B105" s="1"/>
      <c r="C105" s="1"/>
      <c r="D105" s="1"/>
      <c r="E105" s="1"/>
      <c r="F105" s="1"/>
      <c r="G105" s="1"/>
    </row>
    <row r="106" spans="1:14">
      <c r="A106" s="1"/>
      <c r="B106" s="1"/>
      <c r="C106" s="1"/>
      <c r="D106" s="1"/>
      <c r="E106" s="1"/>
      <c r="F106" s="1"/>
      <c r="G106" s="1"/>
    </row>
    <row r="107" spans="1:14">
      <c r="A107" s="1"/>
      <c r="B107" s="1"/>
      <c r="C107" s="1"/>
      <c r="D107" s="1"/>
      <c r="E107" s="1"/>
      <c r="F107" s="1"/>
      <c r="G107" s="1"/>
    </row>
    <row r="108" spans="1:14">
      <c r="A108" s="1"/>
      <c r="B108" s="1"/>
      <c r="C108" s="1"/>
      <c r="D108" s="1"/>
      <c r="E108" s="1"/>
      <c r="F108" s="1"/>
      <c r="G108" s="1"/>
    </row>
    <row r="109" spans="1:14">
      <c r="A109" s="1"/>
      <c r="B109" s="1"/>
      <c r="C109" s="1"/>
      <c r="D109" s="1"/>
      <c r="E109" s="1"/>
      <c r="F109" s="1"/>
      <c r="G109" s="1"/>
    </row>
    <row r="110" spans="1:14">
      <c r="A110" s="1"/>
      <c r="B110" s="1"/>
      <c r="C110" s="1"/>
      <c r="D110" s="1"/>
      <c r="E110" s="1"/>
      <c r="F110" s="1"/>
      <c r="G110" s="1"/>
    </row>
    <row r="111" spans="1:14">
      <c r="A111" s="1"/>
      <c r="B111" s="1"/>
      <c r="C111" s="1"/>
      <c r="D111" s="1"/>
      <c r="E111" s="1"/>
      <c r="F111" s="1"/>
      <c r="G111" s="1"/>
    </row>
    <row r="112" spans="1:14">
      <c r="A112" s="1"/>
      <c r="B112" s="1"/>
      <c r="C112" s="1"/>
      <c r="D112" s="1"/>
      <c r="E112" s="1"/>
      <c r="F112" s="1"/>
      <c r="G112" s="1"/>
    </row>
    <row r="113" spans="1:7">
      <c r="A113" s="1"/>
      <c r="B113" s="1"/>
      <c r="C113" s="1"/>
      <c r="D113" s="1"/>
      <c r="E113" s="1"/>
      <c r="F113" s="1"/>
      <c r="G113" s="1"/>
    </row>
    <row r="114" spans="1:7">
      <c r="A114" s="1"/>
      <c r="B114" s="1"/>
      <c r="C114" s="1"/>
      <c r="D114" s="1"/>
      <c r="E114" s="1"/>
      <c r="F114" s="1"/>
      <c r="G114" s="1"/>
    </row>
    <row r="115" spans="1:7">
      <c r="A115" s="1"/>
      <c r="B115" s="1"/>
      <c r="C115" s="1"/>
      <c r="D115" s="1"/>
      <c r="E115" s="1"/>
      <c r="F115" s="1"/>
      <c r="G115" s="1"/>
    </row>
    <row r="116" spans="1:7">
      <c r="A116" s="1"/>
      <c r="B116" s="1"/>
      <c r="C116" s="1"/>
      <c r="D116" s="1"/>
      <c r="E116" s="1"/>
      <c r="F116" s="1"/>
      <c r="G116" s="1"/>
    </row>
    <row r="117" spans="1:7">
      <c r="A117" s="1"/>
      <c r="B117" s="1"/>
      <c r="C117" s="1"/>
      <c r="D117" s="1"/>
      <c r="E117" s="1"/>
      <c r="F117" s="1"/>
      <c r="G117" s="1"/>
    </row>
    <row r="118" spans="1:7">
      <c r="A118" s="1"/>
      <c r="B118" s="1"/>
      <c r="C118" s="1"/>
      <c r="D118" s="1"/>
      <c r="E118" s="1"/>
      <c r="F118" s="1"/>
      <c r="G118" s="1"/>
    </row>
    <row r="119" spans="1:7">
      <c r="A119" s="1"/>
      <c r="B119" s="1"/>
      <c r="C119" s="1"/>
      <c r="D119" s="1"/>
      <c r="E119" s="1"/>
      <c r="F119" s="1"/>
      <c r="G119" s="1"/>
    </row>
    <row r="120" spans="1:7">
      <c r="A120" s="1"/>
      <c r="B120" s="1"/>
      <c r="C120" s="1"/>
      <c r="D120" s="1"/>
      <c r="E120" s="1"/>
      <c r="F120" s="1"/>
      <c r="G120" s="1"/>
    </row>
    <row r="121" spans="1:7">
      <c r="A121" s="1"/>
      <c r="B121" s="1"/>
      <c r="C121" s="1"/>
      <c r="D121" s="1"/>
      <c r="E121" s="1"/>
      <c r="F121" s="1"/>
      <c r="G121" s="1"/>
    </row>
    <row r="122" spans="1:7">
      <c r="A122" s="1"/>
      <c r="B122" s="1"/>
      <c r="C122" s="1"/>
      <c r="D122" s="1"/>
      <c r="E122" s="1"/>
      <c r="F122" s="1"/>
      <c r="G122" s="1"/>
    </row>
    <row r="123" spans="1:7">
      <c r="A123" s="1"/>
      <c r="B123" s="1"/>
      <c r="C123" s="1"/>
      <c r="D123" s="1"/>
      <c r="E123" s="1"/>
      <c r="F123" s="1"/>
      <c r="G123" s="1"/>
    </row>
    <row r="124" spans="1:7">
      <c r="A124" s="1"/>
      <c r="B124" s="1"/>
      <c r="C124" s="1"/>
      <c r="D124" s="1"/>
      <c r="E124" s="1"/>
      <c r="F124" s="1"/>
      <c r="G124" s="1"/>
    </row>
    <row r="125" spans="1:7">
      <c r="A125" s="1"/>
      <c r="B125" s="1"/>
      <c r="C125" s="1"/>
      <c r="D125" s="1"/>
      <c r="E125" s="1"/>
      <c r="F125" s="1"/>
      <c r="G125" s="1"/>
    </row>
    <row r="126" spans="1:7">
      <c r="A126" s="1"/>
      <c r="B126" s="1"/>
      <c r="C126" s="1"/>
      <c r="D126" s="1"/>
      <c r="E126" s="1"/>
      <c r="F126" s="1"/>
      <c r="G126" s="1"/>
    </row>
    <row r="127" spans="1:7">
      <c r="A127" s="1"/>
      <c r="B127" s="1"/>
      <c r="C127" s="1"/>
      <c r="D127" s="1"/>
      <c r="E127" s="1"/>
      <c r="F127" s="1"/>
      <c r="G127" s="1"/>
    </row>
    <row r="128" spans="1:7">
      <c r="A128" s="1"/>
      <c r="B128" s="1"/>
      <c r="C128" s="1"/>
      <c r="D128" s="1"/>
      <c r="E128" s="1"/>
      <c r="F128" s="1"/>
      <c r="G128" s="1"/>
    </row>
    <row r="129" spans="1:7">
      <c r="A129" s="1"/>
      <c r="B129" s="1"/>
      <c r="C129" s="1"/>
      <c r="D129" s="1"/>
      <c r="E129" s="1"/>
      <c r="F129" s="1"/>
      <c r="G129" s="1"/>
    </row>
    <row r="130" spans="1:7">
      <c r="A130" s="1"/>
      <c r="B130" s="1"/>
      <c r="C130" s="1"/>
      <c r="D130" s="1"/>
      <c r="E130" s="1"/>
      <c r="F130" s="1"/>
      <c r="G130" s="1"/>
    </row>
    <row r="131" spans="1:7">
      <c r="A131" s="1"/>
      <c r="B131" s="1"/>
      <c r="C131" s="1"/>
      <c r="D131" s="1"/>
      <c r="E131" s="1"/>
      <c r="F131" s="1"/>
      <c r="G131" s="1"/>
    </row>
    <row r="132" spans="1:7">
      <c r="A132" s="1"/>
      <c r="B132" s="1"/>
      <c r="C132" s="1"/>
      <c r="D132" s="1"/>
      <c r="E132" s="1"/>
      <c r="F132" s="1"/>
      <c r="G132" s="1"/>
    </row>
    <row r="133" spans="1:7">
      <c r="A133" s="1"/>
      <c r="B133" s="1"/>
      <c r="C133" s="1"/>
      <c r="D133" s="1"/>
      <c r="E133" s="1"/>
      <c r="F133" s="1"/>
      <c r="G133" s="1"/>
    </row>
    <row r="134" spans="1:7">
      <c r="A134" s="1"/>
      <c r="B134" s="1"/>
      <c r="C134" s="1"/>
      <c r="D134" s="1"/>
      <c r="E134" s="1"/>
      <c r="F134" s="1"/>
      <c r="G134" s="1"/>
    </row>
    <row r="135" spans="1:7">
      <c r="A135" s="1"/>
      <c r="B135" s="1"/>
      <c r="C135" s="1"/>
      <c r="D135" s="1"/>
      <c r="E135" s="1"/>
      <c r="F135" s="1"/>
      <c r="G135" s="1"/>
    </row>
    <row r="136" spans="1:7">
      <c r="A136" s="1"/>
      <c r="B136" s="1"/>
      <c r="C136" s="1"/>
      <c r="D136" s="1"/>
      <c r="E136" s="1"/>
      <c r="F136" s="1"/>
      <c r="G136" s="1"/>
    </row>
    <row r="137" spans="1:7">
      <c r="A137" s="1"/>
      <c r="B137" s="1"/>
      <c r="C137" s="1"/>
      <c r="D137" s="1"/>
      <c r="E137" s="1"/>
      <c r="F137" s="1"/>
      <c r="G137" s="1"/>
    </row>
    <row r="138" spans="1:7">
      <c r="A138" s="1"/>
      <c r="B138" s="1"/>
      <c r="C138" s="1"/>
      <c r="D138" s="1"/>
      <c r="E138" s="1"/>
      <c r="F138" s="1"/>
      <c r="G138" s="1"/>
    </row>
    <row r="139" spans="1:7">
      <c r="A139" s="1"/>
      <c r="B139" s="1"/>
      <c r="C139" s="1"/>
      <c r="D139" s="1"/>
      <c r="E139" s="1"/>
      <c r="F139" s="1"/>
      <c r="G139" s="1"/>
    </row>
    <row r="140" spans="1:7">
      <c r="A140" s="1"/>
      <c r="B140" s="1"/>
      <c r="C140" s="1"/>
      <c r="D140" s="1"/>
      <c r="E140" s="1"/>
      <c r="F140" s="1"/>
      <c r="G140" s="1"/>
    </row>
    <row r="141" spans="1:7">
      <c r="A141" s="1"/>
      <c r="B141" s="1"/>
      <c r="C141" s="1"/>
      <c r="D141" s="1"/>
      <c r="E141" s="1"/>
      <c r="F141" s="1"/>
      <c r="G141" s="1"/>
    </row>
    <row r="142" spans="1:7">
      <c r="A142" s="1"/>
      <c r="B142" s="1"/>
      <c r="C142" s="1"/>
      <c r="D142" s="1"/>
      <c r="E142" s="1"/>
      <c r="F142" s="1"/>
      <c r="G142" s="1"/>
    </row>
    <row r="143" spans="1:7">
      <c r="A143" s="1"/>
      <c r="B143" s="1"/>
      <c r="C143" s="1"/>
      <c r="D143" s="1"/>
      <c r="E143" s="1"/>
      <c r="F143" s="1"/>
      <c r="G143" s="1"/>
    </row>
    <row r="144" spans="1:7">
      <c r="A144" s="1"/>
      <c r="B144" s="1"/>
      <c r="C144" s="1"/>
      <c r="D144" s="1"/>
      <c r="E144" s="1"/>
      <c r="F144" s="1"/>
      <c r="G144" s="1"/>
    </row>
    <row r="145" spans="1:7">
      <c r="A145" s="1"/>
      <c r="B145" s="1"/>
      <c r="C145" s="1"/>
      <c r="D145" s="1"/>
      <c r="E145" s="1"/>
      <c r="F145" s="1"/>
      <c r="G145" s="1"/>
    </row>
    <row r="146" spans="1:7">
      <c r="A146" s="1"/>
      <c r="B146" s="1"/>
      <c r="C146" s="1"/>
      <c r="D146" s="1"/>
      <c r="E146" s="1"/>
      <c r="F146" s="1"/>
      <c r="G146" s="1"/>
    </row>
    <row r="147" spans="1:7">
      <c r="A147" s="1"/>
      <c r="B147" s="1"/>
      <c r="C147" s="1"/>
      <c r="D147" s="1"/>
      <c r="E147" s="1"/>
      <c r="F147" s="1"/>
      <c r="G147" s="1"/>
    </row>
    <row r="148" spans="1:7">
      <c r="A148" s="1"/>
      <c r="B148" s="1"/>
      <c r="C148" s="1"/>
      <c r="D148" s="1"/>
      <c r="E148" s="1"/>
      <c r="F148" s="1"/>
      <c r="G148" s="1"/>
    </row>
    <row r="149" spans="1:7">
      <c r="A149" s="1"/>
      <c r="B149" s="1"/>
      <c r="C149" s="1"/>
      <c r="D149" s="1"/>
      <c r="E149" s="1"/>
      <c r="F149" s="1"/>
      <c r="G149" s="1"/>
    </row>
    <row r="150" spans="1:7">
      <c r="A150" s="1"/>
      <c r="B150" s="1"/>
      <c r="C150" s="1"/>
      <c r="D150" s="1"/>
      <c r="E150" s="1"/>
      <c r="F150" s="1"/>
      <c r="G150" s="1"/>
    </row>
    <row r="151" spans="1:7">
      <c r="A151" s="1"/>
      <c r="B151" s="1"/>
      <c r="C151" s="1"/>
      <c r="D151" s="1"/>
      <c r="E151" s="1"/>
      <c r="F151" s="1"/>
      <c r="G151" s="1"/>
    </row>
    <row r="152" spans="1:7">
      <c r="A152" s="1"/>
      <c r="B152" s="1"/>
      <c r="C152" s="1"/>
      <c r="D152" s="1"/>
      <c r="E152" s="1"/>
      <c r="F152" s="1"/>
      <c r="G152" s="1"/>
    </row>
    <row r="153" spans="1:7">
      <c r="A153" s="1"/>
      <c r="B153" s="1"/>
      <c r="C153" s="1"/>
      <c r="D153" s="1"/>
      <c r="E153" s="1"/>
      <c r="F153" s="1"/>
      <c r="G153" s="1"/>
    </row>
    <row r="154" spans="1:7">
      <c r="A154" s="1"/>
      <c r="B154" s="1"/>
      <c r="C154" s="1"/>
      <c r="D154" s="1"/>
      <c r="E154" s="1"/>
      <c r="F154" s="1"/>
      <c r="G154" s="1"/>
    </row>
    <row r="155" spans="1:7">
      <c r="A155" s="1"/>
      <c r="B155" s="1"/>
      <c r="C155" s="1"/>
      <c r="D155" s="1"/>
      <c r="E155" s="1"/>
      <c r="F155" s="1"/>
      <c r="G155" s="1"/>
    </row>
    <row r="156" spans="1:7">
      <c r="A156" s="1"/>
      <c r="B156" s="1"/>
      <c r="C156" s="1"/>
      <c r="D156" s="1"/>
      <c r="E156" s="1"/>
      <c r="F156" s="1"/>
      <c r="G156" s="1"/>
    </row>
    <row r="157" spans="1:7">
      <c r="A157" s="1"/>
      <c r="B157" s="1"/>
      <c r="C157" s="1"/>
      <c r="D157" s="1"/>
      <c r="E157" s="1"/>
      <c r="F157" s="1"/>
      <c r="G157" s="1"/>
    </row>
    <row r="158" spans="1:7">
      <c r="A158" s="1"/>
      <c r="B158" s="1"/>
      <c r="C158" s="1"/>
      <c r="D158" s="1"/>
      <c r="E158" s="1"/>
      <c r="F158" s="1"/>
      <c r="G158" s="1"/>
    </row>
    <row r="159" spans="1:7">
      <c r="A159" s="1"/>
      <c r="B159" s="1"/>
      <c r="C159" s="1"/>
      <c r="D159" s="1"/>
      <c r="E159" s="1"/>
      <c r="F159" s="1"/>
      <c r="G159" s="1"/>
    </row>
    <row r="160" spans="1:7">
      <c r="A160" s="1"/>
      <c r="B160" s="1"/>
      <c r="C160" s="1"/>
      <c r="D160" s="1"/>
      <c r="E160" s="1"/>
      <c r="F160" s="1"/>
      <c r="G160" s="1"/>
    </row>
    <row r="161" spans="1:7">
      <c r="A161" s="1"/>
      <c r="B161" s="1"/>
      <c r="C161" s="1"/>
      <c r="D161" s="1"/>
      <c r="E161" s="1"/>
      <c r="F161" s="1"/>
      <c r="G161" s="1"/>
    </row>
    <row r="162" spans="1:7">
      <c r="A162" s="1"/>
      <c r="B162" s="1"/>
      <c r="C162" s="1"/>
      <c r="D162" s="1"/>
      <c r="E162" s="1"/>
      <c r="F162" s="1"/>
      <c r="G162" s="1"/>
    </row>
    <row r="163" spans="1:7">
      <c r="A163" s="1"/>
      <c r="B163" s="1"/>
      <c r="C163" s="1"/>
      <c r="D163" s="1"/>
      <c r="E163" s="1"/>
      <c r="F163" s="1"/>
      <c r="G163" s="1"/>
    </row>
    <row r="164" spans="1:7">
      <c r="A164" s="1"/>
      <c r="B164" s="1"/>
      <c r="C164" s="1"/>
      <c r="D164" s="1"/>
      <c r="E164" s="1"/>
      <c r="F164" s="1"/>
      <c r="G164" s="1"/>
    </row>
    <row r="165" spans="1:7">
      <c r="A165" s="1"/>
      <c r="B165" s="1"/>
      <c r="C165" s="1"/>
      <c r="D165" s="1"/>
      <c r="E165" s="1"/>
      <c r="F165" s="1"/>
      <c r="G165" s="1"/>
    </row>
    <row r="166" spans="1:7">
      <c r="A166" s="1"/>
      <c r="B166" s="1"/>
      <c r="C166" s="1"/>
      <c r="D166" s="1"/>
      <c r="E166" s="1"/>
      <c r="F166" s="1"/>
      <c r="G166" s="1"/>
    </row>
    <row r="167" spans="1:7">
      <c r="A167" s="1"/>
      <c r="B167" s="1"/>
      <c r="C167" s="1"/>
      <c r="D167" s="1"/>
      <c r="E167" s="1"/>
      <c r="F167" s="1"/>
      <c r="G167" s="1"/>
    </row>
    <row r="168" spans="1:7">
      <c r="A168" s="1"/>
      <c r="B168" s="1"/>
      <c r="C168" s="1"/>
      <c r="D168" s="1"/>
      <c r="E168" s="1"/>
      <c r="F168" s="1"/>
      <c r="G168" s="1"/>
    </row>
    <row r="169" spans="1:7">
      <c r="A169" s="1"/>
      <c r="B169" s="1"/>
      <c r="C169" s="1"/>
      <c r="D169" s="1"/>
      <c r="E169" s="1"/>
      <c r="F169" s="1"/>
      <c r="G169" s="1"/>
    </row>
    <row r="170" spans="1:7">
      <c r="A170" s="1"/>
      <c r="B170" s="1"/>
      <c r="C170" s="1"/>
      <c r="D170" s="1"/>
      <c r="E170" s="1"/>
      <c r="F170" s="1"/>
      <c r="G170" s="1"/>
    </row>
    <row r="171" spans="1:7">
      <c r="A171" s="1"/>
      <c r="B171" s="1"/>
      <c r="C171" s="1"/>
      <c r="D171" s="1"/>
      <c r="E171" s="1"/>
      <c r="F171" s="1"/>
      <c r="G171" s="1"/>
    </row>
    <row r="172" spans="1:7">
      <c r="A172" s="1"/>
      <c r="B172" s="1"/>
      <c r="C172" s="1"/>
      <c r="D172" s="1"/>
      <c r="E172" s="1"/>
      <c r="F172" s="1"/>
      <c r="G172" s="1"/>
    </row>
    <row r="173" spans="1:7">
      <c r="A173" s="1"/>
      <c r="B173" s="1"/>
      <c r="C173" s="1"/>
      <c r="D173" s="1"/>
      <c r="E173" s="1"/>
      <c r="F173" s="1"/>
      <c r="G173" s="1"/>
    </row>
    <row r="174" spans="1:7">
      <c r="A174" s="1"/>
      <c r="B174" s="1"/>
      <c r="C174" s="1"/>
      <c r="D174" s="1"/>
      <c r="E174" s="1"/>
      <c r="F174" s="1"/>
      <c r="G174" s="1"/>
    </row>
    <row r="175" spans="1:7">
      <c r="A175" s="1"/>
      <c r="B175" s="1"/>
      <c r="C175" s="1"/>
      <c r="D175" s="1"/>
      <c r="E175" s="1"/>
      <c r="F175" s="1"/>
      <c r="G175" s="1"/>
    </row>
    <row r="176" spans="1:7">
      <c r="A176" s="1"/>
      <c r="B176" s="1"/>
      <c r="C176" s="1"/>
      <c r="D176" s="1"/>
      <c r="E176" s="1"/>
      <c r="F176" s="1"/>
      <c r="G176" s="1"/>
    </row>
    <row r="177" spans="1:7">
      <c r="A177" s="1"/>
      <c r="B177" s="1"/>
      <c r="C177" s="1"/>
      <c r="D177" s="1"/>
      <c r="E177" s="1"/>
      <c r="F177" s="1"/>
      <c r="G177" s="1"/>
    </row>
    <row r="178" spans="1:7">
      <c r="A178" s="1"/>
      <c r="B178" s="1"/>
      <c r="C178" s="1"/>
      <c r="D178" s="1"/>
      <c r="E178" s="1"/>
      <c r="F178" s="1"/>
      <c r="G178" s="1"/>
    </row>
    <row r="179" spans="1:7">
      <c r="A179" s="1"/>
      <c r="B179" s="1"/>
      <c r="C179" s="1"/>
      <c r="D179" s="1"/>
      <c r="E179" s="1"/>
      <c r="F179" s="1"/>
      <c r="G179" s="1"/>
    </row>
    <row r="180" spans="1:7">
      <c r="A180" s="1"/>
      <c r="B180" s="1"/>
      <c r="C180" s="1"/>
      <c r="D180" s="1"/>
      <c r="E180" s="1"/>
      <c r="F180" s="1"/>
      <c r="G180" s="1"/>
    </row>
    <row r="181" spans="1:7">
      <c r="A181" s="1"/>
      <c r="B181" s="1"/>
      <c r="C181" s="1"/>
      <c r="D181" s="1"/>
      <c r="E181" s="1"/>
      <c r="F181" s="1"/>
      <c r="G181" s="1"/>
    </row>
    <row r="182" spans="1:7">
      <c r="A182" s="1"/>
      <c r="B182" s="1"/>
      <c r="C182" s="1"/>
      <c r="D182" s="1"/>
      <c r="E182" s="1"/>
      <c r="F182" s="1"/>
      <c r="G182" s="1"/>
    </row>
    <row r="183" spans="1:7">
      <c r="A183" s="1"/>
      <c r="B183" s="1"/>
      <c r="C183" s="1"/>
      <c r="D183" s="1"/>
      <c r="E183" s="1"/>
      <c r="F183" s="1"/>
      <c r="G183" s="1"/>
    </row>
    <row r="184" spans="1:7">
      <c r="A184" s="1"/>
      <c r="B184" s="1"/>
      <c r="C184" s="1"/>
      <c r="D184" s="1"/>
      <c r="E184" s="1"/>
      <c r="F184" s="1"/>
      <c r="G184" s="1"/>
    </row>
    <row r="185" spans="1:7">
      <c r="A185" s="1"/>
      <c r="B185" s="1"/>
      <c r="C185" s="1"/>
      <c r="D185" s="1"/>
      <c r="E185" s="1"/>
      <c r="F185" s="1"/>
      <c r="G185" s="1"/>
    </row>
    <row r="186" spans="1:7">
      <c r="A186" s="1"/>
      <c r="B186" s="1"/>
      <c r="C186" s="1"/>
      <c r="D186" s="1"/>
      <c r="E186" s="1"/>
      <c r="F186" s="1"/>
      <c r="G186" s="1"/>
    </row>
    <row r="187" spans="1:7">
      <c r="A187" s="1"/>
      <c r="B187" s="1"/>
      <c r="C187" s="1"/>
      <c r="D187" s="1"/>
      <c r="E187" s="1"/>
      <c r="F187" s="1"/>
      <c r="G187" s="1"/>
    </row>
    <row r="188" spans="1:7">
      <c r="A188" s="1"/>
      <c r="B188" s="1"/>
      <c r="C188" s="1"/>
      <c r="D188" s="1"/>
      <c r="E188" s="1"/>
      <c r="F188" s="1"/>
      <c r="G188" s="1"/>
    </row>
    <row r="189" spans="1:7">
      <c r="A189" s="1"/>
      <c r="B189" s="1"/>
      <c r="C189" s="1"/>
      <c r="D189" s="1"/>
      <c r="E189" s="1"/>
      <c r="F189" s="1"/>
      <c r="G189" s="1"/>
    </row>
    <row r="190" spans="1:7">
      <c r="A190" s="1"/>
      <c r="B190" s="1"/>
      <c r="C190" s="1"/>
      <c r="D190" s="1"/>
      <c r="E190" s="1"/>
      <c r="F190" s="1"/>
      <c r="G190" s="1"/>
    </row>
    <row r="191" spans="1:7">
      <c r="A191" s="1"/>
      <c r="B191" s="1"/>
      <c r="C191" s="1"/>
      <c r="D191" s="1"/>
      <c r="E191" s="1"/>
      <c r="F191" s="1"/>
      <c r="G191" s="1"/>
    </row>
    <row r="192" spans="1:7">
      <c r="A192" s="1"/>
      <c r="B192" s="1"/>
      <c r="C192" s="1"/>
      <c r="D192" s="1"/>
      <c r="E192" s="1"/>
      <c r="F192" s="1"/>
      <c r="G192" s="1"/>
    </row>
    <row r="193" spans="1:7">
      <c r="A193" s="1"/>
      <c r="B193" s="1"/>
      <c r="C193" s="1"/>
      <c r="D193" s="1"/>
      <c r="E193" s="1"/>
      <c r="F193" s="1"/>
      <c r="G193" s="1"/>
    </row>
    <row r="194" spans="1:7">
      <c r="A194" s="1"/>
      <c r="B194" s="1"/>
      <c r="C194" s="1"/>
      <c r="D194" s="1"/>
      <c r="E194" s="1"/>
      <c r="F194" s="1"/>
      <c r="G194" s="1"/>
    </row>
    <row r="195" spans="1:7">
      <c r="A195" s="1"/>
      <c r="B195" s="1"/>
      <c r="C195" s="1"/>
      <c r="D195" s="1"/>
      <c r="E195" s="1"/>
      <c r="F195" s="1"/>
      <c r="G195" s="1"/>
    </row>
    <row r="196" spans="1:7">
      <c r="A196" s="1"/>
      <c r="B196" s="1"/>
      <c r="C196" s="1"/>
      <c r="D196" s="1"/>
      <c r="E196" s="1"/>
      <c r="F196" s="1"/>
      <c r="G196" s="1"/>
    </row>
    <row r="197" spans="1:7">
      <c r="A197" s="1"/>
      <c r="B197" s="1"/>
      <c r="C197" s="1"/>
      <c r="D197" s="1"/>
      <c r="E197" s="1"/>
      <c r="F197" s="1"/>
      <c r="G197" s="1"/>
    </row>
    <row r="198" spans="1:7">
      <c r="A198" s="1"/>
      <c r="B198" s="1"/>
      <c r="C198" s="1"/>
      <c r="D198" s="1"/>
      <c r="E198" s="1"/>
      <c r="F198" s="1"/>
      <c r="G198" s="1"/>
    </row>
    <row r="199" spans="1:7">
      <c r="A199" s="1"/>
      <c r="B199" s="1"/>
      <c r="C199" s="1"/>
      <c r="D199" s="1"/>
      <c r="E199" s="1"/>
      <c r="F199" s="1"/>
      <c r="G199" s="1"/>
    </row>
    <row r="200" spans="1:7">
      <c r="A200" s="1"/>
      <c r="B200" s="1"/>
      <c r="C200" s="1"/>
      <c r="D200" s="1"/>
      <c r="E200" s="1"/>
      <c r="F200" s="1"/>
      <c r="G200" s="1"/>
    </row>
    <row r="201" spans="1:7">
      <c r="A201" s="1"/>
      <c r="B201" s="1"/>
      <c r="C201" s="1"/>
      <c r="D201" s="1"/>
      <c r="E201" s="1"/>
      <c r="F201" s="1"/>
      <c r="G201" s="1"/>
    </row>
    <row r="202" spans="1:7">
      <c r="A202" s="1"/>
      <c r="B202" s="1"/>
      <c r="C202" s="1"/>
      <c r="D202" s="1"/>
      <c r="E202" s="1"/>
      <c r="F202" s="1"/>
      <c r="G202" s="1"/>
    </row>
    <row r="203" spans="1:7">
      <c r="A203" s="1"/>
      <c r="B203" s="1"/>
      <c r="C203" s="1"/>
      <c r="D203" s="1"/>
      <c r="E203" s="1"/>
      <c r="F203" s="1"/>
      <c r="G203" s="1"/>
    </row>
    <row r="204" spans="1:7">
      <c r="A204" s="1"/>
      <c r="B204" s="1"/>
      <c r="C204" s="1"/>
      <c r="D204" s="1"/>
      <c r="E204" s="1"/>
      <c r="F204" s="1"/>
      <c r="G204" s="1"/>
    </row>
    <row r="205" spans="1:7">
      <c r="A205" s="1"/>
      <c r="B205" s="1"/>
      <c r="C205" s="1"/>
      <c r="D205" s="1"/>
      <c r="E205" s="1"/>
      <c r="F205" s="1"/>
      <c r="G205" s="1"/>
    </row>
    <row r="206" spans="1:7">
      <c r="A206" s="1"/>
      <c r="B206" s="1"/>
      <c r="C206" s="1"/>
      <c r="D206" s="1"/>
      <c r="E206" s="1"/>
      <c r="F206" s="1"/>
      <c r="G206" s="1"/>
    </row>
    <row r="207" spans="1:7">
      <c r="A207" s="1"/>
      <c r="B207" s="1"/>
      <c r="C207" s="1"/>
      <c r="D207" s="1"/>
      <c r="E207" s="1"/>
      <c r="F207" s="1"/>
      <c r="G207" s="1"/>
    </row>
    <row r="208" spans="1:7">
      <c r="A208" s="1"/>
      <c r="B208" s="1"/>
      <c r="C208" s="1"/>
      <c r="D208" s="1"/>
      <c r="E208" s="1"/>
      <c r="F208" s="1"/>
      <c r="G208" s="1"/>
    </row>
    <row r="209" spans="1:7">
      <c r="A209" s="1"/>
      <c r="B209" s="1"/>
      <c r="C209" s="1"/>
      <c r="D209" s="1"/>
      <c r="E209" s="1"/>
      <c r="F209" s="1"/>
      <c r="G209" s="1"/>
    </row>
    <row r="210" spans="1:7">
      <c r="A210" s="1"/>
      <c r="B210" s="1"/>
      <c r="C210" s="1"/>
      <c r="D210" s="1"/>
      <c r="E210" s="1"/>
      <c r="F210" s="1"/>
      <c r="G210" s="1"/>
    </row>
    <row r="211" spans="1:7">
      <c r="A211" s="1"/>
      <c r="B211" s="1"/>
      <c r="C211" s="1"/>
      <c r="D211" s="1"/>
      <c r="E211" s="1"/>
      <c r="F211" s="1"/>
      <c r="G211" s="1"/>
    </row>
    <row r="212" spans="1:7">
      <c r="A212" s="1"/>
      <c r="B212" s="1"/>
      <c r="C212" s="1"/>
      <c r="D212" s="1"/>
      <c r="E212" s="1"/>
      <c r="F212" s="1"/>
      <c r="G212" s="1"/>
    </row>
    <row r="213" spans="1:7">
      <c r="A213" s="1"/>
      <c r="B213" s="1"/>
      <c r="C213" s="1"/>
      <c r="D213" s="1"/>
      <c r="E213" s="1"/>
      <c r="F213" s="1"/>
      <c r="G213" s="1"/>
    </row>
    <row r="214" spans="1:7">
      <c r="A214" s="1"/>
      <c r="B214" s="1"/>
      <c r="C214" s="1"/>
      <c r="D214" s="1"/>
      <c r="E214" s="1"/>
      <c r="F214" s="1"/>
      <c r="G214" s="1"/>
    </row>
    <row r="215" spans="1:7">
      <c r="A215" s="1"/>
      <c r="B215" s="1"/>
      <c r="C215" s="1"/>
      <c r="D215" s="1"/>
      <c r="E215" s="1"/>
      <c r="F215" s="1"/>
      <c r="G215" s="1"/>
    </row>
    <row r="216" spans="1:7">
      <c r="A216" s="1"/>
      <c r="B216" s="1"/>
      <c r="C216" s="1"/>
      <c r="D216" s="1"/>
      <c r="E216" s="1"/>
      <c r="F216" s="1"/>
      <c r="G216" s="1"/>
    </row>
    <row r="217" spans="1:7">
      <c r="A217" s="1"/>
      <c r="B217" s="1"/>
      <c r="C217" s="1"/>
      <c r="D217" s="1"/>
      <c r="E217" s="1"/>
      <c r="F217" s="1"/>
      <c r="G217" s="1"/>
    </row>
    <row r="218" spans="1:7">
      <c r="A218" s="1"/>
      <c r="B218" s="1"/>
      <c r="C218" s="1"/>
      <c r="D218" s="1"/>
      <c r="E218" s="1"/>
      <c r="F218" s="1"/>
      <c r="G218" s="1"/>
    </row>
    <row r="219" spans="1:7">
      <c r="A219" s="1"/>
      <c r="B219" s="1"/>
      <c r="C219" s="1"/>
      <c r="D219" s="1"/>
      <c r="E219" s="1"/>
      <c r="F219" s="1"/>
      <c r="G219" s="1"/>
    </row>
    <row r="220" spans="1:7">
      <c r="A220" s="1"/>
      <c r="B220" s="1"/>
      <c r="C220" s="1"/>
      <c r="D220" s="1"/>
      <c r="E220" s="1"/>
      <c r="F220" s="1"/>
      <c r="G220" s="1"/>
    </row>
    <row r="221" spans="1:7">
      <c r="A221" s="1"/>
      <c r="B221" s="1"/>
      <c r="C221" s="1"/>
      <c r="D221" s="1"/>
      <c r="E221" s="1"/>
      <c r="F221" s="1"/>
      <c r="G221" s="1"/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AF169"/>
  <sheetViews>
    <sheetView workbookViewId="0">
      <selection activeCell="A9" sqref="A9:C9"/>
    </sheetView>
  </sheetViews>
  <sheetFormatPr baseColWidth="10" defaultRowHeight="15"/>
  <cols>
    <col min="4" max="4" width="7.33203125" style="23" customWidth="1"/>
    <col min="5" max="5" width="10.83203125" style="24" customWidth="1"/>
    <col min="9" max="9" width="11.6640625" bestFit="1" customWidth="1"/>
  </cols>
  <sheetData>
    <row r="1" spans="1:32">
      <c r="A1" t="s">
        <v>6</v>
      </c>
      <c r="G1" t="s">
        <v>275</v>
      </c>
    </row>
    <row r="2" spans="1:32">
      <c r="A2" t="s">
        <v>38</v>
      </c>
      <c r="F2" t="s">
        <v>34</v>
      </c>
    </row>
    <row r="3" spans="1:32" ht="16" thickBot="1">
      <c r="D3" s="188" t="s">
        <v>1</v>
      </c>
      <c r="E3" s="188"/>
      <c r="F3" t="s">
        <v>276</v>
      </c>
      <c r="M3" t="s">
        <v>12</v>
      </c>
      <c r="P3" t="s">
        <v>13</v>
      </c>
    </row>
    <row r="4" spans="1:32" ht="16" thickBot="1">
      <c r="A4" s="25" t="s">
        <v>5</v>
      </c>
      <c r="B4" s="25" t="s">
        <v>3</v>
      </c>
      <c r="C4" s="27" t="s">
        <v>4</v>
      </c>
      <c r="D4" s="29" t="s">
        <v>25</v>
      </c>
      <c r="E4" s="30" t="s">
        <v>24</v>
      </c>
      <c r="F4" s="28" t="s">
        <v>8</v>
      </c>
      <c r="G4" s="25" t="s">
        <v>9</v>
      </c>
      <c r="H4" s="25" t="s">
        <v>10</v>
      </c>
      <c r="I4" s="25" t="s">
        <v>11</v>
      </c>
      <c r="J4" s="25" t="s">
        <v>23</v>
      </c>
      <c r="Z4" s="44" t="s">
        <v>93</v>
      </c>
    </row>
    <row r="5" spans="1:32" ht="16" thickBot="1">
      <c r="A5" s="25">
        <v>15</v>
      </c>
      <c r="B5" s="25">
        <v>1</v>
      </c>
      <c r="C5" s="27">
        <v>17.5</v>
      </c>
      <c r="D5" s="31" t="s">
        <v>26</v>
      </c>
      <c r="E5" s="32">
        <v>1</v>
      </c>
      <c r="F5" s="28">
        <f>((A5*10 + (A5*10*0.1))/100)</f>
        <v>1.65</v>
      </c>
      <c r="G5" s="25">
        <f>((B5*10 + (B5*10*0.1))/100)</f>
        <v>0.11</v>
      </c>
      <c r="H5" s="25">
        <f>((C5*10 + (C5*10*0.1))/100)</f>
        <v>1.925</v>
      </c>
      <c r="I5" s="26">
        <f>($U$8-SUM(F5:H5))</f>
        <v>42.148333333333333</v>
      </c>
      <c r="J5" s="25">
        <v>41.74</v>
      </c>
      <c r="M5" s="35" t="s">
        <v>40</v>
      </c>
      <c r="N5" s="10" t="s">
        <v>42</v>
      </c>
      <c r="O5" s="10" t="s">
        <v>43</v>
      </c>
      <c r="P5" s="74" t="s">
        <v>260</v>
      </c>
      <c r="R5" s="2" t="s">
        <v>14</v>
      </c>
      <c r="S5" s="3"/>
      <c r="T5" s="3"/>
      <c r="U5" s="4" t="s">
        <v>15</v>
      </c>
      <c r="V5" s="5"/>
      <c r="Z5" s="45" t="s">
        <v>95</v>
      </c>
      <c r="AA5" s="46" t="s">
        <v>96</v>
      </c>
      <c r="AB5" s="47" t="s">
        <v>97</v>
      </c>
      <c r="AC5" s="48" t="s">
        <v>98</v>
      </c>
      <c r="AD5" s="49">
        <v>1</v>
      </c>
    </row>
    <row r="6" spans="1:32" ht="16" thickBot="1">
      <c r="A6" s="25">
        <v>15</v>
      </c>
      <c r="B6" s="25">
        <v>1</v>
      </c>
      <c r="C6" s="27">
        <v>20.625</v>
      </c>
      <c r="D6" s="31" t="s">
        <v>27</v>
      </c>
      <c r="E6" s="32">
        <v>1</v>
      </c>
      <c r="F6" s="28">
        <f t="shared" ref="F6:F68" si="0">((A6*10 + (A6*10*0.1))/100)</f>
        <v>1.65</v>
      </c>
      <c r="G6" s="25">
        <f t="shared" ref="G6:G68" si="1">((B6*10 + (B6*10*0.1))/100)</f>
        <v>0.11</v>
      </c>
      <c r="H6" s="25">
        <f t="shared" ref="H6:H68" si="2">((C6*10 + (C6*10*0.1))/100)</f>
        <v>2.2687499999999998</v>
      </c>
      <c r="I6" s="26">
        <f t="shared" ref="I6:I44" si="3">($U$8-SUM(F6:H6))</f>
        <v>41.804583333333333</v>
      </c>
      <c r="J6" s="25"/>
      <c r="M6" s="36" t="s">
        <v>11</v>
      </c>
      <c r="N6" s="37">
        <v>450</v>
      </c>
      <c r="O6" s="37">
        <f>N6*4</f>
        <v>1800</v>
      </c>
      <c r="P6" s="25">
        <f>O6+(O6*0.1)</f>
        <v>1980</v>
      </c>
      <c r="R6" s="6"/>
      <c r="S6" s="7" t="s">
        <v>16</v>
      </c>
      <c r="T6" s="8" t="s">
        <v>17</v>
      </c>
      <c r="U6" s="9">
        <v>10</v>
      </c>
      <c r="V6" s="10"/>
      <c r="Z6" s="50" t="s">
        <v>11</v>
      </c>
      <c r="AA6" s="51"/>
      <c r="AB6" s="37"/>
      <c r="AC6" s="52">
        <v>500</v>
      </c>
      <c r="AD6" s="53">
        <f>AC6*AD$5</f>
        <v>500</v>
      </c>
    </row>
    <row r="7" spans="1:32">
      <c r="A7" s="25">
        <v>15</v>
      </c>
      <c r="B7" s="25">
        <v>1</v>
      </c>
      <c r="C7" s="27">
        <v>23.75</v>
      </c>
      <c r="D7" s="31" t="s">
        <v>28</v>
      </c>
      <c r="E7" s="32">
        <v>1</v>
      </c>
      <c r="F7" s="28">
        <f t="shared" si="0"/>
        <v>1.65</v>
      </c>
      <c r="G7" s="25">
        <f t="shared" si="1"/>
        <v>0.11</v>
      </c>
      <c r="H7" s="25">
        <f t="shared" si="2"/>
        <v>2.6124999999999998</v>
      </c>
      <c r="I7" s="26">
        <f t="shared" si="3"/>
        <v>41.460833333333333</v>
      </c>
      <c r="J7" s="25"/>
      <c r="M7" s="38" t="s">
        <v>41</v>
      </c>
      <c r="N7" s="37">
        <f>N6/25</f>
        <v>18</v>
      </c>
      <c r="O7" s="37">
        <f>N7*4</f>
        <v>72</v>
      </c>
      <c r="P7" s="25">
        <f>O7+(O7*0.1)</f>
        <v>79.2</v>
      </c>
      <c r="R7" s="11"/>
      <c r="S7" s="12"/>
      <c r="T7" s="13"/>
      <c r="U7" s="14"/>
      <c r="V7" s="10"/>
      <c r="Z7" s="54" t="s">
        <v>99</v>
      </c>
      <c r="AA7" s="51">
        <v>5</v>
      </c>
      <c r="AB7" s="37">
        <f>AA7/100*96</f>
        <v>4.8000000000000007</v>
      </c>
      <c r="AC7" s="52">
        <f>AB7</f>
        <v>4.8000000000000007</v>
      </c>
      <c r="AD7" s="53">
        <f>AC7*AD$5</f>
        <v>4.8000000000000007</v>
      </c>
    </row>
    <row r="8" spans="1:32">
      <c r="A8" s="25">
        <v>15</v>
      </c>
      <c r="B8" s="25">
        <v>1</v>
      </c>
      <c r="C8" s="27">
        <v>26.875</v>
      </c>
      <c r="D8" s="31" t="s">
        <v>29</v>
      </c>
      <c r="E8" s="32">
        <v>1</v>
      </c>
      <c r="F8" s="28">
        <f t="shared" si="0"/>
        <v>1.65</v>
      </c>
      <c r="G8" s="25">
        <f t="shared" si="1"/>
        <v>0.11</v>
      </c>
      <c r="H8" s="25">
        <f t="shared" si="2"/>
        <v>2.9562499999999998</v>
      </c>
      <c r="I8" s="26">
        <f t="shared" si="3"/>
        <v>41.117083333333333</v>
      </c>
      <c r="J8" s="25"/>
      <c r="R8" s="15" t="s">
        <v>18</v>
      </c>
      <c r="S8" s="12">
        <f>50/12</f>
        <v>4.166666666666667</v>
      </c>
      <c r="T8" s="13">
        <f>S8*8</f>
        <v>33.333333333333336</v>
      </c>
      <c r="U8" s="16">
        <f>((S8*U6)*0.1)+(S8*U6)</f>
        <v>45.833333333333336</v>
      </c>
      <c r="V8" s="10"/>
      <c r="Z8" s="54" t="s">
        <v>100</v>
      </c>
      <c r="AA8" s="51">
        <v>10</v>
      </c>
      <c r="AB8" s="37">
        <f>AA8/100*96</f>
        <v>9.6000000000000014</v>
      </c>
      <c r="AC8" s="52">
        <f>AB8</f>
        <v>9.6000000000000014</v>
      </c>
      <c r="AD8" s="53">
        <f>AC8*AD$5</f>
        <v>9.6000000000000014</v>
      </c>
    </row>
    <row r="9" spans="1:32">
      <c r="A9" s="25">
        <v>15</v>
      </c>
      <c r="B9" s="25">
        <v>1</v>
      </c>
      <c r="C9" s="27">
        <v>30</v>
      </c>
      <c r="D9" s="31" t="s">
        <v>30</v>
      </c>
      <c r="E9" s="32">
        <v>1</v>
      </c>
      <c r="F9" s="28">
        <f t="shared" si="0"/>
        <v>1.65</v>
      </c>
      <c r="G9" s="25">
        <f t="shared" si="1"/>
        <v>0.11</v>
      </c>
      <c r="H9" s="25">
        <f t="shared" si="2"/>
        <v>3.3</v>
      </c>
      <c r="I9" s="26">
        <f t="shared" si="3"/>
        <v>40.773333333333333</v>
      </c>
      <c r="J9" s="25"/>
      <c r="M9" t="s">
        <v>272</v>
      </c>
      <c r="R9" s="17" t="s">
        <v>19</v>
      </c>
      <c r="S9" s="12">
        <f>50/12</f>
        <v>4.166666666666667</v>
      </c>
      <c r="T9" s="13">
        <f>S9*8</f>
        <v>33.333333333333336</v>
      </c>
      <c r="U9" s="18">
        <f>((S9*U6)*0.1)+(S9*U6)</f>
        <v>45.833333333333336</v>
      </c>
      <c r="V9" s="10"/>
      <c r="Z9" s="54" t="s">
        <v>3</v>
      </c>
      <c r="AA9" s="51">
        <v>5</v>
      </c>
      <c r="AB9" s="37">
        <f>AA9/100*96</f>
        <v>4.8000000000000007</v>
      </c>
      <c r="AC9" s="52">
        <f>AB9</f>
        <v>4.8000000000000007</v>
      </c>
      <c r="AD9" s="53">
        <f>AC9*AD$5</f>
        <v>4.8000000000000007</v>
      </c>
    </row>
    <row r="10" spans="1:32" ht="16" thickBot="1">
      <c r="A10" s="25">
        <v>15</v>
      </c>
      <c r="B10" s="25">
        <v>1.5</v>
      </c>
      <c r="C10" s="27">
        <v>17.5</v>
      </c>
      <c r="D10" s="31" t="s">
        <v>31</v>
      </c>
      <c r="E10" s="32">
        <v>1</v>
      </c>
      <c r="F10" s="28">
        <f t="shared" si="0"/>
        <v>1.65</v>
      </c>
      <c r="G10" s="25">
        <f t="shared" si="1"/>
        <v>0.16500000000000001</v>
      </c>
      <c r="H10" s="25">
        <f t="shared" si="2"/>
        <v>1.925</v>
      </c>
      <c r="I10" s="26">
        <f t="shared" si="3"/>
        <v>42.093333333333334</v>
      </c>
      <c r="J10" s="25"/>
      <c r="R10" s="59" t="s">
        <v>20</v>
      </c>
      <c r="S10" s="60">
        <f>500/12</f>
        <v>41.666666666666664</v>
      </c>
      <c r="T10" s="61">
        <f>S10*8</f>
        <v>333.33333333333331</v>
      </c>
      <c r="U10" s="62">
        <f>((S10*U6)*0.1)+(S10*U6)</f>
        <v>458.33333333333331</v>
      </c>
      <c r="V10" s="19"/>
      <c r="Z10" s="55" t="s">
        <v>101</v>
      </c>
      <c r="AA10" s="56">
        <v>2.5</v>
      </c>
      <c r="AB10" s="57">
        <f>AA10/100*96</f>
        <v>2.4000000000000004</v>
      </c>
      <c r="AC10" s="58">
        <f>AB10</f>
        <v>2.4000000000000004</v>
      </c>
      <c r="AD10" s="53">
        <f>AC10*AD$5</f>
        <v>2.4000000000000004</v>
      </c>
    </row>
    <row r="11" spans="1:32" ht="16" thickBot="1">
      <c r="A11" s="25">
        <v>15</v>
      </c>
      <c r="B11" s="25">
        <v>1.5</v>
      </c>
      <c r="C11" s="27">
        <v>20.625</v>
      </c>
      <c r="D11" s="31" t="s">
        <v>32</v>
      </c>
      <c r="E11" s="32">
        <v>1</v>
      </c>
      <c r="F11" s="28">
        <f t="shared" si="0"/>
        <v>1.65</v>
      </c>
      <c r="G11" s="25">
        <f t="shared" si="1"/>
        <v>0.16500000000000001</v>
      </c>
      <c r="H11" s="25">
        <f t="shared" si="2"/>
        <v>2.2687499999999998</v>
      </c>
      <c r="I11" s="26">
        <f t="shared" si="3"/>
        <v>41.749583333333334</v>
      </c>
      <c r="J11" s="25"/>
      <c r="R11" s="21" t="s">
        <v>21</v>
      </c>
      <c r="S11" s="12">
        <f>S10/2</f>
        <v>20.833333333333332</v>
      </c>
      <c r="T11" s="13">
        <f>S11*8</f>
        <v>166.66666666666666</v>
      </c>
      <c r="U11" s="22">
        <f>((S11*U6)*0.1)+(S11*U6)</f>
        <v>229.16666666666666</v>
      </c>
      <c r="V11" s="10"/>
      <c r="Z11" s="35" t="s">
        <v>40</v>
      </c>
      <c r="AA11" s="10"/>
      <c r="AB11" s="10"/>
    </row>
    <row r="12" spans="1:32">
      <c r="A12" s="25">
        <v>15</v>
      </c>
      <c r="B12" s="25">
        <v>1.5</v>
      </c>
      <c r="C12" s="27">
        <v>23.75</v>
      </c>
      <c r="D12" s="31" t="s">
        <v>33</v>
      </c>
      <c r="E12" s="32">
        <v>1</v>
      </c>
      <c r="F12" s="28">
        <f t="shared" si="0"/>
        <v>1.65</v>
      </c>
      <c r="G12" s="25">
        <f t="shared" si="1"/>
        <v>0.16500000000000001</v>
      </c>
      <c r="H12" s="25">
        <f t="shared" si="2"/>
        <v>2.6124999999999998</v>
      </c>
      <c r="I12" s="26">
        <f t="shared" si="3"/>
        <v>41.405833333333334</v>
      </c>
      <c r="J12" s="25"/>
      <c r="Z12" s="36" t="s">
        <v>11</v>
      </c>
      <c r="AA12" s="37">
        <v>450</v>
      </c>
      <c r="AB12" s="37">
        <f>AA12*0.5</f>
        <v>225</v>
      </c>
      <c r="AC12" s="126"/>
    </row>
    <row r="13" spans="1:32" ht="16" thickBot="1">
      <c r="A13" s="25">
        <v>15</v>
      </c>
      <c r="B13" s="25">
        <v>1.5</v>
      </c>
      <c r="C13" s="27">
        <v>26.875</v>
      </c>
      <c r="D13" s="31" t="s">
        <v>26</v>
      </c>
      <c r="E13" s="32">
        <v>2</v>
      </c>
      <c r="F13" s="28">
        <f t="shared" si="0"/>
        <v>1.65</v>
      </c>
      <c r="G13" s="25">
        <f t="shared" si="1"/>
        <v>0.16500000000000001</v>
      </c>
      <c r="H13" s="25">
        <f t="shared" si="2"/>
        <v>2.9562499999999998</v>
      </c>
      <c r="I13" s="26">
        <f t="shared" si="3"/>
        <v>41.062083333333334</v>
      </c>
      <c r="J13" s="25"/>
      <c r="U13" s="20">
        <f>SUM(U8:U11)</f>
        <v>779.16666666666663</v>
      </c>
      <c r="Z13" s="38" t="s">
        <v>41</v>
      </c>
      <c r="AA13" s="37">
        <f>AA12/25</f>
        <v>18</v>
      </c>
      <c r="AB13" s="37">
        <f>AA13*0.5</f>
        <v>9</v>
      </c>
      <c r="AC13" s="126"/>
    </row>
    <row r="14" spans="1:32" ht="16" thickBot="1">
      <c r="A14" s="25">
        <v>15</v>
      </c>
      <c r="B14" s="25">
        <v>1.5</v>
      </c>
      <c r="C14" s="27">
        <v>30</v>
      </c>
      <c r="D14" s="31" t="s">
        <v>27</v>
      </c>
      <c r="E14" s="32">
        <v>2</v>
      </c>
      <c r="F14" s="28">
        <f t="shared" si="0"/>
        <v>1.65</v>
      </c>
      <c r="G14" s="25">
        <f t="shared" si="1"/>
        <v>0.16500000000000001</v>
      </c>
      <c r="H14" s="25">
        <f t="shared" si="2"/>
        <v>3.3</v>
      </c>
      <c r="I14" s="26">
        <f t="shared" si="3"/>
        <v>40.718333333333334</v>
      </c>
      <c r="J14" s="25"/>
      <c r="L14" t="s">
        <v>35</v>
      </c>
      <c r="Z14" s="2" t="s">
        <v>14</v>
      </c>
      <c r="AA14" s="3"/>
      <c r="AB14" s="3"/>
      <c r="AC14" s="4" t="s">
        <v>15</v>
      </c>
      <c r="AF14" t="s">
        <v>102</v>
      </c>
    </row>
    <row r="15" spans="1:32" ht="16" thickBot="1">
      <c r="A15" s="25">
        <v>15</v>
      </c>
      <c r="B15" s="25">
        <v>2</v>
      </c>
      <c r="C15" s="27">
        <v>17.5</v>
      </c>
      <c r="D15" s="31" t="s">
        <v>28</v>
      </c>
      <c r="E15" s="32">
        <v>2</v>
      </c>
      <c r="F15" s="28">
        <f t="shared" si="0"/>
        <v>1.65</v>
      </c>
      <c r="G15" s="25">
        <f t="shared" si="1"/>
        <v>0.22</v>
      </c>
      <c r="H15" s="25">
        <f t="shared" si="2"/>
        <v>1.925</v>
      </c>
      <c r="I15" s="26">
        <f t="shared" si="3"/>
        <v>42.038333333333334</v>
      </c>
      <c r="J15" s="25"/>
      <c r="L15" t="s">
        <v>243</v>
      </c>
      <c r="Z15" s="6"/>
      <c r="AA15" s="7" t="s">
        <v>16</v>
      </c>
      <c r="AB15" s="8" t="s">
        <v>17</v>
      </c>
      <c r="AC15" s="9">
        <v>48</v>
      </c>
      <c r="AF15" t="s">
        <v>103</v>
      </c>
    </row>
    <row r="16" spans="1:32">
      <c r="A16" s="25">
        <v>15</v>
      </c>
      <c r="B16" s="25">
        <v>2</v>
      </c>
      <c r="C16" s="27">
        <v>20.625</v>
      </c>
      <c r="D16" s="31" t="s">
        <v>29</v>
      </c>
      <c r="E16" s="32">
        <v>2</v>
      </c>
      <c r="F16" s="28">
        <f t="shared" si="0"/>
        <v>1.65</v>
      </c>
      <c r="G16" s="25">
        <f t="shared" si="1"/>
        <v>0.22</v>
      </c>
      <c r="H16" s="25">
        <f t="shared" si="2"/>
        <v>2.2687499999999998</v>
      </c>
      <c r="I16" s="26">
        <f t="shared" si="3"/>
        <v>41.694583333333334</v>
      </c>
      <c r="J16" s="25"/>
      <c r="L16" t="s">
        <v>244</v>
      </c>
      <c r="Z16" s="11" t="s">
        <v>5</v>
      </c>
      <c r="AA16" s="12">
        <v>0.05</v>
      </c>
      <c r="AB16" s="13">
        <f>AA16*8</f>
        <v>0.4</v>
      </c>
      <c r="AC16" s="14">
        <f>((AA16*AC15)*0.1)+(AA16*AC15)</f>
        <v>2.6400000000000006</v>
      </c>
    </row>
    <row r="17" spans="1:31">
      <c r="A17" s="25">
        <v>15</v>
      </c>
      <c r="B17" s="25">
        <v>2</v>
      </c>
      <c r="C17" s="27">
        <v>23.75</v>
      </c>
      <c r="D17" s="31" t="s">
        <v>30</v>
      </c>
      <c r="E17" s="32">
        <v>2</v>
      </c>
      <c r="F17" s="28">
        <f t="shared" si="0"/>
        <v>1.65</v>
      </c>
      <c r="G17" s="25">
        <f t="shared" si="1"/>
        <v>0.22</v>
      </c>
      <c r="H17" s="25">
        <f t="shared" si="2"/>
        <v>2.6124999999999998</v>
      </c>
      <c r="I17" s="26">
        <f t="shared" si="3"/>
        <v>41.350833333333334</v>
      </c>
      <c r="J17" s="25"/>
      <c r="L17" t="s">
        <v>207</v>
      </c>
      <c r="Z17" s="15" t="s">
        <v>18</v>
      </c>
      <c r="AA17" s="12">
        <f>50/12</f>
        <v>4.166666666666667</v>
      </c>
      <c r="AB17" s="13">
        <f>AA17*8</f>
        <v>33.333333333333336</v>
      </c>
      <c r="AC17" s="16">
        <f>((AA17*AC15)*0.1)+(AA17*AC15)</f>
        <v>220</v>
      </c>
    </row>
    <row r="18" spans="1:31">
      <c r="A18" s="25">
        <v>15</v>
      </c>
      <c r="B18" s="25">
        <v>2</v>
      </c>
      <c r="C18" s="27">
        <v>26.875</v>
      </c>
      <c r="D18" s="31" t="s">
        <v>31</v>
      </c>
      <c r="E18" s="32">
        <v>2</v>
      </c>
      <c r="F18" s="28">
        <f t="shared" si="0"/>
        <v>1.65</v>
      </c>
      <c r="G18" s="25">
        <f t="shared" si="1"/>
        <v>0.22</v>
      </c>
      <c r="H18" s="25">
        <f t="shared" si="2"/>
        <v>2.9562499999999998</v>
      </c>
      <c r="I18" s="26">
        <f t="shared" si="3"/>
        <v>41.007083333333334</v>
      </c>
      <c r="J18" s="25"/>
      <c r="L18" t="s">
        <v>259</v>
      </c>
      <c r="Z18" s="17" t="s">
        <v>19</v>
      </c>
      <c r="AA18" s="12">
        <f>50/12</f>
        <v>4.166666666666667</v>
      </c>
      <c r="AB18" s="13">
        <f>AA18*8</f>
        <v>33.333333333333336</v>
      </c>
      <c r="AC18" s="18">
        <f>((AA18*AC15)*0.1)+(AA18*AC15)</f>
        <v>220</v>
      </c>
    </row>
    <row r="19" spans="1:31">
      <c r="A19" s="25">
        <v>15</v>
      </c>
      <c r="B19" s="25">
        <v>2</v>
      </c>
      <c r="C19" s="27">
        <v>30</v>
      </c>
      <c r="D19" s="31" t="s">
        <v>32</v>
      </c>
      <c r="E19" s="32">
        <v>2</v>
      </c>
      <c r="F19" s="28">
        <f t="shared" si="0"/>
        <v>1.65</v>
      </c>
      <c r="G19" s="25">
        <f t="shared" si="1"/>
        <v>0.22</v>
      </c>
      <c r="H19" s="25">
        <f t="shared" si="2"/>
        <v>3.3</v>
      </c>
      <c r="I19" s="26">
        <f t="shared" si="3"/>
        <v>40.663333333333334</v>
      </c>
      <c r="J19" s="25"/>
      <c r="M19" t="s">
        <v>261</v>
      </c>
      <c r="S19">
        <v>25.83</v>
      </c>
      <c r="T19">
        <v>20</v>
      </c>
      <c r="Z19" s="59" t="s">
        <v>20</v>
      </c>
      <c r="AA19" s="60">
        <f>500/12</f>
        <v>41.666666666666664</v>
      </c>
      <c r="AB19" s="61">
        <f>AA19*8</f>
        <v>333.33333333333331</v>
      </c>
      <c r="AC19" s="62">
        <f>((AA19*AC15)*0.1)+(AA19*AC15)</f>
        <v>2200</v>
      </c>
    </row>
    <row r="20" spans="1:31" ht="16" thickBot="1">
      <c r="A20" s="25">
        <v>15</v>
      </c>
      <c r="B20" s="25">
        <v>2.5</v>
      </c>
      <c r="C20" s="27">
        <v>17.5</v>
      </c>
      <c r="D20" s="31" t="s">
        <v>33</v>
      </c>
      <c r="E20" s="32">
        <v>2</v>
      </c>
      <c r="F20" s="28">
        <f t="shared" si="0"/>
        <v>1.65</v>
      </c>
      <c r="G20" s="25">
        <f t="shared" si="1"/>
        <v>0.27500000000000002</v>
      </c>
      <c r="H20" s="25">
        <f t="shared" si="2"/>
        <v>1.925</v>
      </c>
      <c r="I20" s="26">
        <f t="shared" si="3"/>
        <v>41.983333333333334</v>
      </c>
      <c r="J20" s="25"/>
      <c r="L20" t="s">
        <v>47</v>
      </c>
      <c r="Z20" s="21" t="s">
        <v>21</v>
      </c>
      <c r="AA20" s="12">
        <f>AA19/2</f>
        <v>20.833333333333332</v>
      </c>
      <c r="AB20" s="13">
        <f>AA20*8</f>
        <v>166.66666666666666</v>
      </c>
      <c r="AC20" s="22">
        <f>((AA20*AC15)*0.1)+(AA20*AC15)</f>
        <v>1100</v>
      </c>
      <c r="AE20" t="s">
        <v>104</v>
      </c>
    </row>
    <row r="21" spans="1:31">
      <c r="A21" s="25">
        <v>15</v>
      </c>
      <c r="B21" s="25">
        <v>2.5</v>
      </c>
      <c r="C21" s="27">
        <v>20.625</v>
      </c>
      <c r="D21" s="31" t="s">
        <v>26</v>
      </c>
      <c r="E21" s="32">
        <v>3</v>
      </c>
      <c r="F21" s="28">
        <f t="shared" si="0"/>
        <v>1.65</v>
      </c>
      <c r="G21" s="25">
        <f t="shared" si="1"/>
        <v>0.27500000000000002</v>
      </c>
      <c r="H21" s="25">
        <f t="shared" si="2"/>
        <v>2.2687499999999998</v>
      </c>
      <c r="I21" s="26">
        <f t="shared" si="3"/>
        <v>41.639583333333334</v>
      </c>
      <c r="J21" s="25"/>
      <c r="M21" t="s">
        <v>48</v>
      </c>
    </row>
    <row r="22" spans="1:31">
      <c r="A22" s="25">
        <v>15</v>
      </c>
      <c r="B22" s="25">
        <v>2.5</v>
      </c>
      <c r="C22" s="27">
        <v>23.75</v>
      </c>
      <c r="D22" s="31" t="s">
        <v>27</v>
      </c>
      <c r="E22" s="32">
        <v>3</v>
      </c>
      <c r="F22" s="28">
        <f t="shared" si="0"/>
        <v>1.65</v>
      </c>
      <c r="G22" s="25">
        <f t="shared" si="1"/>
        <v>0.27500000000000002</v>
      </c>
      <c r="H22" s="25">
        <f t="shared" si="2"/>
        <v>2.6124999999999998</v>
      </c>
      <c r="I22" s="26">
        <f t="shared" si="3"/>
        <v>41.295833333333334</v>
      </c>
      <c r="J22" s="25"/>
      <c r="M22" t="s">
        <v>49</v>
      </c>
    </row>
    <row r="23" spans="1:31">
      <c r="A23" s="25">
        <v>15</v>
      </c>
      <c r="B23" s="25">
        <v>2.5</v>
      </c>
      <c r="C23" s="27">
        <v>26.875</v>
      </c>
      <c r="D23" s="31" t="s">
        <v>28</v>
      </c>
      <c r="E23" s="32">
        <v>3</v>
      </c>
      <c r="F23" s="28">
        <f t="shared" si="0"/>
        <v>1.65</v>
      </c>
      <c r="G23" s="25">
        <f t="shared" si="1"/>
        <v>0.27500000000000002</v>
      </c>
      <c r="H23" s="25">
        <f t="shared" si="2"/>
        <v>2.9562499999999998</v>
      </c>
      <c r="I23" s="26">
        <f t="shared" si="3"/>
        <v>40.952083333333334</v>
      </c>
      <c r="J23" s="25"/>
      <c r="L23" t="s">
        <v>53</v>
      </c>
    </row>
    <row r="24" spans="1:31">
      <c r="A24" s="25">
        <v>15</v>
      </c>
      <c r="B24" s="25">
        <v>2.5</v>
      </c>
      <c r="C24" s="27">
        <v>30</v>
      </c>
      <c r="D24" s="31" t="s">
        <v>29</v>
      </c>
      <c r="E24" s="32">
        <v>3</v>
      </c>
      <c r="F24" s="28">
        <f t="shared" si="0"/>
        <v>1.65</v>
      </c>
      <c r="G24" s="25">
        <f t="shared" si="1"/>
        <v>0.27500000000000002</v>
      </c>
      <c r="H24" s="25">
        <f t="shared" si="2"/>
        <v>3.3</v>
      </c>
      <c r="I24" s="26">
        <f t="shared" si="3"/>
        <v>40.608333333333334</v>
      </c>
      <c r="J24" s="25"/>
      <c r="L24" t="s">
        <v>50</v>
      </c>
      <c r="M24" t="s">
        <v>262</v>
      </c>
    </row>
    <row r="25" spans="1:31">
      <c r="A25" s="25">
        <v>15</v>
      </c>
      <c r="B25" s="25">
        <v>3</v>
      </c>
      <c r="C25" s="27">
        <v>17.5</v>
      </c>
      <c r="D25" s="31" t="s">
        <v>30</v>
      </c>
      <c r="E25" s="32">
        <v>3</v>
      </c>
      <c r="F25" s="28">
        <f t="shared" si="0"/>
        <v>1.65</v>
      </c>
      <c r="G25" s="25">
        <f t="shared" si="1"/>
        <v>0.33</v>
      </c>
      <c r="H25" s="25">
        <f t="shared" si="2"/>
        <v>1.925</v>
      </c>
      <c r="I25" s="26">
        <f t="shared" si="3"/>
        <v>41.928333333333335</v>
      </c>
      <c r="J25" s="25"/>
      <c r="M25" t="s">
        <v>51</v>
      </c>
    </row>
    <row r="26" spans="1:31">
      <c r="A26" s="25">
        <v>15</v>
      </c>
      <c r="B26" s="25">
        <v>3</v>
      </c>
      <c r="C26" s="27">
        <v>20.625</v>
      </c>
      <c r="D26" s="31" t="s">
        <v>31</v>
      </c>
      <c r="E26" s="32">
        <v>3</v>
      </c>
      <c r="F26" s="28">
        <f t="shared" si="0"/>
        <v>1.65</v>
      </c>
      <c r="G26" s="25">
        <f t="shared" si="1"/>
        <v>0.33</v>
      </c>
      <c r="H26" s="25">
        <f t="shared" si="2"/>
        <v>2.2687499999999998</v>
      </c>
      <c r="I26" s="26">
        <f t="shared" si="3"/>
        <v>41.584583333333335</v>
      </c>
      <c r="J26" s="25"/>
    </row>
    <row r="27" spans="1:31">
      <c r="A27" s="25">
        <v>15</v>
      </c>
      <c r="B27" s="25">
        <v>3</v>
      </c>
      <c r="C27" s="27">
        <v>23.75</v>
      </c>
      <c r="D27" s="31" t="s">
        <v>32</v>
      </c>
      <c r="E27" s="32">
        <v>3</v>
      </c>
      <c r="F27" s="28">
        <f t="shared" si="0"/>
        <v>1.65</v>
      </c>
      <c r="G27" s="25">
        <f t="shared" si="1"/>
        <v>0.33</v>
      </c>
      <c r="H27" s="25">
        <f t="shared" si="2"/>
        <v>2.6124999999999998</v>
      </c>
      <c r="I27" s="26">
        <f t="shared" si="3"/>
        <v>41.240833333333335</v>
      </c>
      <c r="J27" s="25"/>
      <c r="L27" t="s">
        <v>55</v>
      </c>
    </row>
    <row r="28" spans="1:31">
      <c r="A28" s="25">
        <v>15</v>
      </c>
      <c r="B28" s="25">
        <v>3</v>
      </c>
      <c r="C28" s="27">
        <v>26.875</v>
      </c>
      <c r="D28" s="31" t="s">
        <v>33</v>
      </c>
      <c r="E28" s="32">
        <v>3</v>
      </c>
      <c r="F28" s="28">
        <f t="shared" si="0"/>
        <v>1.65</v>
      </c>
      <c r="G28" s="25">
        <f t="shared" si="1"/>
        <v>0.33</v>
      </c>
      <c r="H28" s="25">
        <f t="shared" si="2"/>
        <v>2.9562499999999998</v>
      </c>
      <c r="I28" s="26">
        <f t="shared" si="3"/>
        <v>40.897083333333335</v>
      </c>
      <c r="J28" s="25"/>
      <c r="M28" t="s">
        <v>263</v>
      </c>
      <c r="AC28" t="s">
        <v>230</v>
      </c>
    </row>
    <row r="29" spans="1:31">
      <c r="A29" s="25">
        <v>15</v>
      </c>
      <c r="B29" s="25">
        <v>3</v>
      </c>
      <c r="C29" s="27">
        <v>30</v>
      </c>
      <c r="D29" s="31" t="s">
        <v>26</v>
      </c>
      <c r="E29" s="32">
        <v>4</v>
      </c>
      <c r="F29" s="28">
        <f t="shared" si="0"/>
        <v>1.65</v>
      </c>
      <c r="G29" s="25">
        <f t="shared" si="1"/>
        <v>0.33</v>
      </c>
      <c r="H29" s="25">
        <f t="shared" si="2"/>
        <v>3.3</v>
      </c>
      <c r="I29" s="26">
        <f t="shared" si="3"/>
        <v>40.553333333333335</v>
      </c>
      <c r="J29" s="25"/>
      <c r="M29" t="s">
        <v>264</v>
      </c>
      <c r="AC29" t="s">
        <v>231</v>
      </c>
    </row>
    <row r="30" spans="1:31">
      <c r="A30" s="25">
        <v>5</v>
      </c>
      <c r="B30" s="25">
        <v>5</v>
      </c>
      <c r="C30" s="27">
        <v>10</v>
      </c>
      <c r="D30" s="31" t="s">
        <v>27</v>
      </c>
      <c r="E30" s="32">
        <v>4</v>
      </c>
      <c r="F30" s="28">
        <f t="shared" si="0"/>
        <v>0.55000000000000004</v>
      </c>
      <c r="G30" s="25">
        <f t="shared" si="1"/>
        <v>0.55000000000000004</v>
      </c>
      <c r="H30" s="25">
        <f t="shared" si="2"/>
        <v>1.1000000000000001</v>
      </c>
      <c r="I30" s="26">
        <f t="shared" si="3"/>
        <v>43.633333333333333</v>
      </c>
      <c r="J30" s="25"/>
      <c r="AC30" t="s">
        <v>232</v>
      </c>
    </row>
    <row r="31" spans="1:31" ht="16" thickBot="1">
      <c r="A31" s="25">
        <v>5</v>
      </c>
      <c r="B31" s="25">
        <v>5</v>
      </c>
      <c r="C31" s="27">
        <v>10</v>
      </c>
      <c r="D31" s="31" t="s">
        <v>28</v>
      </c>
      <c r="E31" s="32">
        <v>4</v>
      </c>
      <c r="F31" s="28">
        <f t="shared" si="0"/>
        <v>0.55000000000000004</v>
      </c>
      <c r="G31" s="25">
        <f t="shared" si="1"/>
        <v>0.55000000000000004</v>
      </c>
      <c r="H31" s="25">
        <f t="shared" si="2"/>
        <v>1.1000000000000001</v>
      </c>
      <c r="I31" s="26">
        <f t="shared" si="3"/>
        <v>43.633333333333333</v>
      </c>
      <c r="J31" s="25"/>
      <c r="L31" t="s">
        <v>152</v>
      </c>
      <c r="M31" t="s">
        <v>226</v>
      </c>
      <c r="AC31" t="s">
        <v>233</v>
      </c>
    </row>
    <row r="32" spans="1:31" ht="16" thickBot="1">
      <c r="A32" s="25">
        <v>5</v>
      </c>
      <c r="B32" s="25">
        <v>5</v>
      </c>
      <c r="C32" s="27">
        <v>10</v>
      </c>
      <c r="D32" s="31" t="s">
        <v>29</v>
      </c>
      <c r="E32" s="32">
        <v>4</v>
      </c>
      <c r="F32" s="28">
        <f t="shared" si="0"/>
        <v>0.55000000000000004</v>
      </c>
      <c r="G32" s="25">
        <f t="shared" si="1"/>
        <v>0.55000000000000004</v>
      </c>
      <c r="H32" s="25">
        <f t="shared" si="2"/>
        <v>1.1000000000000001</v>
      </c>
      <c r="I32" s="26">
        <f t="shared" si="3"/>
        <v>43.633333333333333</v>
      </c>
      <c r="J32" s="25"/>
      <c r="L32" s="39"/>
      <c r="M32" s="40">
        <v>1</v>
      </c>
      <c r="N32" s="40">
        <v>2</v>
      </c>
      <c r="O32" s="40">
        <v>3</v>
      </c>
      <c r="P32" s="40">
        <v>4</v>
      </c>
      <c r="Q32" s="40">
        <v>5</v>
      </c>
      <c r="R32" s="40">
        <v>6</v>
      </c>
      <c r="S32" s="40">
        <v>7</v>
      </c>
      <c r="T32" s="40">
        <v>8</v>
      </c>
      <c r="U32" s="40">
        <v>9</v>
      </c>
      <c r="V32" s="40">
        <v>10</v>
      </c>
      <c r="W32" s="40">
        <v>11</v>
      </c>
      <c r="X32" s="41">
        <v>12</v>
      </c>
      <c r="Z32" s="158"/>
      <c r="AC32" t="s">
        <v>234</v>
      </c>
    </row>
    <row r="33" spans="1:26" ht="16" customHeight="1">
      <c r="A33" s="25">
        <v>5</v>
      </c>
      <c r="B33" s="25">
        <v>5</v>
      </c>
      <c r="C33" s="27">
        <v>10</v>
      </c>
      <c r="D33" s="31" t="s">
        <v>30</v>
      </c>
      <c r="E33" s="32">
        <v>4</v>
      </c>
      <c r="F33" s="28">
        <f t="shared" si="0"/>
        <v>0.55000000000000004</v>
      </c>
      <c r="G33" s="25">
        <f t="shared" si="1"/>
        <v>0.55000000000000004</v>
      </c>
      <c r="H33" s="25">
        <f t="shared" si="2"/>
        <v>1.1000000000000001</v>
      </c>
      <c r="I33" s="26">
        <f t="shared" si="3"/>
        <v>43.633333333333333</v>
      </c>
      <c r="J33" s="25"/>
      <c r="L33" s="42" t="s">
        <v>26</v>
      </c>
      <c r="M33" s="185">
        <v>1</v>
      </c>
      <c r="N33" s="185">
        <v>2</v>
      </c>
      <c r="O33" s="185">
        <v>3</v>
      </c>
      <c r="P33" s="185">
        <v>4</v>
      </c>
      <c r="Q33" s="185">
        <v>5</v>
      </c>
      <c r="R33" s="185">
        <v>6</v>
      </c>
      <c r="S33" s="185">
        <v>7</v>
      </c>
      <c r="T33" s="185">
        <v>8</v>
      </c>
      <c r="U33" s="185">
        <v>1</v>
      </c>
      <c r="V33" s="185">
        <v>2</v>
      </c>
      <c r="W33" s="185">
        <v>3</v>
      </c>
      <c r="X33" s="185">
        <v>4</v>
      </c>
      <c r="Z33" s="158"/>
    </row>
    <row r="34" spans="1:26">
      <c r="A34" s="25">
        <v>5</v>
      </c>
      <c r="B34" s="25">
        <v>5</v>
      </c>
      <c r="C34" s="27">
        <v>10</v>
      </c>
      <c r="D34" s="31" t="s">
        <v>31</v>
      </c>
      <c r="E34" s="32">
        <v>4</v>
      </c>
      <c r="F34" s="28">
        <f t="shared" si="0"/>
        <v>0.55000000000000004</v>
      </c>
      <c r="G34" s="25">
        <f t="shared" si="1"/>
        <v>0.55000000000000004</v>
      </c>
      <c r="H34" s="25">
        <f t="shared" si="2"/>
        <v>1.1000000000000001</v>
      </c>
      <c r="I34" s="26">
        <f t="shared" si="3"/>
        <v>43.633333333333333</v>
      </c>
      <c r="J34" s="25"/>
      <c r="L34" s="42" t="s">
        <v>27</v>
      </c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Z34" s="158"/>
    </row>
    <row r="35" spans="1:26">
      <c r="A35" s="25">
        <v>5</v>
      </c>
      <c r="B35" s="25">
        <v>5</v>
      </c>
      <c r="C35" s="27">
        <v>10</v>
      </c>
      <c r="D35" s="31" t="s">
        <v>32</v>
      </c>
      <c r="E35" s="32">
        <v>4</v>
      </c>
      <c r="F35" s="28">
        <f t="shared" si="0"/>
        <v>0.55000000000000004</v>
      </c>
      <c r="G35" s="25">
        <f t="shared" si="1"/>
        <v>0.55000000000000004</v>
      </c>
      <c r="H35" s="25">
        <f t="shared" si="2"/>
        <v>1.1000000000000001</v>
      </c>
      <c r="I35" s="26">
        <f t="shared" si="3"/>
        <v>43.633333333333333</v>
      </c>
      <c r="J35" s="25"/>
      <c r="L35" s="42" t="s">
        <v>28</v>
      </c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Z35" s="158"/>
    </row>
    <row r="36" spans="1:26">
      <c r="A36" s="25">
        <v>5</v>
      </c>
      <c r="B36" s="25">
        <v>5</v>
      </c>
      <c r="C36" s="27">
        <v>10</v>
      </c>
      <c r="D36" s="31" t="s">
        <v>33</v>
      </c>
      <c r="E36" s="32">
        <v>4</v>
      </c>
      <c r="F36" s="28">
        <f t="shared" si="0"/>
        <v>0.55000000000000004</v>
      </c>
      <c r="G36" s="25">
        <f t="shared" si="1"/>
        <v>0.55000000000000004</v>
      </c>
      <c r="H36" s="25">
        <f t="shared" si="2"/>
        <v>1.1000000000000001</v>
      </c>
      <c r="I36" s="26">
        <f t="shared" si="3"/>
        <v>43.633333333333333</v>
      </c>
      <c r="J36" s="25"/>
      <c r="L36" s="42" t="s">
        <v>29</v>
      </c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Z36" s="158"/>
    </row>
    <row r="37" spans="1:26">
      <c r="A37" s="25">
        <v>17.5</v>
      </c>
      <c r="B37" s="25">
        <v>1</v>
      </c>
      <c r="C37" s="27">
        <v>17.5</v>
      </c>
      <c r="D37" s="31" t="s">
        <v>26</v>
      </c>
      <c r="E37" s="32">
        <v>5</v>
      </c>
      <c r="F37" s="28">
        <f t="shared" si="0"/>
        <v>1.925</v>
      </c>
      <c r="G37" s="25">
        <f t="shared" si="1"/>
        <v>0.11</v>
      </c>
      <c r="H37" s="25">
        <f t="shared" si="2"/>
        <v>1.925</v>
      </c>
      <c r="I37" s="26">
        <f t="shared" si="3"/>
        <v>41.873333333333335</v>
      </c>
      <c r="J37" s="25"/>
      <c r="L37" s="42" t="s">
        <v>30</v>
      </c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Z37" s="158"/>
    </row>
    <row r="38" spans="1:26">
      <c r="A38" s="25">
        <v>17.5</v>
      </c>
      <c r="B38" s="25">
        <v>1</v>
      </c>
      <c r="C38" s="27">
        <v>20.625</v>
      </c>
      <c r="D38" s="31" t="s">
        <v>27</v>
      </c>
      <c r="E38" s="32">
        <v>5</v>
      </c>
      <c r="F38" s="28">
        <f t="shared" si="0"/>
        <v>1.925</v>
      </c>
      <c r="G38" s="25">
        <f t="shared" si="1"/>
        <v>0.11</v>
      </c>
      <c r="H38" s="25">
        <f t="shared" si="2"/>
        <v>2.2687499999999998</v>
      </c>
      <c r="I38" s="26">
        <f t="shared" si="3"/>
        <v>41.529583333333335</v>
      </c>
      <c r="J38" s="25"/>
      <c r="L38" s="42" t="s">
        <v>31</v>
      </c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Z38" s="158" t="s">
        <v>227</v>
      </c>
    </row>
    <row r="39" spans="1:26">
      <c r="A39" s="25">
        <v>17.5</v>
      </c>
      <c r="B39" s="25">
        <v>1</v>
      </c>
      <c r="C39" s="27">
        <v>23.75</v>
      </c>
      <c r="D39" s="31" t="s">
        <v>28</v>
      </c>
      <c r="E39" s="32">
        <v>5</v>
      </c>
      <c r="F39" s="28">
        <f t="shared" si="0"/>
        <v>1.925</v>
      </c>
      <c r="G39" s="25">
        <f t="shared" si="1"/>
        <v>0.11</v>
      </c>
      <c r="H39" s="25">
        <f t="shared" si="2"/>
        <v>2.6124999999999998</v>
      </c>
      <c r="I39" s="26">
        <f t="shared" si="3"/>
        <v>41.185833333333335</v>
      </c>
      <c r="J39" s="25"/>
      <c r="L39" s="42" t="s">
        <v>32</v>
      </c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Z39" s="158"/>
    </row>
    <row r="40" spans="1:26" ht="16" thickBot="1">
      <c r="A40" s="25">
        <v>17.5</v>
      </c>
      <c r="B40" s="25">
        <v>1</v>
      </c>
      <c r="C40" s="27">
        <v>26.875</v>
      </c>
      <c r="D40" s="31" t="s">
        <v>29</v>
      </c>
      <c r="E40" s="32">
        <v>5</v>
      </c>
      <c r="F40" s="28">
        <f t="shared" si="0"/>
        <v>1.925</v>
      </c>
      <c r="G40" s="25">
        <f t="shared" si="1"/>
        <v>0.11</v>
      </c>
      <c r="H40" s="25">
        <f t="shared" si="2"/>
        <v>2.9562499999999998</v>
      </c>
      <c r="I40" s="26">
        <f t="shared" si="3"/>
        <v>40.842083333333335</v>
      </c>
      <c r="J40" s="25"/>
      <c r="L40" s="43" t="s">
        <v>33</v>
      </c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  <c r="Z40" s="158"/>
    </row>
    <row r="41" spans="1:26" ht="16" thickBot="1">
      <c r="A41" s="25">
        <v>17.5</v>
      </c>
      <c r="B41" s="25">
        <v>1</v>
      </c>
      <c r="C41" s="27">
        <v>30</v>
      </c>
      <c r="D41" s="31" t="s">
        <v>30</v>
      </c>
      <c r="E41" s="32">
        <v>5</v>
      </c>
      <c r="F41" s="28">
        <f t="shared" si="0"/>
        <v>1.925</v>
      </c>
      <c r="G41" s="25">
        <f t="shared" si="1"/>
        <v>0.11</v>
      </c>
      <c r="H41" s="25">
        <f t="shared" si="2"/>
        <v>3.3</v>
      </c>
      <c r="I41" s="26">
        <f t="shared" si="3"/>
        <v>40.498333333333335</v>
      </c>
      <c r="J41" s="25"/>
      <c r="L41" s="157" t="s">
        <v>153</v>
      </c>
      <c r="Z41" s="158"/>
    </row>
    <row r="42" spans="1:26" ht="16" thickBot="1">
      <c r="A42" s="25">
        <v>17.5</v>
      </c>
      <c r="B42" s="25">
        <v>1.5</v>
      </c>
      <c r="C42" s="27">
        <v>17.5</v>
      </c>
      <c r="D42" s="31" t="s">
        <v>31</v>
      </c>
      <c r="E42" s="32">
        <v>5</v>
      </c>
      <c r="F42" s="28">
        <f t="shared" si="0"/>
        <v>1.925</v>
      </c>
      <c r="G42" s="25">
        <f t="shared" si="1"/>
        <v>0.16500000000000001</v>
      </c>
      <c r="H42" s="25">
        <f t="shared" si="2"/>
        <v>1.925</v>
      </c>
      <c r="I42" s="26">
        <f t="shared" si="3"/>
        <v>41.818333333333335</v>
      </c>
      <c r="J42" s="25"/>
      <c r="L42" s="39"/>
      <c r="M42" s="40">
        <v>1</v>
      </c>
      <c r="N42" s="40">
        <v>2</v>
      </c>
      <c r="O42" s="40">
        <v>3</v>
      </c>
      <c r="P42" s="40">
        <v>4</v>
      </c>
      <c r="Q42" s="40">
        <v>5</v>
      </c>
      <c r="R42" s="40">
        <v>6</v>
      </c>
      <c r="S42" s="40">
        <v>7</v>
      </c>
      <c r="T42" s="40">
        <v>8</v>
      </c>
      <c r="U42" s="40">
        <v>9</v>
      </c>
      <c r="V42" s="40">
        <v>10</v>
      </c>
      <c r="W42" s="40">
        <v>11</v>
      </c>
      <c r="X42" s="41">
        <v>12</v>
      </c>
      <c r="Z42" s="158"/>
    </row>
    <row r="43" spans="1:26" ht="16" customHeight="1">
      <c r="A43" s="25">
        <v>17.5</v>
      </c>
      <c r="B43" s="25">
        <v>1.5</v>
      </c>
      <c r="C43" s="27">
        <v>20.625</v>
      </c>
      <c r="D43" s="31" t="s">
        <v>32</v>
      </c>
      <c r="E43" s="32">
        <v>5</v>
      </c>
      <c r="F43" s="28">
        <f t="shared" si="0"/>
        <v>1.925</v>
      </c>
      <c r="G43" s="25">
        <f t="shared" si="1"/>
        <v>0.16500000000000001</v>
      </c>
      <c r="H43" s="25">
        <f t="shared" si="2"/>
        <v>2.2687499999999998</v>
      </c>
      <c r="I43" s="26">
        <f t="shared" si="3"/>
        <v>41.474583333333335</v>
      </c>
      <c r="J43" s="25"/>
      <c r="L43" s="42" t="s">
        <v>26</v>
      </c>
      <c r="M43" s="185">
        <v>5</v>
      </c>
      <c r="N43" s="185">
        <v>6</v>
      </c>
      <c r="O43" s="185">
        <v>7</v>
      </c>
      <c r="P43" s="185">
        <v>8</v>
      </c>
      <c r="Q43" s="185">
        <v>1</v>
      </c>
      <c r="R43" s="185">
        <v>2</v>
      </c>
      <c r="S43" s="185">
        <v>3</v>
      </c>
      <c r="T43" s="185">
        <v>4</v>
      </c>
      <c r="U43" s="185">
        <v>5</v>
      </c>
      <c r="V43" s="185">
        <v>6</v>
      </c>
      <c r="W43" s="185">
        <v>7</v>
      </c>
      <c r="X43" s="185">
        <v>8</v>
      </c>
      <c r="Z43" s="158"/>
    </row>
    <row r="44" spans="1:26">
      <c r="A44" s="25">
        <v>17.5</v>
      </c>
      <c r="B44" s="25">
        <v>1.5</v>
      </c>
      <c r="C44" s="27">
        <v>23.75</v>
      </c>
      <c r="D44" s="31" t="s">
        <v>33</v>
      </c>
      <c r="E44" s="32">
        <v>5</v>
      </c>
      <c r="F44" s="28">
        <f t="shared" si="0"/>
        <v>1.925</v>
      </c>
      <c r="G44" s="25">
        <f t="shared" si="1"/>
        <v>0.16500000000000001</v>
      </c>
      <c r="H44" s="25">
        <f t="shared" si="2"/>
        <v>2.6124999999999998</v>
      </c>
      <c r="I44" s="26">
        <f t="shared" si="3"/>
        <v>41.130833333333335</v>
      </c>
      <c r="J44" s="25"/>
      <c r="L44" s="42" t="s">
        <v>27</v>
      </c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Z44" s="158"/>
    </row>
    <row r="45" spans="1:26">
      <c r="A45" s="25">
        <v>17.5</v>
      </c>
      <c r="B45" s="25">
        <v>1.5</v>
      </c>
      <c r="C45" s="27">
        <v>26.875</v>
      </c>
      <c r="D45" s="31" t="s">
        <v>26</v>
      </c>
      <c r="E45" s="32">
        <v>6</v>
      </c>
      <c r="F45" s="28">
        <f t="shared" si="0"/>
        <v>1.925</v>
      </c>
      <c r="G45" s="25">
        <f t="shared" si="1"/>
        <v>0.16500000000000001</v>
      </c>
      <c r="H45" s="25">
        <f t="shared" si="2"/>
        <v>2.9562499999999998</v>
      </c>
      <c r="I45" s="26">
        <f t="shared" ref="I45:I68" si="4">($U$8-SUM(F45:H45))</f>
        <v>40.787083333333335</v>
      </c>
      <c r="J45" s="25"/>
      <c r="L45" s="42" t="s">
        <v>28</v>
      </c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Z45" s="158"/>
    </row>
    <row r="46" spans="1:26">
      <c r="A46" s="25">
        <v>17.5</v>
      </c>
      <c r="B46" s="25">
        <v>1.5</v>
      </c>
      <c r="C46" s="27">
        <v>30</v>
      </c>
      <c r="D46" s="31" t="s">
        <v>27</v>
      </c>
      <c r="E46" s="32">
        <v>6</v>
      </c>
      <c r="F46" s="28">
        <f t="shared" si="0"/>
        <v>1.925</v>
      </c>
      <c r="G46" s="25">
        <f t="shared" si="1"/>
        <v>0.16500000000000001</v>
      </c>
      <c r="H46" s="25">
        <f t="shared" si="2"/>
        <v>3.3</v>
      </c>
      <c r="I46" s="26">
        <f t="shared" si="4"/>
        <v>40.443333333333335</v>
      </c>
      <c r="J46" s="25"/>
      <c r="L46" s="42" t="s">
        <v>29</v>
      </c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Z46" s="158"/>
    </row>
    <row r="47" spans="1:26">
      <c r="A47" s="25">
        <v>17.5</v>
      </c>
      <c r="B47" s="25">
        <v>2</v>
      </c>
      <c r="C47" s="27">
        <v>17.5</v>
      </c>
      <c r="D47" s="31" t="s">
        <v>28</v>
      </c>
      <c r="E47" s="32">
        <v>6</v>
      </c>
      <c r="F47" s="28">
        <f t="shared" si="0"/>
        <v>1.925</v>
      </c>
      <c r="G47" s="25">
        <f t="shared" si="1"/>
        <v>0.22</v>
      </c>
      <c r="H47" s="25">
        <f t="shared" si="2"/>
        <v>1.925</v>
      </c>
      <c r="I47" s="26">
        <f t="shared" si="4"/>
        <v>41.763333333333335</v>
      </c>
      <c r="J47" s="25"/>
      <c r="L47" s="42" t="s">
        <v>30</v>
      </c>
      <c r="M47" s="186"/>
      <c r="N47" s="186"/>
      <c r="O47" s="186"/>
      <c r="P47" s="186"/>
      <c r="Q47" s="186"/>
      <c r="R47" s="186"/>
      <c r="S47" s="186"/>
      <c r="T47" s="186"/>
      <c r="U47" s="186"/>
      <c r="V47" s="186"/>
      <c r="W47" s="186"/>
      <c r="X47" s="186"/>
      <c r="Z47" s="158"/>
    </row>
    <row r="48" spans="1:26">
      <c r="A48" s="25">
        <v>17.5</v>
      </c>
      <c r="B48" s="25">
        <v>2</v>
      </c>
      <c r="C48" s="27">
        <v>20.625</v>
      </c>
      <c r="D48" s="31" t="s">
        <v>29</v>
      </c>
      <c r="E48" s="32">
        <v>6</v>
      </c>
      <c r="F48" s="28">
        <f t="shared" si="0"/>
        <v>1.925</v>
      </c>
      <c r="G48" s="25">
        <f t="shared" si="1"/>
        <v>0.22</v>
      </c>
      <c r="H48" s="25">
        <f t="shared" si="2"/>
        <v>2.2687499999999998</v>
      </c>
      <c r="I48" s="26">
        <f t="shared" si="4"/>
        <v>41.419583333333335</v>
      </c>
      <c r="J48" s="25"/>
      <c r="L48" s="42" t="s">
        <v>31</v>
      </c>
      <c r="M48" s="186"/>
      <c r="N48" s="186"/>
      <c r="O48" s="186"/>
      <c r="P48" s="186"/>
      <c r="Q48" s="186"/>
      <c r="R48" s="186"/>
      <c r="S48" s="186"/>
      <c r="T48" s="186"/>
      <c r="U48" s="186"/>
      <c r="V48" s="186"/>
      <c r="W48" s="186"/>
      <c r="X48" s="186"/>
      <c r="Z48" s="158"/>
    </row>
    <row r="49" spans="1:26">
      <c r="A49" s="25">
        <v>17.5</v>
      </c>
      <c r="B49" s="25">
        <v>2</v>
      </c>
      <c r="C49" s="27">
        <v>23.75</v>
      </c>
      <c r="D49" s="31" t="s">
        <v>30</v>
      </c>
      <c r="E49" s="32">
        <v>6</v>
      </c>
      <c r="F49" s="28">
        <f t="shared" si="0"/>
        <v>1.925</v>
      </c>
      <c r="G49" s="25">
        <f t="shared" si="1"/>
        <v>0.22</v>
      </c>
      <c r="H49" s="25">
        <f t="shared" si="2"/>
        <v>2.6124999999999998</v>
      </c>
      <c r="I49" s="26">
        <f t="shared" si="4"/>
        <v>41.075833333333335</v>
      </c>
      <c r="J49" s="25"/>
      <c r="L49" s="42" t="s">
        <v>32</v>
      </c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Z49" s="158"/>
    </row>
    <row r="50" spans="1:26" ht="16" thickBot="1">
      <c r="A50" s="25">
        <v>17.5</v>
      </c>
      <c r="B50" s="25">
        <v>2</v>
      </c>
      <c r="C50" s="27">
        <v>26.875</v>
      </c>
      <c r="D50" s="31" t="s">
        <v>31</v>
      </c>
      <c r="E50" s="32">
        <v>6</v>
      </c>
      <c r="F50" s="28">
        <f t="shared" si="0"/>
        <v>1.925</v>
      </c>
      <c r="G50" s="25">
        <f t="shared" si="1"/>
        <v>0.22</v>
      </c>
      <c r="H50" s="25">
        <f t="shared" si="2"/>
        <v>2.9562499999999998</v>
      </c>
      <c r="I50" s="26">
        <f t="shared" si="4"/>
        <v>40.732083333333335</v>
      </c>
      <c r="J50" s="25"/>
      <c r="L50" s="43" t="s">
        <v>33</v>
      </c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Z50" s="158"/>
    </row>
    <row r="51" spans="1:26" ht="16" thickBot="1">
      <c r="A51" s="25">
        <v>17.5</v>
      </c>
      <c r="B51" s="25">
        <v>2</v>
      </c>
      <c r="C51" s="27">
        <v>30</v>
      </c>
      <c r="D51" s="31" t="s">
        <v>32</v>
      </c>
      <c r="E51" s="32">
        <v>6</v>
      </c>
      <c r="F51" s="28">
        <f t="shared" si="0"/>
        <v>1.925</v>
      </c>
      <c r="G51" s="25">
        <f t="shared" si="1"/>
        <v>0.22</v>
      </c>
      <c r="H51" s="25">
        <f t="shared" si="2"/>
        <v>3.3</v>
      </c>
      <c r="I51" s="26">
        <f t="shared" si="4"/>
        <v>40.388333333333335</v>
      </c>
      <c r="J51" s="25"/>
      <c r="L51" s="157" t="s">
        <v>154</v>
      </c>
    </row>
    <row r="52" spans="1:26" ht="16" thickBot="1">
      <c r="A52" s="25">
        <v>17.5</v>
      </c>
      <c r="B52" s="25">
        <v>2.5</v>
      </c>
      <c r="C52" s="27">
        <v>17.5</v>
      </c>
      <c r="D52" s="31" t="s">
        <v>33</v>
      </c>
      <c r="E52" s="32">
        <v>6</v>
      </c>
      <c r="F52" s="28">
        <f t="shared" si="0"/>
        <v>1.925</v>
      </c>
      <c r="G52" s="25">
        <f t="shared" si="1"/>
        <v>0.27500000000000002</v>
      </c>
      <c r="H52" s="25">
        <f t="shared" si="2"/>
        <v>1.925</v>
      </c>
      <c r="I52" s="26">
        <f t="shared" si="4"/>
        <v>41.708333333333336</v>
      </c>
      <c r="J52" s="25"/>
      <c r="L52" s="39"/>
      <c r="M52" s="40">
        <v>1</v>
      </c>
      <c r="N52" s="40">
        <v>2</v>
      </c>
      <c r="O52" s="40">
        <v>3</v>
      </c>
      <c r="P52" s="40">
        <v>4</v>
      </c>
      <c r="Q52" s="40">
        <v>5</v>
      </c>
      <c r="R52" s="40">
        <v>6</v>
      </c>
      <c r="S52" s="40">
        <v>7</v>
      </c>
      <c r="T52" s="40">
        <v>8</v>
      </c>
      <c r="U52" s="40">
        <v>9</v>
      </c>
      <c r="V52" s="40">
        <v>10</v>
      </c>
      <c r="W52" s="40">
        <v>11</v>
      </c>
      <c r="X52" s="41">
        <v>12</v>
      </c>
      <c r="Z52" s="158"/>
    </row>
    <row r="53" spans="1:26" ht="16" customHeight="1">
      <c r="A53" s="25">
        <v>17.5</v>
      </c>
      <c r="B53" s="25">
        <v>2.5</v>
      </c>
      <c r="C53" s="27">
        <v>20.625</v>
      </c>
      <c r="D53" s="31" t="s">
        <v>26</v>
      </c>
      <c r="E53" s="32">
        <v>7</v>
      </c>
      <c r="F53" s="28">
        <f t="shared" si="0"/>
        <v>1.925</v>
      </c>
      <c r="G53" s="25">
        <f t="shared" si="1"/>
        <v>0.27500000000000002</v>
      </c>
      <c r="H53" s="25">
        <f t="shared" si="2"/>
        <v>2.2687499999999998</v>
      </c>
      <c r="I53" s="26">
        <f t="shared" si="4"/>
        <v>41.364583333333336</v>
      </c>
      <c r="J53" s="25"/>
      <c r="L53" s="42" t="s">
        <v>26</v>
      </c>
      <c r="M53" s="185">
        <v>1</v>
      </c>
      <c r="N53" s="185">
        <v>2</v>
      </c>
      <c r="O53" s="185">
        <v>3</v>
      </c>
      <c r="P53" s="185">
        <v>4</v>
      </c>
      <c r="Q53" s="185">
        <v>5</v>
      </c>
      <c r="R53" s="185">
        <v>6</v>
      </c>
      <c r="S53" s="185">
        <v>7</v>
      </c>
      <c r="T53" s="185">
        <v>8</v>
      </c>
      <c r="U53" s="185">
        <v>1</v>
      </c>
      <c r="V53" s="185">
        <v>2</v>
      </c>
      <c r="W53" s="185">
        <v>3</v>
      </c>
      <c r="X53" s="185">
        <v>4</v>
      </c>
      <c r="Z53" s="158"/>
    </row>
    <row r="54" spans="1:26">
      <c r="A54" s="25">
        <v>17.5</v>
      </c>
      <c r="B54" s="25">
        <v>2.5</v>
      </c>
      <c r="C54" s="27">
        <v>23.75</v>
      </c>
      <c r="D54" s="31" t="s">
        <v>27</v>
      </c>
      <c r="E54" s="32">
        <v>7</v>
      </c>
      <c r="F54" s="28">
        <f t="shared" si="0"/>
        <v>1.925</v>
      </c>
      <c r="G54" s="25">
        <f t="shared" si="1"/>
        <v>0.27500000000000002</v>
      </c>
      <c r="H54" s="25">
        <f t="shared" si="2"/>
        <v>2.6124999999999998</v>
      </c>
      <c r="I54" s="26">
        <f t="shared" si="4"/>
        <v>41.020833333333336</v>
      </c>
      <c r="J54" s="25"/>
      <c r="L54" s="42" t="s">
        <v>27</v>
      </c>
      <c r="M54" s="186"/>
      <c r="N54" s="186"/>
      <c r="O54" s="186"/>
      <c r="P54" s="186"/>
      <c r="Q54" s="186"/>
      <c r="R54" s="186"/>
      <c r="S54" s="186"/>
      <c r="T54" s="186"/>
      <c r="U54" s="186"/>
      <c r="V54" s="186"/>
      <c r="W54" s="186"/>
      <c r="X54" s="186"/>
      <c r="Z54" s="158"/>
    </row>
    <row r="55" spans="1:26">
      <c r="A55" s="25">
        <v>17.5</v>
      </c>
      <c r="B55" s="25">
        <v>2.5</v>
      </c>
      <c r="C55" s="27">
        <v>26.875</v>
      </c>
      <c r="D55" s="31" t="s">
        <v>28</v>
      </c>
      <c r="E55" s="32">
        <v>7</v>
      </c>
      <c r="F55" s="28">
        <f t="shared" si="0"/>
        <v>1.925</v>
      </c>
      <c r="G55" s="25">
        <f t="shared" si="1"/>
        <v>0.27500000000000002</v>
      </c>
      <c r="H55" s="25">
        <f t="shared" si="2"/>
        <v>2.9562499999999998</v>
      </c>
      <c r="I55" s="26">
        <f t="shared" si="4"/>
        <v>40.677083333333336</v>
      </c>
      <c r="J55" s="25"/>
      <c r="L55" s="42" t="s">
        <v>28</v>
      </c>
      <c r="M55" s="186"/>
      <c r="N55" s="186"/>
      <c r="O55" s="186"/>
      <c r="P55" s="186"/>
      <c r="Q55" s="186"/>
      <c r="R55" s="186"/>
      <c r="S55" s="186"/>
      <c r="T55" s="186"/>
      <c r="U55" s="186"/>
      <c r="V55" s="186"/>
      <c r="W55" s="186"/>
      <c r="X55" s="186"/>
      <c r="Z55" s="158"/>
    </row>
    <row r="56" spans="1:26">
      <c r="A56" s="25">
        <v>17.5</v>
      </c>
      <c r="B56" s="25">
        <v>2.5</v>
      </c>
      <c r="C56" s="27">
        <v>30</v>
      </c>
      <c r="D56" s="31" t="s">
        <v>29</v>
      </c>
      <c r="E56" s="32">
        <v>7</v>
      </c>
      <c r="F56" s="28">
        <f t="shared" si="0"/>
        <v>1.925</v>
      </c>
      <c r="G56" s="25">
        <f t="shared" si="1"/>
        <v>0.27500000000000002</v>
      </c>
      <c r="H56" s="25">
        <f t="shared" si="2"/>
        <v>3.3</v>
      </c>
      <c r="I56" s="26">
        <f t="shared" si="4"/>
        <v>40.333333333333336</v>
      </c>
      <c r="J56" s="25"/>
      <c r="L56" s="42" t="s">
        <v>29</v>
      </c>
      <c r="M56" s="186"/>
      <c r="N56" s="186"/>
      <c r="O56" s="186"/>
      <c r="P56" s="186"/>
      <c r="Q56" s="186"/>
      <c r="R56" s="186"/>
      <c r="S56" s="186"/>
      <c r="T56" s="186"/>
      <c r="U56" s="186"/>
      <c r="V56" s="186"/>
      <c r="W56" s="186"/>
      <c r="X56" s="186"/>
      <c r="Z56" s="158"/>
    </row>
    <row r="57" spans="1:26">
      <c r="A57" s="25">
        <v>17.5</v>
      </c>
      <c r="B57" s="25">
        <v>3</v>
      </c>
      <c r="C57" s="27">
        <v>17.5</v>
      </c>
      <c r="D57" s="31" t="s">
        <v>30</v>
      </c>
      <c r="E57" s="32">
        <v>7</v>
      </c>
      <c r="F57" s="28">
        <f t="shared" si="0"/>
        <v>1.925</v>
      </c>
      <c r="G57" s="25">
        <f t="shared" si="1"/>
        <v>0.33</v>
      </c>
      <c r="H57" s="25">
        <f t="shared" si="2"/>
        <v>1.925</v>
      </c>
      <c r="I57" s="26">
        <f t="shared" si="4"/>
        <v>41.653333333333336</v>
      </c>
      <c r="J57" s="25"/>
      <c r="L57" s="42" t="s">
        <v>30</v>
      </c>
      <c r="M57" s="186"/>
      <c r="N57" s="186"/>
      <c r="O57" s="186"/>
      <c r="P57" s="186"/>
      <c r="Q57" s="186"/>
      <c r="R57" s="186"/>
      <c r="S57" s="186"/>
      <c r="T57" s="186"/>
      <c r="U57" s="186"/>
      <c r="V57" s="186"/>
      <c r="W57" s="186"/>
      <c r="X57" s="186"/>
      <c r="Z57" s="158"/>
    </row>
    <row r="58" spans="1:26">
      <c r="A58" s="25">
        <v>17.5</v>
      </c>
      <c r="B58" s="25">
        <v>3</v>
      </c>
      <c r="C58" s="27">
        <v>20.625</v>
      </c>
      <c r="D58" s="31" t="s">
        <v>31</v>
      </c>
      <c r="E58" s="32">
        <v>7</v>
      </c>
      <c r="F58" s="28">
        <f t="shared" si="0"/>
        <v>1.925</v>
      </c>
      <c r="G58" s="25">
        <f t="shared" si="1"/>
        <v>0.33</v>
      </c>
      <c r="H58" s="25">
        <f t="shared" si="2"/>
        <v>2.2687499999999998</v>
      </c>
      <c r="I58" s="26">
        <f t="shared" si="4"/>
        <v>41.309583333333336</v>
      </c>
      <c r="J58" s="25"/>
      <c r="L58" s="42" t="s">
        <v>31</v>
      </c>
      <c r="M58" s="186"/>
      <c r="N58" s="186"/>
      <c r="O58" s="186"/>
      <c r="P58" s="186"/>
      <c r="Q58" s="186"/>
      <c r="R58" s="186"/>
      <c r="S58" s="186"/>
      <c r="T58" s="186"/>
      <c r="U58" s="186"/>
      <c r="V58" s="186"/>
      <c r="W58" s="186"/>
      <c r="X58" s="186"/>
      <c r="Z58" s="158"/>
    </row>
    <row r="59" spans="1:26">
      <c r="A59" s="25">
        <v>17.5</v>
      </c>
      <c r="B59" s="25">
        <v>3</v>
      </c>
      <c r="C59" s="27">
        <v>23.75</v>
      </c>
      <c r="D59" s="31" t="s">
        <v>32</v>
      </c>
      <c r="E59" s="32">
        <v>7</v>
      </c>
      <c r="F59" s="28">
        <f t="shared" si="0"/>
        <v>1.925</v>
      </c>
      <c r="G59" s="25">
        <f t="shared" si="1"/>
        <v>0.33</v>
      </c>
      <c r="H59" s="25">
        <f t="shared" si="2"/>
        <v>2.6124999999999998</v>
      </c>
      <c r="I59" s="26">
        <f t="shared" si="4"/>
        <v>40.965833333333336</v>
      </c>
      <c r="J59" s="25"/>
      <c r="L59" s="42" t="s">
        <v>32</v>
      </c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Z59" s="158"/>
    </row>
    <row r="60" spans="1:26" ht="16" thickBot="1">
      <c r="A60" s="25">
        <v>17.5</v>
      </c>
      <c r="B60" s="25">
        <v>3</v>
      </c>
      <c r="C60" s="27">
        <v>26.875</v>
      </c>
      <c r="D60" s="31" t="s">
        <v>33</v>
      </c>
      <c r="E60" s="32">
        <v>7</v>
      </c>
      <c r="F60" s="28">
        <f t="shared" si="0"/>
        <v>1.925</v>
      </c>
      <c r="G60" s="25">
        <f t="shared" si="1"/>
        <v>0.33</v>
      </c>
      <c r="H60" s="25">
        <f t="shared" si="2"/>
        <v>2.9562499999999998</v>
      </c>
      <c r="I60" s="26">
        <f t="shared" si="4"/>
        <v>40.622083333333336</v>
      </c>
      <c r="J60" s="25"/>
      <c r="L60" s="43" t="s">
        <v>33</v>
      </c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Z60" s="158" t="s">
        <v>229</v>
      </c>
    </row>
    <row r="61" spans="1:26" ht="16" thickBot="1">
      <c r="A61" s="25">
        <v>17.5</v>
      </c>
      <c r="B61" s="25">
        <v>3</v>
      </c>
      <c r="C61" s="27">
        <v>30</v>
      </c>
      <c r="D61" s="31" t="s">
        <v>26</v>
      </c>
      <c r="E61" s="32">
        <v>8</v>
      </c>
      <c r="F61" s="28">
        <f t="shared" si="0"/>
        <v>1.925</v>
      </c>
      <c r="G61" s="25">
        <f t="shared" si="1"/>
        <v>0.33</v>
      </c>
      <c r="H61" s="25">
        <f t="shared" si="2"/>
        <v>3.3</v>
      </c>
      <c r="I61" s="26">
        <f t="shared" si="4"/>
        <v>40.278333333333336</v>
      </c>
      <c r="J61" s="25"/>
      <c r="L61" t="s">
        <v>223</v>
      </c>
      <c r="Z61" s="158"/>
    </row>
    <row r="62" spans="1:26" ht="16" thickBot="1">
      <c r="A62" s="25">
        <v>5</v>
      </c>
      <c r="B62" s="25">
        <v>5</v>
      </c>
      <c r="C62" s="27">
        <v>10</v>
      </c>
      <c r="D62" s="31" t="s">
        <v>27</v>
      </c>
      <c r="E62" s="32">
        <v>8</v>
      </c>
      <c r="F62" s="28">
        <f t="shared" si="0"/>
        <v>0.55000000000000004</v>
      </c>
      <c r="G62" s="25">
        <f t="shared" si="1"/>
        <v>0.55000000000000004</v>
      </c>
      <c r="H62" s="25">
        <f t="shared" si="2"/>
        <v>1.1000000000000001</v>
      </c>
      <c r="I62" s="26">
        <f t="shared" si="4"/>
        <v>43.633333333333333</v>
      </c>
      <c r="J62" s="25"/>
      <c r="L62" s="39"/>
      <c r="M62" s="40">
        <v>1</v>
      </c>
      <c r="N62" s="40">
        <v>2</v>
      </c>
      <c r="O62" s="40">
        <v>3</v>
      </c>
      <c r="P62" s="40">
        <v>4</v>
      </c>
      <c r="Q62" s="40">
        <v>5</v>
      </c>
      <c r="R62" s="40">
        <v>6</v>
      </c>
      <c r="S62" s="40">
        <v>7</v>
      </c>
      <c r="T62" s="40">
        <v>8</v>
      </c>
      <c r="U62" s="40">
        <v>9</v>
      </c>
      <c r="V62" s="40">
        <v>10</v>
      </c>
      <c r="W62" s="40">
        <v>11</v>
      </c>
      <c r="X62" s="41">
        <v>12</v>
      </c>
      <c r="Z62" s="158"/>
    </row>
    <row r="63" spans="1:26" ht="16" customHeight="1">
      <c r="A63" s="25">
        <v>5</v>
      </c>
      <c r="B63" s="25">
        <v>5</v>
      </c>
      <c r="C63" s="27">
        <v>10</v>
      </c>
      <c r="D63" s="31" t="s">
        <v>28</v>
      </c>
      <c r="E63" s="32">
        <v>8</v>
      </c>
      <c r="F63" s="28">
        <f t="shared" si="0"/>
        <v>0.55000000000000004</v>
      </c>
      <c r="G63" s="25">
        <f t="shared" si="1"/>
        <v>0.55000000000000004</v>
      </c>
      <c r="H63" s="25">
        <f t="shared" si="2"/>
        <v>1.1000000000000001</v>
      </c>
      <c r="I63" s="26">
        <f t="shared" si="4"/>
        <v>43.633333333333333</v>
      </c>
      <c r="J63" s="25"/>
      <c r="L63" s="42" t="s">
        <v>26</v>
      </c>
      <c r="M63" s="185">
        <v>5</v>
      </c>
      <c r="N63" s="185">
        <v>6</v>
      </c>
      <c r="O63" s="185">
        <v>7</v>
      </c>
      <c r="P63" s="185">
        <v>8</v>
      </c>
      <c r="Q63" s="185">
        <v>1</v>
      </c>
      <c r="R63" s="185">
        <v>2</v>
      </c>
      <c r="S63" s="185">
        <v>3</v>
      </c>
      <c r="T63" s="185">
        <v>4</v>
      </c>
      <c r="U63" s="185">
        <v>5</v>
      </c>
      <c r="V63" s="185">
        <v>6</v>
      </c>
      <c r="W63" s="185">
        <v>7</v>
      </c>
      <c r="X63" s="185">
        <v>8</v>
      </c>
      <c r="Z63" s="158"/>
    </row>
    <row r="64" spans="1:26">
      <c r="A64" s="25">
        <v>5</v>
      </c>
      <c r="B64" s="25">
        <v>5</v>
      </c>
      <c r="C64" s="27">
        <v>10</v>
      </c>
      <c r="D64" s="31" t="s">
        <v>29</v>
      </c>
      <c r="E64" s="32">
        <v>8</v>
      </c>
      <c r="F64" s="28">
        <f t="shared" si="0"/>
        <v>0.55000000000000004</v>
      </c>
      <c r="G64" s="25">
        <f t="shared" si="1"/>
        <v>0.55000000000000004</v>
      </c>
      <c r="H64" s="25">
        <f t="shared" si="2"/>
        <v>1.1000000000000001</v>
      </c>
      <c r="I64" s="26">
        <f t="shared" si="4"/>
        <v>43.633333333333333</v>
      </c>
      <c r="J64" s="25"/>
      <c r="L64" s="42" t="s">
        <v>27</v>
      </c>
      <c r="M64" s="186"/>
      <c r="N64" s="186"/>
      <c r="O64" s="186"/>
      <c r="P64" s="186"/>
      <c r="Q64" s="186"/>
      <c r="R64" s="186"/>
      <c r="S64" s="186"/>
      <c r="T64" s="186"/>
      <c r="U64" s="186"/>
      <c r="V64" s="186"/>
      <c r="W64" s="186"/>
      <c r="X64" s="186"/>
      <c r="Z64" s="158"/>
    </row>
    <row r="65" spans="1:26">
      <c r="A65" s="25">
        <v>5</v>
      </c>
      <c r="B65" s="25">
        <v>5</v>
      </c>
      <c r="C65" s="27">
        <v>10</v>
      </c>
      <c r="D65" s="31" t="s">
        <v>30</v>
      </c>
      <c r="E65" s="32">
        <v>8</v>
      </c>
      <c r="F65" s="28">
        <f t="shared" si="0"/>
        <v>0.55000000000000004</v>
      </c>
      <c r="G65" s="25">
        <f t="shared" si="1"/>
        <v>0.55000000000000004</v>
      </c>
      <c r="H65" s="25">
        <f t="shared" si="2"/>
        <v>1.1000000000000001</v>
      </c>
      <c r="I65" s="26">
        <f t="shared" si="4"/>
        <v>43.633333333333333</v>
      </c>
      <c r="J65" s="25"/>
      <c r="L65" s="42" t="s">
        <v>28</v>
      </c>
      <c r="M65" s="186"/>
      <c r="N65" s="186"/>
      <c r="O65" s="186"/>
      <c r="P65" s="186"/>
      <c r="Q65" s="186"/>
      <c r="R65" s="186"/>
      <c r="S65" s="186"/>
      <c r="T65" s="186"/>
      <c r="U65" s="186"/>
      <c r="V65" s="186"/>
      <c r="W65" s="186"/>
      <c r="X65" s="186"/>
      <c r="Z65" s="158"/>
    </row>
    <row r="66" spans="1:26">
      <c r="A66" s="25">
        <v>5</v>
      </c>
      <c r="B66" s="25">
        <v>5</v>
      </c>
      <c r="C66" s="27">
        <v>10</v>
      </c>
      <c r="D66" s="31" t="s">
        <v>31</v>
      </c>
      <c r="E66" s="32">
        <v>8</v>
      </c>
      <c r="F66" s="28">
        <f t="shared" si="0"/>
        <v>0.55000000000000004</v>
      </c>
      <c r="G66" s="25">
        <f t="shared" si="1"/>
        <v>0.55000000000000004</v>
      </c>
      <c r="H66" s="25">
        <f t="shared" si="2"/>
        <v>1.1000000000000001</v>
      </c>
      <c r="I66" s="26">
        <f t="shared" si="4"/>
        <v>43.633333333333333</v>
      </c>
      <c r="J66" s="25"/>
      <c r="L66" s="42" t="s">
        <v>29</v>
      </c>
      <c r="M66" s="186"/>
      <c r="N66" s="186"/>
      <c r="O66" s="186"/>
      <c r="P66" s="186"/>
      <c r="Q66" s="186"/>
      <c r="R66" s="186"/>
      <c r="S66" s="186"/>
      <c r="T66" s="186"/>
      <c r="U66" s="186"/>
      <c r="V66" s="186"/>
      <c r="W66" s="186"/>
      <c r="X66" s="186"/>
      <c r="Z66" s="158"/>
    </row>
    <row r="67" spans="1:26">
      <c r="A67" s="25">
        <v>5</v>
      </c>
      <c r="B67" s="25">
        <v>5</v>
      </c>
      <c r="C67" s="27">
        <v>10</v>
      </c>
      <c r="D67" s="31" t="s">
        <v>32</v>
      </c>
      <c r="E67" s="32">
        <v>8</v>
      </c>
      <c r="F67" s="28">
        <f t="shared" si="0"/>
        <v>0.55000000000000004</v>
      </c>
      <c r="G67" s="25">
        <f t="shared" si="1"/>
        <v>0.55000000000000004</v>
      </c>
      <c r="H67" s="25">
        <f t="shared" si="2"/>
        <v>1.1000000000000001</v>
      </c>
      <c r="I67" s="26">
        <f t="shared" si="4"/>
        <v>43.633333333333333</v>
      </c>
      <c r="J67" s="25"/>
      <c r="L67" s="42" t="s">
        <v>30</v>
      </c>
      <c r="M67" s="186"/>
      <c r="N67" s="186"/>
      <c r="O67" s="186"/>
      <c r="P67" s="186"/>
      <c r="Q67" s="186"/>
      <c r="R67" s="186"/>
      <c r="S67" s="186"/>
      <c r="T67" s="186"/>
      <c r="U67" s="186"/>
      <c r="V67" s="186"/>
      <c r="W67" s="186"/>
      <c r="X67" s="186"/>
      <c r="Z67" s="158"/>
    </row>
    <row r="68" spans="1:26">
      <c r="A68" s="25">
        <v>5</v>
      </c>
      <c r="B68" s="25">
        <v>5</v>
      </c>
      <c r="C68" s="27">
        <v>10</v>
      </c>
      <c r="D68" s="31" t="s">
        <v>33</v>
      </c>
      <c r="E68" s="32">
        <v>8</v>
      </c>
      <c r="F68" s="28">
        <f t="shared" si="0"/>
        <v>0.55000000000000004</v>
      </c>
      <c r="G68" s="25">
        <f t="shared" si="1"/>
        <v>0.55000000000000004</v>
      </c>
      <c r="H68" s="25">
        <f t="shared" si="2"/>
        <v>1.1000000000000001</v>
      </c>
      <c r="I68" s="26">
        <f t="shared" si="4"/>
        <v>43.633333333333333</v>
      </c>
      <c r="J68" s="25"/>
      <c r="L68" s="42" t="s">
        <v>31</v>
      </c>
      <c r="M68" s="186"/>
      <c r="N68" s="186"/>
      <c r="O68" s="186"/>
      <c r="P68" s="186"/>
      <c r="Q68" s="186"/>
      <c r="R68" s="186"/>
      <c r="S68" s="186"/>
      <c r="T68" s="186"/>
      <c r="U68" s="186"/>
      <c r="V68" s="186"/>
      <c r="W68" s="186"/>
      <c r="X68" s="186"/>
      <c r="Z68" s="158"/>
    </row>
    <row r="69" spans="1:26">
      <c r="A69" t="s">
        <v>7</v>
      </c>
      <c r="H69" t="s">
        <v>59</v>
      </c>
      <c r="I69" s="20">
        <f>AVERAGE(I5:I68)</f>
        <v>41.742708333333333</v>
      </c>
      <c r="L69" s="42" t="s">
        <v>32</v>
      </c>
      <c r="M69" s="186"/>
      <c r="N69" s="186"/>
      <c r="O69" s="186"/>
      <c r="P69" s="186"/>
      <c r="Q69" s="186"/>
      <c r="R69" s="186"/>
      <c r="S69" s="186"/>
      <c r="T69" s="186"/>
      <c r="U69" s="186"/>
      <c r="V69" s="186"/>
      <c r="W69" s="186"/>
      <c r="X69" s="186"/>
      <c r="Z69" s="158"/>
    </row>
    <row r="70" spans="1:26" ht="16" thickBot="1">
      <c r="A70">
        <f>COUNT(A5:A68)</f>
        <v>64</v>
      </c>
      <c r="B70" s="1"/>
      <c r="C70" s="1"/>
      <c r="D70" s="89"/>
      <c r="E70" s="90"/>
      <c r="F70" s="1"/>
      <c r="G70" s="1"/>
      <c r="I70" s="20">
        <f>MAX(I5:I68)</f>
        <v>43.633333333333333</v>
      </c>
      <c r="J70" s="20">
        <f>I70-I69</f>
        <v>1.890625</v>
      </c>
      <c r="K70" t="s">
        <v>37</v>
      </c>
      <c r="L70" s="43" t="s">
        <v>33</v>
      </c>
      <c r="M70" s="187"/>
      <c r="N70" s="187"/>
      <c r="O70" s="187"/>
      <c r="P70" s="187"/>
      <c r="Q70" s="187"/>
      <c r="R70" s="187"/>
      <c r="S70" s="187"/>
      <c r="T70" s="187"/>
      <c r="U70" s="187"/>
      <c r="V70" s="187"/>
      <c r="W70" s="187"/>
      <c r="X70" s="187"/>
      <c r="Z70" s="158"/>
    </row>
    <row r="71" spans="1:26" ht="16" thickBot="1">
      <c r="A71" s="1"/>
      <c r="B71" s="1"/>
      <c r="C71" s="1"/>
      <c r="D71" s="89"/>
      <c r="E71" s="90"/>
      <c r="F71" s="1"/>
      <c r="G71" s="1"/>
      <c r="H71" s="1"/>
      <c r="I71" s="131"/>
      <c r="J71" s="1"/>
      <c r="L71" s="157" t="s">
        <v>224</v>
      </c>
    </row>
    <row r="72" spans="1:26" ht="16" thickBot="1">
      <c r="A72" s="1" t="s">
        <v>130</v>
      </c>
      <c r="B72" s="1"/>
      <c r="C72" s="1"/>
      <c r="D72" s="89"/>
      <c r="E72" s="90"/>
      <c r="F72" s="1"/>
      <c r="G72" s="1"/>
      <c r="H72" s="1"/>
      <c r="I72" s="131"/>
      <c r="J72" s="1"/>
      <c r="L72" s="39"/>
      <c r="M72" s="40">
        <v>1</v>
      </c>
      <c r="N72" s="40">
        <v>2</v>
      </c>
      <c r="O72" s="40">
        <v>3</v>
      </c>
      <c r="P72" s="40">
        <v>4</v>
      </c>
      <c r="Q72" s="40">
        <v>5</v>
      </c>
      <c r="R72" s="40">
        <v>6</v>
      </c>
      <c r="S72" s="40">
        <v>7</v>
      </c>
      <c r="T72" s="40">
        <v>8</v>
      </c>
      <c r="U72" s="40">
        <v>9</v>
      </c>
      <c r="V72" s="40">
        <v>10</v>
      </c>
      <c r="W72" s="40">
        <v>11</v>
      </c>
      <c r="X72" s="41">
        <v>12</v>
      </c>
      <c r="Z72" s="158"/>
    </row>
    <row r="73" spans="1:26" ht="16" customHeight="1">
      <c r="A73" s="1" t="s">
        <v>245</v>
      </c>
      <c r="B73" s="1"/>
      <c r="C73" s="1"/>
      <c r="D73" s="89"/>
      <c r="E73" s="90"/>
      <c r="F73" s="1"/>
      <c r="G73" s="1"/>
      <c r="H73" s="1"/>
      <c r="I73" s="131"/>
      <c r="J73" s="1"/>
      <c r="L73" s="42" t="s">
        <v>26</v>
      </c>
      <c r="M73" s="185">
        <v>1</v>
      </c>
      <c r="N73" s="185">
        <v>2</v>
      </c>
      <c r="O73" s="185">
        <v>3</v>
      </c>
      <c r="P73" s="185">
        <v>4</v>
      </c>
      <c r="Q73" s="185">
        <v>5</v>
      </c>
      <c r="R73" s="185">
        <v>6</v>
      </c>
      <c r="S73" s="185">
        <v>7</v>
      </c>
      <c r="T73" s="185">
        <v>8</v>
      </c>
      <c r="U73" s="185">
        <v>1</v>
      </c>
      <c r="V73" s="185">
        <v>2</v>
      </c>
      <c r="W73" s="185">
        <v>3</v>
      </c>
      <c r="X73" s="185">
        <v>4</v>
      </c>
      <c r="Z73" s="158"/>
    </row>
    <row r="74" spans="1:26">
      <c r="A74" s="74" t="s">
        <v>246</v>
      </c>
      <c r="B74" s="1"/>
      <c r="C74" s="1"/>
      <c r="D74" s="89"/>
      <c r="E74" s="90"/>
      <c r="F74" s="74" t="s">
        <v>253</v>
      </c>
      <c r="G74" s="1"/>
      <c r="H74" s="1"/>
      <c r="I74" s="131"/>
      <c r="J74" s="1"/>
      <c r="L74" s="42" t="s">
        <v>27</v>
      </c>
      <c r="M74" s="186"/>
      <c r="N74" s="186"/>
      <c r="O74" s="186"/>
      <c r="P74" s="186"/>
      <c r="Q74" s="186"/>
      <c r="R74" s="186"/>
      <c r="S74" s="186"/>
      <c r="T74" s="186"/>
      <c r="U74" s="186"/>
      <c r="V74" s="186"/>
      <c r="W74" s="186"/>
      <c r="X74" s="186"/>
      <c r="Z74" s="158"/>
    </row>
    <row r="75" spans="1:26">
      <c r="A75" s="74" t="s">
        <v>250</v>
      </c>
      <c r="B75" s="1">
        <v>41.74</v>
      </c>
      <c r="C75" s="1"/>
      <c r="D75" s="89"/>
      <c r="E75" s="90"/>
      <c r="F75" s="74" t="s">
        <v>250</v>
      </c>
      <c r="G75" s="1">
        <v>41.74</v>
      </c>
      <c r="H75" s="1"/>
      <c r="I75" s="131"/>
      <c r="J75" s="1"/>
      <c r="L75" s="42" t="s">
        <v>28</v>
      </c>
      <c r="M75" s="186"/>
      <c r="N75" s="186"/>
      <c r="O75" s="186"/>
      <c r="P75" s="186"/>
      <c r="Q75" s="186"/>
      <c r="R75" s="186"/>
      <c r="S75" s="186"/>
      <c r="T75" s="186"/>
      <c r="U75" s="186"/>
      <c r="V75" s="186"/>
      <c r="W75" s="186"/>
      <c r="X75" s="186"/>
      <c r="Z75" s="158"/>
    </row>
    <row r="76" spans="1:26">
      <c r="A76" s="74" t="s">
        <v>247</v>
      </c>
      <c r="B76" s="1">
        <v>10</v>
      </c>
      <c r="C76" s="1"/>
      <c r="D76" s="89"/>
      <c r="E76" s="90"/>
      <c r="F76" s="74" t="s">
        <v>247</v>
      </c>
      <c r="G76" s="1">
        <v>10</v>
      </c>
      <c r="H76" s="1"/>
      <c r="I76" s="131"/>
      <c r="J76" s="1"/>
      <c r="L76" s="42" t="s">
        <v>29</v>
      </c>
      <c r="M76" s="186"/>
      <c r="N76" s="186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Z76" s="158"/>
    </row>
    <row r="77" spans="1:26" ht="16" thickBot="1">
      <c r="A77" s="74" t="s">
        <v>248</v>
      </c>
      <c r="B77" s="1">
        <f>G38</f>
        <v>0.11</v>
      </c>
      <c r="C77" s="1" t="s">
        <v>252</v>
      </c>
      <c r="D77" s="89"/>
      <c r="E77" s="90"/>
      <c r="F77" s="74" t="s">
        <v>248</v>
      </c>
      <c r="G77" s="1">
        <f>G44</f>
        <v>0.16500000000000001</v>
      </c>
      <c r="H77" s="1" t="s">
        <v>252</v>
      </c>
      <c r="I77" s="131"/>
      <c r="J77" s="1"/>
      <c r="L77" s="42" t="s">
        <v>30</v>
      </c>
      <c r="M77" s="186"/>
      <c r="N77" s="186"/>
      <c r="O77" s="186"/>
      <c r="P77" s="186"/>
      <c r="Q77" s="186"/>
      <c r="R77" s="186"/>
      <c r="S77" s="186"/>
      <c r="T77" s="186"/>
      <c r="U77" s="186"/>
      <c r="V77" s="186"/>
      <c r="W77" s="186"/>
      <c r="X77" s="186"/>
      <c r="Z77" s="158"/>
    </row>
    <row r="78" spans="1:26">
      <c r="A78" s="74" t="s">
        <v>249</v>
      </c>
      <c r="B78" s="1">
        <f>B76*B77</f>
        <v>1.1000000000000001</v>
      </c>
      <c r="C78" s="159">
        <f>B78+(B78*0.1)</f>
        <v>1.2100000000000002</v>
      </c>
      <c r="D78" s="89"/>
      <c r="E78" s="90"/>
      <c r="F78" s="74" t="s">
        <v>249</v>
      </c>
      <c r="G78" s="1">
        <f>G77*G76</f>
        <v>1.6500000000000001</v>
      </c>
      <c r="H78" s="159">
        <f>G78+(G78*0.1)</f>
        <v>1.8150000000000002</v>
      </c>
      <c r="I78" s="131"/>
      <c r="J78" s="1"/>
      <c r="L78" s="42" t="s">
        <v>31</v>
      </c>
      <c r="M78" s="186"/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Z78" s="158"/>
    </row>
    <row r="79" spans="1:26" ht="16" thickBot="1">
      <c r="A79" s="74" t="s">
        <v>251</v>
      </c>
      <c r="B79" s="1">
        <f>B75*B76</f>
        <v>417.40000000000003</v>
      </c>
      <c r="C79" s="160">
        <f>B79 + (B79*0.1)</f>
        <v>459.14000000000004</v>
      </c>
      <c r="D79" s="89"/>
      <c r="E79" s="90"/>
      <c r="F79" s="74" t="s">
        <v>251</v>
      </c>
      <c r="G79" s="1">
        <f>G75*G76</f>
        <v>417.40000000000003</v>
      </c>
      <c r="H79" s="160">
        <f>G79 + (G79*0.1)</f>
        <v>459.14000000000004</v>
      </c>
      <c r="I79" s="131"/>
      <c r="J79" s="1"/>
      <c r="L79" s="42" t="s">
        <v>32</v>
      </c>
      <c r="M79" s="186"/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Z79" s="158"/>
    </row>
    <row r="80" spans="1:26" ht="16" thickBot="1">
      <c r="A80" s="1"/>
      <c r="B80" s="1"/>
      <c r="C80" s="1"/>
      <c r="D80" s="89"/>
      <c r="E80" s="90"/>
      <c r="F80" s="1"/>
      <c r="G80" s="1"/>
      <c r="H80" s="1"/>
      <c r="I80" s="131"/>
      <c r="J80" s="1"/>
      <c r="L80" s="43" t="s">
        <v>33</v>
      </c>
      <c r="M80" s="187"/>
      <c r="N80" s="187"/>
      <c r="O80" s="187"/>
      <c r="P80" s="187"/>
      <c r="Q80" s="187"/>
      <c r="R80" s="187"/>
      <c r="S80" s="187"/>
      <c r="T80" s="187"/>
      <c r="U80" s="187"/>
      <c r="V80" s="187"/>
      <c r="W80" s="187"/>
      <c r="X80" s="187"/>
      <c r="Z80" s="158" t="s">
        <v>228</v>
      </c>
    </row>
    <row r="81" spans="1:26" ht="16" thickBot="1">
      <c r="A81" s="74" t="s">
        <v>254</v>
      </c>
      <c r="B81" s="1"/>
      <c r="C81" s="1"/>
      <c r="D81" s="89"/>
      <c r="E81" s="90"/>
      <c r="F81" s="74" t="s">
        <v>255</v>
      </c>
      <c r="G81" s="1"/>
      <c r="H81" s="1"/>
      <c r="I81" s="131"/>
      <c r="J81" s="1"/>
      <c r="L81" s="157" t="s">
        <v>225</v>
      </c>
      <c r="Z81" s="158"/>
    </row>
    <row r="82" spans="1:26" ht="16" thickBot="1">
      <c r="A82" s="74" t="s">
        <v>250</v>
      </c>
      <c r="B82" s="1">
        <v>41.74</v>
      </c>
      <c r="C82" s="1"/>
      <c r="D82" s="89"/>
      <c r="E82" s="90"/>
      <c r="F82" s="74" t="s">
        <v>250</v>
      </c>
      <c r="G82" s="1">
        <v>41.74</v>
      </c>
      <c r="H82" s="1"/>
      <c r="I82" s="131"/>
      <c r="J82" s="1"/>
      <c r="L82" s="39"/>
      <c r="M82" s="40">
        <v>1</v>
      </c>
      <c r="N82" s="40">
        <v>2</v>
      </c>
      <c r="O82" s="40">
        <v>3</v>
      </c>
      <c r="P82" s="40">
        <v>4</v>
      </c>
      <c r="Q82" s="40">
        <v>5</v>
      </c>
      <c r="R82" s="40">
        <v>6</v>
      </c>
      <c r="S82" s="40">
        <v>7</v>
      </c>
      <c r="T82" s="40">
        <v>8</v>
      </c>
      <c r="U82" s="40">
        <v>9</v>
      </c>
      <c r="V82" s="40">
        <v>10</v>
      </c>
      <c r="W82" s="40">
        <v>11</v>
      </c>
      <c r="X82" s="41">
        <v>12</v>
      </c>
      <c r="Z82" s="158"/>
    </row>
    <row r="83" spans="1:26" ht="16" customHeight="1">
      <c r="A83" s="74" t="s">
        <v>247</v>
      </c>
      <c r="B83" s="1">
        <v>10</v>
      </c>
      <c r="C83" s="1"/>
      <c r="D83" s="89"/>
      <c r="E83" s="90"/>
      <c r="F83" s="74" t="s">
        <v>247</v>
      </c>
      <c r="G83" s="1">
        <v>10</v>
      </c>
      <c r="H83" s="1"/>
      <c r="I83" s="131"/>
      <c r="J83" s="1"/>
      <c r="L83" s="42" t="s">
        <v>26</v>
      </c>
      <c r="M83" s="185">
        <v>5</v>
      </c>
      <c r="N83" s="185">
        <v>6</v>
      </c>
      <c r="O83" s="185">
        <v>7</v>
      </c>
      <c r="P83" s="185">
        <v>8</v>
      </c>
      <c r="Q83" s="185">
        <v>1</v>
      </c>
      <c r="R83" s="185">
        <v>2</v>
      </c>
      <c r="S83" s="185">
        <v>3</v>
      </c>
      <c r="T83" s="185">
        <v>4</v>
      </c>
      <c r="U83" s="185">
        <v>5</v>
      </c>
      <c r="V83" s="185">
        <v>6</v>
      </c>
      <c r="W83" s="185">
        <v>7</v>
      </c>
      <c r="X83" s="185">
        <v>8</v>
      </c>
      <c r="Z83" s="158"/>
    </row>
    <row r="84" spans="1:26" ht="16" thickBot="1">
      <c r="A84" s="74" t="s">
        <v>248</v>
      </c>
      <c r="B84" s="1">
        <f>G48</f>
        <v>0.22</v>
      </c>
      <c r="C84" s="1" t="s">
        <v>252</v>
      </c>
      <c r="D84" s="89"/>
      <c r="E84" s="90"/>
      <c r="F84" s="74" t="s">
        <v>248</v>
      </c>
      <c r="G84" s="1">
        <f>G53</f>
        <v>0.27500000000000002</v>
      </c>
      <c r="H84" s="1" t="s">
        <v>252</v>
      </c>
      <c r="I84" s="131"/>
      <c r="J84" s="1"/>
      <c r="L84" s="42" t="s">
        <v>27</v>
      </c>
      <c r="M84" s="186"/>
      <c r="N84" s="186"/>
      <c r="O84" s="186"/>
      <c r="P84" s="186"/>
      <c r="Q84" s="186"/>
      <c r="R84" s="186"/>
      <c r="S84" s="186"/>
      <c r="T84" s="186"/>
      <c r="U84" s="186"/>
      <c r="V84" s="186"/>
      <c r="W84" s="186"/>
      <c r="X84" s="186"/>
      <c r="Z84" s="158"/>
    </row>
    <row r="85" spans="1:26">
      <c r="A85" s="74" t="s">
        <v>249</v>
      </c>
      <c r="B85" s="1">
        <f>B84*B83</f>
        <v>2.2000000000000002</v>
      </c>
      <c r="C85" s="159">
        <f>B85+(B85*0.1)</f>
        <v>2.4200000000000004</v>
      </c>
      <c r="D85" s="89"/>
      <c r="E85" s="90"/>
      <c r="F85" s="74" t="s">
        <v>249</v>
      </c>
      <c r="G85" s="1">
        <f>G84*G83</f>
        <v>2.75</v>
      </c>
      <c r="H85" s="159">
        <f>G85+(G85*0.1)</f>
        <v>3.0249999999999999</v>
      </c>
      <c r="I85" s="131"/>
      <c r="J85" s="1"/>
      <c r="L85" s="42" t="s">
        <v>28</v>
      </c>
      <c r="M85" s="186"/>
      <c r="N85" s="186"/>
      <c r="O85" s="186"/>
      <c r="P85" s="186"/>
      <c r="Q85" s="186"/>
      <c r="R85" s="186"/>
      <c r="S85" s="186"/>
      <c r="T85" s="186"/>
      <c r="U85" s="186"/>
      <c r="V85" s="186"/>
      <c r="W85" s="186"/>
      <c r="X85" s="186"/>
      <c r="Z85" s="158"/>
    </row>
    <row r="86" spans="1:26" ht="16" thickBot="1">
      <c r="A86" s="74" t="s">
        <v>251</v>
      </c>
      <c r="B86" s="1">
        <f>B82*B83</f>
        <v>417.40000000000003</v>
      </c>
      <c r="C86" s="160">
        <f>B86 + (B86*0.1)</f>
        <v>459.14000000000004</v>
      </c>
      <c r="F86" s="74" t="s">
        <v>251</v>
      </c>
      <c r="G86" s="1">
        <f>G82*G83</f>
        <v>417.40000000000003</v>
      </c>
      <c r="H86" s="160">
        <f>G86 + (G86*0.1)</f>
        <v>459.14000000000004</v>
      </c>
      <c r="L86" s="42" t="s">
        <v>29</v>
      </c>
      <c r="M86" s="186"/>
      <c r="N86" s="186"/>
      <c r="O86" s="186"/>
      <c r="P86" s="186"/>
      <c r="Q86" s="186"/>
      <c r="R86" s="186"/>
      <c r="S86" s="186"/>
      <c r="T86" s="186"/>
      <c r="U86" s="186"/>
      <c r="V86" s="186"/>
      <c r="W86" s="186"/>
      <c r="X86" s="186"/>
      <c r="Z86" s="158"/>
    </row>
    <row r="87" spans="1:26">
      <c r="L87" s="42" t="s">
        <v>30</v>
      </c>
      <c r="M87" s="186"/>
      <c r="N87" s="186"/>
      <c r="O87" s="186"/>
      <c r="P87" s="186"/>
      <c r="Q87" s="186"/>
      <c r="R87" s="186"/>
      <c r="S87" s="186"/>
      <c r="T87" s="186"/>
      <c r="U87" s="186"/>
      <c r="V87" s="186"/>
      <c r="W87" s="186"/>
      <c r="X87" s="186"/>
      <c r="Z87" s="158"/>
    </row>
    <row r="88" spans="1:26">
      <c r="A88" s="74" t="s">
        <v>257</v>
      </c>
      <c r="B88" s="1"/>
      <c r="C88" s="1"/>
      <c r="F88" s="74" t="s">
        <v>258</v>
      </c>
      <c r="G88" s="1"/>
      <c r="H88" s="1"/>
      <c r="L88" s="42" t="s">
        <v>31</v>
      </c>
      <c r="M88" s="186"/>
      <c r="N88" s="186"/>
      <c r="O88" s="186"/>
      <c r="P88" s="186"/>
      <c r="Q88" s="186"/>
      <c r="R88" s="186"/>
      <c r="S88" s="186"/>
      <c r="T88" s="186"/>
      <c r="U88" s="186"/>
      <c r="V88" s="186"/>
      <c r="W88" s="186"/>
      <c r="X88" s="186"/>
      <c r="Z88" s="158"/>
    </row>
    <row r="89" spans="1:26">
      <c r="A89" s="74" t="s">
        <v>250</v>
      </c>
      <c r="B89" s="1">
        <v>41.74</v>
      </c>
      <c r="C89" s="1"/>
      <c r="F89" s="74" t="s">
        <v>250</v>
      </c>
      <c r="G89" s="1">
        <v>41.74</v>
      </c>
      <c r="H89" s="1"/>
      <c r="L89" s="42" t="s">
        <v>32</v>
      </c>
      <c r="M89" s="186"/>
      <c r="N89" s="186"/>
      <c r="O89" s="186"/>
      <c r="P89" s="186"/>
      <c r="Q89" s="186"/>
      <c r="R89" s="186"/>
      <c r="S89" s="186"/>
      <c r="T89" s="186"/>
      <c r="U89" s="186"/>
      <c r="V89" s="186"/>
      <c r="W89" s="186"/>
      <c r="X89" s="186"/>
      <c r="Z89" s="158"/>
    </row>
    <row r="90" spans="1:26" ht="16" thickBot="1">
      <c r="A90" s="74" t="s">
        <v>247</v>
      </c>
      <c r="B90" s="1">
        <v>10</v>
      </c>
      <c r="C90" s="1"/>
      <c r="F90" s="74" t="s">
        <v>247</v>
      </c>
      <c r="G90" s="1">
        <v>10</v>
      </c>
      <c r="H90" s="1"/>
      <c r="L90" s="43" t="s">
        <v>33</v>
      </c>
      <c r="M90" s="187"/>
      <c r="N90" s="187"/>
      <c r="O90" s="187"/>
      <c r="P90" s="187"/>
      <c r="Q90" s="187"/>
      <c r="R90" s="187"/>
      <c r="S90" s="187"/>
      <c r="T90" s="187"/>
      <c r="U90" s="187"/>
      <c r="V90" s="187"/>
      <c r="W90" s="187"/>
      <c r="X90" s="187"/>
      <c r="Z90" s="158"/>
    </row>
    <row r="91" spans="1:26" ht="16" thickBot="1">
      <c r="A91" s="74" t="s">
        <v>248</v>
      </c>
      <c r="B91" s="1">
        <f>G59</f>
        <v>0.33</v>
      </c>
      <c r="C91" s="1" t="s">
        <v>252</v>
      </c>
      <c r="F91" s="74" t="s">
        <v>248</v>
      </c>
      <c r="G91" s="1" t="str">
        <f>L59</f>
        <v>G</v>
      </c>
      <c r="H91" s="1" t="s">
        <v>252</v>
      </c>
    </row>
    <row r="92" spans="1:26">
      <c r="A92" s="74" t="s">
        <v>249</v>
      </c>
      <c r="B92" s="1">
        <f>B91*B90</f>
        <v>3.3000000000000003</v>
      </c>
      <c r="C92" s="159">
        <f>B92+(B92*0.1)</f>
        <v>3.6300000000000003</v>
      </c>
      <c r="F92" s="74" t="s">
        <v>249</v>
      </c>
      <c r="G92" s="1">
        <f>G63</f>
        <v>0.55000000000000004</v>
      </c>
      <c r="H92" s="159">
        <f>G92+(G92*0.1)</f>
        <v>0.60500000000000009</v>
      </c>
    </row>
    <row r="93" spans="1:26" ht="16" thickBot="1">
      <c r="A93" s="74" t="s">
        <v>251</v>
      </c>
      <c r="B93" s="1">
        <f>B89*B90</f>
        <v>417.40000000000003</v>
      </c>
      <c r="C93" s="160">
        <f>B93 + (B93*0.1)</f>
        <v>459.14000000000004</v>
      </c>
      <c r="D93" s="10"/>
      <c r="E93" s="10"/>
      <c r="F93" s="74" t="s">
        <v>251</v>
      </c>
      <c r="G93" s="1">
        <f>G89*G90</f>
        <v>417.40000000000003</v>
      </c>
      <c r="H93" s="160">
        <f>G93 + (G93*0.1)</f>
        <v>459.14000000000004</v>
      </c>
    </row>
    <row r="94" spans="1:26">
      <c r="D94" s="10"/>
      <c r="E94" s="10"/>
    </row>
    <row r="95" spans="1:26">
      <c r="D95" s="10"/>
      <c r="E95" s="10"/>
    </row>
    <row r="96" spans="1:26">
      <c r="A96" t="s">
        <v>256</v>
      </c>
      <c r="D96" s="10"/>
      <c r="E96" s="10"/>
    </row>
    <row r="97" spans="1:12">
      <c r="D97" s="10"/>
      <c r="E97" s="10"/>
      <c r="J97" s="65" t="s">
        <v>111</v>
      </c>
      <c r="K97" s="66">
        <v>830</v>
      </c>
      <c r="L97" s="67" t="s">
        <v>112</v>
      </c>
    </row>
    <row r="98" spans="1:12" ht="16" thickBot="1">
      <c r="A98" s="74"/>
      <c r="B98" s="75"/>
      <c r="C98" s="75"/>
      <c r="D98" s="74"/>
      <c r="E98" s="10"/>
      <c r="J98" s="68" t="s">
        <v>113</v>
      </c>
      <c r="K98" s="69" t="s">
        <v>114</v>
      </c>
      <c r="L98" s="70"/>
    </row>
    <row r="99" spans="1:12">
      <c r="A99" s="79"/>
      <c r="B99" s="80"/>
      <c r="C99" s="80"/>
      <c r="D99" s="81"/>
      <c r="E99" s="82"/>
      <c r="F99" s="83"/>
      <c r="G99" t="s">
        <v>141</v>
      </c>
      <c r="J99" s="71" t="s">
        <v>115</v>
      </c>
      <c r="K99" s="10"/>
      <c r="L99" s="10"/>
    </row>
    <row r="100" spans="1:12">
      <c r="A100" s="84"/>
      <c r="B100" s="76"/>
      <c r="C100" s="72"/>
      <c r="D100" s="72"/>
      <c r="E100" s="72"/>
      <c r="F100" s="85"/>
      <c r="J100" s="72">
        <v>817</v>
      </c>
      <c r="K100" s="73" t="s">
        <v>116</v>
      </c>
      <c r="L100" s="70" t="s">
        <v>117</v>
      </c>
    </row>
    <row r="101" spans="1:12">
      <c r="A101" s="84"/>
      <c r="B101" s="77"/>
      <c r="C101" s="78"/>
      <c r="D101" s="72"/>
      <c r="E101" s="72"/>
      <c r="F101" s="85"/>
    </row>
    <row r="102" spans="1:12">
      <c r="A102" s="84"/>
      <c r="B102" s="77"/>
      <c r="C102" s="72"/>
      <c r="D102" s="72"/>
      <c r="E102" s="72"/>
      <c r="F102" s="85"/>
    </row>
    <row r="103" spans="1:12">
      <c r="A103" s="84"/>
      <c r="B103" s="72"/>
      <c r="C103" s="72"/>
      <c r="D103" s="72"/>
      <c r="E103" s="72"/>
      <c r="F103" s="85"/>
    </row>
    <row r="104" spans="1:12">
      <c r="A104" s="84"/>
      <c r="B104" s="72"/>
      <c r="C104" s="78"/>
      <c r="D104" s="72"/>
      <c r="E104" s="72"/>
      <c r="F104" s="85"/>
    </row>
    <row r="105" spans="1:12">
      <c r="A105" s="84"/>
      <c r="B105" s="72"/>
      <c r="C105" s="72"/>
      <c r="D105" s="72"/>
      <c r="E105" s="72"/>
      <c r="F105" s="85"/>
    </row>
    <row r="106" spans="1:12">
      <c r="A106" s="84"/>
      <c r="B106" s="72"/>
      <c r="C106" s="77"/>
      <c r="D106" s="72"/>
      <c r="E106" s="77"/>
      <c r="F106" s="85"/>
    </row>
    <row r="107" spans="1:12">
      <c r="A107" s="84"/>
      <c r="B107" s="72"/>
      <c r="C107" s="72"/>
      <c r="D107" s="72"/>
      <c r="E107" s="72"/>
      <c r="F107" s="85"/>
    </row>
    <row r="108" spans="1:12" ht="16" thickBot="1">
      <c r="A108" s="86"/>
      <c r="B108" s="87"/>
      <c r="C108" s="87"/>
      <c r="D108" s="87"/>
      <c r="E108" s="87"/>
      <c r="F108" s="88"/>
      <c r="I108" t="s">
        <v>265</v>
      </c>
    </row>
    <row r="109" spans="1:12">
      <c r="I109">
        <f>96*2</f>
        <v>192</v>
      </c>
    </row>
    <row r="110" spans="1:12" ht="16" thickBot="1">
      <c r="A110" t="s">
        <v>140</v>
      </c>
    </row>
    <row r="111" spans="1:12">
      <c r="A111" s="79" t="s">
        <v>131</v>
      </c>
      <c r="B111" s="80"/>
      <c r="C111" s="80"/>
      <c r="D111" s="81"/>
      <c r="E111" s="82"/>
      <c r="F111" s="83"/>
    </row>
    <row r="112" spans="1:12">
      <c r="A112" s="84"/>
      <c r="B112" s="76" t="s">
        <v>118</v>
      </c>
      <c r="C112" s="72"/>
      <c r="D112" s="72"/>
      <c r="E112" s="72"/>
      <c r="F112" s="85"/>
    </row>
    <row r="113" spans="1:6">
      <c r="A113" s="84"/>
      <c r="B113" s="77">
        <v>192</v>
      </c>
      <c r="C113" s="78" t="s">
        <v>119</v>
      </c>
      <c r="D113" s="72"/>
      <c r="E113" s="72"/>
      <c r="F113" s="85"/>
    </row>
    <row r="114" spans="1:6">
      <c r="A114" s="84"/>
      <c r="B114" s="72">
        <f>25*B113</f>
        <v>4800</v>
      </c>
      <c r="C114" s="72" t="s">
        <v>121</v>
      </c>
      <c r="D114" s="72"/>
      <c r="E114" s="72"/>
      <c r="F114" s="85"/>
    </row>
    <row r="115" spans="1:6">
      <c r="A115" s="84"/>
      <c r="B115" s="72">
        <f>(B114+0.2*B114)*2</f>
        <v>11520</v>
      </c>
      <c r="C115" s="78" t="s">
        <v>122</v>
      </c>
      <c r="D115" s="72"/>
      <c r="E115" s="72"/>
      <c r="F115" s="85"/>
    </row>
    <row r="116" spans="1:6">
      <c r="A116" s="84"/>
      <c r="B116" s="72" t="s">
        <v>123</v>
      </c>
      <c r="C116" s="72" t="s">
        <v>124</v>
      </c>
      <c r="D116" s="72" t="s">
        <v>125</v>
      </c>
      <c r="E116" s="72" t="s">
        <v>126</v>
      </c>
      <c r="F116" s="85" t="s">
        <v>127</v>
      </c>
    </row>
    <row r="117" spans="1:6">
      <c r="A117" s="84"/>
      <c r="B117" s="72">
        <f>F117*E117/C117/1000</f>
        <v>3.456</v>
      </c>
      <c r="C117" s="77">
        <v>1000</v>
      </c>
      <c r="D117" s="72">
        <f>F117-B117</f>
        <v>11516.544</v>
      </c>
      <c r="E117" s="77">
        <v>300</v>
      </c>
      <c r="F117" s="85">
        <f>B115</f>
        <v>11520</v>
      </c>
    </row>
    <row r="118" spans="1:6">
      <c r="A118" s="84"/>
      <c r="B118" s="1"/>
      <c r="C118" s="1"/>
      <c r="D118" s="89"/>
      <c r="E118" s="90"/>
      <c r="F118" s="91"/>
    </row>
    <row r="119" spans="1:6">
      <c r="A119" s="92" t="s">
        <v>136</v>
      </c>
      <c r="B119" s="1"/>
      <c r="C119" s="1"/>
      <c r="D119" s="89"/>
      <c r="E119" s="90"/>
      <c r="F119" s="91"/>
    </row>
    <row r="120" spans="1:6">
      <c r="A120" s="84"/>
      <c r="B120" s="76" t="s">
        <v>118</v>
      </c>
      <c r="C120" s="72"/>
      <c r="D120" s="72"/>
      <c r="E120" s="72"/>
      <c r="F120" s="85"/>
    </row>
    <row r="121" spans="1:6">
      <c r="A121" s="84"/>
      <c r="B121" s="77">
        <v>192</v>
      </c>
      <c r="C121" s="78" t="s">
        <v>119</v>
      </c>
      <c r="D121" s="72"/>
      <c r="E121" s="72"/>
      <c r="F121" s="85"/>
    </row>
    <row r="122" spans="1:6" ht="16" customHeight="1">
      <c r="A122" s="84"/>
      <c r="B122" s="72">
        <f>25*B121</f>
        <v>4800</v>
      </c>
      <c r="C122" s="72" t="s">
        <v>121</v>
      </c>
      <c r="D122" s="72"/>
      <c r="E122" s="72"/>
      <c r="F122" s="85"/>
    </row>
    <row r="123" spans="1:6">
      <c r="A123" s="84"/>
      <c r="B123" s="72">
        <f>(B122+0.2*B122)*2</f>
        <v>11520</v>
      </c>
      <c r="C123" s="78" t="s">
        <v>122</v>
      </c>
      <c r="D123" s="72"/>
      <c r="E123" s="72"/>
      <c r="F123" s="85"/>
    </row>
    <row r="124" spans="1:6">
      <c r="A124" s="84"/>
      <c r="B124" s="72" t="s">
        <v>133</v>
      </c>
      <c r="C124" s="72" t="s">
        <v>134</v>
      </c>
      <c r="D124" s="72" t="s">
        <v>125</v>
      </c>
      <c r="E124" s="72" t="s">
        <v>126</v>
      </c>
      <c r="F124" s="85" t="s">
        <v>127</v>
      </c>
    </row>
    <row r="125" spans="1:6">
      <c r="A125" s="84"/>
      <c r="B125" s="72">
        <f>F125*E125/C125</f>
        <v>3840</v>
      </c>
      <c r="C125" s="77">
        <v>300</v>
      </c>
      <c r="D125" s="72">
        <f>F125-B125</f>
        <v>7680</v>
      </c>
      <c r="E125" s="77">
        <v>100</v>
      </c>
      <c r="F125" s="85">
        <f>B123</f>
        <v>11520</v>
      </c>
    </row>
    <row r="126" spans="1:6">
      <c r="A126" s="84"/>
      <c r="B126" s="1"/>
      <c r="C126" s="1"/>
      <c r="D126" s="89"/>
      <c r="E126" s="90"/>
      <c r="F126" s="91"/>
    </row>
    <row r="127" spans="1:6">
      <c r="A127" s="92" t="s">
        <v>137</v>
      </c>
      <c r="B127" s="1"/>
      <c r="C127" s="1"/>
      <c r="D127" s="89"/>
      <c r="E127" s="90"/>
      <c r="F127" s="91"/>
    </row>
    <row r="128" spans="1:6">
      <c r="A128" s="84"/>
      <c r="B128" s="76" t="s">
        <v>118</v>
      </c>
      <c r="C128" s="72"/>
      <c r="D128" s="72"/>
      <c r="E128" s="72"/>
      <c r="F128" s="85"/>
    </row>
    <row r="129" spans="1:13">
      <c r="A129" s="84"/>
      <c r="B129" s="77">
        <v>192</v>
      </c>
      <c r="C129" s="78" t="s">
        <v>119</v>
      </c>
      <c r="D129" s="72"/>
      <c r="E129" s="72"/>
      <c r="F129" s="85"/>
    </row>
    <row r="130" spans="1:13">
      <c r="A130" s="84"/>
      <c r="B130" s="72">
        <f>25*B129</f>
        <v>4800</v>
      </c>
      <c r="C130" s="72" t="s">
        <v>121</v>
      </c>
      <c r="D130" s="72"/>
      <c r="E130" s="72"/>
      <c r="F130" s="85"/>
    </row>
    <row r="131" spans="1:13">
      <c r="A131" s="84"/>
      <c r="B131" s="72">
        <f>(B130+0.2*B130)*2</f>
        <v>11520</v>
      </c>
      <c r="C131" s="78" t="s">
        <v>122</v>
      </c>
      <c r="D131" s="72"/>
      <c r="E131" s="72"/>
      <c r="F131" s="85"/>
    </row>
    <row r="132" spans="1:13" ht="16" customHeight="1">
      <c r="A132" s="84"/>
      <c r="B132" s="72" t="s">
        <v>133</v>
      </c>
      <c r="C132" s="72" t="s">
        <v>134</v>
      </c>
      <c r="D132" s="72" t="s">
        <v>125</v>
      </c>
      <c r="E132" s="72" t="s">
        <v>126</v>
      </c>
      <c r="F132" s="85" t="s">
        <v>127</v>
      </c>
    </row>
    <row r="133" spans="1:13" ht="16" thickBot="1">
      <c r="A133" s="86"/>
      <c r="B133" s="87">
        <f>F133*E133/C133</f>
        <v>3456</v>
      </c>
      <c r="C133" s="93">
        <v>100</v>
      </c>
      <c r="D133" s="87">
        <f>F133-B133</f>
        <v>8064</v>
      </c>
      <c r="E133" s="93">
        <v>30</v>
      </c>
      <c r="F133" s="88">
        <f>B131</f>
        <v>11520</v>
      </c>
    </row>
    <row r="135" spans="1:13">
      <c r="A135" t="s">
        <v>132</v>
      </c>
      <c r="D135"/>
      <c r="E135"/>
    </row>
    <row r="136" spans="1:13">
      <c r="A136" t="s">
        <v>135</v>
      </c>
      <c r="D136"/>
      <c r="E136"/>
    </row>
    <row r="137" spans="1:13">
      <c r="A137" t="s">
        <v>138</v>
      </c>
      <c r="D137"/>
      <c r="E137"/>
    </row>
    <row r="138" spans="1:13">
      <c r="A138" t="s">
        <v>139</v>
      </c>
      <c r="D138"/>
      <c r="E138"/>
    </row>
    <row r="140" spans="1:13" ht="16" thickBot="1"/>
    <row r="141" spans="1:13" ht="16" thickBot="1">
      <c r="A141" s="39"/>
      <c r="B141" s="40">
        <v>1</v>
      </c>
      <c r="C141" s="40">
        <v>2</v>
      </c>
      <c r="D141" s="40">
        <v>3</v>
      </c>
      <c r="E141" s="40">
        <v>4</v>
      </c>
      <c r="F141" s="40">
        <v>5</v>
      </c>
      <c r="G141" s="40">
        <v>6</v>
      </c>
      <c r="H141" s="40">
        <v>7</v>
      </c>
      <c r="I141" s="40">
        <v>8</v>
      </c>
      <c r="J141" s="40">
        <v>9</v>
      </c>
      <c r="K141" s="40">
        <v>10</v>
      </c>
      <c r="L141" s="40">
        <v>11</v>
      </c>
      <c r="M141" s="41">
        <v>12</v>
      </c>
    </row>
    <row r="142" spans="1:13" ht="16" customHeight="1">
      <c r="A142" s="42" t="s">
        <v>26</v>
      </c>
      <c r="B142" s="185" t="s">
        <v>142</v>
      </c>
      <c r="C142" s="185" t="s">
        <v>142</v>
      </c>
      <c r="D142" s="185" t="s">
        <v>142</v>
      </c>
      <c r="E142" s="185" t="s">
        <v>142</v>
      </c>
      <c r="F142" s="185" t="s">
        <v>142</v>
      </c>
      <c r="G142" s="185" t="s">
        <v>142</v>
      </c>
      <c r="H142" s="185" t="s">
        <v>142</v>
      </c>
      <c r="I142" s="185" t="s">
        <v>142</v>
      </c>
      <c r="J142" s="185" t="s">
        <v>142</v>
      </c>
      <c r="K142" s="185" t="s">
        <v>142</v>
      </c>
      <c r="L142" s="185" t="s">
        <v>143</v>
      </c>
      <c r="M142" s="185" t="s">
        <v>143</v>
      </c>
    </row>
    <row r="143" spans="1:13">
      <c r="A143" s="42" t="s">
        <v>27</v>
      </c>
      <c r="B143" s="186"/>
      <c r="C143" s="186"/>
      <c r="D143" s="186"/>
      <c r="E143" s="186"/>
      <c r="F143" s="186"/>
      <c r="G143" s="186"/>
      <c r="H143" s="186"/>
      <c r="I143" s="186"/>
      <c r="J143" s="186"/>
      <c r="K143" s="186"/>
      <c r="L143" s="186"/>
      <c r="M143" s="186"/>
    </row>
    <row r="144" spans="1:13">
      <c r="A144" s="42" t="s">
        <v>28</v>
      </c>
      <c r="B144" s="186"/>
      <c r="C144" s="186"/>
      <c r="D144" s="186"/>
      <c r="E144" s="186"/>
      <c r="F144" s="186"/>
      <c r="G144" s="186"/>
      <c r="H144" s="186"/>
      <c r="I144" s="186"/>
      <c r="J144" s="186"/>
      <c r="K144" s="186"/>
      <c r="L144" s="186"/>
      <c r="M144" s="186"/>
    </row>
    <row r="145" spans="1:13">
      <c r="A145" s="42" t="s">
        <v>29</v>
      </c>
      <c r="B145" s="186"/>
      <c r="C145" s="186"/>
      <c r="D145" s="186"/>
      <c r="E145" s="186"/>
      <c r="F145" s="186"/>
      <c r="G145" s="186"/>
      <c r="H145" s="186"/>
      <c r="I145" s="186"/>
      <c r="J145" s="186"/>
      <c r="K145" s="186"/>
      <c r="L145" s="186"/>
      <c r="M145" s="186"/>
    </row>
    <row r="146" spans="1:13">
      <c r="A146" s="42" t="s">
        <v>30</v>
      </c>
      <c r="B146" s="186"/>
      <c r="C146" s="186"/>
      <c r="D146" s="186"/>
      <c r="E146" s="186"/>
      <c r="F146" s="186"/>
      <c r="G146" s="186"/>
      <c r="H146" s="186"/>
      <c r="I146" s="186"/>
      <c r="J146" s="186"/>
      <c r="K146" s="186"/>
      <c r="L146" s="186"/>
      <c r="M146" s="186"/>
    </row>
    <row r="147" spans="1:13">
      <c r="A147" s="42" t="s">
        <v>31</v>
      </c>
      <c r="B147" s="186"/>
      <c r="C147" s="186"/>
      <c r="D147" s="186"/>
      <c r="E147" s="186"/>
      <c r="F147" s="186"/>
      <c r="G147" s="186"/>
      <c r="H147" s="186"/>
      <c r="I147" s="186"/>
      <c r="J147" s="186"/>
      <c r="K147" s="186"/>
      <c r="L147" s="186"/>
      <c r="M147" s="186"/>
    </row>
    <row r="148" spans="1:13">
      <c r="A148" s="42" t="s">
        <v>32</v>
      </c>
      <c r="B148" s="186"/>
      <c r="C148" s="186"/>
      <c r="D148" s="186"/>
      <c r="E148" s="186"/>
      <c r="F148" s="186"/>
      <c r="G148" s="186"/>
      <c r="H148" s="186"/>
      <c r="I148" s="186"/>
      <c r="J148" s="186"/>
      <c r="K148" s="186"/>
      <c r="L148" s="186"/>
      <c r="M148" s="186"/>
    </row>
    <row r="149" spans="1:13" ht="16" thickBot="1">
      <c r="A149" s="43" t="s">
        <v>33</v>
      </c>
      <c r="B149" s="187"/>
      <c r="C149" s="187"/>
      <c r="D149" s="187"/>
      <c r="E149" s="187"/>
      <c r="F149" s="187"/>
      <c r="G149" s="187"/>
      <c r="H149" s="187"/>
      <c r="I149" s="187"/>
      <c r="J149" s="187"/>
      <c r="K149" s="187"/>
      <c r="L149" s="187"/>
      <c r="M149" s="187"/>
    </row>
    <row r="150" spans="1:13" ht="16" thickBot="1">
      <c r="D150"/>
      <c r="E150"/>
    </row>
    <row r="151" spans="1:13" ht="16" thickBot="1">
      <c r="A151" s="39"/>
      <c r="B151" s="40">
        <v>1</v>
      </c>
      <c r="C151" s="40">
        <v>2</v>
      </c>
      <c r="D151" s="40">
        <v>3</v>
      </c>
      <c r="E151" s="40">
        <v>4</v>
      </c>
      <c r="F151" s="40">
        <v>5</v>
      </c>
      <c r="G151" s="40">
        <v>6</v>
      </c>
      <c r="H151" s="40">
        <v>7</v>
      </c>
      <c r="I151" s="40">
        <v>8</v>
      </c>
      <c r="J151" s="40">
        <v>9</v>
      </c>
      <c r="K151" s="40">
        <v>10</v>
      </c>
      <c r="L151" s="40">
        <v>11</v>
      </c>
      <c r="M151" s="41">
        <v>12</v>
      </c>
    </row>
    <row r="152" spans="1:13">
      <c r="A152" s="42" t="s">
        <v>26</v>
      </c>
      <c r="B152" s="185" t="s">
        <v>144</v>
      </c>
      <c r="C152" s="185" t="s">
        <v>144</v>
      </c>
      <c r="D152" s="185" t="s">
        <v>144</v>
      </c>
      <c r="E152" s="185" t="s">
        <v>144</v>
      </c>
      <c r="F152" s="185" t="s">
        <v>144</v>
      </c>
      <c r="G152" s="185" t="s">
        <v>144</v>
      </c>
      <c r="H152" s="185" t="s">
        <v>144</v>
      </c>
      <c r="I152" s="185" t="s">
        <v>144</v>
      </c>
      <c r="J152" s="185" t="s">
        <v>144</v>
      </c>
      <c r="K152" s="185" t="s">
        <v>144</v>
      </c>
      <c r="L152" s="185" t="s">
        <v>143</v>
      </c>
      <c r="M152" s="185" t="s">
        <v>143</v>
      </c>
    </row>
    <row r="153" spans="1:13">
      <c r="A153" s="42" t="s">
        <v>27</v>
      </c>
      <c r="B153" s="186"/>
      <c r="C153" s="186"/>
      <c r="D153" s="186"/>
      <c r="E153" s="186"/>
      <c r="F153" s="186"/>
      <c r="G153" s="186"/>
      <c r="H153" s="186"/>
      <c r="I153" s="186"/>
      <c r="J153" s="186"/>
      <c r="K153" s="186"/>
      <c r="L153" s="186"/>
      <c r="M153" s="186"/>
    </row>
    <row r="154" spans="1:13">
      <c r="A154" s="42" t="s">
        <v>28</v>
      </c>
      <c r="B154" s="186"/>
      <c r="C154" s="186"/>
      <c r="D154" s="186"/>
      <c r="E154" s="186"/>
      <c r="F154" s="186"/>
      <c r="G154" s="186"/>
      <c r="H154" s="186"/>
      <c r="I154" s="186"/>
      <c r="J154" s="186"/>
      <c r="K154" s="186"/>
      <c r="L154" s="186"/>
      <c r="M154" s="186"/>
    </row>
    <row r="155" spans="1:13">
      <c r="A155" s="42" t="s">
        <v>29</v>
      </c>
      <c r="B155" s="186"/>
      <c r="C155" s="186"/>
      <c r="D155" s="186"/>
      <c r="E155" s="186"/>
      <c r="F155" s="186"/>
      <c r="G155" s="186"/>
      <c r="H155" s="186"/>
      <c r="I155" s="186"/>
      <c r="J155" s="186"/>
      <c r="K155" s="186"/>
      <c r="L155" s="186"/>
      <c r="M155" s="186"/>
    </row>
    <row r="156" spans="1:13">
      <c r="A156" s="42" t="s">
        <v>30</v>
      </c>
      <c r="B156" s="186"/>
      <c r="C156" s="186"/>
      <c r="D156" s="186"/>
      <c r="E156" s="186"/>
      <c r="F156" s="186"/>
      <c r="G156" s="186"/>
      <c r="H156" s="186"/>
      <c r="I156" s="186"/>
      <c r="J156" s="186"/>
      <c r="K156" s="186"/>
      <c r="L156" s="186"/>
      <c r="M156" s="186"/>
    </row>
    <row r="157" spans="1:13">
      <c r="A157" s="42" t="s">
        <v>31</v>
      </c>
      <c r="B157" s="186"/>
      <c r="C157" s="186"/>
      <c r="D157" s="186"/>
      <c r="E157" s="186"/>
      <c r="F157" s="186"/>
      <c r="G157" s="186"/>
      <c r="H157" s="186"/>
      <c r="I157" s="186"/>
      <c r="J157" s="186"/>
      <c r="K157" s="186"/>
      <c r="L157" s="186"/>
      <c r="M157" s="186"/>
    </row>
    <row r="158" spans="1:13">
      <c r="A158" s="42" t="s">
        <v>32</v>
      </c>
      <c r="B158" s="186"/>
      <c r="C158" s="186"/>
      <c r="D158" s="186"/>
      <c r="E158" s="186"/>
      <c r="F158" s="186"/>
      <c r="G158" s="186"/>
      <c r="H158" s="186"/>
      <c r="I158" s="186"/>
      <c r="J158" s="186"/>
      <c r="K158" s="186"/>
      <c r="L158" s="186"/>
      <c r="M158" s="186"/>
    </row>
    <row r="159" spans="1:13" ht="16" thickBot="1">
      <c r="A159" s="43" t="s">
        <v>33</v>
      </c>
      <c r="B159" s="187"/>
      <c r="C159" s="187"/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</row>
    <row r="160" spans="1:13" ht="16" thickBot="1">
      <c r="D160"/>
      <c r="E160"/>
    </row>
    <row r="161" spans="1:13" ht="16" thickBot="1">
      <c r="A161" s="39"/>
      <c r="B161" s="40">
        <v>1</v>
      </c>
      <c r="C161" s="40">
        <v>2</v>
      </c>
      <c r="D161" s="40">
        <v>3</v>
      </c>
      <c r="E161" s="40">
        <v>4</v>
      </c>
      <c r="F161" s="40">
        <v>5</v>
      </c>
      <c r="G161" s="40">
        <v>6</v>
      </c>
      <c r="H161" s="40">
        <v>7</v>
      </c>
      <c r="I161" s="40">
        <v>8</v>
      </c>
      <c r="J161" s="40">
        <v>9</v>
      </c>
      <c r="K161" s="40">
        <v>10</v>
      </c>
      <c r="L161" s="40">
        <v>11</v>
      </c>
      <c r="M161" s="41">
        <v>12</v>
      </c>
    </row>
    <row r="162" spans="1:13">
      <c r="A162" s="42" t="s">
        <v>26</v>
      </c>
      <c r="B162" s="185" t="s">
        <v>143</v>
      </c>
      <c r="C162" s="185" t="s">
        <v>143</v>
      </c>
      <c r="D162" s="185" t="s">
        <v>143</v>
      </c>
      <c r="E162" s="185" t="s">
        <v>143</v>
      </c>
      <c r="F162" s="185" t="s">
        <v>143</v>
      </c>
      <c r="G162" s="185" t="s">
        <v>143</v>
      </c>
      <c r="H162" s="185" t="s">
        <v>145</v>
      </c>
      <c r="I162" s="185" t="s">
        <v>145</v>
      </c>
      <c r="J162" s="185" t="s">
        <v>145</v>
      </c>
      <c r="K162" s="185" t="s">
        <v>146</v>
      </c>
      <c r="L162" s="185" t="s">
        <v>146</v>
      </c>
      <c r="M162" s="185" t="s">
        <v>146</v>
      </c>
    </row>
    <row r="163" spans="1:13">
      <c r="A163" s="42" t="s">
        <v>27</v>
      </c>
      <c r="B163" s="186"/>
      <c r="C163" s="186"/>
      <c r="D163" s="186"/>
      <c r="E163" s="186"/>
      <c r="F163" s="186"/>
      <c r="G163" s="186"/>
      <c r="H163" s="186"/>
      <c r="I163" s="186"/>
      <c r="J163" s="186"/>
      <c r="K163" s="186"/>
      <c r="L163" s="186"/>
      <c r="M163" s="186"/>
    </row>
    <row r="164" spans="1:13">
      <c r="A164" s="42" t="s">
        <v>28</v>
      </c>
      <c r="B164" s="186"/>
      <c r="C164" s="186"/>
      <c r="D164" s="186"/>
      <c r="E164" s="186"/>
      <c r="F164" s="186"/>
      <c r="G164" s="186"/>
      <c r="H164" s="186"/>
      <c r="I164" s="186"/>
      <c r="J164" s="186"/>
      <c r="K164" s="186"/>
      <c r="L164" s="186"/>
      <c r="M164" s="186"/>
    </row>
    <row r="165" spans="1:13">
      <c r="A165" s="42" t="s">
        <v>29</v>
      </c>
      <c r="B165" s="186"/>
      <c r="C165" s="186"/>
      <c r="D165" s="186"/>
      <c r="E165" s="186"/>
      <c r="F165" s="186"/>
      <c r="G165" s="186"/>
      <c r="H165" s="186"/>
      <c r="I165" s="186"/>
      <c r="J165" s="186"/>
      <c r="K165" s="186"/>
      <c r="L165" s="186"/>
      <c r="M165" s="186"/>
    </row>
    <row r="166" spans="1:13">
      <c r="A166" s="42" t="s">
        <v>30</v>
      </c>
      <c r="B166" s="186"/>
      <c r="C166" s="186"/>
      <c r="D166" s="186"/>
      <c r="E166" s="186"/>
      <c r="F166" s="186"/>
      <c r="G166" s="186"/>
      <c r="H166" s="186"/>
      <c r="I166" s="186"/>
      <c r="J166" s="186"/>
      <c r="K166" s="186"/>
      <c r="L166" s="186"/>
      <c r="M166" s="186"/>
    </row>
    <row r="167" spans="1:13">
      <c r="A167" s="42" t="s">
        <v>31</v>
      </c>
      <c r="B167" s="186"/>
      <c r="C167" s="186"/>
      <c r="D167" s="186"/>
      <c r="E167" s="186"/>
      <c r="F167" s="186"/>
      <c r="G167" s="186"/>
      <c r="H167" s="186"/>
      <c r="I167" s="186"/>
      <c r="J167" s="186"/>
      <c r="K167" s="186"/>
      <c r="L167" s="186"/>
      <c r="M167" s="186"/>
    </row>
    <row r="168" spans="1:13">
      <c r="A168" s="42" t="s">
        <v>32</v>
      </c>
      <c r="B168" s="186"/>
      <c r="C168" s="186"/>
      <c r="D168" s="186"/>
      <c r="E168" s="186"/>
      <c r="F168" s="186"/>
      <c r="G168" s="186"/>
      <c r="H168" s="186"/>
      <c r="I168" s="186"/>
      <c r="J168" s="186"/>
      <c r="K168" s="186"/>
      <c r="L168" s="186"/>
      <c r="M168" s="186"/>
    </row>
    <row r="169" spans="1:13" ht="16" thickBot="1">
      <c r="A169" s="43" t="s">
        <v>33</v>
      </c>
      <c r="B169" s="187"/>
      <c r="C169" s="187"/>
      <c r="D169" s="187"/>
      <c r="E169" s="187"/>
      <c r="F169" s="187"/>
      <c r="G169" s="187"/>
      <c r="H169" s="187"/>
      <c r="I169" s="187"/>
      <c r="J169" s="187"/>
      <c r="K169" s="187"/>
      <c r="L169" s="187"/>
      <c r="M169" s="187"/>
    </row>
  </sheetData>
  <mergeCells count="109">
    <mergeCell ref="D3:E3"/>
    <mergeCell ref="M33:M40"/>
    <mergeCell ref="N33:N40"/>
    <mergeCell ref="O33:O40"/>
    <mergeCell ref="P33:P40"/>
    <mergeCell ref="Q33:Q40"/>
    <mergeCell ref="X33:X40"/>
    <mergeCell ref="M43:M50"/>
    <mergeCell ref="N43:N50"/>
    <mergeCell ref="O43:O50"/>
    <mergeCell ref="P43:P50"/>
    <mergeCell ref="Q43:Q50"/>
    <mergeCell ref="R43:R50"/>
    <mergeCell ref="S43:S50"/>
    <mergeCell ref="T43:T50"/>
    <mergeCell ref="U43:U50"/>
    <mergeCell ref="R33:R40"/>
    <mergeCell ref="S33:S40"/>
    <mergeCell ref="T33:T40"/>
    <mergeCell ref="U33:U40"/>
    <mergeCell ref="V33:V40"/>
    <mergeCell ref="W33:W40"/>
    <mergeCell ref="V43:V50"/>
    <mergeCell ref="W43:W50"/>
    <mergeCell ref="X43:X50"/>
    <mergeCell ref="M53:M60"/>
    <mergeCell ref="N53:N60"/>
    <mergeCell ref="O53:O60"/>
    <mergeCell ref="P53:P60"/>
    <mergeCell ref="Q53:Q60"/>
    <mergeCell ref="R53:R60"/>
    <mergeCell ref="S53:S60"/>
    <mergeCell ref="T53:T60"/>
    <mergeCell ref="U53:U60"/>
    <mergeCell ref="V53:V60"/>
    <mergeCell ref="W53:W60"/>
    <mergeCell ref="X53:X60"/>
    <mergeCell ref="C142:C149"/>
    <mergeCell ref="D142:D149"/>
    <mergeCell ref="E142:E149"/>
    <mergeCell ref="F142:F149"/>
    <mergeCell ref="B162:B169"/>
    <mergeCell ref="C162:C169"/>
    <mergeCell ref="D162:D169"/>
    <mergeCell ref="E162:E169"/>
    <mergeCell ref="F162:F169"/>
    <mergeCell ref="G162:G169"/>
    <mergeCell ref="H162:H169"/>
    <mergeCell ref="M142:M149"/>
    <mergeCell ref="B152:B159"/>
    <mergeCell ref="C152:C159"/>
    <mergeCell ref="D152:D159"/>
    <mergeCell ref="E152:E159"/>
    <mergeCell ref="F152:F159"/>
    <mergeCell ref="G152:G159"/>
    <mergeCell ref="H152:H159"/>
    <mergeCell ref="I152:I159"/>
    <mergeCell ref="J152:J159"/>
    <mergeCell ref="G142:G149"/>
    <mergeCell ref="H142:H149"/>
    <mergeCell ref="I142:I149"/>
    <mergeCell ref="J142:J149"/>
    <mergeCell ref="K142:K149"/>
    <mergeCell ref="L142:L149"/>
    <mergeCell ref="I162:I169"/>
    <mergeCell ref="J162:J169"/>
    <mergeCell ref="K162:K169"/>
    <mergeCell ref="L162:L169"/>
    <mergeCell ref="M162:M169"/>
    <mergeCell ref="B142:B149"/>
    <mergeCell ref="M63:M70"/>
    <mergeCell ref="K152:K159"/>
    <mergeCell ref="L152:L159"/>
    <mergeCell ref="M152:M159"/>
    <mergeCell ref="T63:T70"/>
    <mergeCell ref="U63:U70"/>
    <mergeCell ref="V63:V70"/>
    <mergeCell ref="W63:W70"/>
    <mergeCell ref="X63:X70"/>
    <mergeCell ref="M73:M80"/>
    <mergeCell ref="N73:N80"/>
    <mergeCell ref="O73:O80"/>
    <mergeCell ref="P73:P80"/>
    <mergeCell ref="Q73:Q80"/>
    <mergeCell ref="N63:N70"/>
    <mergeCell ref="O63:O70"/>
    <mergeCell ref="P63:P70"/>
    <mergeCell ref="Q63:Q70"/>
    <mergeCell ref="R63:R70"/>
    <mergeCell ref="S63:S70"/>
    <mergeCell ref="V83:V90"/>
    <mergeCell ref="W83:W90"/>
    <mergeCell ref="X83:X90"/>
    <mergeCell ref="X73:X80"/>
    <mergeCell ref="R73:R80"/>
    <mergeCell ref="S73:S80"/>
    <mergeCell ref="T73:T80"/>
    <mergeCell ref="U73:U80"/>
    <mergeCell ref="V73:V80"/>
    <mergeCell ref="W73:W80"/>
    <mergeCell ref="M83:M90"/>
    <mergeCell ref="N83:N90"/>
    <mergeCell ref="O83:O90"/>
    <mergeCell ref="P83:P90"/>
    <mergeCell ref="Q83:Q90"/>
    <mergeCell ref="R83:R90"/>
    <mergeCell ref="S83:S90"/>
    <mergeCell ref="T83:T90"/>
    <mergeCell ref="U83:U90"/>
  </mergeCells>
  <phoneticPr fontId="5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Q40"/>
  <sheetViews>
    <sheetView topLeftCell="AF1" workbookViewId="0">
      <selection activeCell="K23" sqref="K23"/>
    </sheetView>
  </sheetViews>
  <sheetFormatPr baseColWidth="10" defaultRowHeight="15"/>
  <sheetData>
    <row r="1" spans="1:95">
      <c r="A1" t="s">
        <v>152</v>
      </c>
      <c r="Q1" t="s">
        <v>153</v>
      </c>
      <c r="AG1" t="s">
        <v>154</v>
      </c>
      <c r="AW1" t="s">
        <v>223</v>
      </c>
      <c r="BM1" t="s">
        <v>266</v>
      </c>
      <c r="CC1" t="s">
        <v>225</v>
      </c>
    </row>
    <row r="3" spans="1:95">
      <c r="A3" s="94" t="s">
        <v>149</v>
      </c>
      <c r="B3" s="95"/>
      <c r="Q3" s="94" t="s">
        <v>149</v>
      </c>
      <c r="R3" s="95"/>
      <c r="AG3" s="94" t="s">
        <v>149</v>
      </c>
      <c r="AH3" s="95"/>
      <c r="AW3" s="94" t="s">
        <v>149</v>
      </c>
      <c r="AX3" s="95"/>
      <c r="BM3" s="94" t="s">
        <v>149</v>
      </c>
      <c r="BN3" s="95"/>
      <c r="CC3" s="94" t="s">
        <v>149</v>
      </c>
      <c r="CD3" s="95"/>
    </row>
    <row r="4" spans="1:95" ht="36">
      <c r="A4" s="95" t="s">
        <v>150</v>
      </c>
      <c r="B4" s="95">
        <v>24.2</v>
      </c>
      <c r="Q4" s="95" t="s">
        <v>150</v>
      </c>
      <c r="R4" s="95">
        <v>23.9</v>
      </c>
      <c r="AG4" s="95" t="s">
        <v>150</v>
      </c>
      <c r="AH4" s="95">
        <v>23.7</v>
      </c>
      <c r="AW4" s="95" t="s">
        <v>150</v>
      </c>
      <c r="AX4" s="95">
        <v>23.6</v>
      </c>
      <c r="BM4" s="95" t="s">
        <v>150</v>
      </c>
      <c r="BN4" s="95">
        <v>23.4</v>
      </c>
      <c r="CC4" s="95" t="s">
        <v>150</v>
      </c>
      <c r="CD4" s="95">
        <v>23.3</v>
      </c>
    </row>
    <row r="6" spans="1:95">
      <c r="B6" s="96"/>
      <c r="C6" s="97">
        <v>1</v>
      </c>
      <c r="D6" s="97">
        <v>2</v>
      </c>
      <c r="E6" s="97">
        <v>3</v>
      </c>
      <c r="F6" s="97">
        <v>4</v>
      </c>
      <c r="G6" s="97">
        <v>5</v>
      </c>
      <c r="H6" s="97">
        <v>6</v>
      </c>
      <c r="I6" s="97">
        <v>7</v>
      </c>
      <c r="J6" s="97">
        <v>8</v>
      </c>
      <c r="K6" s="97">
        <v>9</v>
      </c>
      <c r="L6" s="97">
        <v>10</v>
      </c>
      <c r="M6" s="97">
        <v>11</v>
      </c>
      <c r="N6" s="97">
        <v>12</v>
      </c>
      <c r="R6" s="96"/>
      <c r="S6" s="97">
        <v>1</v>
      </c>
      <c r="T6" s="97">
        <v>2</v>
      </c>
      <c r="U6" s="97">
        <v>3</v>
      </c>
      <c r="V6" s="97">
        <v>4</v>
      </c>
      <c r="W6" s="97">
        <v>5</v>
      </c>
      <c r="X6" s="97">
        <v>6</v>
      </c>
      <c r="Y6" s="97">
        <v>7</v>
      </c>
      <c r="Z6" s="97">
        <v>8</v>
      </c>
      <c r="AA6" s="97">
        <v>9</v>
      </c>
      <c r="AB6" s="97">
        <v>10</v>
      </c>
      <c r="AC6" s="97">
        <v>11</v>
      </c>
      <c r="AD6" s="97">
        <v>12</v>
      </c>
      <c r="AH6" s="96"/>
      <c r="AI6" s="97">
        <v>1</v>
      </c>
      <c r="AJ6" s="97">
        <v>2</v>
      </c>
      <c r="AK6" s="97">
        <v>3</v>
      </c>
      <c r="AL6" s="97">
        <v>4</v>
      </c>
      <c r="AM6" s="97">
        <v>5</v>
      </c>
      <c r="AN6" s="97">
        <v>6</v>
      </c>
      <c r="AO6" s="97">
        <v>7</v>
      </c>
      <c r="AP6" s="97">
        <v>8</v>
      </c>
      <c r="AQ6" s="97">
        <v>9</v>
      </c>
      <c r="AR6" s="97">
        <v>10</v>
      </c>
      <c r="AS6" s="97">
        <v>11</v>
      </c>
      <c r="AT6" s="97">
        <v>12</v>
      </c>
      <c r="AX6" s="96"/>
      <c r="AY6" s="97">
        <v>1</v>
      </c>
      <c r="AZ6" s="97">
        <v>2</v>
      </c>
      <c r="BA6" s="97">
        <v>3</v>
      </c>
      <c r="BB6" s="97">
        <v>4</v>
      </c>
      <c r="BC6" s="97">
        <v>5</v>
      </c>
      <c r="BD6" s="97">
        <v>6</v>
      </c>
      <c r="BE6" s="97">
        <v>7</v>
      </c>
      <c r="BF6" s="97">
        <v>8</v>
      </c>
      <c r="BG6" s="97">
        <v>9</v>
      </c>
      <c r="BH6" s="97">
        <v>10</v>
      </c>
      <c r="BI6" s="97">
        <v>11</v>
      </c>
      <c r="BJ6" s="97">
        <v>12</v>
      </c>
      <c r="BN6" s="96"/>
      <c r="BO6" s="97">
        <v>1</v>
      </c>
      <c r="BP6" s="97">
        <v>2</v>
      </c>
      <c r="BQ6" s="97">
        <v>3</v>
      </c>
      <c r="BR6" s="97">
        <v>4</v>
      </c>
      <c r="BS6" s="97">
        <v>5</v>
      </c>
      <c r="BT6" s="97">
        <v>6</v>
      </c>
      <c r="BU6" s="97">
        <v>7</v>
      </c>
      <c r="BV6" s="97">
        <v>8</v>
      </c>
      <c r="BW6" s="97">
        <v>9</v>
      </c>
      <c r="BX6" s="97">
        <v>10</v>
      </c>
      <c r="BY6" s="97">
        <v>11</v>
      </c>
      <c r="BZ6" s="97">
        <v>12</v>
      </c>
      <c r="CD6" s="96"/>
      <c r="CE6" s="97">
        <v>1</v>
      </c>
      <c r="CF6" s="97">
        <v>2</v>
      </c>
      <c r="CG6" s="97">
        <v>3</v>
      </c>
      <c r="CH6" s="97">
        <v>4</v>
      </c>
      <c r="CI6" s="97">
        <v>5</v>
      </c>
      <c r="CJ6" s="97">
        <v>6</v>
      </c>
      <c r="CK6" s="97">
        <v>7</v>
      </c>
      <c r="CL6" s="97">
        <v>8</v>
      </c>
      <c r="CM6" s="97">
        <v>9</v>
      </c>
      <c r="CN6" s="97">
        <v>10</v>
      </c>
      <c r="CO6" s="97">
        <v>11</v>
      </c>
      <c r="CP6" s="97">
        <v>12</v>
      </c>
    </row>
    <row r="7" spans="1:95">
      <c r="B7" s="97" t="s">
        <v>26</v>
      </c>
      <c r="C7" s="102">
        <v>2567</v>
      </c>
      <c r="D7" s="104">
        <v>3856</v>
      </c>
      <c r="E7" s="102">
        <v>2812</v>
      </c>
      <c r="F7" s="104">
        <v>3873</v>
      </c>
      <c r="G7" s="102">
        <v>2661</v>
      </c>
      <c r="H7" s="104">
        <v>3826</v>
      </c>
      <c r="I7" s="102">
        <v>2799</v>
      </c>
      <c r="J7" s="104">
        <v>3792</v>
      </c>
      <c r="K7" s="102">
        <v>2837</v>
      </c>
      <c r="L7" s="104">
        <v>4370</v>
      </c>
      <c r="M7" s="103">
        <v>3415</v>
      </c>
      <c r="N7" s="104">
        <v>5006</v>
      </c>
      <c r="O7" s="99" t="s">
        <v>149</v>
      </c>
      <c r="R7" s="97" t="s">
        <v>26</v>
      </c>
      <c r="S7" s="103">
        <v>3186</v>
      </c>
      <c r="T7" s="104">
        <v>4318</v>
      </c>
      <c r="U7" s="103">
        <v>3548</v>
      </c>
      <c r="V7" s="104">
        <v>3998</v>
      </c>
      <c r="W7" s="102">
        <v>2586</v>
      </c>
      <c r="X7" s="105">
        <v>5072</v>
      </c>
      <c r="Y7" s="104">
        <v>3693</v>
      </c>
      <c r="Z7" s="104">
        <v>4473</v>
      </c>
      <c r="AA7" s="103">
        <v>3062</v>
      </c>
      <c r="AB7" s="104">
        <v>4368</v>
      </c>
      <c r="AC7" s="103">
        <v>3171</v>
      </c>
      <c r="AD7" s="103">
        <v>3563</v>
      </c>
      <c r="AE7" s="99" t="s">
        <v>149</v>
      </c>
      <c r="AH7" s="97" t="s">
        <v>26</v>
      </c>
      <c r="AI7" s="103">
        <v>4297</v>
      </c>
      <c r="AJ7" s="104">
        <v>6858</v>
      </c>
      <c r="AK7" s="104">
        <v>6006</v>
      </c>
      <c r="AL7" s="105">
        <v>7463</v>
      </c>
      <c r="AM7" s="103">
        <v>4632</v>
      </c>
      <c r="AN7" s="104">
        <v>6137</v>
      </c>
      <c r="AO7" s="103">
        <v>4604</v>
      </c>
      <c r="AP7" s="104">
        <v>5613</v>
      </c>
      <c r="AQ7" s="103">
        <v>4287</v>
      </c>
      <c r="AR7" s="104">
        <v>6716</v>
      </c>
      <c r="AS7" s="103">
        <v>4981</v>
      </c>
      <c r="AT7" s="104">
        <v>5884</v>
      </c>
      <c r="AU7" s="99" t="s">
        <v>149</v>
      </c>
      <c r="AX7" s="97" t="s">
        <v>26</v>
      </c>
      <c r="AY7" s="102">
        <v>3736</v>
      </c>
      <c r="AZ7" s="104">
        <v>6303</v>
      </c>
      <c r="BA7" s="103">
        <v>4436</v>
      </c>
      <c r="BB7" s="104">
        <v>5932</v>
      </c>
      <c r="BC7" s="103">
        <v>4327</v>
      </c>
      <c r="BD7" s="104">
        <v>7363</v>
      </c>
      <c r="BE7" s="103">
        <v>5145</v>
      </c>
      <c r="BF7" s="104">
        <v>6720</v>
      </c>
      <c r="BG7" s="102">
        <v>4242</v>
      </c>
      <c r="BH7" s="104">
        <v>6495</v>
      </c>
      <c r="BI7" s="102">
        <v>4007</v>
      </c>
      <c r="BJ7" s="104">
        <v>5822</v>
      </c>
      <c r="BK7" s="99" t="s">
        <v>149</v>
      </c>
      <c r="BN7" s="97" t="s">
        <v>26</v>
      </c>
      <c r="BO7" s="103">
        <v>5452</v>
      </c>
      <c r="BP7" s="104">
        <v>9007</v>
      </c>
      <c r="BQ7" s="104">
        <v>7093</v>
      </c>
      <c r="BR7" s="104">
        <v>8606</v>
      </c>
      <c r="BS7" s="102">
        <v>5244</v>
      </c>
      <c r="BT7" s="104">
        <v>7929</v>
      </c>
      <c r="BU7" s="103">
        <v>5686</v>
      </c>
      <c r="BV7" s="104">
        <v>6991</v>
      </c>
      <c r="BW7" s="103">
        <v>5718</v>
      </c>
      <c r="BX7" s="105">
        <v>9718</v>
      </c>
      <c r="BY7" s="104">
        <v>7515</v>
      </c>
      <c r="BZ7" s="104">
        <v>6777</v>
      </c>
      <c r="CA7" s="99" t="s">
        <v>149</v>
      </c>
      <c r="CD7" s="97" t="s">
        <v>26</v>
      </c>
      <c r="CE7" s="102">
        <v>5279</v>
      </c>
      <c r="CF7" s="104">
        <v>9541</v>
      </c>
      <c r="CG7" s="103">
        <v>6350</v>
      </c>
      <c r="CH7" s="104">
        <v>7770</v>
      </c>
      <c r="CI7" s="103">
        <v>6348</v>
      </c>
      <c r="CJ7" s="104">
        <v>8699</v>
      </c>
      <c r="CK7" s="104">
        <v>8043</v>
      </c>
      <c r="CL7" s="104">
        <v>8236</v>
      </c>
      <c r="CM7" s="102">
        <v>5594</v>
      </c>
      <c r="CN7" s="104">
        <v>7866</v>
      </c>
      <c r="CO7" s="102">
        <v>5472</v>
      </c>
      <c r="CP7" s="103">
        <v>7022</v>
      </c>
      <c r="CQ7" s="99" t="s">
        <v>149</v>
      </c>
    </row>
    <row r="8" spans="1:95">
      <c r="B8" s="97" t="s">
        <v>27</v>
      </c>
      <c r="C8" s="104">
        <v>4167</v>
      </c>
      <c r="D8" s="104">
        <v>4325</v>
      </c>
      <c r="E8" s="103">
        <v>2994</v>
      </c>
      <c r="F8" s="98">
        <v>471</v>
      </c>
      <c r="G8" s="103">
        <v>3542</v>
      </c>
      <c r="H8" s="104">
        <v>4543</v>
      </c>
      <c r="I8" s="103">
        <v>3184</v>
      </c>
      <c r="J8" s="102">
        <v>1880</v>
      </c>
      <c r="K8" s="104">
        <v>3943</v>
      </c>
      <c r="L8" s="104">
        <v>4894</v>
      </c>
      <c r="M8" s="103">
        <v>3583</v>
      </c>
      <c r="N8" s="100">
        <v>798</v>
      </c>
      <c r="O8" s="99" t="s">
        <v>149</v>
      </c>
      <c r="R8" s="97" t="s">
        <v>27</v>
      </c>
      <c r="S8" s="103">
        <v>3580</v>
      </c>
      <c r="T8" s="105">
        <v>5310</v>
      </c>
      <c r="U8" s="104">
        <v>3746</v>
      </c>
      <c r="V8" s="102">
        <v>2319</v>
      </c>
      <c r="W8" s="104">
        <v>4298</v>
      </c>
      <c r="X8" s="104">
        <v>4931</v>
      </c>
      <c r="Y8" s="103">
        <v>3367</v>
      </c>
      <c r="Z8" s="98">
        <v>540</v>
      </c>
      <c r="AA8" s="103">
        <v>3368</v>
      </c>
      <c r="AB8" s="105">
        <v>4984</v>
      </c>
      <c r="AC8" s="104">
        <v>3776</v>
      </c>
      <c r="AD8" s="102">
        <v>2432</v>
      </c>
      <c r="AE8" s="99" t="s">
        <v>149</v>
      </c>
      <c r="AH8" s="97" t="s">
        <v>27</v>
      </c>
      <c r="AI8" s="104">
        <v>6036</v>
      </c>
      <c r="AJ8" s="104">
        <v>6956</v>
      </c>
      <c r="AK8" s="104">
        <v>5189</v>
      </c>
      <c r="AL8" s="98">
        <v>592</v>
      </c>
      <c r="AM8" s="104">
        <v>5278</v>
      </c>
      <c r="AN8" s="104">
        <v>6809</v>
      </c>
      <c r="AO8" s="104">
        <v>5128</v>
      </c>
      <c r="AP8" s="102">
        <v>3246</v>
      </c>
      <c r="AQ8" s="104">
        <v>6265</v>
      </c>
      <c r="AR8" s="105">
        <v>7312</v>
      </c>
      <c r="AS8" s="104">
        <v>5671</v>
      </c>
      <c r="AT8" s="98">
        <v>703</v>
      </c>
      <c r="AU8" s="99" t="s">
        <v>149</v>
      </c>
      <c r="AX8" s="97" t="s">
        <v>27</v>
      </c>
      <c r="AY8" s="103">
        <v>5166</v>
      </c>
      <c r="AZ8" s="105">
        <v>8030</v>
      </c>
      <c r="BA8" s="104">
        <v>6005</v>
      </c>
      <c r="BB8" s="102">
        <v>4236</v>
      </c>
      <c r="BC8" s="104">
        <v>6770</v>
      </c>
      <c r="BD8" s="104">
        <v>7490</v>
      </c>
      <c r="BE8" s="103">
        <v>5314</v>
      </c>
      <c r="BF8" s="98">
        <v>602</v>
      </c>
      <c r="BG8" s="103">
        <v>5261</v>
      </c>
      <c r="BH8" s="104">
        <v>7392</v>
      </c>
      <c r="BI8" s="104">
        <v>5665</v>
      </c>
      <c r="BJ8" s="103">
        <v>4663</v>
      </c>
      <c r="BK8" s="99" t="s">
        <v>149</v>
      </c>
      <c r="BN8" s="97" t="s">
        <v>27</v>
      </c>
      <c r="BO8" s="104">
        <v>8563</v>
      </c>
      <c r="BP8" s="104">
        <v>8872</v>
      </c>
      <c r="BQ8" s="104">
        <v>7283</v>
      </c>
      <c r="BR8" s="98">
        <v>788</v>
      </c>
      <c r="BS8" s="104">
        <v>7269</v>
      </c>
      <c r="BT8" s="105">
        <v>9761</v>
      </c>
      <c r="BU8" s="104">
        <v>7105</v>
      </c>
      <c r="BV8" s="103">
        <v>5816</v>
      </c>
      <c r="BW8" s="104">
        <v>8798</v>
      </c>
      <c r="BX8" s="105">
        <v>9501</v>
      </c>
      <c r="BY8" s="104">
        <v>6989</v>
      </c>
      <c r="BZ8" s="98">
        <v>861</v>
      </c>
      <c r="CA8" s="99" t="s">
        <v>149</v>
      </c>
      <c r="CD8" s="97" t="s">
        <v>27</v>
      </c>
      <c r="CE8" s="103">
        <v>6750</v>
      </c>
      <c r="CF8" s="105">
        <v>10344</v>
      </c>
      <c r="CG8" s="104">
        <v>7213</v>
      </c>
      <c r="CH8" s="103">
        <v>6789</v>
      </c>
      <c r="CI8" s="104">
        <v>9241</v>
      </c>
      <c r="CJ8" s="105">
        <v>9991</v>
      </c>
      <c r="CK8" s="103">
        <v>6635</v>
      </c>
      <c r="CL8" s="98">
        <v>757</v>
      </c>
      <c r="CM8" s="103">
        <v>6622</v>
      </c>
      <c r="CN8" s="105">
        <v>10505</v>
      </c>
      <c r="CO8" s="104">
        <v>7129</v>
      </c>
      <c r="CP8" s="103">
        <v>6159</v>
      </c>
      <c r="CQ8" s="99" t="s">
        <v>149</v>
      </c>
    </row>
    <row r="9" spans="1:95">
      <c r="B9" s="97" t="s">
        <v>28</v>
      </c>
      <c r="C9" s="104">
        <v>4772</v>
      </c>
      <c r="D9" s="102">
        <v>2689</v>
      </c>
      <c r="E9" s="104">
        <v>4121</v>
      </c>
      <c r="F9" s="102">
        <v>2279</v>
      </c>
      <c r="G9" s="103">
        <v>3504</v>
      </c>
      <c r="H9" s="102">
        <v>2432</v>
      </c>
      <c r="I9" s="104">
        <v>3634</v>
      </c>
      <c r="J9" s="102">
        <v>2375</v>
      </c>
      <c r="K9" s="104">
        <v>4842</v>
      </c>
      <c r="L9" s="103">
        <v>2904</v>
      </c>
      <c r="M9" s="103">
        <v>3100</v>
      </c>
      <c r="N9" s="102">
        <v>2812</v>
      </c>
      <c r="O9" s="99" t="s">
        <v>149</v>
      </c>
      <c r="R9" s="97" t="s">
        <v>28</v>
      </c>
      <c r="S9" s="104">
        <v>4121</v>
      </c>
      <c r="T9" s="102">
        <v>2515</v>
      </c>
      <c r="U9" s="103">
        <v>3297</v>
      </c>
      <c r="V9" s="102">
        <v>2165</v>
      </c>
      <c r="W9" s="104">
        <v>3883</v>
      </c>
      <c r="X9" s="102">
        <v>2804</v>
      </c>
      <c r="Y9" s="104">
        <v>4104</v>
      </c>
      <c r="Z9" s="102">
        <v>1986</v>
      </c>
      <c r="AA9" s="104">
        <v>3630</v>
      </c>
      <c r="AB9" s="102">
        <v>1954</v>
      </c>
      <c r="AC9" s="103">
        <v>3053</v>
      </c>
      <c r="AD9" s="102">
        <v>2553</v>
      </c>
      <c r="AE9" s="99" t="s">
        <v>149</v>
      </c>
      <c r="AH9" s="97" t="s">
        <v>28</v>
      </c>
      <c r="AI9" s="104">
        <v>6027</v>
      </c>
      <c r="AJ9" s="103">
        <v>4366</v>
      </c>
      <c r="AK9" s="104">
        <v>6334</v>
      </c>
      <c r="AL9" s="103">
        <v>4287</v>
      </c>
      <c r="AM9" s="104">
        <v>6323</v>
      </c>
      <c r="AN9" s="102">
        <v>3679</v>
      </c>
      <c r="AO9" s="104">
        <v>5387</v>
      </c>
      <c r="AP9" s="102">
        <v>3188</v>
      </c>
      <c r="AQ9" s="104">
        <v>5733</v>
      </c>
      <c r="AR9" s="103">
        <v>4140</v>
      </c>
      <c r="AS9" s="104">
        <v>5615</v>
      </c>
      <c r="AT9" s="102">
        <v>3881</v>
      </c>
      <c r="AU9" s="99" t="s">
        <v>149</v>
      </c>
      <c r="AX9" s="97" t="s">
        <v>28</v>
      </c>
      <c r="AY9" s="104">
        <v>5679</v>
      </c>
      <c r="AZ9" s="102">
        <v>3636</v>
      </c>
      <c r="BA9" s="104">
        <v>5944</v>
      </c>
      <c r="BB9" s="103">
        <v>4518</v>
      </c>
      <c r="BC9" s="104">
        <v>6001</v>
      </c>
      <c r="BD9" s="103">
        <v>4751</v>
      </c>
      <c r="BE9" s="104">
        <v>6179</v>
      </c>
      <c r="BF9" s="102">
        <v>3797</v>
      </c>
      <c r="BG9" s="104">
        <v>5444</v>
      </c>
      <c r="BH9" s="102">
        <v>3481</v>
      </c>
      <c r="BI9" s="103">
        <v>5274</v>
      </c>
      <c r="BJ9" s="102">
        <v>3957</v>
      </c>
      <c r="BK9" s="99" t="s">
        <v>149</v>
      </c>
      <c r="BN9" s="97" t="s">
        <v>28</v>
      </c>
      <c r="BO9" s="104">
        <v>8011</v>
      </c>
      <c r="BP9" s="103">
        <v>5731</v>
      </c>
      <c r="BQ9" s="104">
        <v>7640</v>
      </c>
      <c r="BR9" s="103">
        <v>5632</v>
      </c>
      <c r="BS9" s="104">
        <v>7662</v>
      </c>
      <c r="BT9" s="102">
        <v>4590</v>
      </c>
      <c r="BU9" s="104">
        <v>7584</v>
      </c>
      <c r="BV9" s="103">
        <v>5759</v>
      </c>
      <c r="BW9" s="104">
        <v>7901</v>
      </c>
      <c r="BX9" s="103">
        <v>5606</v>
      </c>
      <c r="BY9" s="104">
        <v>7700</v>
      </c>
      <c r="BZ9" s="102">
        <v>4444</v>
      </c>
      <c r="CA9" s="99" t="s">
        <v>149</v>
      </c>
      <c r="CD9" s="97" t="s">
        <v>28</v>
      </c>
      <c r="CE9" s="104">
        <v>7414</v>
      </c>
      <c r="CF9" s="102">
        <v>4607</v>
      </c>
      <c r="CG9" s="104">
        <v>7119</v>
      </c>
      <c r="CH9" s="104">
        <v>7172</v>
      </c>
      <c r="CI9" s="104">
        <v>8371</v>
      </c>
      <c r="CJ9" s="103">
        <v>5652</v>
      </c>
      <c r="CK9" s="104">
        <v>7688</v>
      </c>
      <c r="CL9" s="102">
        <v>5554</v>
      </c>
      <c r="CM9" s="103">
        <v>6706</v>
      </c>
      <c r="CN9" s="102">
        <v>4302</v>
      </c>
      <c r="CO9" s="103">
        <v>6816</v>
      </c>
      <c r="CP9" s="103">
        <v>6746</v>
      </c>
      <c r="CQ9" s="99" t="s">
        <v>149</v>
      </c>
    </row>
    <row r="10" spans="1:95">
      <c r="B10" s="97" t="s">
        <v>29</v>
      </c>
      <c r="C10" s="104">
        <v>4695</v>
      </c>
      <c r="D10" s="103">
        <v>3324</v>
      </c>
      <c r="E10" s="104">
        <v>4364</v>
      </c>
      <c r="F10" s="102">
        <v>2178</v>
      </c>
      <c r="G10" s="103">
        <v>3485</v>
      </c>
      <c r="H10" s="102">
        <v>2737</v>
      </c>
      <c r="I10" s="104">
        <v>4204</v>
      </c>
      <c r="J10" s="101">
        <v>1735</v>
      </c>
      <c r="K10" s="104">
        <v>4907</v>
      </c>
      <c r="L10" s="103">
        <v>3349</v>
      </c>
      <c r="M10" s="104">
        <v>4582</v>
      </c>
      <c r="N10" s="102">
        <v>2284</v>
      </c>
      <c r="O10" s="99" t="s">
        <v>149</v>
      </c>
      <c r="R10" s="97" t="s">
        <v>29</v>
      </c>
      <c r="S10" s="104">
        <v>4709</v>
      </c>
      <c r="T10" s="104">
        <v>3755</v>
      </c>
      <c r="U10" s="104">
        <v>4302</v>
      </c>
      <c r="V10" s="102">
        <v>2384</v>
      </c>
      <c r="W10" s="104">
        <v>4058</v>
      </c>
      <c r="X10" s="103">
        <v>3148</v>
      </c>
      <c r="Y10" s="104">
        <v>4002</v>
      </c>
      <c r="Z10" s="102">
        <v>1967</v>
      </c>
      <c r="AA10" s="103">
        <v>3479</v>
      </c>
      <c r="AB10" s="103">
        <v>2994</v>
      </c>
      <c r="AC10" s="104">
        <v>4012</v>
      </c>
      <c r="AD10" s="102">
        <v>2070</v>
      </c>
      <c r="AE10" s="99" t="s">
        <v>149</v>
      </c>
      <c r="AH10" s="97" t="s">
        <v>29</v>
      </c>
      <c r="AI10" s="104">
        <v>6643</v>
      </c>
      <c r="AJ10" s="104">
        <v>5753</v>
      </c>
      <c r="AK10" s="104">
        <v>6250</v>
      </c>
      <c r="AL10" s="102">
        <v>3527</v>
      </c>
      <c r="AM10" s="104">
        <v>5221</v>
      </c>
      <c r="AN10" s="103">
        <v>4156</v>
      </c>
      <c r="AO10" s="104">
        <v>5668</v>
      </c>
      <c r="AP10" s="102">
        <v>3062</v>
      </c>
      <c r="AQ10" s="104">
        <v>6171</v>
      </c>
      <c r="AR10" s="104">
        <v>5368</v>
      </c>
      <c r="AS10" s="104">
        <v>6664</v>
      </c>
      <c r="AT10" s="103">
        <v>4055</v>
      </c>
      <c r="AU10" s="99" t="s">
        <v>149</v>
      </c>
      <c r="AX10" s="97" t="s">
        <v>29</v>
      </c>
      <c r="AY10" s="104">
        <v>5880</v>
      </c>
      <c r="AZ10" s="103">
        <v>4897</v>
      </c>
      <c r="BA10" s="104">
        <v>6664</v>
      </c>
      <c r="BB10" s="102">
        <v>4008</v>
      </c>
      <c r="BC10" s="104">
        <v>7034</v>
      </c>
      <c r="BD10" s="103">
        <v>5344</v>
      </c>
      <c r="BE10" s="104">
        <v>5854</v>
      </c>
      <c r="BF10" s="102">
        <v>3696</v>
      </c>
      <c r="BG10" s="104">
        <v>6283</v>
      </c>
      <c r="BH10" s="103">
        <v>4620</v>
      </c>
      <c r="BI10" s="104">
        <v>6319</v>
      </c>
      <c r="BJ10" s="102">
        <v>3901</v>
      </c>
      <c r="BK10" s="99" t="s">
        <v>149</v>
      </c>
      <c r="BN10" s="97" t="s">
        <v>29</v>
      </c>
      <c r="BO10" s="105">
        <v>9215</v>
      </c>
      <c r="BP10" s="104">
        <v>6755</v>
      </c>
      <c r="BQ10" s="104">
        <v>7563</v>
      </c>
      <c r="BR10" s="103">
        <v>5686</v>
      </c>
      <c r="BS10" s="104">
        <v>7668</v>
      </c>
      <c r="BT10" s="103">
        <v>5913</v>
      </c>
      <c r="BU10" s="104">
        <v>8535</v>
      </c>
      <c r="BV10" s="102">
        <v>5167</v>
      </c>
      <c r="BW10" s="104">
        <v>8280</v>
      </c>
      <c r="BX10" s="104">
        <v>7150</v>
      </c>
      <c r="BY10" s="104">
        <v>8188</v>
      </c>
      <c r="BZ10" s="103">
        <v>5293</v>
      </c>
      <c r="CA10" s="99" t="s">
        <v>149</v>
      </c>
      <c r="CD10" s="97" t="s">
        <v>29</v>
      </c>
      <c r="CE10" s="104">
        <v>7923</v>
      </c>
      <c r="CF10" s="103">
        <v>5989</v>
      </c>
      <c r="CG10" s="104">
        <v>7937</v>
      </c>
      <c r="CH10" s="102">
        <v>5382</v>
      </c>
      <c r="CI10" s="104">
        <v>8739</v>
      </c>
      <c r="CJ10" s="103">
        <v>6725</v>
      </c>
      <c r="CK10" s="104">
        <v>7884</v>
      </c>
      <c r="CL10" s="103">
        <v>5972</v>
      </c>
      <c r="CM10" s="104">
        <v>7668</v>
      </c>
      <c r="CN10" s="103">
        <v>5961</v>
      </c>
      <c r="CO10" s="104">
        <v>8600</v>
      </c>
      <c r="CP10" s="103">
        <v>6104</v>
      </c>
      <c r="CQ10" s="99" t="s">
        <v>149</v>
      </c>
    </row>
    <row r="11" spans="1:95">
      <c r="B11" s="97" t="s">
        <v>30</v>
      </c>
      <c r="C11" s="104">
        <v>4764</v>
      </c>
      <c r="D11" s="104">
        <v>4232</v>
      </c>
      <c r="E11" s="102">
        <v>2268</v>
      </c>
      <c r="F11" s="102">
        <v>2131</v>
      </c>
      <c r="G11" s="104">
        <v>4416</v>
      </c>
      <c r="H11" s="103">
        <v>3211</v>
      </c>
      <c r="I11" s="102">
        <v>2514</v>
      </c>
      <c r="J11" s="101">
        <v>1394</v>
      </c>
      <c r="K11" s="105">
        <v>5500</v>
      </c>
      <c r="L11" s="104">
        <v>4220</v>
      </c>
      <c r="M11" s="102">
        <v>2417</v>
      </c>
      <c r="N11" s="102">
        <v>2305</v>
      </c>
      <c r="O11" s="99" t="s">
        <v>149</v>
      </c>
      <c r="R11" s="97" t="s">
        <v>30</v>
      </c>
      <c r="S11" s="104">
        <v>4931</v>
      </c>
      <c r="T11" s="103">
        <v>3191</v>
      </c>
      <c r="U11" s="103">
        <v>2950</v>
      </c>
      <c r="V11" s="101">
        <v>1379</v>
      </c>
      <c r="W11" s="105">
        <v>5038</v>
      </c>
      <c r="X11" s="103">
        <v>3535</v>
      </c>
      <c r="Y11" s="102">
        <v>2547</v>
      </c>
      <c r="Z11" s="101">
        <v>1847</v>
      </c>
      <c r="AA11" s="104">
        <v>4357</v>
      </c>
      <c r="AB11" s="103">
        <v>3403</v>
      </c>
      <c r="AC11" s="102">
        <v>2549</v>
      </c>
      <c r="AD11" s="101">
        <v>1504</v>
      </c>
      <c r="AE11" s="99" t="s">
        <v>149</v>
      </c>
      <c r="AH11" s="97" t="s">
        <v>30</v>
      </c>
      <c r="AI11" s="105">
        <v>7278</v>
      </c>
      <c r="AJ11" s="104">
        <v>6506</v>
      </c>
      <c r="AK11" s="102">
        <v>3818</v>
      </c>
      <c r="AL11" s="102">
        <v>3891</v>
      </c>
      <c r="AM11" s="104">
        <v>6726</v>
      </c>
      <c r="AN11" s="103">
        <v>4535</v>
      </c>
      <c r="AO11" s="102">
        <v>3602</v>
      </c>
      <c r="AP11" s="102">
        <v>2718</v>
      </c>
      <c r="AQ11" s="105">
        <v>7344</v>
      </c>
      <c r="AR11" s="104">
        <v>6785</v>
      </c>
      <c r="AS11" s="102">
        <v>3789</v>
      </c>
      <c r="AT11" s="102">
        <v>3669</v>
      </c>
      <c r="AU11" s="99" t="s">
        <v>149</v>
      </c>
      <c r="AX11" s="97" t="s">
        <v>30</v>
      </c>
      <c r="AY11" s="105">
        <v>7503</v>
      </c>
      <c r="AZ11" s="103">
        <v>4955</v>
      </c>
      <c r="BA11" s="103">
        <v>4467</v>
      </c>
      <c r="BB11" s="102">
        <v>3077</v>
      </c>
      <c r="BC11" s="104">
        <v>7186</v>
      </c>
      <c r="BD11" s="104">
        <v>5763</v>
      </c>
      <c r="BE11" s="102">
        <v>3455</v>
      </c>
      <c r="BF11" s="102">
        <v>3716</v>
      </c>
      <c r="BG11" s="104">
        <v>6197</v>
      </c>
      <c r="BH11" s="103">
        <v>4537</v>
      </c>
      <c r="BI11" s="102">
        <v>4114</v>
      </c>
      <c r="BJ11" s="102">
        <v>2805</v>
      </c>
      <c r="BK11" s="99" t="s">
        <v>149</v>
      </c>
      <c r="BN11" s="97" t="s">
        <v>30</v>
      </c>
      <c r="BO11" s="105">
        <v>9515</v>
      </c>
      <c r="BP11" s="104">
        <v>7604</v>
      </c>
      <c r="BQ11" s="102">
        <v>4910</v>
      </c>
      <c r="BR11" s="102">
        <v>5191</v>
      </c>
      <c r="BS11" s="105">
        <v>9324</v>
      </c>
      <c r="BT11" s="103">
        <v>6220</v>
      </c>
      <c r="BU11" s="103">
        <v>5334</v>
      </c>
      <c r="BV11" s="102">
        <v>4361</v>
      </c>
      <c r="BW11" s="105">
        <v>9588</v>
      </c>
      <c r="BX11" s="104">
        <v>8553</v>
      </c>
      <c r="BY11" s="102">
        <v>4150</v>
      </c>
      <c r="BZ11" s="102">
        <v>4634</v>
      </c>
      <c r="CA11" s="99" t="s">
        <v>149</v>
      </c>
      <c r="CD11" s="97" t="s">
        <v>30</v>
      </c>
      <c r="CE11" s="104">
        <v>8503</v>
      </c>
      <c r="CF11" s="103">
        <v>5730</v>
      </c>
      <c r="CG11" s="102">
        <v>5266</v>
      </c>
      <c r="CH11" s="102">
        <v>4523</v>
      </c>
      <c r="CI11" s="104">
        <v>9287</v>
      </c>
      <c r="CJ11" s="104">
        <v>7427</v>
      </c>
      <c r="CK11" s="102">
        <v>4443</v>
      </c>
      <c r="CL11" s="102">
        <v>5162</v>
      </c>
      <c r="CM11" s="104">
        <v>8004</v>
      </c>
      <c r="CN11" s="103">
        <v>5976</v>
      </c>
      <c r="CO11" s="102">
        <v>5102</v>
      </c>
      <c r="CP11" s="102">
        <v>4862</v>
      </c>
      <c r="CQ11" s="99" t="s">
        <v>149</v>
      </c>
    </row>
    <row r="12" spans="1:95">
      <c r="B12" s="97" t="s">
        <v>31</v>
      </c>
      <c r="C12" s="103">
        <v>2875</v>
      </c>
      <c r="D12" s="103">
        <v>3305</v>
      </c>
      <c r="E12" s="102">
        <v>2853</v>
      </c>
      <c r="F12" s="102">
        <v>1885</v>
      </c>
      <c r="G12" s="102">
        <v>2674</v>
      </c>
      <c r="H12" s="104">
        <v>3639</v>
      </c>
      <c r="I12" s="102">
        <v>2658</v>
      </c>
      <c r="J12" s="102">
        <v>1781</v>
      </c>
      <c r="K12" s="102">
        <v>2638</v>
      </c>
      <c r="L12" s="104">
        <v>4060</v>
      </c>
      <c r="M12" s="103">
        <v>3449</v>
      </c>
      <c r="N12" s="102">
        <v>2211</v>
      </c>
      <c r="O12" s="99" t="s">
        <v>149</v>
      </c>
      <c r="R12" s="97" t="s">
        <v>31</v>
      </c>
      <c r="S12" s="102">
        <v>2709</v>
      </c>
      <c r="T12" s="104">
        <v>3947</v>
      </c>
      <c r="U12" s="102">
        <v>2813</v>
      </c>
      <c r="V12" s="102">
        <v>2112</v>
      </c>
      <c r="W12" s="103">
        <v>2963</v>
      </c>
      <c r="X12" s="104">
        <v>4180</v>
      </c>
      <c r="Y12" s="103">
        <v>2934</v>
      </c>
      <c r="Z12" s="101">
        <v>1641</v>
      </c>
      <c r="AA12" s="102">
        <v>2277</v>
      </c>
      <c r="AB12" s="103">
        <v>3457</v>
      </c>
      <c r="AC12" s="102">
        <v>2821</v>
      </c>
      <c r="AD12" s="102">
        <v>2141</v>
      </c>
      <c r="AE12" s="99" t="s">
        <v>149</v>
      </c>
      <c r="AH12" s="97" t="s">
        <v>31</v>
      </c>
      <c r="AI12" s="103">
        <v>4955</v>
      </c>
      <c r="AJ12" s="104">
        <v>5782</v>
      </c>
      <c r="AK12" s="104">
        <v>5015</v>
      </c>
      <c r="AL12" s="102">
        <v>3356</v>
      </c>
      <c r="AM12" s="103">
        <v>4085</v>
      </c>
      <c r="AN12" s="104">
        <v>5341</v>
      </c>
      <c r="AO12" s="102">
        <v>3951</v>
      </c>
      <c r="AP12" s="102">
        <v>3118</v>
      </c>
      <c r="AQ12" s="103">
        <v>4450</v>
      </c>
      <c r="AR12" s="104">
        <v>5961</v>
      </c>
      <c r="AS12" s="103">
        <v>4941</v>
      </c>
      <c r="AT12" s="102">
        <v>3784</v>
      </c>
      <c r="AU12" s="99" t="s">
        <v>149</v>
      </c>
      <c r="AX12" s="97" t="s">
        <v>31</v>
      </c>
      <c r="AY12" s="102">
        <v>3566</v>
      </c>
      <c r="AZ12" s="104">
        <v>6061</v>
      </c>
      <c r="BA12" s="102">
        <v>4061</v>
      </c>
      <c r="BB12" s="102">
        <v>3764</v>
      </c>
      <c r="BC12" s="103">
        <v>4417</v>
      </c>
      <c r="BD12" s="104">
        <v>5767</v>
      </c>
      <c r="BE12" s="103">
        <v>4851</v>
      </c>
      <c r="BF12" s="102">
        <v>3267</v>
      </c>
      <c r="BG12" s="102">
        <v>3793</v>
      </c>
      <c r="BH12" s="104">
        <v>6033</v>
      </c>
      <c r="BI12" s="102">
        <v>4182</v>
      </c>
      <c r="BJ12" s="102">
        <v>3376</v>
      </c>
      <c r="BK12" s="99" t="s">
        <v>149</v>
      </c>
      <c r="BN12" s="97" t="s">
        <v>31</v>
      </c>
      <c r="BO12" s="103">
        <v>5606</v>
      </c>
      <c r="BP12" s="104">
        <v>8145</v>
      </c>
      <c r="BQ12" s="103">
        <v>6337</v>
      </c>
      <c r="BR12" s="102">
        <v>5132</v>
      </c>
      <c r="BS12" s="102">
        <v>4622</v>
      </c>
      <c r="BT12" s="104">
        <v>7287</v>
      </c>
      <c r="BU12" s="102">
        <v>5151</v>
      </c>
      <c r="BV12" s="102">
        <v>4655</v>
      </c>
      <c r="BW12" s="103">
        <v>5503</v>
      </c>
      <c r="BX12" s="104">
        <v>7515</v>
      </c>
      <c r="BY12" s="103">
        <v>5821</v>
      </c>
      <c r="BZ12" s="103">
        <v>5389</v>
      </c>
      <c r="CA12" s="99" t="s">
        <v>149</v>
      </c>
      <c r="CD12" s="97" t="s">
        <v>31</v>
      </c>
      <c r="CE12" s="102">
        <v>4312</v>
      </c>
      <c r="CF12" s="104">
        <v>7339</v>
      </c>
      <c r="CG12" s="102">
        <v>5040</v>
      </c>
      <c r="CH12" s="102">
        <v>5238</v>
      </c>
      <c r="CI12" s="103">
        <v>5865</v>
      </c>
      <c r="CJ12" s="104">
        <v>7284</v>
      </c>
      <c r="CK12" s="103">
        <v>5780</v>
      </c>
      <c r="CL12" s="102">
        <v>5186</v>
      </c>
      <c r="CM12" s="102">
        <v>4634</v>
      </c>
      <c r="CN12" s="104">
        <v>7261</v>
      </c>
      <c r="CO12" s="102">
        <v>4879</v>
      </c>
      <c r="CP12" s="102">
        <v>4394</v>
      </c>
      <c r="CQ12" s="99" t="s">
        <v>149</v>
      </c>
    </row>
    <row r="13" spans="1:95">
      <c r="B13" s="97" t="s">
        <v>32</v>
      </c>
      <c r="C13" s="103">
        <v>3288</v>
      </c>
      <c r="D13" s="104">
        <v>4254</v>
      </c>
      <c r="E13" s="103">
        <v>3120</v>
      </c>
      <c r="F13" s="102">
        <v>2407</v>
      </c>
      <c r="G13" s="104">
        <v>4961</v>
      </c>
      <c r="H13" s="104">
        <v>4314</v>
      </c>
      <c r="I13" s="102">
        <v>2805</v>
      </c>
      <c r="J13" s="102">
        <v>2278</v>
      </c>
      <c r="K13" s="103">
        <v>3336</v>
      </c>
      <c r="L13" s="104">
        <v>3901</v>
      </c>
      <c r="M13" s="103">
        <v>3576</v>
      </c>
      <c r="N13" s="102">
        <v>2500</v>
      </c>
      <c r="O13" s="99" t="s">
        <v>149</v>
      </c>
      <c r="R13" s="97" t="s">
        <v>32</v>
      </c>
      <c r="S13" s="104">
        <v>4916</v>
      </c>
      <c r="T13" s="104">
        <v>4788</v>
      </c>
      <c r="U13" s="103">
        <v>3490</v>
      </c>
      <c r="V13" s="102">
        <v>2276</v>
      </c>
      <c r="W13" s="104">
        <v>3782</v>
      </c>
      <c r="X13" s="104">
        <v>4345</v>
      </c>
      <c r="Y13" s="104">
        <v>3646</v>
      </c>
      <c r="Z13" s="101">
        <v>1888</v>
      </c>
      <c r="AA13" s="104">
        <v>4499</v>
      </c>
      <c r="AB13" s="104">
        <v>4440</v>
      </c>
      <c r="AC13" s="103">
        <v>2986</v>
      </c>
      <c r="AD13" s="102">
        <v>2184</v>
      </c>
      <c r="AE13" s="99" t="s">
        <v>149</v>
      </c>
      <c r="AH13" s="97" t="s">
        <v>32</v>
      </c>
      <c r="AI13" s="103">
        <v>4954</v>
      </c>
      <c r="AJ13" s="104">
        <v>5976</v>
      </c>
      <c r="AK13" s="104">
        <v>5140</v>
      </c>
      <c r="AL13" s="103">
        <v>4303</v>
      </c>
      <c r="AM13" s="104">
        <v>6911</v>
      </c>
      <c r="AN13" s="104">
        <v>6903</v>
      </c>
      <c r="AO13" s="103">
        <v>4700</v>
      </c>
      <c r="AP13" s="102">
        <v>3783</v>
      </c>
      <c r="AQ13" s="103">
        <v>4689</v>
      </c>
      <c r="AR13" s="104">
        <v>6181</v>
      </c>
      <c r="AS13" s="103">
        <v>4646</v>
      </c>
      <c r="AT13" s="103">
        <v>4109</v>
      </c>
      <c r="AU13" s="99" t="s">
        <v>149</v>
      </c>
      <c r="AX13" s="97" t="s">
        <v>32</v>
      </c>
      <c r="AY13" s="104">
        <v>7060</v>
      </c>
      <c r="AZ13" s="104">
        <v>6651</v>
      </c>
      <c r="BA13" s="103">
        <v>4771</v>
      </c>
      <c r="BB13" s="102">
        <v>3875</v>
      </c>
      <c r="BC13" s="103">
        <v>5361</v>
      </c>
      <c r="BD13" s="104">
        <v>6391</v>
      </c>
      <c r="BE13" s="103">
        <v>4844</v>
      </c>
      <c r="BF13" s="102">
        <v>3693</v>
      </c>
      <c r="BG13" s="104">
        <v>6941</v>
      </c>
      <c r="BH13" s="104">
        <v>6545</v>
      </c>
      <c r="BI13" s="103">
        <v>4672</v>
      </c>
      <c r="BJ13" s="102">
        <v>4200</v>
      </c>
      <c r="BK13" s="99" t="s">
        <v>149</v>
      </c>
      <c r="BN13" s="97" t="s">
        <v>32</v>
      </c>
      <c r="BO13" s="103">
        <v>6096</v>
      </c>
      <c r="BP13" s="104">
        <v>8422</v>
      </c>
      <c r="BQ13" s="103">
        <v>6058</v>
      </c>
      <c r="BR13" s="103">
        <v>5642</v>
      </c>
      <c r="BS13" s="104">
        <v>8683</v>
      </c>
      <c r="BT13" s="104">
        <v>7678</v>
      </c>
      <c r="BU13" s="103">
        <v>5954</v>
      </c>
      <c r="BV13" s="103">
        <v>5648</v>
      </c>
      <c r="BW13" s="103">
        <v>5944</v>
      </c>
      <c r="BX13" s="104">
        <v>7864</v>
      </c>
      <c r="BY13" s="103">
        <v>5324</v>
      </c>
      <c r="BZ13" s="103">
        <v>5686</v>
      </c>
      <c r="CA13" s="99" t="s">
        <v>149</v>
      </c>
      <c r="CD13" s="97" t="s">
        <v>32</v>
      </c>
      <c r="CE13" s="104">
        <v>8729</v>
      </c>
      <c r="CF13" s="104">
        <v>8826</v>
      </c>
      <c r="CG13" s="103">
        <v>5760</v>
      </c>
      <c r="CH13" s="102">
        <v>5435</v>
      </c>
      <c r="CI13" s="102">
        <v>5393</v>
      </c>
      <c r="CJ13" s="103">
        <v>6758</v>
      </c>
      <c r="CK13" s="103">
        <v>5915</v>
      </c>
      <c r="CL13" s="102">
        <v>5402</v>
      </c>
      <c r="CM13" s="104">
        <v>9077</v>
      </c>
      <c r="CN13" s="104">
        <v>8265</v>
      </c>
      <c r="CO13" s="102">
        <v>4896</v>
      </c>
      <c r="CP13" s="102">
        <v>4679</v>
      </c>
      <c r="CQ13" s="99" t="s">
        <v>149</v>
      </c>
    </row>
    <row r="14" spans="1:95">
      <c r="B14" s="97" t="s">
        <v>33</v>
      </c>
      <c r="C14" s="103">
        <v>2962</v>
      </c>
      <c r="D14" s="102">
        <v>2253</v>
      </c>
      <c r="E14" s="104">
        <v>4219</v>
      </c>
      <c r="F14" s="102">
        <v>1844</v>
      </c>
      <c r="G14" s="103">
        <v>3552</v>
      </c>
      <c r="H14" s="102">
        <v>2238</v>
      </c>
      <c r="I14" s="103">
        <v>3619</v>
      </c>
      <c r="J14" s="98">
        <v>240</v>
      </c>
      <c r="K14" s="104">
        <v>4251</v>
      </c>
      <c r="L14" s="102">
        <v>2182</v>
      </c>
      <c r="M14" s="104">
        <v>4047</v>
      </c>
      <c r="N14" s="102">
        <v>2183</v>
      </c>
      <c r="O14" s="99" t="s">
        <v>149</v>
      </c>
      <c r="R14" s="97" t="s">
        <v>33</v>
      </c>
      <c r="S14" s="103">
        <v>3563</v>
      </c>
      <c r="T14" s="102">
        <v>2051</v>
      </c>
      <c r="U14" s="104">
        <v>3616</v>
      </c>
      <c r="V14" s="102">
        <v>2330</v>
      </c>
      <c r="W14" s="104">
        <v>3837</v>
      </c>
      <c r="X14" s="102">
        <v>2353</v>
      </c>
      <c r="Y14" s="104">
        <v>4707</v>
      </c>
      <c r="Z14" s="102">
        <v>2038</v>
      </c>
      <c r="AA14" s="103">
        <v>3354</v>
      </c>
      <c r="AB14" s="102">
        <v>2093</v>
      </c>
      <c r="AC14" s="103">
        <v>3406</v>
      </c>
      <c r="AD14" s="102">
        <v>2284</v>
      </c>
      <c r="AE14" s="99" t="s">
        <v>149</v>
      </c>
      <c r="AH14" s="97" t="s">
        <v>33</v>
      </c>
      <c r="AI14" s="103">
        <v>5002</v>
      </c>
      <c r="AJ14" s="102">
        <v>3539</v>
      </c>
      <c r="AK14" s="104">
        <v>6329</v>
      </c>
      <c r="AL14" s="102">
        <v>3677</v>
      </c>
      <c r="AM14" s="104">
        <v>5167</v>
      </c>
      <c r="AN14" s="102">
        <v>3359</v>
      </c>
      <c r="AO14" s="104">
        <v>5243</v>
      </c>
      <c r="AP14" s="102">
        <v>3092</v>
      </c>
      <c r="AQ14" s="104">
        <v>5920</v>
      </c>
      <c r="AR14" s="102">
        <v>3933</v>
      </c>
      <c r="AS14" s="104">
        <v>6782</v>
      </c>
      <c r="AT14" s="103">
        <v>4080</v>
      </c>
      <c r="AU14" s="99" t="s">
        <v>149</v>
      </c>
      <c r="AX14" s="97" t="s">
        <v>33</v>
      </c>
      <c r="AY14" s="103">
        <v>4504</v>
      </c>
      <c r="AZ14" s="102">
        <v>3262</v>
      </c>
      <c r="BA14" s="103">
        <v>5097</v>
      </c>
      <c r="BB14" s="102">
        <v>3740</v>
      </c>
      <c r="BC14" s="104">
        <v>6165</v>
      </c>
      <c r="BD14" s="102">
        <v>3347</v>
      </c>
      <c r="BE14" s="104">
        <v>6792</v>
      </c>
      <c r="BF14" s="102">
        <v>3375</v>
      </c>
      <c r="BG14" s="102">
        <v>4027</v>
      </c>
      <c r="BH14" s="102">
        <v>3063</v>
      </c>
      <c r="BI14" s="103">
        <v>4661</v>
      </c>
      <c r="BJ14" s="102">
        <v>3779</v>
      </c>
      <c r="BK14" s="99" t="s">
        <v>149</v>
      </c>
      <c r="BN14" s="97" t="s">
        <v>33</v>
      </c>
      <c r="BO14" s="104">
        <v>7420</v>
      </c>
      <c r="BP14" s="102">
        <v>4397</v>
      </c>
      <c r="BQ14" s="104">
        <v>7941</v>
      </c>
      <c r="BR14" s="102">
        <v>4815</v>
      </c>
      <c r="BS14" s="104">
        <v>6652</v>
      </c>
      <c r="BT14" s="102">
        <v>3644</v>
      </c>
      <c r="BU14" s="104">
        <v>7496</v>
      </c>
      <c r="BV14" s="103">
        <v>5280</v>
      </c>
      <c r="BW14" s="104">
        <v>6683</v>
      </c>
      <c r="BX14" s="102">
        <v>4719</v>
      </c>
      <c r="BY14" s="104">
        <v>7285</v>
      </c>
      <c r="BZ14" s="102">
        <v>5240</v>
      </c>
      <c r="CA14" s="99" t="s">
        <v>149</v>
      </c>
      <c r="CD14" s="97" t="s">
        <v>33</v>
      </c>
      <c r="CE14" s="102">
        <v>5325</v>
      </c>
      <c r="CF14" s="102">
        <v>3545</v>
      </c>
      <c r="CG14" s="103">
        <v>6242</v>
      </c>
      <c r="CH14" s="103">
        <v>5812</v>
      </c>
      <c r="CI14" s="103">
        <v>6569</v>
      </c>
      <c r="CJ14" s="102">
        <v>4162</v>
      </c>
      <c r="CK14" s="104">
        <v>7615</v>
      </c>
      <c r="CL14" s="102">
        <v>5373</v>
      </c>
      <c r="CM14" s="103">
        <v>6033</v>
      </c>
      <c r="CN14" s="101">
        <v>3123</v>
      </c>
      <c r="CO14" s="103">
        <v>5952</v>
      </c>
      <c r="CP14" s="102">
        <v>3885</v>
      </c>
      <c r="CQ14" s="99" t="s">
        <v>149</v>
      </c>
    </row>
    <row r="16" spans="1:95">
      <c r="A16" s="94" t="s">
        <v>151</v>
      </c>
      <c r="B16" s="95"/>
      <c r="Q16" s="94" t="s">
        <v>151</v>
      </c>
      <c r="R16" s="95"/>
      <c r="AG16" s="94" t="s">
        <v>151</v>
      </c>
      <c r="AH16" s="95"/>
      <c r="AW16" s="94" t="s">
        <v>151</v>
      </c>
      <c r="AX16" s="95"/>
      <c r="BM16" s="94" t="s">
        <v>151</v>
      </c>
      <c r="BN16" s="95"/>
      <c r="CC16" s="94" t="s">
        <v>151</v>
      </c>
      <c r="CD16" s="95"/>
    </row>
    <row r="17" spans="1:95" ht="36">
      <c r="A17" s="95" t="s">
        <v>150</v>
      </c>
      <c r="B17" s="95">
        <v>24</v>
      </c>
      <c r="Q17" s="95" t="s">
        <v>150</v>
      </c>
      <c r="R17" s="95">
        <v>23.8</v>
      </c>
      <c r="AG17" s="95" t="s">
        <v>150</v>
      </c>
      <c r="AH17" s="95">
        <v>23.7</v>
      </c>
      <c r="AW17" s="95" t="s">
        <v>150</v>
      </c>
      <c r="AX17" s="95">
        <v>23.5</v>
      </c>
      <c r="BM17" s="95" t="s">
        <v>150</v>
      </c>
      <c r="BN17" s="95">
        <v>23.4</v>
      </c>
      <c r="CC17" s="95" t="s">
        <v>150</v>
      </c>
      <c r="CD17" s="95">
        <v>23.2</v>
      </c>
    </row>
    <row r="19" spans="1:95">
      <c r="B19" s="96"/>
      <c r="C19" s="97">
        <v>1</v>
      </c>
      <c r="D19" s="97">
        <v>2</v>
      </c>
      <c r="E19" s="97">
        <v>3</v>
      </c>
      <c r="F19" s="97">
        <v>4</v>
      </c>
      <c r="G19" s="97">
        <v>5</v>
      </c>
      <c r="H19" s="97">
        <v>6</v>
      </c>
      <c r="I19" s="97">
        <v>7</v>
      </c>
      <c r="J19" s="97">
        <v>8</v>
      </c>
      <c r="K19" s="97">
        <v>9</v>
      </c>
      <c r="L19" s="97">
        <v>10</v>
      </c>
      <c r="M19" s="97">
        <v>11</v>
      </c>
      <c r="N19" s="97">
        <v>12</v>
      </c>
      <c r="R19" s="96"/>
      <c r="S19" s="97">
        <v>1</v>
      </c>
      <c r="T19" s="97">
        <v>2</v>
      </c>
      <c r="U19" s="97">
        <v>3</v>
      </c>
      <c r="V19" s="97">
        <v>4</v>
      </c>
      <c r="W19" s="97">
        <v>5</v>
      </c>
      <c r="X19" s="97">
        <v>6</v>
      </c>
      <c r="Y19" s="97">
        <v>7</v>
      </c>
      <c r="Z19" s="97">
        <v>8</v>
      </c>
      <c r="AA19" s="97">
        <v>9</v>
      </c>
      <c r="AB19" s="97">
        <v>10</v>
      </c>
      <c r="AC19" s="97">
        <v>11</v>
      </c>
      <c r="AD19" s="97">
        <v>12</v>
      </c>
      <c r="AH19" s="96"/>
      <c r="AI19" s="97">
        <v>1</v>
      </c>
      <c r="AJ19" s="97">
        <v>2</v>
      </c>
      <c r="AK19" s="97">
        <v>3</v>
      </c>
      <c r="AL19" s="97">
        <v>4</v>
      </c>
      <c r="AM19" s="97">
        <v>5</v>
      </c>
      <c r="AN19" s="97">
        <v>6</v>
      </c>
      <c r="AO19" s="97">
        <v>7</v>
      </c>
      <c r="AP19" s="97">
        <v>8</v>
      </c>
      <c r="AQ19" s="97">
        <v>9</v>
      </c>
      <c r="AR19" s="97">
        <v>10</v>
      </c>
      <c r="AS19" s="97">
        <v>11</v>
      </c>
      <c r="AT19" s="97">
        <v>12</v>
      </c>
      <c r="AX19" s="96"/>
      <c r="AY19" s="97">
        <v>1</v>
      </c>
      <c r="AZ19" s="97">
        <v>2</v>
      </c>
      <c r="BA19" s="97">
        <v>3</v>
      </c>
      <c r="BB19" s="97">
        <v>4</v>
      </c>
      <c r="BC19" s="97">
        <v>5</v>
      </c>
      <c r="BD19" s="97">
        <v>6</v>
      </c>
      <c r="BE19" s="97">
        <v>7</v>
      </c>
      <c r="BF19" s="97">
        <v>8</v>
      </c>
      <c r="BG19" s="97">
        <v>9</v>
      </c>
      <c r="BH19" s="97">
        <v>10</v>
      </c>
      <c r="BI19" s="97">
        <v>11</v>
      </c>
      <c r="BJ19" s="97">
        <v>12</v>
      </c>
      <c r="BN19" s="96"/>
      <c r="BO19" s="97">
        <v>1</v>
      </c>
      <c r="BP19" s="97">
        <v>2</v>
      </c>
      <c r="BQ19" s="97">
        <v>3</v>
      </c>
      <c r="BR19" s="97">
        <v>4</v>
      </c>
      <c r="BS19" s="97">
        <v>5</v>
      </c>
      <c r="BT19" s="97">
        <v>6</v>
      </c>
      <c r="BU19" s="97">
        <v>7</v>
      </c>
      <c r="BV19" s="97">
        <v>8</v>
      </c>
      <c r="BW19" s="97">
        <v>9</v>
      </c>
      <c r="BX19" s="97">
        <v>10</v>
      </c>
      <c r="BY19" s="97">
        <v>11</v>
      </c>
      <c r="BZ19" s="97">
        <v>12</v>
      </c>
      <c r="CD19" s="96"/>
      <c r="CE19" s="97">
        <v>1</v>
      </c>
      <c r="CF19" s="97">
        <v>2</v>
      </c>
      <c r="CG19" s="97">
        <v>3</v>
      </c>
      <c r="CH19" s="97">
        <v>4</v>
      </c>
      <c r="CI19" s="97">
        <v>5</v>
      </c>
      <c r="CJ19" s="97">
        <v>6</v>
      </c>
      <c r="CK19" s="97">
        <v>7</v>
      </c>
      <c r="CL19" s="97">
        <v>8</v>
      </c>
      <c r="CM19" s="97">
        <v>9</v>
      </c>
      <c r="CN19" s="97">
        <v>10</v>
      </c>
      <c r="CO19" s="97">
        <v>11</v>
      </c>
      <c r="CP19" s="97">
        <v>12</v>
      </c>
    </row>
    <row r="20" spans="1:95">
      <c r="B20" s="97" t="s">
        <v>26</v>
      </c>
      <c r="C20" s="98">
        <v>1180</v>
      </c>
      <c r="D20" s="101">
        <v>1867</v>
      </c>
      <c r="E20" s="102">
        <v>2510</v>
      </c>
      <c r="F20" s="102">
        <v>2427</v>
      </c>
      <c r="G20" s="101">
        <v>1521</v>
      </c>
      <c r="H20" s="101">
        <v>1686</v>
      </c>
      <c r="I20" s="102">
        <v>2300</v>
      </c>
      <c r="J20" s="102">
        <v>2500</v>
      </c>
      <c r="K20" s="101">
        <v>1755</v>
      </c>
      <c r="L20" s="102">
        <v>1959</v>
      </c>
      <c r="M20" s="102">
        <v>2419</v>
      </c>
      <c r="N20" s="102">
        <v>2500</v>
      </c>
      <c r="O20" s="99" t="s">
        <v>151</v>
      </c>
      <c r="R20" s="97" t="s">
        <v>26</v>
      </c>
      <c r="S20" s="98">
        <v>1012</v>
      </c>
      <c r="T20" s="100">
        <v>1386</v>
      </c>
      <c r="U20" s="102">
        <v>1906</v>
      </c>
      <c r="V20" s="102">
        <v>1964</v>
      </c>
      <c r="W20" s="98">
        <v>1230</v>
      </c>
      <c r="X20" s="101">
        <v>1803</v>
      </c>
      <c r="Y20" s="102">
        <v>2147</v>
      </c>
      <c r="Z20" s="103">
        <v>2781</v>
      </c>
      <c r="AA20" s="100">
        <v>1369</v>
      </c>
      <c r="AB20" s="101">
        <v>1534</v>
      </c>
      <c r="AC20" s="102">
        <v>2038</v>
      </c>
      <c r="AD20" s="102">
        <v>2062</v>
      </c>
      <c r="AE20" s="99" t="s">
        <v>151</v>
      </c>
      <c r="AH20" s="97" t="s">
        <v>26</v>
      </c>
      <c r="AI20" s="98">
        <v>1250</v>
      </c>
      <c r="AJ20" s="101">
        <v>1694</v>
      </c>
      <c r="AK20" s="102">
        <v>2353</v>
      </c>
      <c r="AL20" s="102">
        <v>2330</v>
      </c>
      <c r="AM20" s="98">
        <v>1281</v>
      </c>
      <c r="AN20" s="101">
        <v>1701</v>
      </c>
      <c r="AO20" s="102">
        <v>2213</v>
      </c>
      <c r="AP20" s="102">
        <v>2351</v>
      </c>
      <c r="AQ20" s="100">
        <v>1568</v>
      </c>
      <c r="AR20" s="101">
        <v>1916</v>
      </c>
      <c r="AS20" s="102">
        <v>2524</v>
      </c>
      <c r="AT20" s="102">
        <v>2628</v>
      </c>
      <c r="AU20" s="99" t="s">
        <v>151</v>
      </c>
      <c r="AX20" s="97" t="s">
        <v>26</v>
      </c>
      <c r="AY20" s="98">
        <v>1155</v>
      </c>
      <c r="AZ20" s="100">
        <v>1417</v>
      </c>
      <c r="BA20" s="101">
        <v>2154</v>
      </c>
      <c r="BB20" s="101">
        <v>1936</v>
      </c>
      <c r="BC20" s="100">
        <v>1527</v>
      </c>
      <c r="BD20" s="101">
        <v>2000</v>
      </c>
      <c r="BE20" s="102">
        <v>2723</v>
      </c>
      <c r="BF20" s="102">
        <v>2932</v>
      </c>
      <c r="BG20" s="100">
        <v>1456</v>
      </c>
      <c r="BH20" s="101">
        <v>1668</v>
      </c>
      <c r="BI20" s="102">
        <v>2423</v>
      </c>
      <c r="BJ20" s="102">
        <v>2458</v>
      </c>
      <c r="BK20" s="99" t="s">
        <v>151</v>
      </c>
      <c r="BN20" s="97" t="s">
        <v>26</v>
      </c>
      <c r="BO20" s="98">
        <v>1350</v>
      </c>
      <c r="BP20" s="101">
        <v>1878</v>
      </c>
      <c r="BQ20" s="102">
        <v>2372</v>
      </c>
      <c r="BR20" s="102">
        <v>2560</v>
      </c>
      <c r="BS20" s="98">
        <v>1379</v>
      </c>
      <c r="BT20" s="100">
        <v>1605</v>
      </c>
      <c r="BU20" s="101">
        <v>2182</v>
      </c>
      <c r="BV20" s="102">
        <v>2571</v>
      </c>
      <c r="BW20" s="100">
        <v>1672</v>
      </c>
      <c r="BX20" s="101">
        <v>1856</v>
      </c>
      <c r="BY20" s="102">
        <v>2537</v>
      </c>
      <c r="BZ20" s="101">
        <v>2174</v>
      </c>
      <c r="CA20" s="99" t="s">
        <v>151</v>
      </c>
      <c r="CD20" s="97" t="s">
        <v>26</v>
      </c>
      <c r="CE20" s="98">
        <v>1350</v>
      </c>
      <c r="CF20" s="98">
        <v>1618</v>
      </c>
      <c r="CG20" s="101">
        <v>2455</v>
      </c>
      <c r="CH20" s="102">
        <v>2548</v>
      </c>
      <c r="CI20" s="101">
        <v>2120</v>
      </c>
      <c r="CJ20" s="101">
        <v>2458</v>
      </c>
      <c r="CK20" s="102">
        <v>3144</v>
      </c>
      <c r="CL20" s="102">
        <v>3388</v>
      </c>
      <c r="CM20" s="100">
        <v>1856</v>
      </c>
      <c r="CN20" s="101">
        <v>2006</v>
      </c>
      <c r="CO20" s="102">
        <v>2739</v>
      </c>
      <c r="CP20" s="102">
        <v>2550</v>
      </c>
      <c r="CQ20" s="99" t="s">
        <v>151</v>
      </c>
    </row>
    <row r="21" spans="1:95">
      <c r="B21" s="97" t="s">
        <v>27</v>
      </c>
      <c r="C21" s="100">
        <v>1400</v>
      </c>
      <c r="D21" s="102">
        <v>1985</v>
      </c>
      <c r="E21" s="102">
        <v>2439</v>
      </c>
      <c r="F21" s="104">
        <v>3524</v>
      </c>
      <c r="G21" s="100">
        <v>1307</v>
      </c>
      <c r="H21" s="101">
        <v>1628</v>
      </c>
      <c r="I21" s="102">
        <v>2283</v>
      </c>
      <c r="J21" s="104">
        <v>3547</v>
      </c>
      <c r="K21" s="101">
        <v>1656</v>
      </c>
      <c r="L21" s="102">
        <v>1983</v>
      </c>
      <c r="M21" s="102">
        <v>2502</v>
      </c>
      <c r="N21" s="104">
        <v>3419</v>
      </c>
      <c r="O21" s="99" t="s">
        <v>151</v>
      </c>
      <c r="R21" s="97" t="s">
        <v>27</v>
      </c>
      <c r="S21" s="98">
        <v>1081</v>
      </c>
      <c r="T21" s="100">
        <v>1329</v>
      </c>
      <c r="U21" s="102">
        <v>1915</v>
      </c>
      <c r="V21" s="104">
        <v>3410</v>
      </c>
      <c r="W21" s="101">
        <v>1465</v>
      </c>
      <c r="X21" s="101">
        <v>1794</v>
      </c>
      <c r="Y21" s="102">
        <v>2280</v>
      </c>
      <c r="Z21" s="105">
        <v>3952</v>
      </c>
      <c r="AA21" s="100">
        <v>1277</v>
      </c>
      <c r="AB21" s="101">
        <v>1471</v>
      </c>
      <c r="AC21" s="102">
        <v>2136</v>
      </c>
      <c r="AD21" s="104">
        <v>3454</v>
      </c>
      <c r="AE21" s="99" t="s">
        <v>151</v>
      </c>
      <c r="AH21" s="97" t="s">
        <v>27</v>
      </c>
      <c r="AI21" s="98">
        <v>1417</v>
      </c>
      <c r="AJ21" s="101">
        <v>1751</v>
      </c>
      <c r="AK21" s="102">
        <v>2424</v>
      </c>
      <c r="AL21" s="104">
        <v>3920</v>
      </c>
      <c r="AM21" s="98">
        <v>1252</v>
      </c>
      <c r="AN21" s="98">
        <v>1394</v>
      </c>
      <c r="AO21" s="102">
        <v>2238</v>
      </c>
      <c r="AP21" s="104">
        <v>4038</v>
      </c>
      <c r="AQ21" s="100">
        <v>1531</v>
      </c>
      <c r="AR21" s="101">
        <v>1904</v>
      </c>
      <c r="AS21" s="102">
        <v>2421</v>
      </c>
      <c r="AT21" s="105">
        <v>4243</v>
      </c>
      <c r="AU21" s="99" t="s">
        <v>151</v>
      </c>
      <c r="AX21" s="97" t="s">
        <v>27</v>
      </c>
      <c r="AY21" s="98">
        <v>1125</v>
      </c>
      <c r="AZ21" s="98">
        <v>1380</v>
      </c>
      <c r="BA21" s="101">
        <v>2156</v>
      </c>
      <c r="BB21" s="104">
        <v>3881</v>
      </c>
      <c r="BC21" s="100">
        <v>1632</v>
      </c>
      <c r="BD21" s="101">
        <v>1899</v>
      </c>
      <c r="BE21" s="102">
        <v>2562</v>
      </c>
      <c r="BF21" s="104">
        <v>4071</v>
      </c>
      <c r="BG21" s="98">
        <v>1283</v>
      </c>
      <c r="BH21" s="101">
        <v>1707</v>
      </c>
      <c r="BI21" s="102">
        <v>2669</v>
      </c>
      <c r="BJ21" s="104">
        <v>4168</v>
      </c>
      <c r="BK21" s="99" t="s">
        <v>151</v>
      </c>
      <c r="BN21" s="97" t="s">
        <v>27</v>
      </c>
      <c r="BO21" s="100">
        <v>1678</v>
      </c>
      <c r="BP21" s="101">
        <v>2001</v>
      </c>
      <c r="BQ21" s="102">
        <v>2492</v>
      </c>
      <c r="BR21" s="104">
        <v>4064</v>
      </c>
      <c r="BS21" s="98">
        <v>1365</v>
      </c>
      <c r="BT21" s="100">
        <v>1633</v>
      </c>
      <c r="BU21" s="102">
        <v>2388</v>
      </c>
      <c r="BV21" s="104">
        <v>4251</v>
      </c>
      <c r="BW21" s="101">
        <v>1740</v>
      </c>
      <c r="BX21" s="101">
        <v>1832</v>
      </c>
      <c r="BY21" s="102">
        <v>2618</v>
      </c>
      <c r="BZ21" s="104">
        <v>4182</v>
      </c>
      <c r="CA21" s="99" t="s">
        <v>151</v>
      </c>
      <c r="CD21" s="97" t="s">
        <v>27</v>
      </c>
      <c r="CE21" s="98">
        <v>1564</v>
      </c>
      <c r="CF21" s="100">
        <v>1813</v>
      </c>
      <c r="CG21" s="101">
        <v>2390</v>
      </c>
      <c r="CH21" s="104">
        <v>4554</v>
      </c>
      <c r="CI21" s="101">
        <v>2084</v>
      </c>
      <c r="CJ21" s="101">
        <v>2356</v>
      </c>
      <c r="CK21" s="102">
        <v>2869</v>
      </c>
      <c r="CL21" s="105">
        <v>5501</v>
      </c>
      <c r="CM21" s="100">
        <v>1729</v>
      </c>
      <c r="CN21" s="101">
        <v>2122</v>
      </c>
      <c r="CO21" s="102">
        <v>2784</v>
      </c>
      <c r="CP21" s="104">
        <v>4377</v>
      </c>
      <c r="CQ21" s="99" t="s">
        <v>151</v>
      </c>
    </row>
    <row r="22" spans="1:95">
      <c r="B22" s="97" t="s">
        <v>28</v>
      </c>
      <c r="C22" s="100">
        <v>1432</v>
      </c>
      <c r="D22" s="102">
        <v>2255</v>
      </c>
      <c r="E22" s="102">
        <v>2266</v>
      </c>
      <c r="F22" s="104">
        <v>3649</v>
      </c>
      <c r="G22" s="101">
        <v>1469</v>
      </c>
      <c r="H22" s="102">
        <v>2015</v>
      </c>
      <c r="I22" s="102">
        <v>2204</v>
      </c>
      <c r="J22" s="104">
        <v>3867</v>
      </c>
      <c r="K22" s="101">
        <v>1712</v>
      </c>
      <c r="L22" s="102">
        <v>2315</v>
      </c>
      <c r="M22" s="100">
        <v>1284</v>
      </c>
      <c r="N22" s="104">
        <v>3472</v>
      </c>
      <c r="O22" s="99" t="s">
        <v>151</v>
      </c>
      <c r="R22" s="97" t="s">
        <v>28</v>
      </c>
      <c r="S22" s="98">
        <v>1186</v>
      </c>
      <c r="T22" s="101">
        <v>1735</v>
      </c>
      <c r="U22" s="102">
        <v>2059</v>
      </c>
      <c r="V22" s="104">
        <v>3309</v>
      </c>
      <c r="W22" s="101">
        <v>1558</v>
      </c>
      <c r="X22" s="102">
        <v>2078</v>
      </c>
      <c r="Y22" s="102">
        <v>2387</v>
      </c>
      <c r="Z22" s="104">
        <v>3707</v>
      </c>
      <c r="AA22" s="100">
        <v>1408</v>
      </c>
      <c r="AB22" s="102">
        <v>1967</v>
      </c>
      <c r="AC22" s="102">
        <v>2219</v>
      </c>
      <c r="AD22" s="104">
        <v>3648</v>
      </c>
      <c r="AE22" s="99" t="s">
        <v>151</v>
      </c>
      <c r="AH22" s="97" t="s">
        <v>28</v>
      </c>
      <c r="AI22" s="100">
        <v>1554</v>
      </c>
      <c r="AJ22" s="102">
        <v>2160</v>
      </c>
      <c r="AK22" s="102">
        <v>2306</v>
      </c>
      <c r="AL22" s="104">
        <v>3603</v>
      </c>
      <c r="AM22" s="98">
        <v>1208</v>
      </c>
      <c r="AN22" s="101">
        <v>1914</v>
      </c>
      <c r="AO22" s="102">
        <v>2204</v>
      </c>
      <c r="AP22" s="104">
        <v>3896</v>
      </c>
      <c r="AQ22" s="100">
        <v>1622</v>
      </c>
      <c r="AR22" s="102">
        <v>2391</v>
      </c>
      <c r="AS22" s="102">
        <v>2258</v>
      </c>
      <c r="AT22" s="105">
        <v>4096</v>
      </c>
      <c r="AU22" s="99" t="s">
        <v>151</v>
      </c>
      <c r="AX22" s="97" t="s">
        <v>28</v>
      </c>
      <c r="AY22" s="98">
        <v>1341</v>
      </c>
      <c r="AZ22" s="101">
        <v>1834</v>
      </c>
      <c r="BA22" s="101">
        <v>2120</v>
      </c>
      <c r="BB22" s="104">
        <v>3732</v>
      </c>
      <c r="BC22" s="101">
        <v>1747</v>
      </c>
      <c r="BD22" s="102">
        <v>2266</v>
      </c>
      <c r="BE22" s="102">
        <v>2639</v>
      </c>
      <c r="BF22" s="104">
        <v>3979</v>
      </c>
      <c r="BG22" s="100">
        <v>1545</v>
      </c>
      <c r="BH22" s="101">
        <v>2105</v>
      </c>
      <c r="BI22" s="102">
        <v>2542</v>
      </c>
      <c r="BJ22" s="104">
        <v>4040</v>
      </c>
      <c r="BK22" s="99" t="s">
        <v>151</v>
      </c>
      <c r="BN22" s="97" t="s">
        <v>28</v>
      </c>
      <c r="BO22" s="100">
        <v>1731</v>
      </c>
      <c r="BP22" s="102">
        <v>2402</v>
      </c>
      <c r="BQ22" s="102">
        <v>2485</v>
      </c>
      <c r="BR22" s="104">
        <v>3967</v>
      </c>
      <c r="BS22" s="98">
        <v>1441</v>
      </c>
      <c r="BT22" s="101">
        <v>2043</v>
      </c>
      <c r="BU22" s="101">
        <v>2204</v>
      </c>
      <c r="BV22" s="104">
        <v>4073</v>
      </c>
      <c r="BW22" s="101">
        <v>1779</v>
      </c>
      <c r="BX22" s="102">
        <v>2385</v>
      </c>
      <c r="BY22" s="102">
        <v>2647</v>
      </c>
      <c r="BZ22" s="104">
        <v>3973</v>
      </c>
      <c r="CA22" s="99" t="s">
        <v>151</v>
      </c>
      <c r="CD22" s="97" t="s">
        <v>28</v>
      </c>
      <c r="CE22" s="98">
        <v>1504</v>
      </c>
      <c r="CF22" s="101">
        <v>2316</v>
      </c>
      <c r="CG22" s="102">
        <v>2578</v>
      </c>
      <c r="CH22" s="104">
        <v>4490</v>
      </c>
      <c r="CI22" s="101">
        <v>2071</v>
      </c>
      <c r="CJ22" s="102">
        <v>2968</v>
      </c>
      <c r="CK22" s="102">
        <v>3049</v>
      </c>
      <c r="CL22" s="104">
        <v>4812</v>
      </c>
      <c r="CM22" s="100">
        <v>1727</v>
      </c>
      <c r="CN22" s="101">
        <v>2339</v>
      </c>
      <c r="CO22" s="102">
        <v>2748</v>
      </c>
      <c r="CP22" s="104">
        <v>4893</v>
      </c>
      <c r="CQ22" s="99" t="s">
        <v>151</v>
      </c>
    </row>
    <row r="23" spans="1:95">
      <c r="B23" s="97" t="s">
        <v>29</v>
      </c>
      <c r="C23" s="101">
        <v>1491</v>
      </c>
      <c r="D23" s="102">
        <v>2153</v>
      </c>
      <c r="E23" s="102">
        <v>2458</v>
      </c>
      <c r="F23" s="105">
        <v>4011</v>
      </c>
      <c r="G23" s="100">
        <v>1413</v>
      </c>
      <c r="H23" s="102">
        <v>2106</v>
      </c>
      <c r="I23" s="102">
        <v>2375</v>
      </c>
      <c r="J23" s="104">
        <v>3747</v>
      </c>
      <c r="K23" s="101">
        <v>1560</v>
      </c>
      <c r="L23" s="102">
        <v>2421</v>
      </c>
      <c r="M23" s="102">
        <v>2209</v>
      </c>
      <c r="N23" s="104">
        <v>3623</v>
      </c>
      <c r="O23" s="99" t="s">
        <v>151</v>
      </c>
      <c r="R23" s="97" t="s">
        <v>29</v>
      </c>
      <c r="S23" s="100">
        <v>1252</v>
      </c>
      <c r="T23" s="102">
        <v>1901</v>
      </c>
      <c r="U23" s="102">
        <v>1913</v>
      </c>
      <c r="V23" s="104">
        <v>3097</v>
      </c>
      <c r="W23" s="101">
        <v>1476</v>
      </c>
      <c r="X23" s="102">
        <v>2381</v>
      </c>
      <c r="Y23" s="102">
        <v>2288</v>
      </c>
      <c r="Z23" s="105">
        <v>4064</v>
      </c>
      <c r="AA23" s="100">
        <v>1288</v>
      </c>
      <c r="AB23" s="101">
        <v>1837</v>
      </c>
      <c r="AC23" s="102">
        <v>2151</v>
      </c>
      <c r="AD23" s="104">
        <v>3485</v>
      </c>
      <c r="AE23" s="99" t="s">
        <v>151</v>
      </c>
      <c r="AH23" s="97" t="s">
        <v>29</v>
      </c>
      <c r="AI23" s="100">
        <v>1434</v>
      </c>
      <c r="AJ23" s="102">
        <v>2159</v>
      </c>
      <c r="AK23" s="102">
        <v>2311</v>
      </c>
      <c r="AL23" s="104">
        <v>3860</v>
      </c>
      <c r="AM23" s="98">
        <v>1239</v>
      </c>
      <c r="AN23" s="101">
        <v>1899</v>
      </c>
      <c r="AO23" s="102">
        <v>2228</v>
      </c>
      <c r="AP23" s="104">
        <v>3677</v>
      </c>
      <c r="AQ23" s="100">
        <v>1544</v>
      </c>
      <c r="AR23" s="102">
        <v>2441</v>
      </c>
      <c r="AS23" s="102">
        <v>2458</v>
      </c>
      <c r="AT23" s="105">
        <v>4262</v>
      </c>
      <c r="AU23" s="99" t="s">
        <v>151</v>
      </c>
      <c r="AX23" s="97" t="s">
        <v>29</v>
      </c>
      <c r="AY23" s="98">
        <v>1132</v>
      </c>
      <c r="AZ23" s="101">
        <v>1819</v>
      </c>
      <c r="BA23" s="101">
        <v>2125</v>
      </c>
      <c r="BB23" s="103">
        <v>3260</v>
      </c>
      <c r="BC23" s="101">
        <v>1793</v>
      </c>
      <c r="BD23" s="102">
        <v>2397</v>
      </c>
      <c r="BE23" s="102">
        <v>2422</v>
      </c>
      <c r="BF23" s="104">
        <v>4140</v>
      </c>
      <c r="BG23" s="100">
        <v>1490</v>
      </c>
      <c r="BH23" s="101">
        <v>2099</v>
      </c>
      <c r="BI23" s="102">
        <v>2350</v>
      </c>
      <c r="BJ23" s="104">
        <v>4331</v>
      </c>
      <c r="BK23" s="99" t="s">
        <v>151</v>
      </c>
      <c r="BN23" s="97" t="s">
        <v>29</v>
      </c>
      <c r="BO23" s="100">
        <v>1718</v>
      </c>
      <c r="BP23" s="102">
        <v>2387</v>
      </c>
      <c r="BQ23" s="102">
        <v>2492</v>
      </c>
      <c r="BR23" s="104">
        <v>4279</v>
      </c>
      <c r="BS23" s="98">
        <v>1247</v>
      </c>
      <c r="BT23" s="101">
        <v>1779</v>
      </c>
      <c r="BU23" s="102">
        <v>2341</v>
      </c>
      <c r="BV23" s="104">
        <v>4212</v>
      </c>
      <c r="BW23" s="101">
        <v>1796</v>
      </c>
      <c r="BX23" s="102">
        <v>2684</v>
      </c>
      <c r="BY23" s="102">
        <v>2383</v>
      </c>
      <c r="BZ23" s="104">
        <v>4220</v>
      </c>
      <c r="CA23" s="99" t="s">
        <v>151</v>
      </c>
      <c r="CD23" s="97" t="s">
        <v>29</v>
      </c>
      <c r="CE23" s="98">
        <v>1545</v>
      </c>
      <c r="CF23" s="102">
        <v>2695</v>
      </c>
      <c r="CG23" s="102">
        <v>2835</v>
      </c>
      <c r="CH23" s="104">
        <v>4533</v>
      </c>
      <c r="CI23" s="101">
        <v>2076</v>
      </c>
      <c r="CJ23" s="102">
        <v>2973</v>
      </c>
      <c r="CK23" s="102">
        <v>3020</v>
      </c>
      <c r="CL23" s="105">
        <v>5249</v>
      </c>
      <c r="CM23" s="100">
        <v>1731</v>
      </c>
      <c r="CN23" s="101">
        <v>2406</v>
      </c>
      <c r="CO23" s="102">
        <v>2610</v>
      </c>
      <c r="CP23" s="104">
        <v>4834</v>
      </c>
      <c r="CQ23" s="99" t="s">
        <v>151</v>
      </c>
    </row>
    <row r="24" spans="1:95">
      <c r="B24" s="97" t="s">
        <v>30</v>
      </c>
      <c r="C24" s="101">
        <v>1648</v>
      </c>
      <c r="D24" s="102">
        <v>2134</v>
      </c>
      <c r="E24" s="103">
        <v>2739</v>
      </c>
      <c r="F24" s="104">
        <v>3741</v>
      </c>
      <c r="G24" s="100">
        <v>1344</v>
      </c>
      <c r="H24" s="101">
        <v>1820</v>
      </c>
      <c r="I24" s="103">
        <v>2564</v>
      </c>
      <c r="J24" s="104">
        <v>3515</v>
      </c>
      <c r="K24" s="101">
        <v>1503</v>
      </c>
      <c r="L24" s="102">
        <v>2334</v>
      </c>
      <c r="M24" s="102">
        <v>2301</v>
      </c>
      <c r="N24" s="104">
        <v>3247</v>
      </c>
      <c r="O24" s="99" t="s">
        <v>151</v>
      </c>
      <c r="R24" s="97" t="s">
        <v>30</v>
      </c>
      <c r="S24" s="98">
        <v>1175</v>
      </c>
      <c r="T24" s="101">
        <v>1822</v>
      </c>
      <c r="U24" s="102">
        <v>2272</v>
      </c>
      <c r="V24" s="104">
        <v>3183</v>
      </c>
      <c r="W24" s="101">
        <v>1502</v>
      </c>
      <c r="X24" s="102">
        <v>2241</v>
      </c>
      <c r="Y24" s="103">
        <v>2811</v>
      </c>
      <c r="Z24" s="105">
        <v>4097</v>
      </c>
      <c r="AA24" s="100">
        <v>1324</v>
      </c>
      <c r="AB24" s="102">
        <v>1968</v>
      </c>
      <c r="AC24" s="103">
        <v>2719</v>
      </c>
      <c r="AD24" s="104">
        <v>3704</v>
      </c>
      <c r="AE24" s="99" t="s">
        <v>151</v>
      </c>
      <c r="AH24" s="97" t="s">
        <v>30</v>
      </c>
      <c r="AI24" s="100">
        <v>1486</v>
      </c>
      <c r="AJ24" s="102">
        <v>2336</v>
      </c>
      <c r="AK24" s="102">
        <v>2433</v>
      </c>
      <c r="AL24" s="104">
        <v>3938</v>
      </c>
      <c r="AM24" s="98">
        <v>1244</v>
      </c>
      <c r="AN24" s="101">
        <v>1864</v>
      </c>
      <c r="AO24" s="103">
        <v>2819</v>
      </c>
      <c r="AP24" s="104">
        <v>3786</v>
      </c>
      <c r="AQ24" s="101">
        <v>1660</v>
      </c>
      <c r="AR24" s="102">
        <v>2388</v>
      </c>
      <c r="AS24" s="103">
        <v>2887</v>
      </c>
      <c r="AT24" s="105">
        <v>4297</v>
      </c>
      <c r="AU24" s="99" t="s">
        <v>151</v>
      </c>
      <c r="AX24" s="97" t="s">
        <v>30</v>
      </c>
      <c r="AY24" s="98">
        <v>1193</v>
      </c>
      <c r="AZ24" s="101">
        <v>1862</v>
      </c>
      <c r="BA24" s="102">
        <v>2452</v>
      </c>
      <c r="BB24" s="103">
        <v>3449</v>
      </c>
      <c r="BC24" s="100">
        <v>1620</v>
      </c>
      <c r="BD24" s="102">
        <v>2287</v>
      </c>
      <c r="BE24" s="102">
        <v>2917</v>
      </c>
      <c r="BF24" s="104">
        <v>4148</v>
      </c>
      <c r="BG24" s="100">
        <v>1519</v>
      </c>
      <c r="BH24" s="101">
        <v>2082</v>
      </c>
      <c r="BI24" s="102">
        <v>3008</v>
      </c>
      <c r="BJ24" s="104">
        <v>3836</v>
      </c>
      <c r="BK24" s="99" t="s">
        <v>151</v>
      </c>
      <c r="BN24" s="97" t="s">
        <v>30</v>
      </c>
      <c r="BO24" s="100">
        <v>1588</v>
      </c>
      <c r="BP24" s="102">
        <v>2361</v>
      </c>
      <c r="BQ24" s="102">
        <v>2699</v>
      </c>
      <c r="BR24" s="104">
        <v>3839</v>
      </c>
      <c r="BS24" s="98">
        <v>1251</v>
      </c>
      <c r="BT24" s="101">
        <v>2140</v>
      </c>
      <c r="BU24" s="102">
        <v>2772</v>
      </c>
      <c r="BV24" s="105">
        <v>4549</v>
      </c>
      <c r="BW24" s="101">
        <v>1957</v>
      </c>
      <c r="BX24" s="102">
        <v>2732</v>
      </c>
      <c r="BY24" s="103">
        <v>3279</v>
      </c>
      <c r="BZ24" s="104">
        <v>4099</v>
      </c>
      <c r="CA24" s="99" t="s">
        <v>151</v>
      </c>
      <c r="CD24" s="97" t="s">
        <v>30</v>
      </c>
      <c r="CE24" s="98">
        <v>1442</v>
      </c>
      <c r="CF24" s="101">
        <v>2450</v>
      </c>
      <c r="CG24" s="102">
        <v>2759</v>
      </c>
      <c r="CH24" s="104">
        <v>4708</v>
      </c>
      <c r="CI24" s="101">
        <v>2154</v>
      </c>
      <c r="CJ24" s="102">
        <v>3004</v>
      </c>
      <c r="CK24" s="103">
        <v>3475</v>
      </c>
      <c r="CL24" s="104">
        <v>4944</v>
      </c>
      <c r="CM24" s="100">
        <v>1780</v>
      </c>
      <c r="CN24" s="102">
        <v>2571</v>
      </c>
      <c r="CO24" s="102">
        <v>3236</v>
      </c>
      <c r="CP24" s="104">
        <v>4876</v>
      </c>
      <c r="CQ24" s="99" t="s">
        <v>151</v>
      </c>
    </row>
    <row r="25" spans="1:95">
      <c r="B25" s="97" t="s">
        <v>31</v>
      </c>
      <c r="C25" s="102">
        <v>2138</v>
      </c>
      <c r="D25" s="102">
        <v>2385</v>
      </c>
      <c r="E25" s="103">
        <v>2900</v>
      </c>
      <c r="F25" s="104">
        <v>3573</v>
      </c>
      <c r="G25" s="101">
        <v>1743</v>
      </c>
      <c r="H25" s="102">
        <v>2213</v>
      </c>
      <c r="I25" s="103">
        <v>2690</v>
      </c>
      <c r="J25" s="105">
        <v>4133</v>
      </c>
      <c r="K25" s="102">
        <v>2328</v>
      </c>
      <c r="L25" s="103">
        <v>2628</v>
      </c>
      <c r="M25" s="104">
        <v>3249</v>
      </c>
      <c r="N25" s="104">
        <v>3894</v>
      </c>
      <c r="O25" s="99" t="s">
        <v>151</v>
      </c>
      <c r="R25" s="97" t="s">
        <v>31</v>
      </c>
      <c r="S25" s="101">
        <v>1461</v>
      </c>
      <c r="T25" s="101">
        <v>1716</v>
      </c>
      <c r="U25" s="102">
        <v>2396</v>
      </c>
      <c r="V25" s="104">
        <v>3504</v>
      </c>
      <c r="W25" s="102">
        <v>1913</v>
      </c>
      <c r="X25" s="102">
        <v>2204</v>
      </c>
      <c r="Y25" s="103">
        <v>2886</v>
      </c>
      <c r="Z25" s="105">
        <v>3900</v>
      </c>
      <c r="AA25" s="101">
        <v>1840</v>
      </c>
      <c r="AB25" s="102">
        <v>1978</v>
      </c>
      <c r="AC25" s="102">
        <v>2514</v>
      </c>
      <c r="AD25" s="104">
        <v>3764</v>
      </c>
      <c r="AE25" s="99" t="s">
        <v>151</v>
      </c>
      <c r="AH25" s="97" t="s">
        <v>31</v>
      </c>
      <c r="AI25" s="101">
        <v>2034</v>
      </c>
      <c r="AJ25" s="102">
        <v>2436</v>
      </c>
      <c r="AK25" s="102">
        <v>2582</v>
      </c>
      <c r="AL25" s="104">
        <v>3642</v>
      </c>
      <c r="AM25" s="100">
        <v>1617</v>
      </c>
      <c r="AN25" s="101">
        <v>2054</v>
      </c>
      <c r="AO25" s="102">
        <v>2413</v>
      </c>
      <c r="AP25" s="104">
        <v>3767</v>
      </c>
      <c r="AQ25" s="102">
        <v>2386</v>
      </c>
      <c r="AR25" s="102">
        <v>2395</v>
      </c>
      <c r="AS25" s="103">
        <v>3051</v>
      </c>
      <c r="AT25" s="105">
        <v>4227</v>
      </c>
      <c r="AU25" s="99" t="s">
        <v>151</v>
      </c>
      <c r="AX25" s="97" t="s">
        <v>31</v>
      </c>
      <c r="AY25" s="100">
        <v>1570</v>
      </c>
      <c r="AZ25" s="101">
        <v>1761</v>
      </c>
      <c r="BA25" s="102">
        <v>2369</v>
      </c>
      <c r="BB25" s="104">
        <v>3778</v>
      </c>
      <c r="BC25" s="102">
        <v>2410</v>
      </c>
      <c r="BD25" s="101">
        <v>2178</v>
      </c>
      <c r="BE25" s="103">
        <v>3148</v>
      </c>
      <c r="BF25" s="104">
        <v>4219</v>
      </c>
      <c r="BG25" s="101">
        <v>1973</v>
      </c>
      <c r="BH25" s="101">
        <v>2068</v>
      </c>
      <c r="BI25" s="103">
        <v>3091</v>
      </c>
      <c r="BJ25" s="105">
        <v>4923</v>
      </c>
      <c r="BK25" s="99" t="s">
        <v>151</v>
      </c>
      <c r="BN25" s="97" t="s">
        <v>31</v>
      </c>
      <c r="BO25" s="101">
        <v>2199</v>
      </c>
      <c r="BP25" s="102">
        <v>2268</v>
      </c>
      <c r="BQ25" s="103">
        <v>2982</v>
      </c>
      <c r="BR25" s="104">
        <v>4416</v>
      </c>
      <c r="BS25" s="100">
        <v>1738</v>
      </c>
      <c r="BT25" s="101">
        <v>1985</v>
      </c>
      <c r="BU25" s="102">
        <v>2808</v>
      </c>
      <c r="BV25" s="105">
        <v>4506</v>
      </c>
      <c r="BW25" s="102">
        <v>2570</v>
      </c>
      <c r="BX25" s="102">
        <v>2625</v>
      </c>
      <c r="BY25" s="103">
        <v>3400</v>
      </c>
      <c r="BZ25" s="104">
        <v>4350</v>
      </c>
      <c r="CA25" s="99" t="s">
        <v>151</v>
      </c>
      <c r="CD25" s="97" t="s">
        <v>31</v>
      </c>
      <c r="CE25" s="100">
        <v>1800</v>
      </c>
      <c r="CF25" s="102">
        <v>2583</v>
      </c>
      <c r="CG25" s="102">
        <v>3013</v>
      </c>
      <c r="CH25" s="104">
        <v>4703</v>
      </c>
      <c r="CI25" s="102">
        <v>2914</v>
      </c>
      <c r="CJ25" s="102">
        <v>2981</v>
      </c>
      <c r="CK25" s="103">
        <v>3821</v>
      </c>
      <c r="CL25" s="104">
        <v>5039</v>
      </c>
      <c r="CM25" s="101">
        <v>2191</v>
      </c>
      <c r="CN25" s="102">
        <v>2737</v>
      </c>
      <c r="CO25" s="103">
        <v>3540</v>
      </c>
      <c r="CP25" s="105">
        <v>5231</v>
      </c>
      <c r="CQ25" s="99" t="s">
        <v>151</v>
      </c>
    </row>
    <row r="26" spans="1:95">
      <c r="B26" s="97" t="s">
        <v>32</v>
      </c>
      <c r="C26" s="102">
        <v>1908</v>
      </c>
      <c r="D26" s="102">
        <v>2178</v>
      </c>
      <c r="E26" s="103">
        <v>2663</v>
      </c>
      <c r="F26" s="105">
        <v>4024</v>
      </c>
      <c r="G26" s="101">
        <v>1821</v>
      </c>
      <c r="H26" s="102">
        <v>2098</v>
      </c>
      <c r="I26" s="103">
        <v>2917</v>
      </c>
      <c r="J26" s="104">
        <v>3440</v>
      </c>
      <c r="K26" s="102">
        <v>2158</v>
      </c>
      <c r="L26" s="102">
        <v>2431</v>
      </c>
      <c r="M26" s="103">
        <v>2702</v>
      </c>
      <c r="N26" s="104">
        <v>3839</v>
      </c>
      <c r="O26" s="99" t="s">
        <v>151</v>
      </c>
      <c r="R26" s="97" t="s">
        <v>32</v>
      </c>
      <c r="S26" s="101">
        <v>1567</v>
      </c>
      <c r="T26" s="101">
        <v>1798</v>
      </c>
      <c r="U26" s="102">
        <v>2443</v>
      </c>
      <c r="V26" s="104">
        <v>3536</v>
      </c>
      <c r="W26" s="102">
        <v>2135</v>
      </c>
      <c r="X26" s="102">
        <v>2296</v>
      </c>
      <c r="Y26" s="102">
        <v>2462</v>
      </c>
      <c r="Z26" s="105">
        <v>4117</v>
      </c>
      <c r="AA26" s="101">
        <v>1792</v>
      </c>
      <c r="AB26" s="102">
        <v>1972</v>
      </c>
      <c r="AC26" s="103">
        <v>2968</v>
      </c>
      <c r="AD26" s="104">
        <v>3861</v>
      </c>
      <c r="AE26" s="99" t="s">
        <v>151</v>
      </c>
      <c r="AH26" s="97" t="s">
        <v>32</v>
      </c>
      <c r="AI26" s="101">
        <v>1931</v>
      </c>
      <c r="AJ26" s="102">
        <v>2174</v>
      </c>
      <c r="AK26" s="102">
        <v>2650</v>
      </c>
      <c r="AL26" s="104">
        <v>3826</v>
      </c>
      <c r="AM26" s="101">
        <v>1748</v>
      </c>
      <c r="AN26" s="101">
        <v>1846</v>
      </c>
      <c r="AO26" s="102">
        <v>2497</v>
      </c>
      <c r="AP26" s="104">
        <v>4017</v>
      </c>
      <c r="AQ26" s="102">
        <v>2146</v>
      </c>
      <c r="AR26" s="102">
        <v>2418</v>
      </c>
      <c r="AS26" s="103">
        <v>2777</v>
      </c>
      <c r="AT26" s="105">
        <v>4211</v>
      </c>
      <c r="AU26" s="99" t="s">
        <v>151</v>
      </c>
      <c r="AX26" s="97" t="s">
        <v>32</v>
      </c>
      <c r="AY26" s="100">
        <v>1660</v>
      </c>
      <c r="AZ26" s="101">
        <v>1985</v>
      </c>
      <c r="BA26" s="102">
        <v>2650</v>
      </c>
      <c r="BB26" s="104">
        <v>3629</v>
      </c>
      <c r="BC26" s="101">
        <v>2198</v>
      </c>
      <c r="BD26" s="102">
        <v>2484</v>
      </c>
      <c r="BE26" s="102">
        <v>2878</v>
      </c>
      <c r="BF26" s="104">
        <v>4269</v>
      </c>
      <c r="BG26" s="101">
        <v>1953</v>
      </c>
      <c r="BH26" s="101">
        <v>2197</v>
      </c>
      <c r="BI26" s="103">
        <v>3133</v>
      </c>
      <c r="BJ26" s="104">
        <v>4151</v>
      </c>
      <c r="BK26" s="99" t="s">
        <v>151</v>
      </c>
      <c r="BN26" s="97" t="s">
        <v>32</v>
      </c>
      <c r="BO26" s="101">
        <v>2229</v>
      </c>
      <c r="BP26" s="102">
        <v>2347</v>
      </c>
      <c r="BQ26" s="102">
        <v>2839</v>
      </c>
      <c r="BR26" s="104">
        <v>4166</v>
      </c>
      <c r="BS26" s="101">
        <v>2000</v>
      </c>
      <c r="BT26" s="101">
        <v>2157</v>
      </c>
      <c r="BU26" s="102">
        <v>2796</v>
      </c>
      <c r="BV26" s="104">
        <v>3818</v>
      </c>
      <c r="BW26" s="102">
        <v>2662</v>
      </c>
      <c r="BX26" s="102">
        <v>2783</v>
      </c>
      <c r="BY26" s="103">
        <v>3272</v>
      </c>
      <c r="BZ26" s="105">
        <v>4537</v>
      </c>
      <c r="CA26" s="99" t="s">
        <v>151</v>
      </c>
      <c r="CD26" s="97" t="s">
        <v>32</v>
      </c>
      <c r="CE26" s="100">
        <v>1904</v>
      </c>
      <c r="CF26" s="101">
        <v>2485</v>
      </c>
      <c r="CG26" s="102">
        <v>3257</v>
      </c>
      <c r="CH26" s="104">
        <v>5080</v>
      </c>
      <c r="CI26" s="102">
        <v>2851</v>
      </c>
      <c r="CJ26" s="102">
        <v>3147</v>
      </c>
      <c r="CK26" s="103">
        <v>3702</v>
      </c>
      <c r="CL26" s="105">
        <v>5229</v>
      </c>
      <c r="CM26" s="101">
        <v>2174</v>
      </c>
      <c r="CN26" s="102">
        <v>2822</v>
      </c>
      <c r="CO26" s="102">
        <v>3314</v>
      </c>
      <c r="CP26" s="104">
        <v>5108</v>
      </c>
      <c r="CQ26" s="99" t="s">
        <v>151</v>
      </c>
    </row>
    <row r="27" spans="1:95">
      <c r="B27" s="97" t="s">
        <v>33</v>
      </c>
      <c r="C27" s="101">
        <v>1775</v>
      </c>
      <c r="D27" s="102">
        <v>2558</v>
      </c>
      <c r="E27" s="103">
        <v>2796</v>
      </c>
      <c r="F27" s="104">
        <v>3754</v>
      </c>
      <c r="G27" s="102">
        <v>1987</v>
      </c>
      <c r="H27" s="102">
        <v>2335</v>
      </c>
      <c r="I27" s="103">
        <v>2633</v>
      </c>
      <c r="J27" s="98">
        <v>983</v>
      </c>
      <c r="K27" s="102">
        <v>2102</v>
      </c>
      <c r="L27" s="103">
        <v>2972</v>
      </c>
      <c r="M27" s="103">
        <v>2941</v>
      </c>
      <c r="N27" s="104">
        <v>3316</v>
      </c>
      <c r="O27" s="99" t="s">
        <v>151</v>
      </c>
      <c r="R27" s="97" t="s">
        <v>33</v>
      </c>
      <c r="S27" s="101">
        <v>1550</v>
      </c>
      <c r="T27" s="102">
        <v>1987</v>
      </c>
      <c r="U27" s="102">
        <v>2350</v>
      </c>
      <c r="V27" s="104">
        <v>3717</v>
      </c>
      <c r="W27" s="102">
        <v>2188</v>
      </c>
      <c r="X27" s="103">
        <v>2769</v>
      </c>
      <c r="Y27" s="103">
        <v>2825</v>
      </c>
      <c r="Z27" s="104">
        <v>3499</v>
      </c>
      <c r="AA27" s="102">
        <v>2147</v>
      </c>
      <c r="AB27" s="102">
        <v>2554</v>
      </c>
      <c r="AC27" s="103">
        <v>2850</v>
      </c>
      <c r="AD27" s="104">
        <v>3616</v>
      </c>
      <c r="AE27" s="99" t="s">
        <v>151</v>
      </c>
      <c r="AH27" s="97" t="s">
        <v>33</v>
      </c>
      <c r="AI27" s="101">
        <v>1973</v>
      </c>
      <c r="AJ27" s="102">
        <v>2398</v>
      </c>
      <c r="AK27" s="103">
        <v>2857</v>
      </c>
      <c r="AL27" s="104">
        <v>3798</v>
      </c>
      <c r="AM27" s="101">
        <v>1996</v>
      </c>
      <c r="AN27" s="102">
        <v>2366</v>
      </c>
      <c r="AO27" s="102">
        <v>2581</v>
      </c>
      <c r="AP27" s="104">
        <v>3593</v>
      </c>
      <c r="AQ27" s="102">
        <v>2244</v>
      </c>
      <c r="AR27" s="102">
        <v>2587</v>
      </c>
      <c r="AS27" s="104">
        <v>3313</v>
      </c>
      <c r="AT27" s="104">
        <v>3862</v>
      </c>
      <c r="AU27" s="99" t="s">
        <v>151</v>
      </c>
      <c r="AX27" s="97" t="s">
        <v>33</v>
      </c>
      <c r="AY27" s="101">
        <v>1744</v>
      </c>
      <c r="AZ27" s="102">
        <v>2330</v>
      </c>
      <c r="BA27" s="102">
        <v>2935</v>
      </c>
      <c r="BB27" s="104">
        <v>3722</v>
      </c>
      <c r="BC27" s="102">
        <v>2412</v>
      </c>
      <c r="BD27" s="102">
        <v>2971</v>
      </c>
      <c r="BE27" s="103">
        <v>3170</v>
      </c>
      <c r="BF27" s="104">
        <v>4017</v>
      </c>
      <c r="BG27" s="102">
        <v>2521</v>
      </c>
      <c r="BH27" s="102">
        <v>2697</v>
      </c>
      <c r="BI27" s="103">
        <v>3265</v>
      </c>
      <c r="BJ27" s="104">
        <v>4453</v>
      </c>
      <c r="BK27" s="99" t="s">
        <v>151</v>
      </c>
      <c r="BN27" s="97" t="s">
        <v>33</v>
      </c>
      <c r="BO27" s="101">
        <v>2042</v>
      </c>
      <c r="BP27" s="102">
        <v>2823</v>
      </c>
      <c r="BQ27" s="103">
        <v>3320</v>
      </c>
      <c r="BR27" s="105">
        <v>4687</v>
      </c>
      <c r="BS27" s="101">
        <v>2223</v>
      </c>
      <c r="BT27" s="102">
        <v>2734</v>
      </c>
      <c r="BU27" s="103">
        <v>3203</v>
      </c>
      <c r="BV27" s="105">
        <v>4557</v>
      </c>
      <c r="BW27" s="102">
        <v>2749</v>
      </c>
      <c r="BX27" s="103">
        <v>3018</v>
      </c>
      <c r="BY27" s="104">
        <v>3574</v>
      </c>
      <c r="BZ27" s="105">
        <v>4529</v>
      </c>
      <c r="CA27" s="99" t="s">
        <v>151</v>
      </c>
      <c r="CD27" s="97" t="s">
        <v>33</v>
      </c>
      <c r="CE27" s="100">
        <v>1855</v>
      </c>
      <c r="CF27" s="102">
        <v>2683</v>
      </c>
      <c r="CG27" s="102">
        <v>3059</v>
      </c>
      <c r="CH27" s="104">
        <v>4633</v>
      </c>
      <c r="CI27" s="102">
        <v>2884</v>
      </c>
      <c r="CJ27" s="102">
        <v>3281</v>
      </c>
      <c r="CK27" s="103">
        <v>3843</v>
      </c>
      <c r="CL27" s="104">
        <v>4865</v>
      </c>
      <c r="CM27" s="102">
        <v>2573</v>
      </c>
      <c r="CN27" s="102">
        <v>3037</v>
      </c>
      <c r="CO27" s="102">
        <v>3229</v>
      </c>
      <c r="CP27" s="104">
        <v>4562</v>
      </c>
      <c r="CQ27" s="99" t="s">
        <v>151</v>
      </c>
    </row>
    <row r="29" spans="1:95">
      <c r="C29">
        <f>C7/C20</f>
        <v>2.1754237288135592</v>
      </c>
      <c r="D29">
        <f t="shared" ref="D29:N29" si="0">D7/D20</f>
        <v>2.0653454740224961</v>
      </c>
      <c r="E29">
        <f t="shared" si="0"/>
        <v>1.1203187250996016</v>
      </c>
      <c r="F29">
        <f t="shared" si="0"/>
        <v>1.5957972805933252</v>
      </c>
      <c r="G29">
        <f t="shared" si="0"/>
        <v>1.7495069033530573</v>
      </c>
      <c r="H29">
        <f t="shared" si="0"/>
        <v>2.2692763938315541</v>
      </c>
      <c r="I29">
        <f t="shared" si="0"/>
        <v>1.2169565217391305</v>
      </c>
      <c r="J29">
        <f t="shared" si="0"/>
        <v>1.5167999999999999</v>
      </c>
      <c r="K29">
        <f t="shared" si="0"/>
        <v>1.6165242165242166</v>
      </c>
      <c r="L29">
        <f t="shared" si="0"/>
        <v>2.2307299642674834</v>
      </c>
      <c r="M29">
        <f t="shared" si="0"/>
        <v>1.4117403885903266</v>
      </c>
      <c r="N29">
        <f t="shared" si="0"/>
        <v>2.0024000000000002</v>
      </c>
      <c r="S29">
        <f>S7/S20</f>
        <v>3.1482213438735176</v>
      </c>
      <c r="T29">
        <f t="shared" ref="T29:AD29" si="1">T7/T20</f>
        <v>3.1154401154401152</v>
      </c>
      <c r="U29">
        <f t="shared" si="1"/>
        <v>1.8614900314795384</v>
      </c>
      <c r="V29">
        <f t="shared" si="1"/>
        <v>2.0356415478615073</v>
      </c>
      <c r="W29">
        <f t="shared" si="1"/>
        <v>2.102439024390244</v>
      </c>
      <c r="X29">
        <f t="shared" si="1"/>
        <v>2.8130892956184139</v>
      </c>
      <c r="Y29">
        <f t="shared" si="1"/>
        <v>1.7200745225896601</v>
      </c>
      <c r="Z29">
        <f t="shared" si="1"/>
        <v>1.6084142394822007</v>
      </c>
      <c r="AA29">
        <f t="shared" si="1"/>
        <v>2.2366691015339666</v>
      </c>
      <c r="AB29">
        <f t="shared" si="1"/>
        <v>2.847457627118644</v>
      </c>
      <c r="AC29">
        <f t="shared" si="1"/>
        <v>1.5559371933267909</v>
      </c>
      <c r="AD29">
        <f t="shared" si="1"/>
        <v>1.7279340446168767</v>
      </c>
      <c r="AI29">
        <f>AI7/AI20</f>
        <v>3.4376000000000002</v>
      </c>
      <c r="AJ29">
        <f t="shared" ref="AJ29:AT29" si="2">AJ7/AJ20</f>
        <v>4.0484061393152304</v>
      </c>
      <c r="AK29">
        <f t="shared" si="2"/>
        <v>2.5524861878453038</v>
      </c>
      <c r="AL29">
        <f t="shared" si="2"/>
        <v>3.2030042918454935</v>
      </c>
      <c r="AM29">
        <f t="shared" si="2"/>
        <v>3.6159250585480094</v>
      </c>
      <c r="AN29">
        <f t="shared" si="2"/>
        <v>3.60787771898883</v>
      </c>
      <c r="AO29">
        <f t="shared" si="2"/>
        <v>2.0804338002711251</v>
      </c>
      <c r="AP29">
        <f t="shared" si="2"/>
        <v>2.3874946831135686</v>
      </c>
      <c r="AQ29">
        <f t="shared" si="2"/>
        <v>2.7340561224489797</v>
      </c>
      <c r="AR29">
        <f t="shared" si="2"/>
        <v>3.5052192066805845</v>
      </c>
      <c r="AS29">
        <f t="shared" si="2"/>
        <v>1.9734548335974644</v>
      </c>
      <c r="AT29">
        <f t="shared" si="2"/>
        <v>2.2389649923896497</v>
      </c>
      <c r="AY29">
        <f>AY7/AY20</f>
        <v>3.2346320346320345</v>
      </c>
      <c r="AZ29">
        <f t="shared" ref="AZ29:BJ29" si="3">AZ7/AZ20</f>
        <v>4.4481298517995764</v>
      </c>
      <c r="BA29">
        <f t="shared" si="3"/>
        <v>2.0594243268337977</v>
      </c>
      <c r="BB29">
        <f t="shared" si="3"/>
        <v>3.0640495867768593</v>
      </c>
      <c r="BC29">
        <f t="shared" si="3"/>
        <v>2.8336607727570398</v>
      </c>
      <c r="BD29">
        <f t="shared" si="3"/>
        <v>3.6815000000000002</v>
      </c>
      <c r="BE29">
        <f t="shared" si="3"/>
        <v>1.8894601542416452</v>
      </c>
      <c r="BF29">
        <f t="shared" si="3"/>
        <v>2.291950886766712</v>
      </c>
      <c r="BG29">
        <f t="shared" si="3"/>
        <v>2.9134615384615383</v>
      </c>
      <c r="BH29">
        <f t="shared" si="3"/>
        <v>3.8938848920863309</v>
      </c>
      <c r="BI29">
        <f t="shared" si="3"/>
        <v>1.6537350392075938</v>
      </c>
      <c r="BJ29">
        <f t="shared" si="3"/>
        <v>2.3685923515052889</v>
      </c>
      <c r="BO29">
        <f>BO7/BO20</f>
        <v>4.0385185185185186</v>
      </c>
      <c r="BP29">
        <f t="shared" ref="BP29:BZ29" si="4">BP7/BP20</f>
        <v>4.7960596379126734</v>
      </c>
      <c r="BQ29">
        <f t="shared" si="4"/>
        <v>2.9903035413153458</v>
      </c>
      <c r="BR29">
        <f t="shared" si="4"/>
        <v>3.3617187500000001</v>
      </c>
      <c r="BS29">
        <f t="shared" si="4"/>
        <v>3.8027556200145032</v>
      </c>
      <c r="BT29">
        <f t="shared" si="4"/>
        <v>4.9401869158878506</v>
      </c>
      <c r="BU29">
        <f t="shared" si="4"/>
        <v>2.6058661778185153</v>
      </c>
      <c r="BV29">
        <f t="shared" si="4"/>
        <v>2.7191754181252432</v>
      </c>
      <c r="BW29">
        <f t="shared" si="4"/>
        <v>3.4198564593301435</v>
      </c>
      <c r="BX29">
        <f t="shared" si="4"/>
        <v>5.2359913793103452</v>
      </c>
      <c r="BY29">
        <f t="shared" si="4"/>
        <v>2.962160031533307</v>
      </c>
      <c r="BZ29">
        <f t="shared" si="4"/>
        <v>3.1172953081876726</v>
      </c>
      <c r="CE29">
        <f>CE7/CE20</f>
        <v>3.9103703703703703</v>
      </c>
      <c r="CF29">
        <f t="shared" ref="CF29:CP29" si="5">CF7/CF20</f>
        <v>5.8967861557478365</v>
      </c>
      <c r="CG29">
        <f t="shared" si="5"/>
        <v>2.5865580448065173</v>
      </c>
      <c r="CH29">
        <f t="shared" si="5"/>
        <v>3.0494505494505493</v>
      </c>
      <c r="CI29">
        <f t="shared" si="5"/>
        <v>2.9943396226415095</v>
      </c>
      <c r="CJ29">
        <f t="shared" si="5"/>
        <v>3.5390561432058583</v>
      </c>
      <c r="CK29">
        <f t="shared" si="5"/>
        <v>2.5582061068702289</v>
      </c>
      <c r="CL29">
        <f t="shared" si="5"/>
        <v>2.4309327036599764</v>
      </c>
      <c r="CM29">
        <f t="shared" si="5"/>
        <v>3.0140086206896552</v>
      </c>
      <c r="CN29">
        <f t="shared" si="5"/>
        <v>3.9212362911266201</v>
      </c>
      <c r="CO29">
        <f t="shared" si="5"/>
        <v>1.9978094194961664</v>
      </c>
      <c r="CP29">
        <f t="shared" si="5"/>
        <v>2.7537254901960786</v>
      </c>
    </row>
    <row r="30" spans="1:95">
      <c r="C30">
        <f t="shared" ref="C30:N30" si="6">C8/C21</f>
        <v>2.9764285714285714</v>
      </c>
      <c r="D30">
        <f t="shared" si="6"/>
        <v>2.1788413098236776</v>
      </c>
      <c r="E30">
        <f t="shared" si="6"/>
        <v>1.2275522755227553</v>
      </c>
      <c r="F30" s="161">
        <f t="shared" si="6"/>
        <v>0.1336549375709421</v>
      </c>
      <c r="G30">
        <f t="shared" si="6"/>
        <v>2.7100229533282327</v>
      </c>
      <c r="H30">
        <f t="shared" si="6"/>
        <v>2.7905405405405403</v>
      </c>
      <c r="I30">
        <f t="shared" si="6"/>
        <v>1.3946561541830924</v>
      </c>
      <c r="J30">
        <f t="shared" si="6"/>
        <v>0.53002537355511703</v>
      </c>
      <c r="K30">
        <f t="shared" si="6"/>
        <v>2.381038647342995</v>
      </c>
      <c r="L30">
        <f t="shared" si="6"/>
        <v>2.4679778113968736</v>
      </c>
      <c r="M30">
        <f t="shared" si="6"/>
        <v>1.4320543565147881</v>
      </c>
      <c r="N30" s="161">
        <f t="shared" si="6"/>
        <v>0.23340157940918396</v>
      </c>
      <c r="S30">
        <f t="shared" ref="S30:AD30" si="7">S8/S21</f>
        <v>3.3117483811285848</v>
      </c>
      <c r="T30">
        <f t="shared" si="7"/>
        <v>3.9954853273137698</v>
      </c>
      <c r="U30">
        <f t="shared" si="7"/>
        <v>1.9561357702349869</v>
      </c>
      <c r="V30">
        <f t="shared" si="7"/>
        <v>0.68005865102639296</v>
      </c>
      <c r="W30">
        <f t="shared" si="7"/>
        <v>2.9337883959044371</v>
      </c>
      <c r="X30">
        <f t="shared" si="7"/>
        <v>2.7486064659977703</v>
      </c>
      <c r="Y30">
        <f t="shared" si="7"/>
        <v>1.4767543859649124</v>
      </c>
      <c r="Z30" s="161">
        <f t="shared" si="7"/>
        <v>0.13663967611336034</v>
      </c>
      <c r="AA30">
        <f t="shared" si="7"/>
        <v>2.6374314800313234</v>
      </c>
      <c r="AB30">
        <f t="shared" si="7"/>
        <v>3.3881713120326307</v>
      </c>
      <c r="AC30">
        <f t="shared" si="7"/>
        <v>1.7677902621722847</v>
      </c>
      <c r="AD30">
        <f t="shared" si="7"/>
        <v>0.70411117544875501</v>
      </c>
      <c r="AI30">
        <f t="shared" ref="AI30:AT30" si="8">AI8/AI21</f>
        <v>4.2597035991531405</v>
      </c>
      <c r="AJ30">
        <f t="shared" si="8"/>
        <v>3.972587093089663</v>
      </c>
      <c r="AK30">
        <f t="shared" si="8"/>
        <v>2.1406765676567656</v>
      </c>
      <c r="AL30" s="161">
        <f t="shared" si="8"/>
        <v>0.15102040816326531</v>
      </c>
      <c r="AM30">
        <f t="shared" si="8"/>
        <v>4.2156549520766777</v>
      </c>
      <c r="AN30">
        <f t="shared" si="8"/>
        <v>4.8845050215208037</v>
      </c>
      <c r="AO30">
        <f t="shared" si="8"/>
        <v>2.2913315460232351</v>
      </c>
      <c r="AP30">
        <f t="shared" si="8"/>
        <v>0.80386329866270434</v>
      </c>
      <c r="AQ30">
        <f t="shared" si="8"/>
        <v>4.0920966688438929</v>
      </c>
      <c r="AR30">
        <f t="shared" si="8"/>
        <v>3.8403361344537816</v>
      </c>
      <c r="AS30">
        <f t="shared" si="8"/>
        <v>2.3424204874018999</v>
      </c>
      <c r="AT30" s="161">
        <f t="shared" si="8"/>
        <v>0.16568465708225313</v>
      </c>
      <c r="AY30">
        <f t="shared" ref="AY30:BJ30" si="9">AY8/AY21</f>
        <v>4.5919999999999996</v>
      </c>
      <c r="AZ30">
        <f t="shared" si="9"/>
        <v>5.8188405797101446</v>
      </c>
      <c r="BA30">
        <f t="shared" si="9"/>
        <v>2.7852504638218925</v>
      </c>
      <c r="BB30">
        <f t="shared" si="9"/>
        <v>1.091471270291162</v>
      </c>
      <c r="BC30">
        <f t="shared" si="9"/>
        <v>4.1482843137254903</v>
      </c>
      <c r="BD30">
        <f t="shared" si="9"/>
        <v>3.9441811479726172</v>
      </c>
      <c r="BE30">
        <f t="shared" si="9"/>
        <v>2.0741608118657298</v>
      </c>
      <c r="BF30" s="161">
        <f t="shared" si="9"/>
        <v>0.14787521493490544</v>
      </c>
      <c r="BG30">
        <f t="shared" si="9"/>
        <v>4.1005455962587689</v>
      </c>
      <c r="BH30">
        <f t="shared" si="9"/>
        <v>4.3304042179261861</v>
      </c>
      <c r="BI30">
        <f t="shared" si="9"/>
        <v>2.1225177969276885</v>
      </c>
      <c r="BJ30">
        <f t="shared" si="9"/>
        <v>1.1187619961612285</v>
      </c>
      <c r="BO30">
        <f t="shared" ref="BO30:BZ30" si="10">BO8/BO21</f>
        <v>5.1030989272943978</v>
      </c>
      <c r="BP30">
        <f t="shared" si="10"/>
        <v>4.4337831084457768</v>
      </c>
      <c r="BQ30">
        <f t="shared" si="10"/>
        <v>2.9225521669341896</v>
      </c>
      <c r="BR30" s="161">
        <f t="shared" si="10"/>
        <v>0.19389763779527558</v>
      </c>
      <c r="BS30">
        <f t="shared" si="10"/>
        <v>5.325274725274725</v>
      </c>
      <c r="BT30">
        <f t="shared" si="10"/>
        <v>5.977342314758114</v>
      </c>
      <c r="BU30">
        <f t="shared" si="10"/>
        <v>2.9752931323283081</v>
      </c>
      <c r="BV30">
        <f t="shared" si="10"/>
        <v>1.3681486709009645</v>
      </c>
      <c r="BW30">
        <f t="shared" si="10"/>
        <v>5.0563218390804598</v>
      </c>
      <c r="BX30">
        <f t="shared" si="10"/>
        <v>5.1861353711790397</v>
      </c>
      <c r="BY30">
        <f t="shared" si="10"/>
        <v>2.6695951107715814</v>
      </c>
      <c r="BZ30" s="161">
        <f t="shared" si="10"/>
        <v>0.20588235294117646</v>
      </c>
      <c r="CE30">
        <f t="shared" ref="CE30:CP30" si="11">CE8/CE21</f>
        <v>4.3158567774936065</v>
      </c>
      <c r="CF30">
        <f t="shared" si="11"/>
        <v>5.7054605626034194</v>
      </c>
      <c r="CG30">
        <f t="shared" si="11"/>
        <v>3.0179916317991631</v>
      </c>
      <c r="CH30">
        <f t="shared" si="11"/>
        <v>1.4907773386034255</v>
      </c>
      <c r="CI30">
        <f t="shared" si="11"/>
        <v>4.4342610364683299</v>
      </c>
      <c r="CJ30">
        <f t="shared" si="11"/>
        <v>4.2406621392190154</v>
      </c>
      <c r="CK30">
        <f t="shared" si="11"/>
        <v>2.3126524921575462</v>
      </c>
      <c r="CL30" s="161">
        <f t="shared" si="11"/>
        <v>0.13761134339211054</v>
      </c>
      <c r="CM30">
        <f t="shared" si="11"/>
        <v>3.8299595141700404</v>
      </c>
      <c r="CN30">
        <f t="shared" si="11"/>
        <v>4.9505183788878417</v>
      </c>
      <c r="CO30">
        <f t="shared" si="11"/>
        <v>2.5607040229885056</v>
      </c>
      <c r="CP30">
        <f t="shared" si="11"/>
        <v>1.407128169979438</v>
      </c>
    </row>
    <row r="31" spans="1:95">
      <c r="C31">
        <f t="shared" ref="C31:N31" si="12">C9/C22</f>
        <v>3.3324022346368714</v>
      </c>
      <c r="D31">
        <f t="shared" si="12"/>
        <v>1.192461197339246</v>
      </c>
      <c r="E31">
        <f t="shared" si="12"/>
        <v>1.8186231244483673</v>
      </c>
      <c r="F31">
        <f t="shared" si="12"/>
        <v>0.62455467251301722</v>
      </c>
      <c r="G31">
        <f t="shared" si="12"/>
        <v>2.3852961198093943</v>
      </c>
      <c r="H31">
        <f t="shared" si="12"/>
        <v>1.2069478908188587</v>
      </c>
      <c r="I31">
        <f t="shared" si="12"/>
        <v>1.648820326678766</v>
      </c>
      <c r="J31">
        <f t="shared" si="12"/>
        <v>0.61417119213860871</v>
      </c>
      <c r="K31">
        <f t="shared" si="12"/>
        <v>2.8282710280373831</v>
      </c>
      <c r="L31">
        <f t="shared" si="12"/>
        <v>1.254427645788337</v>
      </c>
      <c r="M31">
        <f t="shared" si="12"/>
        <v>2.4143302180685358</v>
      </c>
      <c r="N31">
        <f t="shared" si="12"/>
        <v>0.80990783410138245</v>
      </c>
      <c r="S31">
        <f t="shared" ref="S31:AD31" si="13">S9/S22</f>
        <v>3.4747048903878586</v>
      </c>
      <c r="T31">
        <f t="shared" si="13"/>
        <v>1.4495677233429394</v>
      </c>
      <c r="U31">
        <f t="shared" si="13"/>
        <v>1.6012627489072366</v>
      </c>
      <c r="V31">
        <f t="shared" si="13"/>
        <v>0.6542762163795709</v>
      </c>
      <c r="W31">
        <f t="shared" si="13"/>
        <v>2.4922978177150195</v>
      </c>
      <c r="X31">
        <f t="shared" si="13"/>
        <v>1.3493743984600577</v>
      </c>
      <c r="Y31">
        <f t="shared" si="13"/>
        <v>1.7193129451193967</v>
      </c>
      <c r="Z31">
        <f t="shared" si="13"/>
        <v>0.53574318856217962</v>
      </c>
      <c r="AA31">
        <f t="shared" si="13"/>
        <v>2.578125</v>
      </c>
      <c r="AB31">
        <f t="shared" si="13"/>
        <v>0.99339095068632433</v>
      </c>
      <c r="AC31">
        <f t="shared" si="13"/>
        <v>1.3758449752140605</v>
      </c>
      <c r="AD31">
        <f t="shared" si="13"/>
        <v>0.69983552631578949</v>
      </c>
      <c r="AI31">
        <f t="shared" ref="AI31:AT31" si="14">AI9/AI22</f>
        <v>3.8783783783783785</v>
      </c>
      <c r="AJ31">
        <f t="shared" si="14"/>
        <v>2.0212962962962964</v>
      </c>
      <c r="AK31">
        <f t="shared" si="14"/>
        <v>2.7467476149176062</v>
      </c>
      <c r="AL31">
        <f t="shared" si="14"/>
        <v>1.189841798501249</v>
      </c>
      <c r="AM31">
        <f t="shared" si="14"/>
        <v>5.2342715231788075</v>
      </c>
      <c r="AN31">
        <f t="shared" si="14"/>
        <v>1.9221525600835945</v>
      </c>
      <c r="AO31">
        <f t="shared" si="14"/>
        <v>2.4441923774954626</v>
      </c>
      <c r="AP31">
        <f t="shared" si="14"/>
        <v>0.81827515400410678</v>
      </c>
      <c r="AQ31">
        <f t="shared" si="14"/>
        <v>3.5345252774352649</v>
      </c>
      <c r="AR31">
        <f t="shared" si="14"/>
        <v>1.7314930991217063</v>
      </c>
      <c r="AS31">
        <f t="shared" si="14"/>
        <v>2.486713906111603</v>
      </c>
      <c r="AT31">
        <f t="shared" si="14"/>
        <v>0.947509765625</v>
      </c>
      <c r="AY31">
        <f t="shared" ref="AY31:BJ31" si="15">AY9/AY22</f>
        <v>4.2348993288590604</v>
      </c>
      <c r="AZ31">
        <f t="shared" si="15"/>
        <v>1.9825517993456925</v>
      </c>
      <c r="BA31">
        <f t="shared" si="15"/>
        <v>2.8037735849056604</v>
      </c>
      <c r="BB31">
        <f t="shared" si="15"/>
        <v>1.2106109324758842</v>
      </c>
      <c r="BC31">
        <f t="shared" si="15"/>
        <v>3.4350314825414996</v>
      </c>
      <c r="BD31">
        <f t="shared" si="15"/>
        <v>2.0966460723742277</v>
      </c>
      <c r="BE31">
        <f t="shared" si="15"/>
        <v>2.3414172034861691</v>
      </c>
      <c r="BF31">
        <f t="shared" si="15"/>
        <v>0.95425986428750942</v>
      </c>
      <c r="BG31">
        <f t="shared" si="15"/>
        <v>3.5236245954692555</v>
      </c>
      <c r="BH31">
        <f t="shared" si="15"/>
        <v>1.6536817102137766</v>
      </c>
      <c r="BI31">
        <f t="shared" si="15"/>
        <v>2.074744295830055</v>
      </c>
      <c r="BJ31">
        <f t="shared" si="15"/>
        <v>0.97945544554455444</v>
      </c>
      <c r="BO31">
        <f t="shared" ref="BO31:BZ31" si="16">BO9/BO22</f>
        <v>4.6279607163489311</v>
      </c>
      <c r="BP31">
        <f t="shared" si="16"/>
        <v>2.3859283930058286</v>
      </c>
      <c r="BQ31">
        <f t="shared" si="16"/>
        <v>3.0744466800804831</v>
      </c>
      <c r="BR31">
        <f t="shared" si="16"/>
        <v>1.4197126291908242</v>
      </c>
      <c r="BS31">
        <f t="shared" si="16"/>
        <v>5.3171408743927824</v>
      </c>
      <c r="BT31">
        <f t="shared" si="16"/>
        <v>2.2466960352422909</v>
      </c>
      <c r="BU31">
        <f t="shared" si="16"/>
        <v>3.4410163339382942</v>
      </c>
      <c r="BV31">
        <f t="shared" si="16"/>
        <v>1.4139454947213357</v>
      </c>
      <c r="BW31">
        <f t="shared" si="16"/>
        <v>4.4412591343451373</v>
      </c>
      <c r="BX31">
        <f t="shared" si="16"/>
        <v>2.3505241090146751</v>
      </c>
      <c r="BY31">
        <f t="shared" si="16"/>
        <v>2.9089535323007176</v>
      </c>
      <c r="BZ31">
        <f t="shared" si="16"/>
        <v>1.1185502139441228</v>
      </c>
      <c r="CE31">
        <f t="shared" ref="CE31:CP31" si="17">CE9/CE22</f>
        <v>4.9295212765957448</v>
      </c>
      <c r="CF31">
        <f t="shared" si="17"/>
        <v>1.9892055267702937</v>
      </c>
      <c r="CG31">
        <f t="shared" si="17"/>
        <v>2.76144297905353</v>
      </c>
      <c r="CH31">
        <f t="shared" si="17"/>
        <v>1.5973273942093542</v>
      </c>
      <c r="CI31">
        <f t="shared" si="17"/>
        <v>4.0420086914534039</v>
      </c>
      <c r="CJ31">
        <f t="shared" si="17"/>
        <v>1.9043126684636118</v>
      </c>
      <c r="CK31">
        <f t="shared" si="17"/>
        <v>2.5214824532633648</v>
      </c>
      <c r="CL31">
        <f t="shared" si="17"/>
        <v>1.1541978387364922</v>
      </c>
      <c r="CM31">
        <f t="shared" si="17"/>
        <v>3.8830341632889405</v>
      </c>
      <c r="CN31">
        <f t="shared" si="17"/>
        <v>1.8392475416844805</v>
      </c>
      <c r="CO31">
        <f t="shared" si="17"/>
        <v>2.4803493449781659</v>
      </c>
      <c r="CP31">
        <f t="shared" si="17"/>
        <v>1.3787042714081341</v>
      </c>
    </row>
    <row r="32" spans="1:95">
      <c r="C32">
        <f t="shared" ref="C32:N32" si="18">C10/C23</f>
        <v>3.1488933601609657</v>
      </c>
      <c r="D32">
        <f t="shared" si="18"/>
        <v>1.5438922433813285</v>
      </c>
      <c r="E32">
        <f t="shared" si="18"/>
        <v>1.7754271765663141</v>
      </c>
      <c r="F32">
        <f t="shared" si="18"/>
        <v>0.54300673148840684</v>
      </c>
      <c r="G32">
        <f t="shared" si="18"/>
        <v>2.4663835810332624</v>
      </c>
      <c r="H32">
        <f t="shared" si="18"/>
        <v>1.2996201329534662</v>
      </c>
      <c r="I32">
        <f t="shared" si="18"/>
        <v>1.7701052631578946</v>
      </c>
      <c r="J32">
        <f t="shared" si="18"/>
        <v>0.46303709634374168</v>
      </c>
      <c r="K32">
        <f t="shared" si="18"/>
        <v>3.1455128205128204</v>
      </c>
      <c r="L32">
        <f t="shared" si="18"/>
        <v>1.3833126807104503</v>
      </c>
      <c r="M32">
        <f t="shared" si="18"/>
        <v>2.0742417383431415</v>
      </c>
      <c r="N32">
        <f t="shared" si="18"/>
        <v>0.63041678167264703</v>
      </c>
      <c r="S32">
        <f t="shared" ref="S32:AD32" si="19">S10/S23</f>
        <v>3.7611821086261981</v>
      </c>
      <c r="T32">
        <f t="shared" si="19"/>
        <v>1.9752761704366124</v>
      </c>
      <c r="U32">
        <f t="shared" si="19"/>
        <v>2.2488238369053843</v>
      </c>
      <c r="V32">
        <f t="shared" si="19"/>
        <v>0.76977720374556025</v>
      </c>
      <c r="W32">
        <f t="shared" si="19"/>
        <v>2.7493224932249323</v>
      </c>
      <c r="X32">
        <f t="shared" si="19"/>
        <v>1.3221335573288535</v>
      </c>
      <c r="Y32">
        <f t="shared" si="19"/>
        <v>1.7491258741258742</v>
      </c>
      <c r="Z32">
        <f t="shared" si="19"/>
        <v>0.484005905511811</v>
      </c>
      <c r="AA32">
        <f t="shared" si="19"/>
        <v>2.7010869565217392</v>
      </c>
      <c r="AB32">
        <f t="shared" si="19"/>
        <v>1.6298312465977136</v>
      </c>
      <c r="AC32">
        <f t="shared" si="19"/>
        <v>1.8651789865178987</v>
      </c>
      <c r="AD32">
        <f t="shared" si="19"/>
        <v>0.59397417503586802</v>
      </c>
      <c r="AI32">
        <f t="shared" ref="AI32:AT32" si="20">AI10/AI23</f>
        <v>4.6324965132496514</v>
      </c>
      <c r="AJ32">
        <f t="shared" si="20"/>
        <v>2.6646595646132467</v>
      </c>
      <c r="AK32">
        <f t="shared" si="20"/>
        <v>2.7044569450454348</v>
      </c>
      <c r="AL32">
        <f t="shared" si="20"/>
        <v>0.91373056994818658</v>
      </c>
      <c r="AM32">
        <f t="shared" si="20"/>
        <v>4.2138821630347056</v>
      </c>
      <c r="AN32">
        <f t="shared" si="20"/>
        <v>2.1885202738283307</v>
      </c>
      <c r="AO32">
        <f t="shared" si="20"/>
        <v>2.5439856373429084</v>
      </c>
      <c r="AP32">
        <f t="shared" si="20"/>
        <v>0.83274408485178131</v>
      </c>
      <c r="AQ32">
        <f t="shared" si="20"/>
        <v>3.9967616580310881</v>
      </c>
      <c r="AR32">
        <f t="shared" si="20"/>
        <v>2.1990987300286768</v>
      </c>
      <c r="AS32">
        <f t="shared" si="20"/>
        <v>2.711147274206672</v>
      </c>
      <c r="AT32">
        <f t="shared" si="20"/>
        <v>0.95143125293289532</v>
      </c>
      <c r="AY32">
        <f t="shared" ref="AY32:BJ32" si="21">AY10/AY23</f>
        <v>5.1943462897526498</v>
      </c>
      <c r="AZ32">
        <f t="shared" si="21"/>
        <v>2.692138537658054</v>
      </c>
      <c r="BA32">
        <f t="shared" si="21"/>
        <v>3.1360000000000001</v>
      </c>
      <c r="BB32">
        <f t="shared" si="21"/>
        <v>1.2294478527607362</v>
      </c>
      <c r="BC32">
        <f t="shared" si="21"/>
        <v>3.9230340211935304</v>
      </c>
      <c r="BD32">
        <f t="shared" si="21"/>
        <v>2.229453483521068</v>
      </c>
      <c r="BE32">
        <f t="shared" si="21"/>
        <v>2.4170107349298102</v>
      </c>
      <c r="BF32">
        <f t="shared" si="21"/>
        <v>0.89275362318840579</v>
      </c>
      <c r="BG32">
        <f t="shared" si="21"/>
        <v>4.2167785234899329</v>
      </c>
      <c r="BH32">
        <f t="shared" si="21"/>
        <v>2.2010481181515007</v>
      </c>
      <c r="BI32">
        <f t="shared" si="21"/>
        <v>2.6889361702127661</v>
      </c>
      <c r="BJ32">
        <f t="shared" si="21"/>
        <v>0.90071577003001613</v>
      </c>
      <c r="BO32">
        <f t="shared" ref="BO32:BZ32" si="22">BO10/BO23</f>
        <v>5.3637951105937134</v>
      </c>
      <c r="BP32">
        <f t="shared" si="22"/>
        <v>2.8299120234604107</v>
      </c>
      <c r="BQ32">
        <f t="shared" si="22"/>
        <v>3.0349117174959872</v>
      </c>
      <c r="BR32">
        <f t="shared" si="22"/>
        <v>1.3288151437251694</v>
      </c>
      <c r="BS32">
        <f t="shared" si="22"/>
        <v>6.14915797914996</v>
      </c>
      <c r="BT32">
        <f t="shared" si="22"/>
        <v>3.3237774030354132</v>
      </c>
      <c r="BU32">
        <f t="shared" si="22"/>
        <v>3.6458778299871848</v>
      </c>
      <c r="BV32">
        <f t="shared" si="22"/>
        <v>1.2267331433998101</v>
      </c>
      <c r="BW32">
        <f t="shared" si="22"/>
        <v>4.6102449888641424</v>
      </c>
      <c r="BX32">
        <f t="shared" si="22"/>
        <v>2.6639344262295084</v>
      </c>
      <c r="BY32">
        <f t="shared" si="22"/>
        <v>3.4360050356693246</v>
      </c>
      <c r="BZ32">
        <f t="shared" si="22"/>
        <v>1.254265402843602</v>
      </c>
      <c r="CE32">
        <f t="shared" ref="CE32:CP32" si="23">CE10/CE23</f>
        <v>5.1281553398058248</v>
      </c>
      <c r="CF32">
        <f t="shared" si="23"/>
        <v>2.2222634508348795</v>
      </c>
      <c r="CG32">
        <f t="shared" si="23"/>
        <v>2.7996472663139329</v>
      </c>
      <c r="CH32">
        <f t="shared" si="23"/>
        <v>1.187293183322303</v>
      </c>
      <c r="CI32">
        <f t="shared" si="23"/>
        <v>4.2095375722543356</v>
      </c>
      <c r="CJ32">
        <f t="shared" si="23"/>
        <v>2.2620248906828118</v>
      </c>
      <c r="CK32">
        <f t="shared" si="23"/>
        <v>2.6105960264900663</v>
      </c>
      <c r="CL32">
        <f t="shared" si="23"/>
        <v>1.1377405220041912</v>
      </c>
      <c r="CM32">
        <f t="shared" si="23"/>
        <v>4.4298093587521663</v>
      </c>
      <c r="CN32">
        <f t="shared" si="23"/>
        <v>2.4775561097256857</v>
      </c>
      <c r="CO32">
        <f t="shared" si="23"/>
        <v>3.2950191570881224</v>
      </c>
      <c r="CP32">
        <f t="shared" si="23"/>
        <v>1.2627223831195697</v>
      </c>
    </row>
    <row r="33" spans="1:94">
      <c r="C33">
        <f t="shared" ref="C33:N33" si="24">C11/C24</f>
        <v>2.8907766990291264</v>
      </c>
      <c r="D33">
        <f t="shared" si="24"/>
        <v>1.9831302717900656</v>
      </c>
      <c r="E33">
        <f t="shared" si="24"/>
        <v>0.82803943044906902</v>
      </c>
      <c r="F33">
        <f t="shared" si="24"/>
        <v>0.56963378775728413</v>
      </c>
      <c r="G33">
        <f t="shared" si="24"/>
        <v>3.2857142857142856</v>
      </c>
      <c r="H33">
        <f t="shared" si="24"/>
        <v>1.7642857142857142</v>
      </c>
      <c r="I33">
        <f t="shared" si="24"/>
        <v>0.98049921996879874</v>
      </c>
      <c r="J33">
        <f t="shared" si="24"/>
        <v>0.3965860597439545</v>
      </c>
      <c r="K33">
        <f t="shared" si="24"/>
        <v>3.6593479707252161</v>
      </c>
      <c r="L33">
        <f t="shared" si="24"/>
        <v>1.8080548414738646</v>
      </c>
      <c r="M33">
        <f t="shared" si="24"/>
        <v>1.0504128639721859</v>
      </c>
      <c r="N33">
        <f t="shared" si="24"/>
        <v>0.7098860486603018</v>
      </c>
      <c r="S33">
        <f t="shared" ref="S33:AD33" si="25">S11/S24</f>
        <v>4.1965957446808515</v>
      </c>
      <c r="T33">
        <f t="shared" si="25"/>
        <v>1.7513721185510429</v>
      </c>
      <c r="U33">
        <f t="shared" si="25"/>
        <v>1.2984154929577465</v>
      </c>
      <c r="V33">
        <f t="shared" si="25"/>
        <v>0.43323908262645305</v>
      </c>
      <c r="W33">
        <f t="shared" si="25"/>
        <v>3.3541944074567245</v>
      </c>
      <c r="X33">
        <f t="shared" si="25"/>
        <v>1.5774207942882641</v>
      </c>
      <c r="Y33">
        <f t="shared" si="25"/>
        <v>0.90608324439701171</v>
      </c>
      <c r="Z33">
        <f t="shared" si="25"/>
        <v>0.45081767146692703</v>
      </c>
      <c r="AA33">
        <f t="shared" si="25"/>
        <v>3.2907854984894258</v>
      </c>
      <c r="AB33">
        <f t="shared" si="25"/>
        <v>1.7291666666666667</v>
      </c>
      <c r="AC33">
        <f t="shared" si="25"/>
        <v>0.93747701360794411</v>
      </c>
      <c r="AD33">
        <f t="shared" si="25"/>
        <v>0.40604751619870411</v>
      </c>
      <c r="AI33">
        <f t="shared" ref="AI33:AT33" si="26">AI11/AI24</f>
        <v>4.8977119784656793</v>
      </c>
      <c r="AJ33">
        <f t="shared" si="26"/>
        <v>2.7851027397260273</v>
      </c>
      <c r="AK33">
        <f t="shared" si="26"/>
        <v>1.5692560624743115</v>
      </c>
      <c r="AL33">
        <f t="shared" si="26"/>
        <v>0.98806500761808025</v>
      </c>
      <c r="AM33">
        <f t="shared" si="26"/>
        <v>5.406752411575563</v>
      </c>
      <c r="AN33">
        <f t="shared" si="26"/>
        <v>2.4329399141630903</v>
      </c>
      <c r="AO33">
        <f t="shared" si="26"/>
        <v>1.277758070237673</v>
      </c>
      <c r="AP33">
        <f t="shared" si="26"/>
        <v>0.71790808240887483</v>
      </c>
      <c r="AQ33">
        <f t="shared" si="26"/>
        <v>4.4240963855421684</v>
      </c>
      <c r="AR33">
        <f t="shared" si="26"/>
        <v>2.841289782244556</v>
      </c>
      <c r="AS33">
        <f t="shared" si="26"/>
        <v>1.3124350536889504</v>
      </c>
      <c r="AT33">
        <f t="shared" si="26"/>
        <v>0.85385152431929257</v>
      </c>
      <c r="AY33">
        <f t="shared" ref="AY33:BJ33" si="27">AY11/AY24</f>
        <v>6.2891869237217097</v>
      </c>
      <c r="AZ33">
        <f t="shared" si="27"/>
        <v>2.6611170784103115</v>
      </c>
      <c r="BA33">
        <f t="shared" si="27"/>
        <v>1.8217781402936379</v>
      </c>
      <c r="BB33">
        <f t="shared" si="27"/>
        <v>0.89214265004349091</v>
      </c>
      <c r="BC33">
        <f t="shared" si="27"/>
        <v>4.4358024691358029</v>
      </c>
      <c r="BD33">
        <f t="shared" si="27"/>
        <v>2.5198950590292961</v>
      </c>
      <c r="BE33">
        <f t="shared" si="27"/>
        <v>1.1844360644497771</v>
      </c>
      <c r="BF33">
        <f t="shared" si="27"/>
        <v>0.89585342333654772</v>
      </c>
      <c r="BG33">
        <f t="shared" si="27"/>
        <v>4.0796576695194204</v>
      </c>
      <c r="BH33">
        <f t="shared" si="27"/>
        <v>2.1791546589817483</v>
      </c>
      <c r="BI33">
        <f t="shared" si="27"/>
        <v>1.3676861702127661</v>
      </c>
      <c r="BJ33">
        <f t="shared" si="27"/>
        <v>0.73123044838373308</v>
      </c>
      <c r="BO33">
        <f t="shared" ref="BO33:BZ33" si="28">BO11/BO24</f>
        <v>5.9918136020151129</v>
      </c>
      <c r="BP33">
        <f t="shared" si="28"/>
        <v>3.2206692079627275</v>
      </c>
      <c r="BQ33">
        <f t="shared" si="28"/>
        <v>1.8191922934420155</v>
      </c>
      <c r="BR33">
        <f t="shared" si="28"/>
        <v>1.3521750455847876</v>
      </c>
      <c r="BS33">
        <f t="shared" si="28"/>
        <v>7.4532374100719423</v>
      </c>
      <c r="BT33">
        <f t="shared" si="28"/>
        <v>2.9065420560747666</v>
      </c>
      <c r="BU33">
        <f t="shared" si="28"/>
        <v>1.9242424242424243</v>
      </c>
      <c r="BV33">
        <f t="shared" si="28"/>
        <v>0.9586722356561882</v>
      </c>
      <c r="BW33">
        <f t="shared" si="28"/>
        <v>4.8993357179356156</v>
      </c>
      <c r="BX33">
        <f t="shared" si="28"/>
        <v>3.1306734992679357</v>
      </c>
      <c r="BY33">
        <f t="shared" si="28"/>
        <v>1.2656297651723087</v>
      </c>
      <c r="BZ33">
        <f t="shared" si="28"/>
        <v>1.1305196389363259</v>
      </c>
      <c r="CE33">
        <f t="shared" ref="CE33:CP33" si="29">CE11/CE24</f>
        <v>5.8966712898751732</v>
      </c>
      <c r="CF33">
        <f t="shared" si="29"/>
        <v>2.3387755102040817</v>
      </c>
      <c r="CG33">
        <f t="shared" si="29"/>
        <v>1.9086625588981514</v>
      </c>
      <c r="CH33">
        <f t="shared" si="29"/>
        <v>0.96070518266779947</v>
      </c>
      <c r="CI33">
        <f t="shared" si="29"/>
        <v>4.3115134633240482</v>
      </c>
      <c r="CJ33">
        <f t="shared" si="29"/>
        <v>2.4723701731025298</v>
      </c>
      <c r="CK33">
        <f t="shared" si="29"/>
        <v>1.2785611510791366</v>
      </c>
      <c r="CL33">
        <f t="shared" si="29"/>
        <v>1.044093851132686</v>
      </c>
      <c r="CM33">
        <f t="shared" si="29"/>
        <v>4.4966292134831463</v>
      </c>
      <c r="CN33">
        <f t="shared" si="29"/>
        <v>2.3243873978996499</v>
      </c>
      <c r="CO33">
        <f t="shared" si="29"/>
        <v>1.5766378244746602</v>
      </c>
      <c r="CP33">
        <f t="shared" si="29"/>
        <v>0.99712879409351929</v>
      </c>
    </row>
    <row r="34" spans="1:94">
      <c r="C34">
        <f t="shared" ref="C34:N34" si="30">C12/C25</f>
        <v>1.3447146866230122</v>
      </c>
      <c r="D34">
        <f t="shared" si="30"/>
        <v>1.3857442348008386</v>
      </c>
      <c r="E34">
        <f t="shared" si="30"/>
        <v>0.98379310344827586</v>
      </c>
      <c r="F34">
        <f t="shared" si="30"/>
        <v>0.52756787013713968</v>
      </c>
      <c r="G34">
        <f t="shared" si="30"/>
        <v>1.5341365461847389</v>
      </c>
      <c r="H34">
        <f t="shared" si="30"/>
        <v>1.6443741527338454</v>
      </c>
      <c r="I34">
        <f t="shared" si="30"/>
        <v>0.98810408921933091</v>
      </c>
      <c r="J34">
        <f t="shared" si="30"/>
        <v>0.43092184853617227</v>
      </c>
      <c r="K34">
        <f t="shared" si="30"/>
        <v>1.1331615120274914</v>
      </c>
      <c r="L34">
        <f t="shared" si="30"/>
        <v>1.5449010654490107</v>
      </c>
      <c r="M34">
        <f t="shared" si="30"/>
        <v>1.061557402277624</v>
      </c>
      <c r="N34">
        <f t="shared" si="30"/>
        <v>0.56779661016949157</v>
      </c>
      <c r="S34">
        <f t="shared" ref="S34:AD34" si="31">S12/S25</f>
        <v>1.8542094455852156</v>
      </c>
      <c r="T34">
        <f t="shared" si="31"/>
        <v>2.3001165501165501</v>
      </c>
      <c r="U34">
        <f t="shared" si="31"/>
        <v>1.1740400667779634</v>
      </c>
      <c r="V34">
        <f t="shared" si="31"/>
        <v>0.60273972602739723</v>
      </c>
      <c r="W34">
        <f t="shared" si="31"/>
        <v>1.5488761108207005</v>
      </c>
      <c r="X34">
        <f t="shared" si="31"/>
        <v>1.896551724137931</v>
      </c>
      <c r="Y34">
        <f t="shared" si="31"/>
        <v>1.0166320166320166</v>
      </c>
      <c r="Z34">
        <f t="shared" si="31"/>
        <v>0.42076923076923078</v>
      </c>
      <c r="AA34">
        <f t="shared" si="31"/>
        <v>1.2375</v>
      </c>
      <c r="AB34">
        <f t="shared" si="31"/>
        <v>1.7477249747219414</v>
      </c>
      <c r="AC34">
        <f t="shared" si="31"/>
        <v>1.1221161495624503</v>
      </c>
      <c r="AD34">
        <f t="shared" si="31"/>
        <v>0.56880977683315626</v>
      </c>
      <c r="AI34">
        <f t="shared" ref="AI34:AT34" si="32">AI12/AI25</f>
        <v>2.4360865290068832</v>
      </c>
      <c r="AJ34">
        <f t="shared" si="32"/>
        <v>2.3735632183908044</v>
      </c>
      <c r="AK34">
        <f t="shared" si="32"/>
        <v>1.9422927962819521</v>
      </c>
      <c r="AL34">
        <f t="shared" si="32"/>
        <v>0.92147171883580448</v>
      </c>
      <c r="AM34">
        <f t="shared" si="32"/>
        <v>2.5262832405689548</v>
      </c>
      <c r="AN34">
        <f t="shared" si="32"/>
        <v>2.6002921129503407</v>
      </c>
      <c r="AO34">
        <f t="shared" si="32"/>
        <v>1.6373808537090759</v>
      </c>
      <c r="AP34">
        <f t="shared" si="32"/>
        <v>0.82771436156092382</v>
      </c>
      <c r="AQ34">
        <f t="shared" si="32"/>
        <v>1.8650461022632021</v>
      </c>
      <c r="AR34">
        <f t="shared" si="32"/>
        <v>2.4889352818371608</v>
      </c>
      <c r="AS34">
        <f t="shared" si="32"/>
        <v>1.6194690265486726</v>
      </c>
      <c r="AT34">
        <f t="shared" si="32"/>
        <v>0.8951975396262124</v>
      </c>
      <c r="AY34">
        <f t="shared" ref="AY34:BJ34" si="33">AY12/AY25</f>
        <v>2.2713375796178346</v>
      </c>
      <c r="AZ34">
        <f t="shared" si="33"/>
        <v>3.4417944349801251</v>
      </c>
      <c r="BA34">
        <f t="shared" si="33"/>
        <v>1.7142254115660616</v>
      </c>
      <c r="BB34">
        <f t="shared" si="33"/>
        <v>0.99629433562731606</v>
      </c>
      <c r="BC34">
        <f t="shared" si="33"/>
        <v>1.8327800829875518</v>
      </c>
      <c r="BD34">
        <f t="shared" si="33"/>
        <v>2.6478420569329661</v>
      </c>
      <c r="BE34">
        <f t="shared" si="33"/>
        <v>1.5409783989834815</v>
      </c>
      <c r="BF34">
        <f t="shared" si="33"/>
        <v>0.77435411234889784</v>
      </c>
      <c r="BG34">
        <f t="shared" si="33"/>
        <v>1.9224531170805879</v>
      </c>
      <c r="BH34">
        <f t="shared" si="33"/>
        <v>2.9173114119922632</v>
      </c>
      <c r="BI34">
        <f t="shared" si="33"/>
        <v>1.3529602070527338</v>
      </c>
      <c r="BJ34">
        <f t="shared" si="33"/>
        <v>0.68576071501117208</v>
      </c>
      <c r="BO34">
        <f t="shared" ref="BO34:BZ34" si="34">BO12/BO25</f>
        <v>2.5493406093678943</v>
      </c>
      <c r="BP34">
        <f t="shared" si="34"/>
        <v>3.5912698412698414</v>
      </c>
      <c r="BQ34">
        <f t="shared" si="34"/>
        <v>2.1250838363514419</v>
      </c>
      <c r="BR34">
        <f t="shared" si="34"/>
        <v>1.1621376811594204</v>
      </c>
      <c r="BS34">
        <f t="shared" si="34"/>
        <v>2.659378596087457</v>
      </c>
      <c r="BT34">
        <f t="shared" si="34"/>
        <v>3.6710327455919396</v>
      </c>
      <c r="BU34">
        <f t="shared" si="34"/>
        <v>1.8344017094017093</v>
      </c>
      <c r="BV34">
        <f t="shared" si="34"/>
        <v>1.0330670217487794</v>
      </c>
      <c r="BW34">
        <f t="shared" si="34"/>
        <v>2.1412451361867704</v>
      </c>
      <c r="BX34">
        <f t="shared" si="34"/>
        <v>2.862857142857143</v>
      </c>
      <c r="BY34">
        <f t="shared" si="34"/>
        <v>1.7120588235294119</v>
      </c>
      <c r="BZ34">
        <f t="shared" si="34"/>
        <v>1.2388505747126437</v>
      </c>
      <c r="CE34">
        <f t="shared" ref="CE34:CP34" si="35">CE12/CE25</f>
        <v>2.3955555555555557</v>
      </c>
      <c r="CF34">
        <f t="shared" si="35"/>
        <v>2.8412698412698414</v>
      </c>
      <c r="CG34">
        <f t="shared" si="35"/>
        <v>1.6727514105542649</v>
      </c>
      <c r="CH34">
        <f t="shared" si="35"/>
        <v>1.1137571762704657</v>
      </c>
      <c r="CI34">
        <f t="shared" si="35"/>
        <v>2.0126973232669871</v>
      </c>
      <c r="CJ34">
        <f t="shared" si="35"/>
        <v>2.4434753438443475</v>
      </c>
      <c r="CK34">
        <f t="shared" si="35"/>
        <v>1.512693012300445</v>
      </c>
      <c r="CL34">
        <f t="shared" si="35"/>
        <v>1.0291724548521533</v>
      </c>
      <c r="CM34">
        <f t="shared" si="35"/>
        <v>2.1150159744408947</v>
      </c>
      <c r="CN34">
        <f t="shared" si="35"/>
        <v>2.6529046401169163</v>
      </c>
      <c r="CO34">
        <f t="shared" si="35"/>
        <v>1.3782485875706214</v>
      </c>
      <c r="CP34">
        <f t="shared" si="35"/>
        <v>0.83999235327853183</v>
      </c>
    </row>
    <row r="35" spans="1:94">
      <c r="C35">
        <f t="shared" ref="C35:N35" si="36">C13/C26</f>
        <v>1.7232704402515724</v>
      </c>
      <c r="D35">
        <f t="shared" si="36"/>
        <v>1.9531680440771351</v>
      </c>
      <c r="E35">
        <f t="shared" si="36"/>
        <v>1.1716109650769808</v>
      </c>
      <c r="F35">
        <f t="shared" si="36"/>
        <v>0.59816103379721675</v>
      </c>
      <c r="G35">
        <f t="shared" si="36"/>
        <v>2.7243272926963207</v>
      </c>
      <c r="H35">
        <f t="shared" si="36"/>
        <v>2.0562440419447094</v>
      </c>
      <c r="I35">
        <f t="shared" si="36"/>
        <v>0.96160438806993487</v>
      </c>
      <c r="J35">
        <f t="shared" si="36"/>
        <v>0.66220930232558139</v>
      </c>
      <c r="K35">
        <f t="shared" si="36"/>
        <v>1.545875810936052</v>
      </c>
      <c r="L35">
        <f t="shared" si="36"/>
        <v>1.60468942821884</v>
      </c>
      <c r="M35">
        <f t="shared" si="36"/>
        <v>1.3234641006661731</v>
      </c>
      <c r="N35">
        <f t="shared" si="36"/>
        <v>0.65121125293045068</v>
      </c>
      <c r="S35">
        <f t="shared" ref="S35:AD35" si="37">S13/S26</f>
        <v>3.1372048500319081</v>
      </c>
      <c r="T35">
        <f t="shared" si="37"/>
        <v>2.6629588431590658</v>
      </c>
      <c r="U35">
        <f t="shared" si="37"/>
        <v>1.4285714285714286</v>
      </c>
      <c r="V35">
        <f t="shared" si="37"/>
        <v>0.64366515837104077</v>
      </c>
      <c r="W35">
        <f t="shared" si="37"/>
        <v>1.7714285714285714</v>
      </c>
      <c r="X35">
        <f t="shared" si="37"/>
        <v>1.8924216027874565</v>
      </c>
      <c r="Y35">
        <f t="shared" si="37"/>
        <v>1.4809098294069862</v>
      </c>
      <c r="Z35">
        <f t="shared" si="37"/>
        <v>0.45858634928345882</v>
      </c>
      <c r="AA35">
        <f t="shared" si="37"/>
        <v>2.5106026785714284</v>
      </c>
      <c r="AB35">
        <f t="shared" si="37"/>
        <v>2.2515212981744424</v>
      </c>
      <c r="AC35">
        <f t="shared" si="37"/>
        <v>1.0060646900269541</v>
      </c>
      <c r="AD35">
        <f t="shared" si="37"/>
        <v>0.56565656565656564</v>
      </c>
      <c r="AI35">
        <f t="shared" ref="AI35:AT35" si="38">AI13/AI26</f>
        <v>2.565510098394614</v>
      </c>
      <c r="AJ35">
        <f t="shared" si="38"/>
        <v>2.74885004599816</v>
      </c>
      <c r="AK35">
        <f t="shared" si="38"/>
        <v>1.939622641509434</v>
      </c>
      <c r="AL35">
        <f t="shared" si="38"/>
        <v>1.1246732880292734</v>
      </c>
      <c r="AM35">
        <f t="shared" si="38"/>
        <v>3.9536613272311212</v>
      </c>
      <c r="AN35">
        <f t="shared" si="38"/>
        <v>3.73943661971831</v>
      </c>
      <c r="AO35">
        <f t="shared" si="38"/>
        <v>1.882258710452543</v>
      </c>
      <c r="AP35">
        <f t="shared" si="38"/>
        <v>0.94174757281553401</v>
      </c>
      <c r="AQ35">
        <f t="shared" si="38"/>
        <v>2.1849953401677538</v>
      </c>
      <c r="AR35">
        <f t="shared" si="38"/>
        <v>2.5562448304383789</v>
      </c>
      <c r="AS35">
        <f t="shared" si="38"/>
        <v>1.6730284479654303</v>
      </c>
      <c r="AT35">
        <f t="shared" si="38"/>
        <v>0.97577772500593685</v>
      </c>
      <c r="AY35">
        <f t="shared" ref="AY35:BJ35" si="39">AY13/AY26</f>
        <v>4.2530120481927707</v>
      </c>
      <c r="AZ35">
        <f t="shared" si="39"/>
        <v>3.3506297229219144</v>
      </c>
      <c r="BA35">
        <f t="shared" si="39"/>
        <v>1.800377358490566</v>
      </c>
      <c r="BB35">
        <f t="shared" si="39"/>
        <v>1.0677872692201709</v>
      </c>
      <c r="BC35">
        <f t="shared" si="39"/>
        <v>2.4390354868061874</v>
      </c>
      <c r="BD35">
        <f t="shared" si="39"/>
        <v>2.5728663446054751</v>
      </c>
      <c r="BE35">
        <f t="shared" si="39"/>
        <v>1.6831132731063239</v>
      </c>
      <c r="BF35">
        <f t="shared" si="39"/>
        <v>0.86507378777231203</v>
      </c>
      <c r="BG35">
        <f t="shared" si="39"/>
        <v>3.5540194572452637</v>
      </c>
      <c r="BH35">
        <f t="shared" si="39"/>
        <v>2.9790623577605828</v>
      </c>
      <c r="BI35">
        <f t="shared" si="39"/>
        <v>1.4912224704755825</v>
      </c>
      <c r="BJ35">
        <f t="shared" si="39"/>
        <v>1.0118043844856661</v>
      </c>
      <c r="BO35">
        <f t="shared" ref="BO35:BZ35" si="40">BO13/BO26</f>
        <v>2.7348586810228803</v>
      </c>
      <c r="BP35">
        <f t="shared" si="40"/>
        <v>3.588410737111206</v>
      </c>
      <c r="BQ35">
        <f t="shared" si="40"/>
        <v>2.1338499471644945</v>
      </c>
      <c r="BR35">
        <f t="shared" si="40"/>
        <v>1.3542966874699951</v>
      </c>
      <c r="BS35">
        <f t="shared" si="40"/>
        <v>4.3414999999999999</v>
      </c>
      <c r="BT35">
        <f t="shared" si="40"/>
        <v>3.5595734816875289</v>
      </c>
      <c r="BU35">
        <f t="shared" si="40"/>
        <v>2.1294706723891275</v>
      </c>
      <c r="BV35">
        <f t="shared" si="40"/>
        <v>1.4793085385018334</v>
      </c>
      <c r="BW35">
        <f t="shared" si="40"/>
        <v>2.2329075882794891</v>
      </c>
      <c r="BX35">
        <f t="shared" si="40"/>
        <v>2.8257276320517426</v>
      </c>
      <c r="BY35">
        <f t="shared" si="40"/>
        <v>1.6271393643031784</v>
      </c>
      <c r="BZ35">
        <f t="shared" si="40"/>
        <v>1.2532510469473219</v>
      </c>
      <c r="CE35">
        <f t="shared" ref="CE35:CP35" si="41">CE13/CE26</f>
        <v>4.5845588235294121</v>
      </c>
      <c r="CF35">
        <f t="shared" si="41"/>
        <v>3.5517102615694167</v>
      </c>
      <c r="CG35">
        <f t="shared" si="41"/>
        <v>1.7684986183604543</v>
      </c>
      <c r="CH35">
        <f t="shared" si="41"/>
        <v>1.0698818897637796</v>
      </c>
      <c r="CI35">
        <f t="shared" si="41"/>
        <v>1.8916169764994739</v>
      </c>
      <c r="CJ35">
        <f t="shared" si="41"/>
        <v>2.1474420082618368</v>
      </c>
      <c r="CK35">
        <f t="shared" si="41"/>
        <v>1.5977849810913021</v>
      </c>
      <c r="CL35">
        <f t="shared" si="41"/>
        <v>1.0330847198317077</v>
      </c>
      <c r="CM35">
        <f t="shared" si="41"/>
        <v>4.1752529898804047</v>
      </c>
      <c r="CN35">
        <f t="shared" si="41"/>
        <v>2.9287739192062365</v>
      </c>
      <c r="CO35">
        <f t="shared" si="41"/>
        <v>1.4773687386843692</v>
      </c>
      <c r="CP35">
        <f t="shared" si="41"/>
        <v>0.91601409553641344</v>
      </c>
    </row>
    <row r="36" spans="1:94">
      <c r="C36">
        <f t="shared" ref="C36:N36" si="42">C14/C27</f>
        <v>1.6687323943661971</v>
      </c>
      <c r="D36">
        <f t="shared" si="42"/>
        <v>0.88076622361219703</v>
      </c>
      <c r="E36">
        <f t="shared" si="42"/>
        <v>1.5089413447782547</v>
      </c>
      <c r="F36">
        <f t="shared" si="42"/>
        <v>0.49120937666489078</v>
      </c>
      <c r="G36">
        <f t="shared" si="42"/>
        <v>1.7876195269250126</v>
      </c>
      <c r="H36">
        <f t="shared" si="42"/>
        <v>0.95845824411134906</v>
      </c>
      <c r="I36">
        <f t="shared" si="42"/>
        <v>1.3744777819977212</v>
      </c>
      <c r="J36" s="161">
        <f t="shared" si="42"/>
        <v>0.24415055951169889</v>
      </c>
      <c r="K36">
        <f t="shared" si="42"/>
        <v>2.0223596574690772</v>
      </c>
      <c r="L36">
        <f t="shared" si="42"/>
        <v>0.73418573351278604</v>
      </c>
      <c r="M36">
        <f t="shared" si="42"/>
        <v>1.3760625637538253</v>
      </c>
      <c r="N36">
        <f t="shared" si="42"/>
        <v>0.65832328106151994</v>
      </c>
      <c r="S36">
        <f t="shared" ref="S36:AD36" si="43">S14/S27</f>
        <v>2.2987096774193549</v>
      </c>
      <c r="T36">
        <f t="shared" si="43"/>
        <v>1.0322093608454956</v>
      </c>
      <c r="U36">
        <f t="shared" si="43"/>
        <v>1.5387234042553191</v>
      </c>
      <c r="V36">
        <f t="shared" si="43"/>
        <v>0.62684960990045735</v>
      </c>
      <c r="W36">
        <f t="shared" si="43"/>
        <v>1.7536563071297988</v>
      </c>
      <c r="X36">
        <f t="shared" si="43"/>
        <v>0.84976525821596249</v>
      </c>
      <c r="Y36">
        <f t="shared" si="43"/>
        <v>1.6661946902654867</v>
      </c>
      <c r="Z36">
        <f t="shared" si="43"/>
        <v>0.58245212917976563</v>
      </c>
      <c r="AA36">
        <f t="shared" si="43"/>
        <v>1.5621797857475548</v>
      </c>
      <c r="AB36">
        <f t="shared" si="43"/>
        <v>0.8194988253719655</v>
      </c>
      <c r="AC36">
        <f t="shared" si="43"/>
        <v>1.1950877192982456</v>
      </c>
      <c r="AD36">
        <f t="shared" si="43"/>
        <v>0.63163716814159288</v>
      </c>
      <c r="AI36">
        <f t="shared" ref="AI36:AT36" si="44">AI14/AI27</f>
        <v>2.5352255448555501</v>
      </c>
      <c r="AJ36">
        <f t="shared" si="44"/>
        <v>1.4758131776480401</v>
      </c>
      <c r="AK36">
        <f t="shared" si="44"/>
        <v>2.215260763038152</v>
      </c>
      <c r="AL36">
        <f t="shared" si="44"/>
        <v>0.96814112690889942</v>
      </c>
      <c r="AM36">
        <f t="shared" si="44"/>
        <v>2.5886773547094188</v>
      </c>
      <c r="AN36">
        <f t="shared" si="44"/>
        <v>1.4196956889264583</v>
      </c>
      <c r="AO36">
        <f t="shared" si="44"/>
        <v>2.0313831848120882</v>
      </c>
      <c r="AP36">
        <f t="shared" si="44"/>
        <v>0.86056220428611185</v>
      </c>
      <c r="AQ36">
        <f t="shared" si="44"/>
        <v>2.6381461675579323</v>
      </c>
      <c r="AR36">
        <f t="shared" si="44"/>
        <v>1.5202937765751836</v>
      </c>
      <c r="AS36">
        <f t="shared" si="44"/>
        <v>2.0470872321159068</v>
      </c>
      <c r="AT36">
        <f t="shared" si="44"/>
        <v>1.0564474365613672</v>
      </c>
      <c r="AY36">
        <f t="shared" ref="AY36:BJ36" si="45">AY14/AY27</f>
        <v>2.5825688073394497</v>
      </c>
      <c r="AZ36">
        <f t="shared" si="45"/>
        <v>1.4</v>
      </c>
      <c r="BA36">
        <f t="shared" si="45"/>
        <v>1.7366269165247019</v>
      </c>
      <c r="BB36">
        <f t="shared" si="45"/>
        <v>1.0048361096184848</v>
      </c>
      <c r="BC36">
        <f t="shared" si="45"/>
        <v>2.5559701492537314</v>
      </c>
      <c r="BD36">
        <f t="shared" si="45"/>
        <v>1.1265567149108044</v>
      </c>
      <c r="BE36">
        <f t="shared" si="45"/>
        <v>2.1425867507886434</v>
      </c>
      <c r="BF36">
        <f t="shared" si="45"/>
        <v>0.84017923823749063</v>
      </c>
      <c r="BG36">
        <f t="shared" si="45"/>
        <v>1.5973819912733043</v>
      </c>
      <c r="BH36">
        <f t="shared" si="45"/>
        <v>1.135706340378198</v>
      </c>
      <c r="BI36">
        <f t="shared" si="45"/>
        <v>1.4275650842266463</v>
      </c>
      <c r="BJ36">
        <f t="shared" si="45"/>
        <v>0.84864136537165957</v>
      </c>
      <c r="BO36">
        <f t="shared" ref="BO36:BZ36" si="46">BO14/BO27</f>
        <v>3.633692458374143</v>
      </c>
      <c r="BP36">
        <f t="shared" si="46"/>
        <v>1.5575628763726532</v>
      </c>
      <c r="BQ36">
        <f t="shared" si="46"/>
        <v>2.3918674698795179</v>
      </c>
      <c r="BR36">
        <f t="shared" si="46"/>
        <v>1.0273095796885001</v>
      </c>
      <c r="BS36">
        <f t="shared" si="46"/>
        <v>2.9923526765632027</v>
      </c>
      <c r="BT36">
        <f t="shared" si="46"/>
        <v>1.3328456474030723</v>
      </c>
      <c r="BU36">
        <f t="shared" si="46"/>
        <v>2.3403059631595378</v>
      </c>
      <c r="BV36">
        <f t="shared" si="46"/>
        <v>1.1586570111915735</v>
      </c>
      <c r="BW36">
        <f t="shared" si="46"/>
        <v>2.4310658421244087</v>
      </c>
      <c r="BX36">
        <f t="shared" si="46"/>
        <v>1.5636182902584492</v>
      </c>
      <c r="BY36">
        <f t="shared" si="46"/>
        <v>2.0383324006715164</v>
      </c>
      <c r="BZ36">
        <f t="shared" si="46"/>
        <v>1.1569882976374475</v>
      </c>
      <c r="CE36">
        <f t="shared" ref="CE36:CP36" si="47">CE14/CE27</f>
        <v>2.8706199460916442</v>
      </c>
      <c r="CF36">
        <f t="shared" si="47"/>
        <v>1.3212821468505405</v>
      </c>
      <c r="CG36">
        <f t="shared" si="47"/>
        <v>2.0405361229159857</v>
      </c>
      <c r="CH36">
        <f t="shared" si="47"/>
        <v>1.2544787394776602</v>
      </c>
      <c r="CI36">
        <f t="shared" si="47"/>
        <v>2.2777392510402219</v>
      </c>
      <c r="CJ36">
        <f t="shared" si="47"/>
        <v>1.2685156964340141</v>
      </c>
      <c r="CK36">
        <f t="shared" si="47"/>
        <v>1.9815248503773093</v>
      </c>
      <c r="CL36">
        <f t="shared" si="47"/>
        <v>1.1044193216855087</v>
      </c>
      <c r="CM36">
        <f t="shared" si="47"/>
        <v>2.3447337738048972</v>
      </c>
      <c r="CN36">
        <f t="shared" si="47"/>
        <v>1.0283174185051038</v>
      </c>
      <c r="CO36">
        <f t="shared" si="47"/>
        <v>1.8432951378135645</v>
      </c>
      <c r="CP36">
        <f t="shared" si="47"/>
        <v>0.85160017536168342</v>
      </c>
    </row>
    <row r="39" spans="1:94">
      <c r="A39" t="s">
        <v>267</v>
      </c>
    </row>
    <row r="40" spans="1:94">
      <c r="A40" t="s">
        <v>268</v>
      </c>
    </row>
  </sheetData>
  <phoneticPr fontId="1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193"/>
  <sheetViews>
    <sheetView workbookViewId="0">
      <selection activeCell="A27" sqref="A27:C33"/>
    </sheetView>
  </sheetViews>
  <sheetFormatPr baseColWidth="10" defaultRowHeight="15"/>
  <cols>
    <col min="6" max="6" width="12.6640625" customWidth="1"/>
    <col min="7" max="7" width="11.6640625" customWidth="1"/>
    <col min="8" max="8" width="15.33203125" customWidth="1"/>
    <col min="9" max="9" width="14.1640625" customWidth="1"/>
    <col min="10" max="10" width="12.33203125" customWidth="1"/>
    <col min="11" max="11" width="15.33203125" customWidth="1"/>
    <col min="12" max="12" width="12.83203125" customWidth="1"/>
    <col min="13" max="13" width="12.5" customWidth="1"/>
    <col min="14" max="14" width="14.6640625" customWidth="1"/>
  </cols>
  <sheetData>
    <row r="1" spans="1:15">
      <c r="A1" s="25" t="s">
        <v>5</v>
      </c>
      <c r="B1" s="25" t="s">
        <v>3</v>
      </c>
      <c r="C1" s="27" t="s">
        <v>4</v>
      </c>
      <c r="D1" s="29" t="s">
        <v>25</v>
      </c>
      <c r="E1" s="30" t="s">
        <v>24</v>
      </c>
      <c r="F1" s="146" t="s">
        <v>192</v>
      </c>
      <c r="G1" s="72" t="s">
        <v>195</v>
      </c>
      <c r="H1" s="74" t="s">
        <v>198</v>
      </c>
      <c r="I1" s="146" t="s">
        <v>193</v>
      </c>
      <c r="J1" s="72" t="s">
        <v>196</v>
      </c>
      <c r="K1" s="74" t="s">
        <v>199</v>
      </c>
      <c r="L1" s="146" t="s">
        <v>194</v>
      </c>
      <c r="M1" s="72" t="s">
        <v>197</v>
      </c>
      <c r="N1" s="74" t="s">
        <v>200</v>
      </c>
      <c r="O1" s="74" t="s">
        <v>269</v>
      </c>
    </row>
    <row r="2" spans="1:15">
      <c r="A2" s="25">
        <v>15</v>
      </c>
      <c r="B2" s="25">
        <v>1</v>
      </c>
      <c r="C2" s="27">
        <v>17.5</v>
      </c>
      <c r="D2" s="31" t="s">
        <v>26</v>
      </c>
      <c r="E2" s="32">
        <v>1</v>
      </c>
      <c r="F2" s="10">
        <v>2567</v>
      </c>
      <c r="G2" s="10">
        <v>1180</v>
      </c>
      <c r="H2">
        <f>F2/G2</f>
        <v>2.1754237288135592</v>
      </c>
      <c r="I2" s="10">
        <v>4297</v>
      </c>
      <c r="J2" s="10">
        <v>1250</v>
      </c>
      <c r="K2">
        <f>I2/J2</f>
        <v>3.4376000000000002</v>
      </c>
      <c r="L2" s="10">
        <v>5452</v>
      </c>
      <c r="M2" s="10">
        <v>1350</v>
      </c>
      <c r="N2">
        <f>L2/M2</f>
        <v>4.0385185185185186</v>
      </c>
      <c r="O2" t="s">
        <v>271</v>
      </c>
    </row>
    <row r="3" spans="1:15">
      <c r="A3" s="25">
        <v>15</v>
      </c>
      <c r="B3" s="25">
        <v>1</v>
      </c>
      <c r="C3" s="27">
        <v>20.625</v>
      </c>
      <c r="D3" s="31" t="s">
        <v>27</v>
      </c>
      <c r="E3" s="32">
        <v>1</v>
      </c>
      <c r="F3" s="10">
        <v>4167</v>
      </c>
      <c r="G3" s="10">
        <v>1400</v>
      </c>
      <c r="H3">
        <f t="shared" ref="H3:H66" si="0">F3/G3</f>
        <v>2.9764285714285714</v>
      </c>
      <c r="I3" s="10">
        <v>6036</v>
      </c>
      <c r="J3" s="10">
        <v>1417</v>
      </c>
      <c r="K3">
        <f t="shared" ref="K3:K66" si="1">I3/J3</f>
        <v>4.2597035991531405</v>
      </c>
      <c r="L3" s="10">
        <v>8563</v>
      </c>
      <c r="M3" s="10">
        <v>1678</v>
      </c>
      <c r="N3">
        <f t="shared" ref="N3:N66" si="2">L3/M3</f>
        <v>5.1030989272943978</v>
      </c>
      <c r="O3" t="s">
        <v>271</v>
      </c>
    </row>
    <row r="4" spans="1:15">
      <c r="A4" s="25">
        <v>15</v>
      </c>
      <c r="B4" s="25">
        <v>1</v>
      </c>
      <c r="C4" s="27">
        <v>23.75</v>
      </c>
      <c r="D4" s="31" t="s">
        <v>28</v>
      </c>
      <c r="E4" s="32">
        <v>1</v>
      </c>
      <c r="F4" s="10">
        <v>4772</v>
      </c>
      <c r="G4" s="10">
        <v>1432</v>
      </c>
      <c r="H4">
        <f t="shared" si="0"/>
        <v>3.3324022346368714</v>
      </c>
      <c r="I4" s="10">
        <v>6027</v>
      </c>
      <c r="J4" s="10">
        <v>1554</v>
      </c>
      <c r="K4">
        <f t="shared" si="1"/>
        <v>3.8783783783783785</v>
      </c>
      <c r="L4" s="10">
        <v>8011</v>
      </c>
      <c r="M4" s="10">
        <v>1731</v>
      </c>
      <c r="N4">
        <f t="shared" si="2"/>
        <v>4.6279607163489311</v>
      </c>
      <c r="O4" t="s">
        <v>271</v>
      </c>
    </row>
    <row r="5" spans="1:15">
      <c r="A5" s="25">
        <v>15</v>
      </c>
      <c r="B5" s="25">
        <v>1</v>
      </c>
      <c r="C5" s="27">
        <v>26.875</v>
      </c>
      <c r="D5" s="31" t="s">
        <v>29</v>
      </c>
      <c r="E5" s="32">
        <v>1</v>
      </c>
      <c r="F5" s="10">
        <v>4695</v>
      </c>
      <c r="G5" s="10">
        <v>1491</v>
      </c>
      <c r="H5">
        <f t="shared" si="0"/>
        <v>3.1488933601609657</v>
      </c>
      <c r="I5" s="10">
        <v>6643</v>
      </c>
      <c r="J5" s="10">
        <v>1434</v>
      </c>
      <c r="K5">
        <f t="shared" si="1"/>
        <v>4.6324965132496514</v>
      </c>
      <c r="L5" s="10">
        <v>9215</v>
      </c>
      <c r="M5" s="10">
        <v>1718</v>
      </c>
      <c r="N5">
        <f t="shared" si="2"/>
        <v>5.3637951105937134</v>
      </c>
      <c r="O5" t="s">
        <v>271</v>
      </c>
    </row>
    <row r="6" spans="1:15">
      <c r="A6" s="25">
        <v>15</v>
      </c>
      <c r="B6" s="25">
        <v>1</v>
      </c>
      <c r="C6" s="27">
        <v>30</v>
      </c>
      <c r="D6" s="31" t="s">
        <v>30</v>
      </c>
      <c r="E6" s="32">
        <v>1</v>
      </c>
      <c r="F6" s="10">
        <v>4764</v>
      </c>
      <c r="G6" s="10">
        <v>1648</v>
      </c>
      <c r="H6">
        <f t="shared" si="0"/>
        <v>2.8907766990291264</v>
      </c>
      <c r="I6" s="10">
        <v>7278</v>
      </c>
      <c r="J6" s="10">
        <v>1486</v>
      </c>
      <c r="K6">
        <f t="shared" si="1"/>
        <v>4.8977119784656793</v>
      </c>
      <c r="L6" s="10">
        <v>9515</v>
      </c>
      <c r="M6" s="10">
        <v>1588</v>
      </c>
      <c r="N6">
        <f t="shared" si="2"/>
        <v>5.9918136020151129</v>
      </c>
      <c r="O6" t="s">
        <v>271</v>
      </c>
    </row>
    <row r="7" spans="1:15">
      <c r="A7" s="25">
        <v>15</v>
      </c>
      <c r="B7" s="25">
        <v>1.5</v>
      </c>
      <c r="C7" s="27">
        <v>17.5</v>
      </c>
      <c r="D7" s="31" t="s">
        <v>31</v>
      </c>
      <c r="E7" s="32">
        <v>1</v>
      </c>
      <c r="F7" s="10">
        <v>2875</v>
      </c>
      <c r="G7" s="10">
        <v>2138</v>
      </c>
      <c r="H7">
        <f t="shared" si="0"/>
        <v>1.3447146866230122</v>
      </c>
      <c r="I7" s="10">
        <v>4955</v>
      </c>
      <c r="J7" s="10">
        <v>2034</v>
      </c>
      <c r="K7">
        <f t="shared" si="1"/>
        <v>2.4360865290068832</v>
      </c>
      <c r="L7" s="10">
        <v>5606</v>
      </c>
      <c r="M7" s="10">
        <v>2199</v>
      </c>
      <c r="N7">
        <f t="shared" si="2"/>
        <v>2.5493406093678943</v>
      </c>
      <c r="O7" t="s">
        <v>271</v>
      </c>
    </row>
    <row r="8" spans="1:15">
      <c r="A8" s="25">
        <v>15</v>
      </c>
      <c r="B8" s="25">
        <v>1.5</v>
      </c>
      <c r="C8" s="27">
        <v>20.625</v>
      </c>
      <c r="D8" s="31" t="s">
        <v>32</v>
      </c>
      <c r="E8" s="32">
        <v>1</v>
      </c>
      <c r="F8" s="10">
        <v>3288</v>
      </c>
      <c r="G8" s="10">
        <v>1908</v>
      </c>
      <c r="H8">
        <f t="shared" si="0"/>
        <v>1.7232704402515724</v>
      </c>
      <c r="I8" s="10">
        <v>4954</v>
      </c>
      <c r="J8" s="10">
        <v>1931</v>
      </c>
      <c r="K8">
        <f t="shared" si="1"/>
        <v>2.565510098394614</v>
      </c>
      <c r="L8" s="10">
        <v>6096</v>
      </c>
      <c r="M8" s="10">
        <v>2229</v>
      </c>
      <c r="N8">
        <f t="shared" si="2"/>
        <v>2.7348586810228803</v>
      </c>
      <c r="O8" t="s">
        <v>271</v>
      </c>
    </row>
    <row r="9" spans="1:15">
      <c r="A9" s="25">
        <v>15</v>
      </c>
      <c r="B9" s="25">
        <v>1.5</v>
      </c>
      <c r="C9" s="27">
        <v>23.75</v>
      </c>
      <c r="D9" s="31" t="s">
        <v>33</v>
      </c>
      <c r="E9" s="32">
        <v>1</v>
      </c>
      <c r="F9" s="10">
        <v>2962</v>
      </c>
      <c r="G9" s="10">
        <v>1775</v>
      </c>
      <c r="H9">
        <f t="shared" si="0"/>
        <v>1.6687323943661971</v>
      </c>
      <c r="I9" s="10">
        <v>5002</v>
      </c>
      <c r="J9" s="10">
        <v>1973</v>
      </c>
      <c r="K9">
        <f t="shared" si="1"/>
        <v>2.5352255448555501</v>
      </c>
      <c r="L9" s="10">
        <v>7420</v>
      </c>
      <c r="M9" s="10">
        <v>2042</v>
      </c>
      <c r="N9">
        <f t="shared" si="2"/>
        <v>3.633692458374143</v>
      </c>
      <c r="O9" t="s">
        <v>271</v>
      </c>
    </row>
    <row r="10" spans="1:15">
      <c r="A10" s="25">
        <v>15</v>
      </c>
      <c r="B10" s="25">
        <v>1.5</v>
      </c>
      <c r="C10" s="27">
        <v>26.875</v>
      </c>
      <c r="D10" s="31" t="s">
        <v>26</v>
      </c>
      <c r="E10" s="32">
        <v>2</v>
      </c>
      <c r="F10" s="10">
        <v>3856</v>
      </c>
      <c r="G10" s="10">
        <v>1867</v>
      </c>
      <c r="H10">
        <f t="shared" si="0"/>
        <v>2.0653454740224961</v>
      </c>
      <c r="I10" s="10">
        <v>6858</v>
      </c>
      <c r="J10" s="10">
        <v>1694</v>
      </c>
      <c r="K10">
        <f t="shared" si="1"/>
        <v>4.0484061393152304</v>
      </c>
      <c r="L10" s="10">
        <v>9007</v>
      </c>
      <c r="M10" s="10">
        <v>1878</v>
      </c>
      <c r="N10">
        <f t="shared" si="2"/>
        <v>4.7960596379126734</v>
      </c>
      <c r="O10" t="s">
        <v>271</v>
      </c>
    </row>
    <row r="11" spans="1:15">
      <c r="A11" s="25">
        <v>15</v>
      </c>
      <c r="B11" s="25">
        <v>1.5</v>
      </c>
      <c r="C11" s="27">
        <v>30</v>
      </c>
      <c r="D11" s="31" t="s">
        <v>27</v>
      </c>
      <c r="E11" s="32">
        <v>2</v>
      </c>
      <c r="F11" s="10">
        <v>4325</v>
      </c>
      <c r="G11" s="10">
        <v>1985</v>
      </c>
      <c r="H11">
        <f t="shared" si="0"/>
        <v>2.1788413098236776</v>
      </c>
      <c r="I11" s="10">
        <v>6956</v>
      </c>
      <c r="J11" s="10">
        <v>1751</v>
      </c>
      <c r="K11">
        <f t="shared" si="1"/>
        <v>3.972587093089663</v>
      </c>
      <c r="L11" s="10">
        <v>8872</v>
      </c>
      <c r="M11" s="10">
        <v>2001</v>
      </c>
      <c r="N11">
        <f t="shared" si="2"/>
        <v>4.4337831084457768</v>
      </c>
      <c r="O11" t="s">
        <v>271</v>
      </c>
    </row>
    <row r="12" spans="1:15">
      <c r="A12" s="25">
        <v>15</v>
      </c>
      <c r="B12" s="25">
        <v>2</v>
      </c>
      <c r="C12" s="27">
        <v>17.5</v>
      </c>
      <c r="D12" s="31" t="s">
        <v>28</v>
      </c>
      <c r="E12" s="32">
        <v>2</v>
      </c>
      <c r="F12" s="10">
        <v>2689</v>
      </c>
      <c r="G12" s="10">
        <v>2255</v>
      </c>
      <c r="H12">
        <f t="shared" si="0"/>
        <v>1.192461197339246</v>
      </c>
      <c r="I12" s="10">
        <v>4366</v>
      </c>
      <c r="J12" s="10">
        <v>2160</v>
      </c>
      <c r="K12">
        <f t="shared" si="1"/>
        <v>2.0212962962962964</v>
      </c>
      <c r="L12" s="10">
        <v>5731</v>
      </c>
      <c r="M12" s="10">
        <v>2402</v>
      </c>
      <c r="N12">
        <f t="shared" si="2"/>
        <v>2.3859283930058286</v>
      </c>
      <c r="O12" t="s">
        <v>271</v>
      </c>
    </row>
    <row r="13" spans="1:15">
      <c r="A13" s="25">
        <v>15</v>
      </c>
      <c r="B13" s="25">
        <v>2</v>
      </c>
      <c r="C13" s="27">
        <v>20.625</v>
      </c>
      <c r="D13" s="31" t="s">
        <v>29</v>
      </c>
      <c r="E13" s="32">
        <v>2</v>
      </c>
      <c r="F13" s="10">
        <v>3324</v>
      </c>
      <c r="G13" s="10">
        <v>2153</v>
      </c>
      <c r="H13">
        <f t="shared" si="0"/>
        <v>1.5438922433813285</v>
      </c>
      <c r="I13" s="10">
        <v>5753</v>
      </c>
      <c r="J13" s="10">
        <v>2159</v>
      </c>
      <c r="K13">
        <f t="shared" si="1"/>
        <v>2.6646595646132467</v>
      </c>
      <c r="L13" s="10">
        <v>6755</v>
      </c>
      <c r="M13" s="10">
        <v>2387</v>
      </c>
      <c r="N13">
        <f t="shared" si="2"/>
        <v>2.8299120234604107</v>
      </c>
      <c r="O13" t="s">
        <v>271</v>
      </c>
    </row>
    <row r="14" spans="1:15">
      <c r="A14" s="25">
        <v>15</v>
      </c>
      <c r="B14" s="25">
        <v>2</v>
      </c>
      <c r="C14" s="27">
        <v>23.75</v>
      </c>
      <c r="D14" s="31" t="s">
        <v>30</v>
      </c>
      <c r="E14" s="32">
        <v>2</v>
      </c>
      <c r="F14" s="10">
        <v>4232</v>
      </c>
      <c r="G14" s="10">
        <v>2134</v>
      </c>
      <c r="H14">
        <f t="shared" si="0"/>
        <v>1.9831302717900656</v>
      </c>
      <c r="I14" s="10">
        <v>6506</v>
      </c>
      <c r="J14" s="10">
        <v>2336</v>
      </c>
      <c r="K14">
        <f t="shared" si="1"/>
        <v>2.7851027397260273</v>
      </c>
      <c r="L14" s="10">
        <v>7604</v>
      </c>
      <c r="M14" s="10">
        <v>2361</v>
      </c>
      <c r="N14">
        <f t="shared" si="2"/>
        <v>3.2206692079627275</v>
      </c>
      <c r="O14" t="s">
        <v>271</v>
      </c>
    </row>
    <row r="15" spans="1:15">
      <c r="A15" s="25">
        <v>15</v>
      </c>
      <c r="B15" s="25">
        <v>2</v>
      </c>
      <c r="C15" s="27">
        <v>26.875</v>
      </c>
      <c r="D15" s="31" t="s">
        <v>31</v>
      </c>
      <c r="E15" s="32">
        <v>2</v>
      </c>
      <c r="F15" s="10">
        <v>3305</v>
      </c>
      <c r="G15" s="10">
        <v>2385</v>
      </c>
      <c r="H15">
        <f t="shared" si="0"/>
        <v>1.3857442348008386</v>
      </c>
      <c r="I15" s="10">
        <v>5782</v>
      </c>
      <c r="J15" s="10">
        <v>2436</v>
      </c>
      <c r="K15">
        <f t="shared" si="1"/>
        <v>2.3735632183908044</v>
      </c>
      <c r="L15" s="10">
        <v>8145</v>
      </c>
      <c r="M15" s="10">
        <v>2268</v>
      </c>
      <c r="N15">
        <f t="shared" si="2"/>
        <v>3.5912698412698414</v>
      </c>
      <c r="O15" t="s">
        <v>271</v>
      </c>
    </row>
    <row r="16" spans="1:15">
      <c r="A16" s="25">
        <v>15</v>
      </c>
      <c r="B16" s="25">
        <v>2</v>
      </c>
      <c r="C16" s="27">
        <v>30</v>
      </c>
      <c r="D16" s="31" t="s">
        <v>32</v>
      </c>
      <c r="E16" s="32">
        <v>2</v>
      </c>
      <c r="F16" s="10">
        <v>4254</v>
      </c>
      <c r="G16" s="10">
        <v>2178</v>
      </c>
      <c r="H16">
        <f t="shared" si="0"/>
        <v>1.9531680440771351</v>
      </c>
      <c r="I16" s="10">
        <v>5976</v>
      </c>
      <c r="J16" s="10">
        <v>2174</v>
      </c>
      <c r="K16">
        <f t="shared" si="1"/>
        <v>2.74885004599816</v>
      </c>
      <c r="L16" s="10">
        <v>8422</v>
      </c>
      <c r="M16" s="10">
        <v>2347</v>
      </c>
      <c r="N16">
        <f t="shared" si="2"/>
        <v>3.588410737111206</v>
      </c>
      <c r="O16" t="s">
        <v>271</v>
      </c>
    </row>
    <row r="17" spans="1:15">
      <c r="A17" s="25">
        <v>15</v>
      </c>
      <c r="B17" s="25">
        <v>2.5</v>
      </c>
      <c r="C17" s="27">
        <v>17.5</v>
      </c>
      <c r="D17" s="31" t="s">
        <v>33</v>
      </c>
      <c r="E17" s="32">
        <v>2</v>
      </c>
      <c r="F17" s="10">
        <v>2253</v>
      </c>
      <c r="G17" s="10">
        <v>2558</v>
      </c>
      <c r="H17">
        <f t="shared" si="0"/>
        <v>0.88076622361219703</v>
      </c>
      <c r="I17" s="10">
        <v>3539</v>
      </c>
      <c r="J17" s="10">
        <v>2398</v>
      </c>
      <c r="K17">
        <f t="shared" si="1"/>
        <v>1.4758131776480401</v>
      </c>
      <c r="L17" s="10">
        <v>4397</v>
      </c>
      <c r="M17" s="10">
        <v>2823</v>
      </c>
      <c r="N17">
        <f t="shared" si="2"/>
        <v>1.5575628763726532</v>
      </c>
      <c r="O17" t="s">
        <v>271</v>
      </c>
    </row>
    <row r="18" spans="1:15">
      <c r="A18" s="25">
        <v>15</v>
      </c>
      <c r="B18" s="25">
        <v>2.5</v>
      </c>
      <c r="C18" s="27">
        <v>20.625</v>
      </c>
      <c r="D18" s="31" t="s">
        <v>26</v>
      </c>
      <c r="E18" s="32">
        <v>3</v>
      </c>
      <c r="F18" s="10">
        <v>2812</v>
      </c>
      <c r="G18" s="10">
        <v>2510</v>
      </c>
      <c r="H18">
        <f t="shared" si="0"/>
        <v>1.1203187250996016</v>
      </c>
      <c r="I18" s="10">
        <v>6006</v>
      </c>
      <c r="J18" s="10">
        <v>2353</v>
      </c>
      <c r="K18">
        <f t="shared" si="1"/>
        <v>2.5524861878453038</v>
      </c>
      <c r="L18" s="10">
        <v>7093</v>
      </c>
      <c r="M18" s="10">
        <v>2372</v>
      </c>
      <c r="N18">
        <f t="shared" si="2"/>
        <v>2.9903035413153458</v>
      </c>
      <c r="O18" t="s">
        <v>271</v>
      </c>
    </row>
    <row r="19" spans="1:15">
      <c r="A19" s="25">
        <v>15</v>
      </c>
      <c r="B19" s="25">
        <v>2.5</v>
      </c>
      <c r="C19" s="27">
        <v>23.75</v>
      </c>
      <c r="D19" s="31" t="s">
        <v>27</v>
      </c>
      <c r="E19" s="32">
        <v>3</v>
      </c>
      <c r="F19" s="10">
        <v>2994</v>
      </c>
      <c r="G19" s="10">
        <v>2439</v>
      </c>
      <c r="H19">
        <f t="shared" si="0"/>
        <v>1.2275522755227553</v>
      </c>
      <c r="I19" s="10">
        <v>5189</v>
      </c>
      <c r="J19" s="10">
        <v>2424</v>
      </c>
      <c r="K19">
        <f t="shared" si="1"/>
        <v>2.1406765676567656</v>
      </c>
      <c r="L19" s="10">
        <v>7283</v>
      </c>
      <c r="M19" s="10">
        <v>2492</v>
      </c>
      <c r="N19">
        <f t="shared" si="2"/>
        <v>2.9225521669341896</v>
      </c>
      <c r="O19" t="s">
        <v>271</v>
      </c>
    </row>
    <row r="20" spans="1:15">
      <c r="A20" s="25">
        <v>15</v>
      </c>
      <c r="B20" s="25">
        <v>2.5</v>
      </c>
      <c r="C20" s="27">
        <v>26.875</v>
      </c>
      <c r="D20" s="31" t="s">
        <v>28</v>
      </c>
      <c r="E20" s="32">
        <v>3</v>
      </c>
      <c r="F20" s="10">
        <v>4121</v>
      </c>
      <c r="G20" s="10">
        <v>2266</v>
      </c>
      <c r="H20">
        <f t="shared" si="0"/>
        <v>1.8186231244483673</v>
      </c>
      <c r="I20" s="10">
        <v>6334</v>
      </c>
      <c r="J20" s="10">
        <v>2306</v>
      </c>
      <c r="K20">
        <f t="shared" si="1"/>
        <v>2.7467476149176062</v>
      </c>
      <c r="L20" s="10">
        <v>7640</v>
      </c>
      <c r="M20" s="10">
        <v>2485</v>
      </c>
      <c r="N20">
        <f t="shared" si="2"/>
        <v>3.0744466800804831</v>
      </c>
      <c r="O20" t="s">
        <v>271</v>
      </c>
    </row>
    <row r="21" spans="1:15">
      <c r="A21" s="25">
        <v>15</v>
      </c>
      <c r="B21" s="25">
        <v>2.5</v>
      </c>
      <c r="C21" s="27">
        <v>30</v>
      </c>
      <c r="D21" s="31" t="s">
        <v>29</v>
      </c>
      <c r="E21" s="32">
        <v>3</v>
      </c>
      <c r="F21" s="10">
        <v>4364</v>
      </c>
      <c r="G21" s="10">
        <v>2458</v>
      </c>
      <c r="H21">
        <f t="shared" si="0"/>
        <v>1.7754271765663141</v>
      </c>
      <c r="I21" s="10">
        <v>6250</v>
      </c>
      <c r="J21" s="10">
        <v>2311</v>
      </c>
      <c r="K21">
        <f t="shared" si="1"/>
        <v>2.7044569450454348</v>
      </c>
      <c r="L21" s="10">
        <v>7563</v>
      </c>
      <c r="M21" s="10">
        <v>2492</v>
      </c>
      <c r="N21">
        <f t="shared" si="2"/>
        <v>3.0349117174959872</v>
      </c>
      <c r="O21" t="s">
        <v>271</v>
      </c>
    </row>
    <row r="22" spans="1:15">
      <c r="A22" s="25">
        <v>15</v>
      </c>
      <c r="B22" s="25">
        <v>3</v>
      </c>
      <c r="C22" s="27">
        <v>17.5</v>
      </c>
      <c r="D22" s="31" t="s">
        <v>30</v>
      </c>
      <c r="E22" s="32">
        <v>3</v>
      </c>
      <c r="F22" s="10">
        <v>2268</v>
      </c>
      <c r="G22" s="10">
        <v>2739</v>
      </c>
      <c r="H22">
        <f t="shared" si="0"/>
        <v>0.82803943044906902</v>
      </c>
      <c r="I22" s="10">
        <v>3818</v>
      </c>
      <c r="J22" s="10">
        <v>2433</v>
      </c>
      <c r="K22">
        <f t="shared" si="1"/>
        <v>1.5692560624743115</v>
      </c>
      <c r="L22" s="10">
        <v>4910</v>
      </c>
      <c r="M22" s="10">
        <v>2699</v>
      </c>
      <c r="N22">
        <f t="shared" si="2"/>
        <v>1.8191922934420155</v>
      </c>
      <c r="O22" t="s">
        <v>271</v>
      </c>
    </row>
    <row r="23" spans="1:15">
      <c r="A23" s="25">
        <v>15</v>
      </c>
      <c r="B23" s="25">
        <v>3</v>
      </c>
      <c r="C23" s="27">
        <v>20.625</v>
      </c>
      <c r="D23" s="31" t="s">
        <v>31</v>
      </c>
      <c r="E23" s="32">
        <v>3</v>
      </c>
      <c r="F23" s="10">
        <v>2853</v>
      </c>
      <c r="G23" s="10">
        <v>2900</v>
      </c>
      <c r="H23">
        <f t="shared" si="0"/>
        <v>0.98379310344827586</v>
      </c>
      <c r="I23" s="10">
        <v>5015</v>
      </c>
      <c r="J23" s="10">
        <v>2582</v>
      </c>
      <c r="K23">
        <f t="shared" si="1"/>
        <v>1.9422927962819521</v>
      </c>
      <c r="L23" s="10">
        <v>6337</v>
      </c>
      <c r="M23" s="10">
        <v>2982</v>
      </c>
      <c r="N23">
        <f t="shared" si="2"/>
        <v>2.1250838363514419</v>
      </c>
      <c r="O23" t="s">
        <v>271</v>
      </c>
    </row>
    <row r="24" spans="1:15">
      <c r="A24" s="25">
        <v>15</v>
      </c>
      <c r="B24" s="25">
        <v>3</v>
      </c>
      <c r="C24" s="27">
        <v>23.75</v>
      </c>
      <c r="D24" s="31" t="s">
        <v>32</v>
      </c>
      <c r="E24" s="32">
        <v>3</v>
      </c>
      <c r="F24" s="10">
        <v>3120</v>
      </c>
      <c r="G24" s="10">
        <v>2663</v>
      </c>
      <c r="H24">
        <f t="shared" si="0"/>
        <v>1.1716109650769808</v>
      </c>
      <c r="I24" s="10">
        <v>5140</v>
      </c>
      <c r="J24" s="10">
        <v>2650</v>
      </c>
      <c r="K24">
        <f t="shared" si="1"/>
        <v>1.939622641509434</v>
      </c>
      <c r="L24" s="10">
        <v>6058</v>
      </c>
      <c r="M24" s="10">
        <v>2839</v>
      </c>
      <c r="N24">
        <f t="shared" si="2"/>
        <v>2.1338499471644945</v>
      </c>
      <c r="O24" t="s">
        <v>271</v>
      </c>
    </row>
    <row r="25" spans="1:15">
      <c r="A25" s="25">
        <v>15</v>
      </c>
      <c r="B25" s="25">
        <v>3</v>
      </c>
      <c r="C25" s="27">
        <v>26.875</v>
      </c>
      <c r="D25" s="31" t="s">
        <v>33</v>
      </c>
      <c r="E25" s="32">
        <v>3</v>
      </c>
      <c r="F25" s="10">
        <v>4219</v>
      </c>
      <c r="G25" s="10">
        <v>2796</v>
      </c>
      <c r="H25">
        <f t="shared" si="0"/>
        <v>1.5089413447782547</v>
      </c>
      <c r="I25" s="10">
        <v>6329</v>
      </c>
      <c r="J25" s="10">
        <v>2857</v>
      </c>
      <c r="K25">
        <f t="shared" si="1"/>
        <v>2.215260763038152</v>
      </c>
      <c r="L25" s="10">
        <v>7941</v>
      </c>
      <c r="M25" s="10">
        <v>3320</v>
      </c>
      <c r="N25">
        <f t="shared" si="2"/>
        <v>2.3918674698795179</v>
      </c>
      <c r="O25" t="s">
        <v>271</v>
      </c>
    </row>
    <row r="26" spans="1:15">
      <c r="A26" s="25">
        <v>15</v>
      </c>
      <c r="B26" s="25">
        <v>3</v>
      </c>
      <c r="C26" s="27">
        <v>30</v>
      </c>
      <c r="D26" s="31" t="s">
        <v>26</v>
      </c>
      <c r="E26" s="32">
        <v>4</v>
      </c>
      <c r="F26" s="10">
        <v>3873</v>
      </c>
      <c r="G26" s="10">
        <v>2427</v>
      </c>
      <c r="H26">
        <f t="shared" si="0"/>
        <v>1.5957972805933252</v>
      </c>
      <c r="I26" s="10">
        <v>7463</v>
      </c>
      <c r="J26" s="10">
        <v>2330</v>
      </c>
      <c r="K26">
        <f t="shared" si="1"/>
        <v>3.2030042918454935</v>
      </c>
      <c r="L26" s="10">
        <v>8606</v>
      </c>
      <c r="M26" s="10">
        <v>2560</v>
      </c>
      <c r="N26">
        <f t="shared" si="2"/>
        <v>3.3617187500000001</v>
      </c>
      <c r="O26" t="s">
        <v>271</v>
      </c>
    </row>
    <row r="27" spans="1:15">
      <c r="A27" s="25">
        <v>5</v>
      </c>
      <c r="B27" s="25">
        <v>5</v>
      </c>
      <c r="C27" s="27">
        <v>10</v>
      </c>
      <c r="D27" s="31" t="s">
        <v>27</v>
      </c>
      <c r="E27" s="32">
        <v>4</v>
      </c>
      <c r="F27" s="10">
        <v>471</v>
      </c>
      <c r="G27" s="10">
        <v>3524</v>
      </c>
      <c r="H27">
        <f t="shared" si="0"/>
        <v>0.1336549375709421</v>
      </c>
      <c r="I27" s="10">
        <v>592</v>
      </c>
      <c r="J27" s="10">
        <v>3920</v>
      </c>
      <c r="K27">
        <f t="shared" si="1"/>
        <v>0.15102040816326531</v>
      </c>
      <c r="L27" s="10">
        <v>788</v>
      </c>
      <c r="M27" s="10">
        <v>4064</v>
      </c>
      <c r="N27">
        <f t="shared" si="2"/>
        <v>0.19389763779527558</v>
      </c>
      <c r="O27" t="s">
        <v>270</v>
      </c>
    </row>
    <row r="28" spans="1:15">
      <c r="A28" s="25">
        <v>5</v>
      </c>
      <c r="B28" s="25">
        <v>5</v>
      </c>
      <c r="C28" s="27">
        <v>10</v>
      </c>
      <c r="D28" s="31" t="s">
        <v>28</v>
      </c>
      <c r="E28" s="32">
        <v>4</v>
      </c>
      <c r="F28" s="10">
        <v>2279</v>
      </c>
      <c r="G28" s="10">
        <v>3649</v>
      </c>
      <c r="H28">
        <f t="shared" si="0"/>
        <v>0.62455467251301722</v>
      </c>
      <c r="I28" s="10">
        <v>4287</v>
      </c>
      <c r="J28" s="10">
        <v>3603</v>
      </c>
      <c r="K28">
        <f t="shared" si="1"/>
        <v>1.189841798501249</v>
      </c>
      <c r="L28" s="10">
        <v>5632</v>
      </c>
      <c r="M28" s="10">
        <v>3967</v>
      </c>
      <c r="N28">
        <f t="shared" si="2"/>
        <v>1.4197126291908242</v>
      </c>
      <c r="O28" t="s">
        <v>270</v>
      </c>
    </row>
    <row r="29" spans="1:15">
      <c r="A29" s="25">
        <v>5</v>
      </c>
      <c r="B29" s="25">
        <v>5</v>
      </c>
      <c r="C29" s="27">
        <v>10</v>
      </c>
      <c r="D29" s="31" t="s">
        <v>29</v>
      </c>
      <c r="E29" s="32">
        <v>4</v>
      </c>
      <c r="F29" s="10">
        <v>2178</v>
      </c>
      <c r="G29" s="10">
        <v>4011</v>
      </c>
      <c r="H29">
        <f t="shared" si="0"/>
        <v>0.54300673148840684</v>
      </c>
      <c r="I29" s="10">
        <v>3527</v>
      </c>
      <c r="J29" s="10">
        <v>3860</v>
      </c>
      <c r="K29">
        <f t="shared" si="1"/>
        <v>0.91373056994818658</v>
      </c>
      <c r="L29" s="10">
        <v>5686</v>
      </c>
      <c r="M29" s="10">
        <v>4279</v>
      </c>
      <c r="N29">
        <f t="shared" si="2"/>
        <v>1.3288151437251694</v>
      </c>
      <c r="O29" t="s">
        <v>270</v>
      </c>
    </row>
    <row r="30" spans="1:15">
      <c r="A30" s="25">
        <v>5</v>
      </c>
      <c r="B30" s="25">
        <v>5</v>
      </c>
      <c r="C30" s="27">
        <v>10</v>
      </c>
      <c r="D30" s="31" t="s">
        <v>30</v>
      </c>
      <c r="E30" s="32">
        <v>4</v>
      </c>
      <c r="F30" s="10">
        <v>2131</v>
      </c>
      <c r="G30" s="10">
        <v>3741</v>
      </c>
      <c r="H30">
        <f t="shared" si="0"/>
        <v>0.56963378775728413</v>
      </c>
      <c r="I30" s="10">
        <v>3891</v>
      </c>
      <c r="J30" s="10">
        <v>3938</v>
      </c>
      <c r="K30">
        <f t="shared" si="1"/>
        <v>0.98806500761808025</v>
      </c>
      <c r="L30" s="10">
        <v>5191</v>
      </c>
      <c r="M30" s="10">
        <v>3839</v>
      </c>
      <c r="N30">
        <f t="shared" si="2"/>
        <v>1.3521750455847876</v>
      </c>
      <c r="O30" t="s">
        <v>270</v>
      </c>
    </row>
    <row r="31" spans="1:15">
      <c r="A31" s="25">
        <v>5</v>
      </c>
      <c r="B31" s="25">
        <v>5</v>
      </c>
      <c r="C31" s="27">
        <v>10</v>
      </c>
      <c r="D31" s="31" t="s">
        <v>31</v>
      </c>
      <c r="E31" s="32">
        <v>4</v>
      </c>
      <c r="F31" s="10">
        <v>1885</v>
      </c>
      <c r="G31" s="10">
        <v>3573</v>
      </c>
      <c r="H31">
        <f t="shared" si="0"/>
        <v>0.52756787013713968</v>
      </c>
      <c r="I31" s="10">
        <v>3356</v>
      </c>
      <c r="J31" s="10">
        <v>3642</v>
      </c>
      <c r="K31">
        <f t="shared" si="1"/>
        <v>0.92147171883580448</v>
      </c>
      <c r="L31" s="10">
        <v>5132</v>
      </c>
      <c r="M31" s="10">
        <v>4416</v>
      </c>
      <c r="N31">
        <f t="shared" si="2"/>
        <v>1.1621376811594204</v>
      </c>
      <c r="O31" t="s">
        <v>270</v>
      </c>
    </row>
    <row r="32" spans="1:15">
      <c r="A32" s="25">
        <v>5</v>
      </c>
      <c r="B32" s="25">
        <v>5</v>
      </c>
      <c r="C32" s="27">
        <v>10</v>
      </c>
      <c r="D32" s="31" t="s">
        <v>32</v>
      </c>
      <c r="E32" s="32">
        <v>4</v>
      </c>
      <c r="F32" s="10">
        <v>2407</v>
      </c>
      <c r="G32" s="10">
        <v>4024</v>
      </c>
      <c r="H32">
        <f t="shared" si="0"/>
        <v>0.59816103379721675</v>
      </c>
      <c r="I32" s="10">
        <v>4303</v>
      </c>
      <c r="J32" s="10">
        <v>3826</v>
      </c>
      <c r="K32">
        <f t="shared" si="1"/>
        <v>1.1246732880292734</v>
      </c>
      <c r="L32" s="10">
        <v>5642</v>
      </c>
      <c r="M32" s="10">
        <v>4166</v>
      </c>
      <c r="N32">
        <f t="shared" si="2"/>
        <v>1.3542966874699951</v>
      </c>
      <c r="O32" t="s">
        <v>270</v>
      </c>
    </row>
    <row r="33" spans="1:15">
      <c r="A33" s="25">
        <v>5</v>
      </c>
      <c r="B33" s="25">
        <v>5</v>
      </c>
      <c r="C33" s="27">
        <v>10</v>
      </c>
      <c r="D33" s="31" t="s">
        <v>33</v>
      </c>
      <c r="E33" s="32">
        <v>4</v>
      </c>
      <c r="F33" s="10">
        <v>1844</v>
      </c>
      <c r="G33" s="10">
        <v>3754</v>
      </c>
      <c r="H33">
        <f t="shared" si="0"/>
        <v>0.49120937666489078</v>
      </c>
      <c r="I33" s="10">
        <v>3677</v>
      </c>
      <c r="J33" s="10">
        <v>3798</v>
      </c>
      <c r="K33">
        <f t="shared" si="1"/>
        <v>0.96814112690889942</v>
      </c>
      <c r="L33" s="10">
        <v>4815</v>
      </c>
      <c r="M33" s="10">
        <v>4687</v>
      </c>
      <c r="N33">
        <f t="shared" si="2"/>
        <v>1.0273095796885001</v>
      </c>
      <c r="O33" t="s">
        <v>270</v>
      </c>
    </row>
    <row r="34" spans="1:15">
      <c r="A34" s="25">
        <v>17.5</v>
      </c>
      <c r="B34" s="25">
        <v>1</v>
      </c>
      <c r="C34" s="27">
        <v>17.5</v>
      </c>
      <c r="D34" s="31" t="s">
        <v>26</v>
      </c>
      <c r="E34" s="32">
        <v>5</v>
      </c>
      <c r="F34" s="10">
        <v>2661</v>
      </c>
      <c r="G34" s="10">
        <v>1521</v>
      </c>
      <c r="H34">
        <f t="shared" si="0"/>
        <v>1.7495069033530573</v>
      </c>
      <c r="I34" s="10">
        <v>4632</v>
      </c>
      <c r="J34" s="10">
        <v>1281</v>
      </c>
      <c r="K34">
        <f t="shared" si="1"/>
        <v>3.6159250585480094</v>
      </c>
      <c r="L34" s="10">
        <v>5244</v>
      </c>
      <c r="M34" s="10">
        <v>1379</v>
      </c>
      <c r="N34">
        <f t="shared" si="2"/>
        <v>3.8027556200145032</v>
      </c>
      <c r="O34" t="s">
        <v>271</v>
      </c>
    </row>
    <row r="35" spans="1:15">
      <c r="A35" s="25">
        <v>17.5</v>
      </c>
      <c r="B35" s="25">
        <v>1</v>
      </c>
      <c r="C35" s="27">
        <v>20.625</v>
      </c>
      <c r="D35" s="31" t="s">
        <v>27</v>
      </c>
      <c r="E35" s="32">
        <v>5</v>
      </c>
      <c r="F35" s="10">
        <v>3542</v>
      </c>
      <c r="G35" s="10">
        <v>1307</v>
      </c>
      <c r="H35">
        <f t="shared" si="0"/>
        <v>2.7100229533282327</v>
      </c>
      <c r="I35" s="10">
        <v>5278</v>
      </c>
      <c r="J35" s="10">
        <v>1252</v>
      </c>
      <c r="K35">
        <f t="shared" si="1"/>
        <v>4.2156549520766777</v>
      </c>
      <c r="L35" s="10">
        <v>7269</v>
      </c>
      <c r="M35" s="10">
        <v>1365</v>
      </c>
      <c r="N35">
        <f t="shared" si="2"/>
        <v>5.325274725274725</v>
      </c>
      <c r="O35" t="s">
        <v>271</v>
      </c>
    </row>
    <row r="36" spans="1:15">
      <c r="A36" s="25">
        <v>17.5</v>
      </c>
      <c r="B36" s="25">
        <v>1</v>
      </c>
      <c r="C36" s="27">
        <v>23.75</v>
      </c>
      <c r="D36" s="31" t="s">
        <v>28</v>
      </c>
      <c r="E36" s="32">
        <v>5</v>
      </c>
      <c r="F36" s="10">
        <v>3504</v>
      </c>
      <c r="G36" s="10">
        <v>1469</v>
      </c>
      <c r="H36">
        <f t="shared" si="0"/>
        <v>2.3852961198093943</v>
      </c>
      <c r="I36" s="10">
        <v>6323</v>
      </c>
      <c r="J36" s="10">
        <v>1208</v>
      </c>
      <c r="K36">
        <f t="shared" si="1"/>
        <v>5.2342715231788075</v>
      </c>
      <c r="L36" s="10">
        <v>7662</v>
      </c>
      <c r="M36" s="10">
        <v>1441</v>
      </c>
      <c r="N36">
        <f t="shared" si="2"/>
        <v>5.3171408743927824</v>
      </c>
      <c r="O36" t="s">
        <v>271</v>
      </c>
    </row>
    <row r="37" spans="1:15">
      <c r="A37" s="25">
        <v>17.5</v>
      </c>
      <c r="B37" s="25">
        <v>1</v>
      </c>
      <c r="C37" s="27">
        <v>26.875</v>
      </c>
      <c r="D37" s="31" t="s">
        <v>29</v>
      </c>
      <c r="E37" s="32">
        <v>5</v>
      </c>
      <c r="F37" s="10">
        <v>3485</v>
      </c>
      <c r="G37" s="10">
        <v>1413</v>
      </c>
      <c r="H37">
        <f t="shared" si="0"/>
        <v>2.4663835810332624</v>
      </c>
      <c r="I37" s="10">
        <v>5221</v>
      </c>
      <c r="J37" s="10">
        <v>1239</v>
      </c>
      <c r="K37">
        <f t="shared" si="1"/>
        <v>4.2138821630347056</v>
      </c>
      <c r="L37" s="10">
        <v>7668</v>
      </c>
      <c r="M37" s="10">
        <v>1247</v>
      </c>
      <c r="N37">
        <f t="shared" si="2"/>
        <v>6.14915797914996</v>
      </c>
      <c r="O37" t="s">
        <v>271</v>
      </c>
    </row>
    <row r="38" spans="1:15">
      <c r="A38" s="25">
        <v>17.5</v>
      </c>
      <c r="B38" s="25">
        <v>1</v>
      </c>
      <c r="C38" s="27">
        <v>30</v>
      </c>
      <c r="D38" s="31" t="s">
        <v>30</v>
      </c>
      <c r="E38" s="32">
        <v>5</v>
      </c>
      <c r="F38" s="10">
        <v>4416</v>
      </c>
      <c r="G38" s="10">
        <v>1344</v>
      </c>
      <c r="H38">
        <f t="shared" si="0"/>
        <v>3.2857142857142856</v>
      </c>
      <c r="I38" s="10">
        <v>6726</v>
      </c>
      <c r="J38" s="10">
        <v>1244</v>
      </c>
      <c r="K38">
        <f t="shared" si="1"/>
        <v>5.406752411575563</v>
      </c>
      <c r="L38" s="10">
        <v>9324</v>
      </c>
      <c r="M38" s="10">
        <v>1251</v>
      </c>
      <c r="N38">
        <f t="shared" si="2"/>
        <v>7.4532374100719423</v>
      </c>
      <c r="O38" t="s">
        <v>271</v>
      </c>
    </row>
    <row r="39" spans="1:15">
      <c r="A39" s="25">
        <v>17.5</v>
      </c>
      <c r="B39" s="25">
        <v>1.5</v>
      </c>
      <c r="C39" s="27">
        <v>17.5</v>
      </c>
      <c r="D39" s="31" t="s">
        <v>31</v>
      </c>
      <c r="E39" s="32">
        <v>5</v>
      </c>
      <c r="F39" s="10">
        <v>2674</v>
      </c>
      <c r="G39" s="10">
        <v>1743</v>
      </c>
      <c r="H39">
        <f t="shared" si="0"/>
        <v>1.5341365461847389</v>
      </c>
      <c r="I39" s="10">
        <v>4085</v>
      </c>
      <c r="J39" s="10">
        <v>1617</v>
      </c>
      <c r="K39">
        <f t="shared" si="1"/>
        <v>2.5262832405689548</v>
      </c>
      <c r="L39" s="10">
        <v>4622</v>
      </c>
      <c r="M39" s="10">
        <v>1738</v>
      </c>
      <c r="N39">
        <f t="shared" si="2"/>
        <v>2.659378596087457</v>
      </c>
      <c r="O39" t="s">
        <v>271</v>
      </c>
    </row>
    <row r="40" spans="1:15">
      <c r="A40" s="25">
        <v>17.5</v>
      </c>
      <c r="B40" s="25">
        <v>1.5</v>
      </c>
      <c r="C40" s="27">
        <v>20.625</v>
      </c>
      <c r="D40" s="31" t="s">
        <v>32</v>
      </c>
      <c r="E40" s="32">
        <v>5</v>
      </c>
      <c r="F40" s="10">
        <v>4961</v>
      </c>
      <c r="G40" s="10">
        <v>1821</v>
      </c>
      <c r="H40">
        <f t="shared" si="0"/>
        <v>2.7243272926963207</v>
      </c>
      <c r="I40" s="10">
        <v>6911</v>
      </c>
      <c r="J40" s="10">
        <v>1748</v>
      </c>
      <c r="K40">
        <f t="shared" si="1"/>
        <v>3.9536613272311212</v>
      </c>
      <c r="L40" s="10">
        <v>8683</v>
      </c>
      <c r="M40" s="10">
        <v>2000</v>
      </c>
      <c r="N40">
        <f t="shared" si="2"/>
        <v>4.3414999999999999</v>
      </c>
      <c r="O40" t="s">
        <v>271</v>
      </c>
    </row>
    <row r="41" spans="1:15">
      <c r="A41" s="25">
        <v>17.5</v>
      </c>
      <c r="B41" s="25">
        <v>1.5</v>
      </c>
      <c r="C41" s="27">
        <v>23.75</v>
      </c>
      <c r="D41" s="31" t="s">
        <v>33</v>
      </c>
      <c r="E41" s="32">
        <v>5</v>
      </c>
      <c r="F41" s="10">
        <v>3552</v>
      </c>
      <c r="G41" s="10">
        <v>1987</v>
      </c>
      <c r="H41">
        <f t="shared" si="0"/>
        <v>1.7876195269250126</v>
      </c>
      <c r="I41" s="10">
        <v>5167</v>
      </c>
      <c r="J41" s="10">
        <v>1996</v>
      </c>
      <c r="K41">
        <f t="shared" si="1"/>
        <v>2.5886773547094188</v>
      </c>
      <c r="L41" s="10">
        <v>6652</v>
      </c>
      <c r="M41" s="10">
        <v>2223</v>
      </c>
      <c r="N41">
        <f t="shared" si="2"/>
        <v>2.9923526765632027</v>
      </c>
      <c r="O41" t="s">
        <v>271</v>
      </c>
    </row>
    <row r="42" spans="1:15">
      <c r="A42" s="25">
        <v>17.5</v>
      </c>
      <c r="B42" s="25">
        <v>1.5</v>
      </c>
      <c r="C42" s="27">
        <v>26.875</v>
      </c>
      <c r="D42" s="31" t="s">
        <v>26</v>
      </c>
      <c r="E42" s="32">
        <v>6</v>
      </c>
      <c r="F42" s="10">
        <v>3826</v>
      </c>
      <c r="G42" s="10">
        <v>1686</v>
      </c>
      <c r="H42">
        <f t="shared" si="0"/>
        <v>2.2692763938315541</v>
      </c>
      <c r="I42" s="10">
        <v>6137</v>
      </c>
      <c r="J42" s="10">
        <v>1701</v>
      </c>
      <c r="K42">
        <f t="shared" si="1"/>
        <v>3.60787771898883</v>
      </c>
      <c r="L42" s="10">
        <v>7929</v>
      </c>
      <c r="M42" s="10">
        <v>1605</v>
      </c>
      <c r="N42">
        <f t="shared" si="2"/>
        <v>4.9401869158878506</v>
      </c>
      <c r="O42" t="s">
        <v>271</v>
      </c>
    </row>
    <row r="43" spans="1:15">
      <c r="A43" s="25">
        <v>17.5</v>
      </c>
      <c r="B43" s="25">
        <v>1.5</v>
      </c>
      <c r="C43" s="27">
        <v>30</v>
      </c>
      <c r="D43" s="31" t="s">
        <v>27</v>
      </c>
      <c r="E43" s="32">
        <v>6</v>
      </c>
      <c r="F43" s="10">
        <v>4543</v>
      </c>
      <c r="G43" s="10">
        <v>1628</v>
      </c>
      <c r="H43">
        <f t="shared" si="0"/>
        <v>2.7905405405405403</v>
      </c>
      <c r="I43" s="10">
        <v>6809</v>
      </c>
      <c r="J43" s="10">
        <v>1394</v>
      </c>
      <c r="K43">
        <f t="shared" si="1"/>
        <v>4.8845050215208037</v>
      </c>
      <c r="L43" s="10">
        <v>9761</v>
      </c>
      <c r="M43" s="10">
        <v>1633</v>
      </c>
      <c r="N43">
        <f t="shared" si="2"/>
        <v>5.977342314758114</v>
      </c>
      <c r="O43" t="s">
        <v>271</v>
      </c>
    </row>
    <row r="44" spans="1:15">
      <c r="A44" s="25">
        <v>17.5</v>
      </c>
      <c r="B44" s="25">
        <v>2</v>
      </c>
      <c r="C44" s="27">
        <v>17.5</v>
      </c>
      <c r="D44" s="31" t="s">
        <v>28</v>
      </c>
      <c r="E44" s="32">
        <v>6</v>
      </c>
      <c r="F44" s="10">
        <v>2432</v>
      </c>
      <c r="G44" s="10">
        <v>2015</v>
      </c>
      <c r="H44">
        <f t="shared" si="0"/>
        <v>1.2069478908188587</v>
      </c>
      <c r="I44" s="10">
        <v>3679</v>
      </c>
      <c r="J44" s="10">
        <v>1914</v>
      </c>
      <c r="K44">
        <f t="shared" si="1"/>
        <v>1.9221525600835945</v>
      </c>
      <c r="L44" s="10">
        <v>4590</v>
      </c>
      <c r="M44" s="10">
        <v>2043</v>
      </c>
      <c r="N44">
        <f t="shared" si="2"/>
        <v>2.2466960352422909</v>
      </c>
      <c r="O44" t="s">
        <v>271</v>
      </c>
    </row>
    <row r="45" spans="1:15">
      <c r="A45" s="25">
        <v>17.5</v>
      </c>
      <c r="B45" s="25">
        <v>2</v>
      </c>
      <c r="C45" s="27">
        <v>20.625</v>
      </c>
      <c r="D45" s="31" t="s">
        <v>29</v>
      </c>
      <c r="E45" s="32">
        <v>6</v>
      </c>
      <c r="F45" s="10">
        <v>2737</v>
      </c>
      <c r="G45" s="10">
        <v>2106</v>
      </c>
      <c r="H45">
        <f t="shared" si="0"/>
        <v>1.2996201329534662</v>
      </c>
      <c r="I45" s="10">
        <v>4156</v>
      </c>
      <c r="J45" s="10">
        <v>1899</v>
      </c>
      <c r="K45">
        <f t="shared" si="1"/>
        <v>2.1885202738283307</v>
      </c>
      <c r="L45" s="10">
        <v>5913</v>
      </c>
      <c r="M45" s="10">
        <v>1779</v>
      </c>
      <c r="N45">
        <f t="shared" si="2"/>
        <v>3.3237774030354132</v>
      </c>
      <c r="O45" t="s">
        <v>271</v>
      </c>
    </row>
    <row r="46" spans="1:15">
      <c r="A46" s="25">
        <v>17.5</v>
      </c>
      <c r="B46" s="25">
        <v>2</v>
      </c>
      <c r="C46" s="27">
        <v>23.75</v>
      </c>
      <c r="D46" s="31" t="s">
        <v>30</v>
      </c>
      <c r="E46" s="32">
        <v>6</v>
      </c>
      <c r="F46" s="10">
        <v>3211</v>
      </c>
      <c r="G46" s="10">
        <v>1820</v>
      </c>
      <c r="H46">
        <f t="shared" si="0"/>
        <v>1.7642857142857142</v>
      </c>
      <c r="I46" s="10">
        <v>4535</v>
      </c>
      <c r="J46" s="10">
        <v>1864</v>
      </c>
      <c r="K46">
        <f t="shared" si="1"/>
        <v>2.4329399141630903</v>
      </c>
      <c r="L46" s="10">
        <v>6220</v>
      </c>
      <c r="M46" s="10">
        <v>2140</v>
      </c>
      <c r="N46">
        <f t="shared" si="2"/>
        <v>2.9065420560747666</v>
      </c>
      <c r="O46" t="s">
        <v>271</v>
      </c>
    </row>
    <row r="47" spans="1:15">
      <c r="A47" s="25">
        <v>17.5</v>
      </c>
      <c r="B47" s="25">
        <v>2</v>
      </c>
      <c r="C47" s="27">
        <v>26.875</v>
      </c>
      <c r="D47" s="31" t="s">
        <v>31</v>
      </c>
      <c r="E47" s="32">
        <v>6</v>
      </c>
      <c r="F47" s="10">
        <v>3639</v>
      </c>
      <c r="G47" s="10">
        <v>2213</v>
      </c>
      <c r="H47">
        <f t="shared" si="0"/>
        <v>1.6443741527338454</v>
      </c>
      <c r="I47" s="10">
        <v>5341</v>
      </c>
      <c r="J47" s="10">
        <v>2054</v>
      </c>
      <c r="K47">
        <f t="shared" si="1"/>
        <v>2.6002921129503407</v>
      </c>
      <c r="L47" s="10">
        <v>7287</v>
      </c>
      <c r="M47" s="10">
        <v>1985</v>
      </c>
      <c r="N47">
        <f t="shared" si="2"/>
        <v>3.6710327455919396</v>
      </c>
      <c r="O47" t="s">
        <v>271</v>
      </c>
    </row>
    <row r="48" spans="1:15">
      <c r="A48" s="25">
        <v>17.5</v>
      </c>
      <c r="B48" s="25">
        <v>2</v>
      </c>
      <c r="C48" s="27">
        <v>30</v>
      </c>
      <c r="D48" s="31" t="s">
        <v>32</v>
      </c>
      <c r="E48" s="32">
        <v>6</v>
      </c>
      <c r="F48" s="10">
        <v>4314</v>
      </c>
      <c r="G48" s="10">
        <v>2098</v>
      </c>
      <c r="H48">
        <f t="shared" si="0"/>
        <v>2.0562440419447094</v>
      </c>
      <c r="I48" s="10">
        <v>6903</v>
      </c>
      <c r="J48" s="10">
        <v>1846</v>
      </c>
      <c r="K48">
        <f t="shared" si="1"/>
        <v>3.73943661971831</v>
      </c>
      <c r="L48" s="10">
        <v>7678</v>
      </c>
      <c r="M48" s="10">
        <v>2157</v>
      </c>
      <c r="N48">
        <f t="shared" si="2"/>
        <v>3.5595734816875289</v>
      </c>
      <c r="O48" t="s">
        <v>271</v>
      </c>
    </row>
    <row r="49" spans="1:15">
      <c r="A49" s="25">
        <v>17.5</v>
      </c>
      <c r="B49" s="25">
        <v>2.5</v>
      </c>
      <c r="C49" s="27">
        <v>17.5</v>
      </c>
      <c r="D49" s="31" t="s">
        <v>33</v>
      </c>
      <c r="E49" s="32">
        <v>6</v>
      </c>
      <c r="F49" s="10">
        <v>2238</v>
      </c>
      <c r="G49" s="10">
        <v>2335</v>
      </c>
      <c r="H49">
        <f t="shared" si="0"/>
        <v>0.95845824411134906</v>
      </c>
      <c r="I49" s="10">
        <v>3359</v>
      </c>
      <c r="J49" s="10">
        <v>2366</v>
      </c>
      <c r="K49">
        <f t="shared" si="1"/>
        <v>1.4196956889264583</v>
      </c>
      <c r="L49" s="10">
        <v>3644</v>
      </c>
      <c r="M49" s="10">
        <v>2734</v>
      </c>
      <c r="N49">
        <f t="shared" si="2"/>
        <v>1.3328456474030723</v>
      </c>
      <c r="O49" t="s">
        <v>271</v>
      </c>
    </row>
    <row r="50" spans="1:15">
      <c r="A50" s="25">
        <v>17.5</v>
      </c>
      <c r="B50" s="25">
        <v>2.5</v>
      </c>
      <c r="C50" s="27">
        <v>20.625</v>
      </c>
      <c r="D50" s="31" t="s">
        <v>26</v>
      </c>
      <c r="E50" s="32">
        <v>7</v>
      </c>
      <c r="F50" s="10">
        <v>2799</v>
      </c>
      <c r="G50" s="10">
        <v>2300</v>
      </c>
      <c r="H50">
        <f t="shared" si="0"/>
        <v>1.2169565217391305</v>
      </c>
      <c r="I50" s="10">
        <v>4604</v>
      </c>
      <c r="J50" s="10">
        <v>2213</v>
      </c>
      <c r="K50">
        <f t="shared" si="1"/>
        <v>2.0804338002711251</v>
      </c>
      <c r="L50" s="10">
        <v>5686</v>
      </c>
      <c r="M50" s="10">
        <v>2182</v>
      </c>
      <c r="N50">
        <f t="shared" si="2"/>
        <v>2.6058661778185153</v>
      </c>
      <c r="O50" t="s">
        <v>271</v>
      </c>
    </row>
    <row r="51" spans="1:15">
      <c r="A51" s="25">
        <v>17.5</v>
      </c>
      <c r="B51" s="25">
        <v>2.5</v>
      </c>
      <c r="C51" s="27">
        <v>23.75</v>
      </c>
      <c r="D51" s="31" t="s">
        <v>27</v>
      </c>
      <c r="E51" s="32">
        <v>7</v>
      </c>
      <c r="F51" s="10">
        <v>3184</v>
      </c>
      <c r="G51" s="10">
        <v>2283</v>
      </c>
      <c r="H51">
        <f t="shared" si="0"/>
        <v>1.3946561541830924</v>
      </c>
      <c r="I51" s="10">
        <v>5128</v>
      </c>
      <c r="J51" s="10">
        <v>2238</v>
      </c>
      <c r="K51">
        <f t="shared" si="1"/>
        <v>2.2913315460232351</v>
      </c>
      <c r="L51" s="10">
        <v>7105</v>
      </c>
      <c r="M51" s="10">
        <v>2388</v>
      </c>
      <c r="N51">
        <f t="shared" si="2"/>
        <v>2.9752931323283081</v>
      </c>
      <c r="O51" t="s">
        <v>271</v>
      </c>
    </row>
    <row r="52" spans="1:15">
      <c r="A52" s="25">
        <v>17.5</v>
      </c>
      <c r="B52" s="25">
        <v>2.5</v>
      </c>
      <c r="C52" s="27">
        <v>26.875</v>
      </c>
      <c r="D52" s="31" t="s">
        <v>28</v>
      </c>
      <c r="E52" s="32">
        <v>7</v>
      </c>
      <c r="F52" s="10">
        <v>3634</v>
      </c>
      <c r="G52" s="10">
        <v>2204</v>
      </c>
      <c r="H52">
        <f t="shared" si="0"/>
        <v>1.648820326678766</v>
      </c>
      <c r="I52" s="10">
        <v>5387</v>
      </c>
      <c r="J52" s="10">
        <v>2204</v>
      </c>
      <c r="K52">
        <f t="shared" si="1"/>
        <v>2.4441923774954626</v>
      </c>
      <c r="L52" s="10">
        <v>7584</v>
      </c>
      <c r="M52" s="10">
        <v>2204</v>
      </c>
      <c r="N52">
        <f t="shared" si="2"/>
        <v>3.4410163339382942</v>
      </c>
      <c r="O52" t="s">
        <v>271</v>
      </c>
    </row>
    <row r="53" spans="1:15">
      <c r="A53" s="25">
        <v>17.5</v>
      </c>
      <c r="B53" s="25">
        <v>2.5</v>
      </c>
      <c r="C53" s="27">
        <v>30</v>
      </c>
      <c r="D53" s="31" t="s">
        <v>29</v>
      </c>
      <c r="E53" s="32">
        <v>7</v>
      </c>
      <c r="F53" s="10">
        <v>4204</v>
      </c>
      <c r="G53" s="10">
        <v>2375</v>
      </c>
      <c r="H53">
        <f t="shared" si="0"/>
        <v>1.7701052631578946</v>
      </c>
      <c r="I53" s="10">
        <v>5668</v>
      </c>
      <c r="J53" s="10">
        <v>2228</v>
      </c>
      <c r="K53">
        <f t="shared" si="1"/>
        <v>2.5439856373429084</v>
      </c>
      <c r="L53" s="10">
        <v>8535</v>
      </c>
      <c r="M53" s="10">
        <v>2341</v>
      </c>
      <c r="N53">
        <f t="shared" si="2"/>
        <v>3.6458778299871848</v>
      </c>
      <c r="O53" t="s">
        <v>271</v>
      </c>
    </row>
    <row r="54" spans="1:15">
      <c r="A54" s="25">
        <v>17.5</v>
      </c>
      <c r="B54" s="25">
        <v>3</v>
      </c>
      <c r="C54" s="27">
        <v>17.5</v>
      </c>
      <c r="D54" s="31" t="s">
        <v>30</v>
      </c>
      <c r="E54" s="32">
        <v>7</v>
      </c>
      <c r="F54" s="10">
        <v>2514</v>
      </c>
      <c r="G54" s="10">
        <v>2564</v>
      </c>
      <c r="H54">
        <f t="shared" si="0"/>
        <v>0.98049921996879874</v>
      </c>
      <c r="I54" s="10">
        <v>3602</v>
      </c>
      <c r="J54" s="10">
        <v>2819</v>
      </c>
      <c r="K54">
        <f t="shared" si="1"/>
        <v>1.277758070237673</v>
      </c>
      <c r="L54" s="10">
        <v>5334</v>
      </c>
      <c r="M54" s="10">
        <v>2772</v>
      </c>
      <c r="N54">
        <f t="shared" si="2"/>
        <v>1.9242424242424243</v>
      </c>
      <c r="O54" t="s">
        <v>271</v>
      </c>
    </row>
    <row r="55" spans="1:15">
      <c r="A55" s="25">
        <v>17.5</v>
      </c>
      <c r="B55" s="25">
        <v>3</v>
      </c>
      <c r="C55" s="27">
        <v>20.625</v>
      </c>
      <c r="D55" s="31" t="s">
        <v>31</v>
      </c>
      <c r="E55" s="32">
        <v>7</v>
      </c>
      <c r="F55" s="10">
        <v>2658</v>
      </c>
      <c r="G55" s="10">
        <v>2690</v>
      </c>
      <c r="H55">
        <f t="shared" si="0"/>
        <v>0.98810408921933091</v>
      </c>
      <c r="I55" s="10">
        <v>3951</v>
      </c>
      <c r="J55" s="10">
        <v>2413</v>
      </c>
      <c r="K55">
        <f t="shared" si="1"/>
        <v>1.6373808537090759</v>
      </c>
      <c r="L55" s="10">
        <v>5151</v>
      </c>
      <c r="M55" s="10">
        <v>2808</v>
      </c>
      <c r="N55">
        <f t="shared" si="2"/>
        <v>1.8344017094017093</v>
      </c>
      <c r="O55" t="s">
        <v>271</v>
      </c>
    </row>
    <row r="56" spans="1:15">
      <c r="A56" s="25">
        <v>17.5</v>
      </c>
      <c r="B56" s="25">
        <v>3</v>
      </c>
      <c r="C56" s="27">
        <v>23.75</v>
      </c>
      <c r="D56" s="31" t="s">
        <v>32</v>
      </c>
      <c r="E56" s="32">
        <v>7</v>
      </c>
      <c r="F56" s="10">
        <v>2805</v>
      </c>
      <c r="G56" s="10">
        <v>2917</v>
      </c>
      <c r="H56">
        <f t="shared" si="0"/>
        <v>0.96160438806993487</v>
      </c>
      <c r="I56" s="10">
        <v>4700</v>
      </c>
      <c r="J56" s="10">
        <v>2497</v>
      </c>
      <c r="K56">
        <f t="shared" si="1"/>
        <v>1.882258710452543</v>
      </c>
      <c r="L56" s="10">
        <v>5954</v>
      </c>
      <c r="M56" s="10">
        <v>2796</v>
      </c>
      <c r="N56">
        <f t="shared" si="2"/>
        <v>2.1294706723891275</v>
      </c>
      <c r="O56" t="s">
        <v>271</v>
      </c>
    </row>
    <row r="57" spans="1:15">
      <c r="A57" s="25">
        <v>17.5</v>
      </c>
      <c r="B57" s="25">
        <v>3</v>
      </c>
      <c r="C57" s="27">
        <v>26.875</v>
      </c>
      <c r="D57" s="31" t="s">
        <v>33</v>
      </c>
      <c r="E57" s="32">
        <v>7</v>
      </c>
      <c r="F57" s="10">
        <v>3619</v>
      </c>
      <c r="G57" s="10">
        <v>2633</v>
      </c>
      <c r="H57">
        <f t="shared" si="0"/>
        <v>1.3744777819977212</v>
      </c>
      <c r="I57" s="10">
        <v>5243</v>
      </c>
      <c r="J57" s="10">
        <v>2581</v>
      </c>
      <c r="K57">
        <f t="shared" si="1"/>
        <v>2.0313831848120882</v>
      </c>
      <c r="L57" s="10">
        <v>7496</v>
      </c>
      <c r="M57" s="10">
        <v>3203</v>
      </c>
      <c r="N57">
        <f t="shared" si="2"/>
        <v>2.3403059631595378</v>
      </c>
      <c r="O57" t="s">
        <v>271</v>
      </c>
    </row>
    <row r="58" spans="1:15">
      <c r="A58" s="25">
        <v>17.5</v>
      </c>
      <c r="B58" s="25">
        <v>3</v>
      </c>
      <c r="C58" s="27">
        <v>30</v>
      </c>
      <c r="D58" s="31" t="s">
        <v>26</v>
      </c>
      <c r="E58" s="32">
        <v>8</v>
      </c>
      <c r="F58" s="10">
        <v>3792</v>
      </c>
      <c r="G58" s="10">
        <v>2500</v>
      </c>
      <c r="H58">
        <f t="shared" si="0"/>
        <v>1.5167999999999999</v>
      </c>
      <c r="I58" s="10">
        <v>5613</v>
      </c>
      <c r="J58" s="10">
        <v>2351</v>
      </c>
      <c r="K58">
        <f t="shared" si="1"/>
        <v>2.3874946831135686</v>
      </c>
      <c r="L58" s="10">
        <v>6991</v>
      </c>
      <c r="M58" s="10">
        <v>2571</v>
      </c>
      <c r="N58">
        <f t="shared" si="2"/>
        <v>2.7191754181252432</v>
      </c>
      <c r="O58" t="s">
        <v>271</v>
      </c>
    </row>
    <row r="59" spans="1:15">
      <c r="A59" s="25">
        <v>5</v>
      </c>
      <c r="B59" s="25">
        <v>5</v>
      </c>
      <c r="C59" s="27">
        <v>10</v>
      </c>
      <c r="D59" s="31" t="s">
        <v>27</v>
      </c>
      <c r="E59" s="32">
        <v>8</v>
      </c>
      <c r="F59" s="10">
        <v>1880</v>
      </c>
      <c r="G59" s="10">
        <v>3547</v>
      </c>
      <c r="H59">
        <f t="shared" si="0"/>
        <v>0.53002537355511703</v>
      </c>
      <c r="I59" s="10">
        <v>3246</v>
      </c>
      <c r="J59" s="10">
        <v>4038</v>
      </c>
      <c r="K59">
        <f t="shared" si="1"/>
        <v>0.80386329866270434</v>
      </c>
      <c r="L59" s="10">
        <v>5816</v>
      </c>
      <c r="M59" s="10">
        <v>4251</v>
      </c>
      <c r="N59">
        <f t="shared" si="2"/>
        <v>1.3681486709009645</v>
      </c>
      <c r="O59" t="s">
        <v>270</v>
      </c>
    </row>
    <row r="60" spans="1:15">
      <c r="A60" s="25">
        <v>5</v>
      </c>
      <c r="B60" s="25">
        <v>5</v>
      </c>
      <c r="C60" s="27">
        <v>10</v>
      </c>
      <c r="D60" s="31" t="s">
        <v>28</v>
      </c>
      <c r="E60" s="32">
        <v>8</v>
      </c>
      <c r="F60" s="10">
        <v>2375</v>
      </c>
      <c r="G60" s="10">
        <v>3867</v>
      </c>
      <c r="H60">
        <f t="shared" si="0"/>
        <v>0.61417119213860871</v>
      </c>
      <c r="I60" s="10">
        <v>3188</v>
      </c>
      <c r="J60" s="10">
        <v>3896</v>
      </c>
      <c r="K60">
        <f t="shared" si="1"/>
        <v>0.81827515400410678</v>
      </c>
      <c r="L60" s="10">
        <v>5759</v>
      </c>
      <c r="M60" s="10">
        <v>4073</v>
      </c>
      <c r="N60">
        <f t="shared" si="2"/>
        <v>1.4139454947213357</v>
      </c>
      <c r="O60" t="s">
        <v>270</v>
      </c>
    </row>
    <row r="61" spans="1:15">
      <c r="A61" s="25">
        <v>5</v>
      </c>
      <c r="B61" s="25">
        <v>5</v>
      </c>
      <c r="C61" s="27">
        <v>10</v>
      </c>
      <c r="D61" s="31" t="s">
        <v>29</v>
      </c>
      <c r="E61" s="32">
        <v>8</v>
      </c>
      <c r="F61" s="10">
        <v>1735</v>
      </c>
      <c r="G61" s="10">
        <v>3747</v>
      </c>
      <c r="H61">
        <f t="shared" si="0"/>
        <v>0.46303709634374168</v>
      </c>
      <c r="I61" s="10">
        <v>3062</v>
      </c>
      <c r="J61" s="10">
        <v>3677</v>
      </c>
      <c r="K61">
        <f t="shared" si="1"/>
        <v>0.83274408485178131</v>
      </c>
      <c r="L61" s="10">
        <v>5167</v>
      </c>
      <c r="M61" s="10">
        <v>4212</v>
      </c>
      <c r="N61">
        <f t="shared" si="2"/>
        <v>1.2267331433998101</v>
      </c>
      <c r="O61" t="s">
        <v>270</v>
      </c>
    </row>
    <row r="62" spans="1:15">
      <c r="A62" s="25">
        <v>5</v>
      </c>
      <c r="B62" s="25">
        <v>5</v>
      </c>
      <c r="C62" s="27">
        <v>10</v>
      </c>
      <c r="D62" s="31" t="s">
        <v>30</v>
      </c>
      <c r="E62" s="32">
        <v>8</v>
      </c>
      <c r="F62" s="10">
        <v>1394</v>
      </c>
      <c r="G62" s="10">
        <v>3515</v>
      </c>
      <c r="H62">
        <f t="shared" si="0"/>
        <v>0.3965860597439545</v>
      </c>
      <c r="I62" s="10">
        <v>2718</v>
      </c>
      <c r="J62" s="10">
        <v>3786</v>
      </c>
      <c r="K62">
        <f t="shared" si="1"/>
        <v>0.71790808240887483</v>
      </c>
      <c r="L62" s="10">
        <v>4361</v>
      </c>
      <c r="M62" s="10">
        <v>4549</v>
      </c>
      <c r="N62">
        <f t="shared" si="2"/>
        <v>0.9586722356561882</v>
      </c>
      <c r="O62" t="s">
        <v>270</v>
      </c>
    </row>
    <row r="63" spans="1:15">
      <c r="A63" s="25">
        <v>5</v>
      </c>
      <c r="B63" s="25">
        <v>5</v>
      </c>
      <c r="C63" s="27">
        <v>10</v>
      </c>
      <c r="D63" s="31" t="s">
        <v>31</v>
      </c>
      <c r="E63" s="32">
        <v>8</v>
      </c>
      <c r="F63" s="10">
        <v>1781</v>
      </c>
      <c r="G63" s="10">
        <v>4133</v>
      </c>
      <c r="H63">
        <f t="shared" si="0"/>
        <v>0.43092184853617227</v>
      </c>
      <c r="I63" s="10">
        <v>3118</v>
      </c>
      <c r="J63" s="10">
        <v>3767</v>
      </c>
      <c r="K63">
        <f t="shared" si="1"/>
        <v>0.82771436156092382</v>
      </c>
      <c r="L63" s="10">
        <v>4655</v>
      </c>
      <c r="M63" s="10">
        <v>4506</v>
      </c>
      <c r="N63">
        <f t="shared" si="2"/>
        <v>1.0330670217487794</v>
      </c>
      <c r="O63" t="s">
        <v>270</v>
      </c>
    </row>
    <row r="64" spans="1:15">
      <c r="A64" s="25">
        <v>5</v>
      </c>
      <c r="B64" s="25">
        <v>5</v>
      </c>
      <c r="C64" s="27">
        <v>10</v>
      </c>
      <c r="D64" s="31" t="s">
        <v>32</v>
      </c>
      <c r="E64" s="32">
        <v>8</v>
      </c>
      <c r="F64" s="10">
        <v>2278</v>
      </c>
      <c r="G64" s="10">
        <v>3440</v>
      </c>
      <c r="H64">
        <f t="shared" si="0"/>
        <v>0.66220930232558139</v>
      </c>
      <c r="I64" s="10">
        <v>3783</v>
      </c>
      <c r="J64" s="10">
        <v>4017</v>
      </c>
      <c r="K64">
        <f t="shared" si="1"/>
        <v>0.94174757281553401</v>
      </c>
      <c r="L64" s="10">
        <v>5648</v>
      </c>
      <c r="M64" s="10">
        <v>3818</v>
      </c>
      <c r="N64">
        <f t="shared" si="2"/>
        <v>1.4793085385018334</v>
      </c>
      <c r="O64" t="s">
        <v>270</v>
      </c>
    </row>
    <row r="65" spans="1:15">
      <c r="A65" s="25">
        <v>5</v>
      </c>
      <c r="B65" s="25">
        <v>5</v>
      </c>
      <c r="C65" s="27">
        <v>10</v>
      </c>
      <c r="D65" s="31" t="s">
        <v>33</v>
      </c>
      <c r="E65" s="32">
        <v>8</v>
      </c>
      <c r="F65" s="10">
        <v>240</v>
      </c>
      <c r="G65" s="10">
        <v>983</v>
      </c>
      <c r="H65">
        <f t="shared" si="0"/>
        <v>0.24415055951169889</v>
      </c>
      <c r="I65" s="10">
        <v>3092</v>
      </c>
      <c r="J65" s="10">
        <v>3593</v>
      </c>
      <c r="K65">
        <f t="shared" si="1"/>
        <v>0.86056220428611185</v>
      </c>
      <c r="L65" s="10">
        <v>5280</v>
      </c>
      <c r="M65" s="10">
        <v>4557</v>
      </c>
      <c r="N65">
        <f t="shared" si="2"/>
        <v>1.1586570111915735</v>
      </c>
      <c r="O65" t="s">
        <v>270</v>
      </c>
    </row>
    <row r="66" spans="1:15">
      <c r="A66" s="25">
        <v>15</v>
      </c>
      <c r="B66" s="25">
        <v>1</v>
      </c>
      <c r="C66" s="27">
        <v>17.5</v>
      </c>
      <c r="F66" s="10">
        <v>2837</v>
      </c>
      <c r="G66" s="10">
        <v>1755</v>
      </c>
      <c r="H66">
        <f t="shared" si="0"/>
        <v>1.6165242165242166</v>
      </c>
      <c r="I66" s="10">
        <v>4287</v>
      </c>
      <c r="J66" s="10">
        <v>1568</v>
      </c>
      <c r="K66">
        <f t="shared" si="1"/>
        <v>2.7340561224489797</v>
      </c>
      <c r="L66" s="10">
        <v>5718</v>
      </c>
      <c r="M66" s="10">
        <v>1672</v>
      </c>
      <c r="N66">
        <f t="shared" si="2"/>
        <v>3.4198564593301435</v>
      </c>
      <c r="O66" t="s">
        <v>271</v>
      </c>
    </row>
    <row r="67" spans="1:15">
      <c r="A67" s="25">
        <v>15</v>
      </c>
      <c r="B67" s="25">
        <v>1</v>
      </c>
      <c r="C67" s="27">
        <v>20.625</v>
      </c>
      <c r="F67" s="10">
        <v>3943</v>
      </c>
      <c r="G67" s="10">
        <v>1656</v>
      </c>
      <c r="H67">
        <f t="shared" ref="H67:H130" si="3">F67/G67</f>
        <v>2.381038647342995</v>
      </c>
      <c r="I67" s="10">
        <v>6265</v>
      </c>
      <c r="J67" s="10">
        <v>1531</v>
      </c>
      <c r="K67">
        <f t="shared" ref="K67:K130" si="4">I67/J67</f>
        <v>4.0920966688438929</v>
      </c>
      <c r="L67" s="10">
        <v>8798</v>
      </c>
      <c r="M67" s="10">
        <v>1740</v>
      </c>
      <c r="N67">
        <f t="shared" ref="N67:N130" si="5">L67/M67</f>
        <v>5.0563218390804598</v>
      </c>
      <c r="O67" t="s">
        <v>271</v>
      </c>
    </row>
    <row r="68" spans="1:15">
      <c r="A68" s="25">
        <v>15</v>
      </c>
      <c r="B68" s="25">
        <v>1</v>
      </c>
      <c r="C68" s="27">
        <v>23.75</v>
      </c>
      <c r="F68" s="10">
        <v>4842</v>
      </c>
      <c r="G68" s="10">
        <v>1712</v>
      </c>
      <c r="H68">
        <f t="shared" si="3"/>
        <v>2.8282710280373831</v>
      </c>
      <c r="I68" s="10">
        <v>5733</v>
      </c>
      <c r="J68" s="10">
        <v>1622</v>
      </c>
      <c r="K68">
        <f t="shared" si="4"/>
        <v>3.5345252774352649</v>
      </c>
      <c r="L68" s="10">
        <v>7901</v>
      </c>
      <c r="M68" s="10">
        <v>1779</v>
      </c>
      <c r="N68">
        <f t="shared" si="5"/>
        <v>4.4412591343451373</v>
      </c>
      <c r="O68" t="s">
        <v>271</v>
      </c>
    </row>
    <row r="69" spans="1:15">
      <c r="A69" s="25">
        <v>15</v>
      </c>
      <c r="B69" s="25">
        <v>1</v>
      </c>
      <c r="C69" s="27">
        <v>26.875</v>
      </c>
      <c r="F69" s="10">
        <v>4907</v>
      </c>
      <c r="G69" s="10">
        <v>1560</v>
      </c>
      <c r="H69">
        <f t="shared" si="3"/>
        <v>3.1455128205128204</v>
      </c>
      <c r="I69" s="10">
        <v>6171</v>
      </c>
      <c r="J69" s="10">
        <v>1544</v>
      </c>
      <c r="K69">
        <f t="shared" si="4"/>
        <v>3.9967616580310881</v>
      </c>
      <c r="L69" s="10">
        <v>8280</v>
      </c>
      <c r="M69" s="10">
        <v>1796</v>
      </c>
      <c r="N69">
        <f t="shared" si="5"/>
        <v>4.6102449888641424</v>
      </c>
      <c r="O69" t="s">
        <v>271</v>
      </c>
    </row>
    <row r="70" spans="1:15">
      <c r="A70" s="25">
        <v>15</v>
      </c>
      <c r="B70" s="25">
        <v>1</v>
      </c>
      <c r="C70" s="27">
        <v>30</v>
      </c>
      <c r="F70" s="10">
        <v>5500</v>
      </c>
      <c r="G70" s="10">
        <v>1503</v>
      </c>
      <c r="H70">
        <f t="shared" si="3"/>
        <v>3.6593479707252161</v>
      </c>
      <c r="I70" s="10">
        <v>7344</v>
      </c>
      <c r="J70" s="10">
        <v>1660</v>
      </c>
      <c r="K70">
        <f t="shared" si="4"/>
        <v>4.4240963855421684</v>
      </c>
      <c r="L70" s="10">
        <v>9588</v>
      </c>
      <c r="M70" s="10">
        <v>1957</v>
      </c>
      <c r="N70">
        <f t="shared" si="5"/>
        <v>4.8993357179356156</v>
      </c>
      <c r="O70" t="s">
        <v>271</v>
      </c>
    </row>
    <row r="71" spans="1:15">
      <c r="A71" s="25">
        <v>15</v>
      </c>
      <c r="B71" s="25">
        <v>1.5</v>
      </c>
      <c r="C71" s="27">
        <v>17.5</v>
      </c>
      <c r="F71" s="10">
        <v>2638</v>
      </c>
      <c r="G71" s="10">
        <v>2328</v>
      </c>
      <c r="H71">
        <f t="shared" si="3"/>
        <v>1.1331615120274914</v>
      </c>
      <c r="I71" s="10">
        <v>4450</v>
      </c>
      <c r="J71" s="10">
        <v>2386</v>
      </c>
      <c r="K71">
        <f t="shared" si="4"/>
        <v>1.8650461022632021</v>
      </c>
      <c r="L71" s="10">
        <v>5503</v>
      </c>
      <c r="M71" s="10">
        <v>2570</v>
      </c>
      <c r="N71">
        <f t="shared" si="5"/>
        <v>2.1412451361867704</v>
      </c>
      <c r="O71" t="s">
        <v>271</v>
      </c>
    </row>
    <row r="72" spans="1:15">
      <c r="A72" s="25">
        <v>15</v>
      </c>
      <c r="B72" s="25">
        <v>1.5</v>
      </c>
      <c r="C72" s="27">
        <v>20.625</v>
      </c>
      <c r="F72" s="10">
        <v>3336</v>
      </c>
      <c r="G72" s="10">
        <v>2158</v>
      </c>
      <c r="H72">
        <f t="shared" si="3"/>
        <v>1.545875810936052</v>
      </c>
      <c r="I72" s="10">
        <v>4689</v>
      </c>
      <c r="J72" s="10">
        <v>2146</v>
      </c>
      <c r="K72">
        <f t="shared" si="4"/>
        <v>2.1849953401677538</v>
      </c>
      <c r="L72" s="10">
        <v>5944</v>
      </c>
      <c r="M72" s="10">
        <v>2662</v>
      </c>
      <c r="N72">
        <f t="shared" si="5"/>
        <v>2.2329075882794891</v>
      </c>
      <c r="O72" t="s">
        <v>271</v>
      </c>
    </row>
    <row r="73" spans="1:15">
      <c r="A73" s="25">
        <v>15</v>
      </c>
      <c r="B73" s="25">
        <v>1.5</v>
      </c>
      <c r="C73" s="27">
        <v>23.75</v>
      </c>
      <c r="F73" s="10">
        <v>4251</v>
      </c>
      <c r="G73" s="10">
        <v>2102</v>
      </c>
      <c r="H73">
        <f t="shared" si="3"/>
        <v>2.0223596574690772</v>
      </c>
      <c r="I73" s="10">
        <v>5920</v>
      </c>
      <c r="J73" s="10">
        <v>2244</v>
      </c>
      <c r="K73">
        <f t="shared" si="4"/>
        <v>2.6381461675579323</v>
      </c>
      <c r="L73" s="10">
        <v>6683</v>
      </c>
      <c r="M73" s="10">
        <v>2749</v>
      </c>
      <c r="N73">
        <f t="shared" si="5"/>
        <v>2.4310658421244087</v>
      </c>
      <c r="O73" t="s">
        <v>271</v>
      </c>
    </row>
    <row r="74" spans="1:15">
      <c r="A74" s="25">
        <v>15</v>
      </c>
      <c r="B74" s="25">
        <v>1.5</v>
      </c>
      <c r="C74" s="27">
        <v>26.875</v>
      </c>
      <c r="F74" s="10">
        <v>4370</v>
      </c>
      <c r="G74" s="10">
        <v>1959</v>
      </c>
      <c r="H74">
        <f t="shared" si="3"/>
        <v>2.2307299642674834</v>
      </c>
      <c r="I74" s="10">
        <v>6716</v>
      </c>
      <c r="J74" s="10">
        <v>1916</v>
      </c>
      <c r="K74">
        <f t="shared" si="4"/>
        <v>3.5052192066805845</v>
      </c>
      <c r="L74" s="10">
        <v>9718</v>
      </c>
      <c r="M74" s="10">
        <v>1856</v>
      </c>
      <c r="N74">
        <f t="shared" si="5"/>
        <v>5.2359913793103452</v>
      </c>
      <c r="O74" t="s">
        <v>271</v>
      </c>
    </row>
    <row r="75" spans="1:15">
      <c r="A75" s="25">
        <v>15</v>
      </c>
      <c r="B75" s="25">
        <v>1.5</v>
      </c>
      <c r="C75" s="27">
        <v>30</v>
      </c>
      <c r="F75" s="10">
        <v>4894</v>
      </c>
      <c r="G75" s="10">
        <v>1983</v>
      </c>
      <c r="H75">
        <f t="shared" si="3"/>
        <v>2.4679778113968736</v>
      </c>
      <c r="I75" s="10">
        <v>7312</v>
      </c>
      <c r="J75" s="10">
        <v>1904</v>
      </c>
      <c r="K75">
        <f t="shared" si="4"/>
        <v>3.8403361344537816</v>
      </c>
      <c r="L75" s="10">
        <v>9501</v>
      </c>
      <c r="M75" s="10">
        <v>1832</v>
      </c>
      <c r="N75">
        <f t="shared" si="5"/>
        <v>5.1861353711790397</v>
      </c>
      <c r="O75" t="s">
        <v>271</v>
      </c>
    </row>
    <row r="76" spans="1:15">
      <c r="A76" s="25">
        <v>15</v>
      </c>
      <c r="B76" s="25">
        <v>2</v>
      </c>
      <c r="C76" s="27">
        <v>17.5</v>
      </c>
      <c r="F76" s="10">
        <v>2904</v>
      </c>
      <c r="G76" s="10">
        <v>2315</v>
      </c>
      <c r="H76">
        <f t="shared" si="3"/>
        <v>1.254427645788337</v>
      </c>
      <c r="I76" s="10">
        <v>4140</v>
      </c>
      <c r="J76" s="10">
        <v>2391</v>
      </c>
      <c r="K76">
        <f t="shared" si="4"/>
        <v>1.7314930991217063</v>
      </c>
      <c r="L76" s="10">
        <v>5606</v>
      </c>
      <c r="M76" s="10">
        <v>2385</v>
      </c>
      <c r="N76">
        <f t="shared" si="5"/>
        <v>2.3505241090146751</v>
      </c>
      <c r="O76" t="s">
        <v>271</v>
      </c>
    </row>
    <row r="77" spans="1:15">
      <c r="A77" s="25">
        <v>15</v>
      </c>
      <c r="B77" s="25">
        <v>2</v>
      </c>
      <c r="C77" s="27">
        <v>20.625</v>
      </c>
      <c r="F77" s="10">
        <v>3349</v>
      </c>
      <c r="G77" s="10">
        <v>2421</v>
      </c>
      <c r="H77">
        <f t="shared" si="3"/>
        <v>1.3833126807104503</v>
      </c>
      <c r="I77" s="10">
        <v>5368</v>
      </c>
      <c r="J77" s="10">
        <v>2441</v>
      </c>
      <c r="K77">
        <f t="shared" si="4"/>
        <v>2.1990987300286768</v>
      </c>
      <c r="L77" s="10">
        <v>7150</v>
      </c>
      <c r="M77" s="10">
        <v>2684</v>
      </c>
      <c r="N77">
        <f t="shared" si="5"/>
        <v>2.6639344262295084</v>
      </c>
      <c r="O77" t="s">
        <v>271</v>
      </c>
    </row>
    <row r="78" spans="1:15">
      <c r="A78" s="25">
        <v>15</v>
      </c>
      <c r="B78" s="25">
        <v>2</v>
      </c>
      <c r="C78" s="27">
        <v>23.75</v>
      </c>
      <c r="F78" s="10">
        <v>4220</v>
      </c>
      <c r="G78" s="10">
        <v>2334</v>
      </c>
      <c r="H78">
        <f t="shared" si="3"/>
        <v>1.8080548414738646</v>
      </c>
      <c r="I78" s="10">
        <v>6785</v>
      </c>
      <c r="J78" s="10">
        <v>2388</v>
      </c>
      <c r="K78">
        <f t="shared" si="4"/>
        <v>2.841289782244556</v>
      </c>
      <c r="L78" s="10">
        <v>8553</v>
      </c>
      <c r="M78" s="10">
        <v>2732</v>
      </c>
      <c r="N78">
        <f t="shared" si="5"/>
        <v>3.1306734992679357</v>
      </c>
      <c r="O78" t="s">
        <v>271</v>
      </c>
    </row>
    <row r="79" spans="1:15">
      <c r="A79" s="25">
        <v>15</v>
      </c>
      <c r="B79" s="25">
        <v>2</v>
      </c>
      <c r="C79" s="27">
        <v>26.875</v>
      </c>
      <c r="F79" s="10">
        <v>4060</v>
      </c>
      <c r="G79" s="10">
        <v>2628</v>
      </c>
      <c r="H79">
        <f t="shared" si="3"/>
        <v>1.5449010654490107</v>
      </c>
      <c r="I79" s="10">
        <v>5961</v>
      </c>
      <c r="J79" s="10">
        <v>2395</v>
      </c>
      <c r="K79">
        <f t="shared" si="4"/>
        <v>2.4889352818371608</v>
      </c>
      <c r="L79" s="10">
        <v>7515</v>
      </c>
      <c r="M79" s="10">
        <v>2625</v>
      </c>
      <c r="N79">
        <f t="shared" si="5"/>
        <v>2.862857142857143</v>
      </c>
      <c r="O79" t="s">
        <v>271</v>
      </c>
    </row>
    <row r="80" spans="1:15">
      <c r="A80" s="25">
        <v>15</v>
      </c>
      <c r="B80" s="25">
        <v>2</v>
      </c>
      <c r="C80" s="27">
        <v>30</v>
      </c>
      <c r="F80" s="10">
        <v>3901</v>
      </c>
      <c r="G80" s="10">
        <v>2431</v>
      </c>
      <c r="H80">
        <f t="shared" si="3"/>
        <v>1.60468942821884</v>
      </c>
      <c r="I80" s="10">
        <v>6181</v>
      </c>
      <c r="J80" s="10">
        <v>2418</v>
      </c>
      <c r="K80">
        <f t="shared" si="4"/>
        <v>2.5562448304383789</v>
      </c>
      <c r="L80" s="10">
        <v>7864</v>
      </c>
      <c r="M80" s="10">
        <v>2783</v>
      </c>
      <c r="N80">
        <f t="shared" si="5"/>
        <v>2.8257276320517426</v>
      </c>
      <c r="O80" t="s">
        <v>271</v>
      </c>
    </row>
    <row r="81" spans="1:15">
      <c r="A81" s="25">
        <v>15</v>
      </c>
      <c r="B81" s="25">
        <v>2.5</v>
      </c>
      <c r="C81" s="27">
        <v>17.5</v>
      </c>
      <c r="F81" s="10">
        <v>2182</v>
      </c>
      <c r="G81" s="10">
        <v>2972</v>
      </c>
      <c r="H81">
        <f t="shared" si="3"/>
        <v>0.73418573351278604</v>
      </c>
      <c r="I81" s="10">
        <v>3933</v>
      </c>
      <c r="J81" s="10">
        <v>2587</v>
      </c>
      <c r="K81">
        <f t="shared" si="4"/>
        <v>1.5202937765751836</v>
      </c>
      <c r="L81" s="10">
        <v>4719</v>
      </c>
      <c r="M81" s="10">
        <v>3018</v>
      </c>
      <c r="N81">
        <f t="shared" si="5"/>
        <v>1.5636182902584492</v>
      </c>
      <c r="O81" t="s">
        <v>271</v>
      </c>
    </row>
    <row r="82" spans="1:15">
      <c r="A82" s="25">
        <v>15</v>
      </c>
      <c r="B82" s="25">
        <v>2.5</v>
      </c>
      <c r="C82" s="27">
        <v>20.625</v>
      </c>
      <c r="F82" s="10">
        <v>3415</v>
      </c>
      <c r="G82" s="10">
        <v>2419</v>
      </c>
      <c r="H82">
        <f t="shared" si="3"/>
        <v>1.4117403885903266</v>
      </c>
      <c r="I82" s="10">
        <v>4981</v>
      </c>
      <c r="J82" s="10">
        <v>2524</v>
      </c>
      <c r="K82">
        <f t="shared" si="4"/>
        <v>1.9734548335974644</v>
      </c>
      <c r="L82" s="10">
        <v>7515</v>
      </c>
      <c r="M82" s="10">
        <v>2537</v>
      </c>
      <c r="N82">
        <f t="shared" si="5"/>
        <v>2.962160031533307</v>
      </c>
      <c r="O82" t="s">
        <v>271</v>
      </c>
    </row>
    <row r="83" spans="1:15">
      <c r="A83" s="25">
        <v>15</v>
      </c>
      <c r="B83" s="25">
        <v>2.5</v>
      </c>
      <c r="C83" s="27">
        <v>23.75</v>
      </c>
      <c r="F83" s="10">
        <v>3583</v>
      </c>
      <c r="G83" s="10">
        <v>2502</v>
      </c>
      <c r="H83">
        <f t="shared" si="3"/>
        <v>1.4320543565147881</v>
      </c>
      <c r="I83" s="10">
        <v>5671</v>
      </c>
      <c r="J83" s="10">
        <v>2421</v>
      </c>
      <c r="K83">
        <f t="shared" si="4"/>
        <v>2.3424204874018999</v>
      </c>
      <c r="L83" s="10">
        <v>6989</v>
      </c>
      <c r="M83" s="10">
        <v>2618</v>
      </c>
      <c r="N83">
        <f t="shared" si="5"/>
        <v>2.6695951107715814</v>
      </c>
      <c r="O83" t="s">
        <v>271</v>
      </c>
    </row>
    <row r="84" spans="1:15">
      <c r="A84" s="25">
        <v>15</v>
      </c>
      <c r="B84" s="25">
        <v>2.5</v>
      </c>
      <c r="C84" s="27">
        <v>26.875</v>
      </c>
      <c r="F84" s="10">
        <v>3100</v>
      </c>
      <c r="G84" s="10">
        <v>1284</v>
      </c>
      <c r="H84">
        <f t="shared" si="3"/>
        <v>2.4143302180685358</v>
      </c>
      <c r="I84" s="10">
        <v>5615</v>
      </c>
      <c r="J84" s="10">
        <v>2258</v>
      </c>
      <c r="K84">
        <f t="shared" si="4"/>
        <v>2.486713906111603</v>
      </c>
      <c r="L84" s="10">
        <v>7700</v>
      </c>
      <c r="M84" s="10">
        <v>2647</v>
      </c>
      <c r="N84">
        <f t="shared" si="5"/>
        <v>2.9089535323007176</v>
      </c>
      <c r="O84" t="s">
        <v>271</v>
      </c>
    </row>
    <row r="85" spans="1:15">
      <c r="A85" s="25">
        <v>15</v>
      </c>
      <c r="B85" s="25">
        <v>2.5</v>
      </c>
      <c r="C85" s="27">
        <v>30</v>
      </c>
      <c r="F85" s="10">
        <v>4582</v>
      </c>
      <c r="G85" s="10">
        <v>2209</v>
      </c>
      <c r="H85">
        <f t="shared" si="3"/>
        <v>2.0742417383431415</v>
      </c>
      <c r="I85" s="10">
        <v>6664</v>
      </c>
      <c r="J85" s="10">
        <v>2458</v>
      </c>
      <c r="K85">
        <f t="shared" si="4"/>
        <v>2.711147274206672</v>
      </c>
      <c r="L85" s="10">
        <v>8188</v>
      </c>
      <c r="M85" s="10">
        <v>2383</v>
      </c>
      <c r="N85">
        <f t="shared" si="5"/>
        <v>3.4360050356693246</v>
      </c>
      <c r="O85" t="s">
        <v>271</v>
      </c>
    </row>
    <row r="86" spans="1:15">
      <c r="A86" s="25">
        <v>15</v>
      </c>
      <c r="B86" s="25">
        <v>3</v>
      </c>
      <c r="C86" s="27">
        <v>17.5</v>
      </c>
      <c r="F86" s="10">
        <v>2417</v>
      </c>
      <c r="G86" s="10">
        <v>2301</v>
      </c>
      <c r="H86">
        <f t="shared" si="3"/>
        <v>1.0504128639721859</v>
      </c>
      <c r="I86" s="10">
        <v>3789</v>
      </c>
      <c r="J86" s="10">
        <v>2887</v>
      </c>
      <c r="K86">
        <f t="shared" si="4"/>
        <v>1.3124350536889504</v>
      </c>
      <c r="L86" s="10">
        <v>4150</v>
      </c>
      <c r="M86" s="10">
        <v>3279</v>
      </c>
      <c r="N86">
        <f t="shared" si="5"/>
        <v>1.2656297651723087</v>
      </c>
      <c r="O86" t="s">
        <v>271</v>
      </c>
    </row>
    <row r="87" spans="1:15">
      <c r="A87" s="25">
        <v>15</v>
      </c>
      <c r="B87" s="25">
        <v>3</v>
      </c>
      <c r="C87" s="27">
        <v>20.625</v>
      </c>
      <c r="F87" s="10">
        <v>3449</v>
      </c>
      <c r="G87" s="10">
        <v>3249</v>
      </c>
      <c r="H87">
        <f t="shared" si="3"/>
        <v>1.061557402277624</v>
      </c>
      <c r="I87" s="10">
        <v>4941</v>
      </c>
      <c r="J87" s="10">
        <v>3051</v>
      </c>
      <c r="K87">
        <f t="shared" si="4"/>
        <v>1.6194690265486726</v>
      </c>
      <c r="L87" s="10">
        <v>5821</v>
      </c>
      <c r="M87" s="10">
        <v>3400</v>
      </c>
      <c r="N87">
        <f t="shared" si="5"/>
        <v>1.7120588235294119</v>
      </c>
      <c r="O87" t="s">
        <v>271</v>
      </c>
    </row>
    <row r="88" spans="1:15">
      <c r="A88" s="25">
        <v>15</v>
      </c>
      <c r="B88" s="25">
        <v>3</v>
      </c>
      <c r="C88" s="27">
        <v>23.75</v>
      </c>
      <c r="F88" s="10">
        <v>3576</v>
      </c>
      <c r="G88" s="10">
        <v>2702</v>
      </c>
      <c r="H88">
        <f t="shared" si="3"/>
        <v>1.3234641006661731</v>
      </c>
      <c r="I88" s="10">
        <v>4646</v>
      </c>
      <c r="J88" s="10">
        <v>2777</v>
      </c>
      <c r="K88">
        <f t="shared" si="4"/>
        <v>1.6730284479654303</v>
      </c>
      <c r="L88" s="10">
        <v>5324</v>
      </c>
      <c r="M88" s="10">
        <v>3272</v>
      </c>
      <c r="N88">
        <f t="shared" si="5"/>
        <v>1.6271393643031784</v>
      </c>
      <c r="O88" t="s">
        <v>271</v>
      </c>
    </row>
    <row r="89" spans="1:15">
      <c r="A89" s="25">
        <v>15</v>
      </c>
      <c r="B89" s="25">
        <v>3</v>
      </c>
      <c r="C89" s="27">
        <v>26.875</v>
      </c>
      <c r="F89" s="10">
        <v>4047</v>
      </c>
      <c r="G89" s="10">
        <v>2941</v>
      </c>
      <c r="H89">
        <f t="shared" si="3"/>
        <v>1.3760625637538253</v>
      </c>
      <c r="I89" s="10">
        <v>6782</v>
      </c>
      <c r="J89" s="10">
        <v>3313</v>
      </c>
      <c r="K89">
        <f t="shared" si="4"/>
        <v>2.0470872321159068</v>
      </c>
      <c r="L89" s="10">
        <v>7285</v>
      </c>
      <c r="M89" s="10">
        <v>3574</v>
      </c>
      <c r="N89">
        <f t="shared" si="5"/>
        <v>2.0383324006715164</v>
      </c>
      <c r="O89" t="s">
        <v>271</v>
      </c>
    </row>
    <row r="90" spans="1:15">
      <c r="A90" s="25">
        <v>15</v>
      </c>
      <c r="B90" s="25">
        <v>3</v>
      </c>
      <c r="C90" s="27">
        <v>30</v>
      </c>
      <c r="F90" s="10">
        <v>5006</v>
      </c>
      <c r="G90" s="10">
        <v>2500</v>
      </c>
      <c r="H90">
        <f t="shared" si="3"/>
        <v>2.0024000000000002</v>
      </c>
      <c r="I90" s="10">
        <v>5884</v>
      </c>
      <c r="J90" s="10">
        <v>2628</v>
      </c>
      <c r="K90">
        <f t="shared" si="4"/>
        <v>2.2389649923896497</v>
      </c>
      <c r="L90" s="10">
        <v>6777</v>
      </c>
      <c r="M90" s="10">
        <v>2174</v>
      </c>
      <c r="N90">
        <f t="shared" si="5"/>
        <v>3.1172953081876726</v>
      </c>
      <c r="O90" t="s">
        <v>271</v>
      </c>
    </row>
    <row r="91" spans="1:15">
      <c r="A91" s="25">
        <v>5</v>
      </c>
      <c r="B91" s="25">
        <v>5</v>
      </c>
      <c r="C91" s="27">
        <v>10</v>
      </c>
      <c r="F91" s="10">
        <v>798</v>
      </c>
      <c r="G91" s="10">
        <v>3419</v>
      </c>
      <c r="H91">
        <f t="shared" si="3"/>
        <v>0.23340157940918396</v>
      </c>
      <c r="I91" s="10">
        <v>703</v>
      </c>
      <c r="J91" s="10">
        <v>4243</v>
      </c>
      <c r="K91">
        <f t="shared" si="4"/>
        <v>0.16568465708225313</v>
      </c>
      <c r="L91" s="10">
        <v>861</v>
      </c>
      <c r="M91" s="10">
        <v>4182</v>
      </c>
      <c r="N91">
        <f t="shared" si="5"/>
        <v>0.20588235294117646</v>
      </c>
      <c r="O91" t="s">
        <v>270</v>
      </c>
    </row>
    <row r="92" spans="1:15">
      <c r="A92" s="25">
        <v>5</v>
      </c>
      <c r="B92" s="25">
        <v>5</v>
      </c>
      <c r="C92" s="27">
        <v>10</v>
      </c>
      <c r="F92" s="10">
        <v>2812</v>
      </c>
      <c r="G92" s="10">
        <v>3472</v>
      </c>
      <c r="H92">
        <f t="shared" si="3"/>
        <v>0.80990783410138245</v>
      </c>
      <c r="I92" s="10">
        <v>3881</v>
      </c>
      <c r="J92" s="10">
        <v>4096</v>
      </c>
      <c r="K92">
        <f t="shared" si="4"/>
        <v>0.947509765625</v>
      </c>
      <c r="L92" s="10">
        <v>4444</v>
      </c>
      <c r="M92" s="10">
        <v>3973</v>
      </c>
      <c r="N92">
        <f t="shared" si="5"/>
        <v>1.1185502139441228</v>
      </c>
      <c r="O92" t="s">
        <v>270</v>
      </c>
    </row>
    <row r="93" spans="1:15">
      <c r="A93" s="25">
        <v>5</v>
      </c>
      <c r="B93" s="25">
        <v>5</v>
      </c>
      <c r="C93" s="27">
        <v>10</v>
      </c>
      <c r="F93" s="10">
        <v>2284</v>
      </c>
      <c r="G93" s="10">
        <v>3623</v>
      </c>
      <c r="H93">
        <f t="shared" si="3"/>
        <v>0.63041678167264703</v>
      </c>
      <c r="I93" s="10">
        <v>4055</v>
      </c>
      <c r="J93" s="10">
        <v>4262</v>
      </c>
      <c r="K93">
        <f t="shared" si="4"/>
        <v>0.95143125293289532</v>
      </c>
      <c r="L93" s="10">
        <v>5293</v>
      </c>
      <c r="M93" s="10">
        <v>4220</v>
      </c>
      <c r="N93">
        <f t="shared" si="5"/>
        <v>1.254265402843602</v>
      </c>
      <c r="O93" t="s">
        <v>270</v>
      </c>
    </row>
    <row r="94" spans="1:15">
      <c r="A94" s="25">
        <v>5</v>
      </c>
      <c r="B94" s="25">
        <v>5</v>
      </c>
      <c r="C94" s="27">
        <v>10</v>
      </c>
      <c r="F94" s="10">
        <v>2305</v>
      </c>
      <c r="G94" s="10">
        <v>3247</v>
      </c>
      <c r="H94">
        <f t="shared" si="3"/>
        <v>0.7098860486603018</v>
      </c>
      <c r="I94" s="10">
        <v>3669</v>
      </c>
      <c r="J94" s="10">
        <v>4297</v>
      </c>
      <c r="K94">
        <f t="shared" si="4"/>
        <v>0.85385152431929257</v>
      </c>
      <c r="L94" s="10">
        <v>4634</v>
      </c>
      <c r="M94" s="10">
        <v>4099</v>
      </c>
      <c r="N94">
        <f t="shared" si="5"/>
        <v>1.1305196389363259</v>
      </c>
      <c r="O94" t="s">
        <v>270</v>
      </c>
    </row>
    <row r="95" spans="1:15">
      <c r="A95" s="25">
        <v>5</v>
      </c>
      <c r="B95" s="25">
        <v>5</v>
      </c>
      <c r="C95" s="27">
        <v>10</v>
      </c>
      <c r="F95" s="10">
        <v>2211</v>
      </c>
      <c r="G95" s="10">
        <v>3894</v>
      </c>
      <c r="H95">
        <f t="shared" si="3"/>
        <v>0.56779661016949157</v>
      </c>
      <c r="I95" s="10">
        <v>3784</v>
      </c>
      <c r="J95" s="10">
        <v>4227</v>
      </c>
      <c r="K95">
        <f t="shared" si="4"/>
        <v>0.8951975396262124</v>
      </c>
      <c r="L95" s="10">
        <v>5389</v>
      </c>
      <c r="M95" s="10">
        <v>4350</v>
      </c>
      <c r="N95">
        <f t="shared" si="5"/>
        <v>1.2388505747126437</v>
      </c>
      <c r="O95" t="s">
        <v>270</v>
      </c>
    </row>
    <row r="96" spans="1:15">
      <c r="A96" s="25">
        <v>5</v>
      </c>
      <c r="B96" s="25">
        <v>5</v>
      </c>
      <c r="C96" s="27">
        <v>10</v>
      </c>
      <c r="F96" s="10">
        <v>2500</v>
      </c>
      <c r="G96" s="10">
        <v>3839</v>
      </c>
      <c r="H96">
        <f t="shared" si="3"/>
        <v>0.65121125293045068</v>
      </c>
      <c r="I96" s="10">
        <v>4109</v>
      </c>
      <c r="J96" s="10">
        <v>4211</v>
      </c>
      <c r="K96">
        <f t="shared" si="4"/>
        <v>0.97577772500593685</v>
      </c>
      <c r="L96" s="10">
        <v>5686</v>
      </c>
      <c r="M96" s="10">
        <v>4537</v>
      </c>
      <c r="N96">
        <f t="shared" si="5"/>
        <v>1.2532510469473219</v>
      </c>
      <c r="O96" t="s">
        <v>270</v>
      </c>
    </row>
    <row r="97" spans="1:15">
      <c r="A97" s="25">
        <v>5</v>
      </c>
      <c r="B97" s="25">
        <v>5</v>
      </c>
      <c r="C97" s="27">
        <v>10</v>
      </c>
      <c r="F97" s="10">
        <v>2183</v>
      </c>
      <c r="G97" s="10">
        <v>3316</v>
      </c>
      <c r="H97">
        <f t="shared" si="3"/>
        <v>0.65832328106151994</v>
      </c>
      <c r="I97" s="10">
        <v>4080</v>
      </c>
      <c r="J97" s="10">
        <v>3862</v>
      </c>
      <c r="K97">
        <f t="shared" si="4"/>
        <v>1.0564474365613672</v>
      </c>
      <c r="L97" s="10">
        <v>5240</v>
      </c>
      <c r="M97" s="10">
        <v>4529</v>
      </c>
      <c r="N97">
        <f t="shared" si="5"/>
        <v>1.1569882976374475</v>
      </c>
      <c r="O97" t="s">
        <v>270</v>
      </c>
    </row>
    <row r="98" spans="1:15">
      <c r="A98" s="25">
        <v>17.5</v>
      </c>
      <c r="B98" s="25">
        <v>1</v>
      </c>
      <c r="C98" s="27">
        <v>17.5</v>
      </c>
      <c r="F98">
        <v>3186</v>
      </c>
      <c r="G98">
        <v>1012</v>
      </c>
      <c r="H98">
        <f t="shared" si="3"/>
        <v>3.1482213438735176</v>
      </c>
      <c r="I98" s="10">
        <v>3736</v>
      </c>
      <c r="J98" s="10">
        <v>1155</v>
      </c>
      <c r="K98">
        <f t="shared" si="4"/>
        <v>3.2346320346320345</v>
      </c>
      <c r="L98">
        <v>5279</v>
      </c>
      <c r="M98">
        <v>1350</v>
      </c>
      <c r="N98">
        <f t="shared" si="5"/>
        <v>3.9103703703703703</v>
      </c>
      <c r="O98" t="s">
        <v>271</v>
      </c>
    </row>
    <row r="99" spans="1:15">
      <c r="A99" s="25">
        <v>17.5</v>
      </c>
      <c r="B99" s="25">
        <v>1</v>
      </c>
      <c r="C99" s="27">
        <v>20.625</v>
      </c>
      <c r="F99">
        <v>3580</v>
      </c>
      <c r="G99">
        <v>1081</v>
      </c>
      <c r="H99">
        <f t="shared" si="3"/>
        <v>3.3117483811285848</v>
      </c>
      <c r="I99" s="10">
        <v>5166</v>
      </c>
      <c r="J99" s="10">
        <v>1125</v>
      </c>
      <c r="K99">
        <f t="shared" si="4"/>
        <v>4.5919999999999996</v>
      </c>
      <c r="L99">
        <v>6750</v>
      </c>
      <c r="M99">
        <v>1564</v>
      </c>
      <c r="N99">
        <f t="shared" si="5"/>
        <v>4.3158567774936065</v>
      </c>
      <c r="O99" t="s">
        <v>271</v>
      </c>
    </row>
    <row r="100" spans="1:15">
      <c r="A100" s="25">
        <v>17.5</v>
      </c>
      <c r="B100" s="25">
        <v>1</v>
      </c>
      <c r="C100" s="27">
        <v>23.75</v>
      </c>
      <c r="F100">
        <v>4121</v>
      </c>
      <c r="G100">
        <v>1186</v>
      </c>
      <c r="H100">
        <f t="shared" si="3"/>
        <v>3.4747048903878586</v>
      </c>
      <c r="I100" s="10">
        <v>5679</v>
      </c>
      <c r="J100" s="10">
        <v>1341</v>
      </c>
      <c r="K100">
        <f t="shared" si="4"/>
        <v>4.2348993288590604</v>
      </c>
      <c r="L100">
        <v>7414</v>
      </c>
      <c r="M100">
        <v>1504</v>
      </c>
      <c r="N100">
        <f t="shared" si="5"/>
        <v>4.9295212765957448</v>
      </c>
      <c r="O100" t="s">
        <v>271</v>
      </c>
    </row>
    <row r="101" spans="1:15">
      <c r="A101" s="25">
        <v>17.5</v>
      </c>
      <c r="B101" s="25">
        <v>1</v>
      </c>
      <c r="C101" s="27">
        <v>26.875</v>
      </c>
      <c r="F101">
        <v>4709</v>
      </c>
      <c r="G101">
        <v>1252</v>
      </c>
      <c r="H101">
        <f t="shared" si="3"/>
        <v>3.7611821086261981</v>
      </c>
      <c r="I101" s="10">
        <v>5880</v>
      </c>
      <c r="J101" s="10">
        <v>1132</v>
      </c>
      <c r="K101">
        <f t="shared" si="4"/>
        <v>5.1943462897526498</v>
      </c>
      <c r="L101">
        <v>7923</v>
      </c>
      <c r="M101">
        <v>1545</v>
      </c>
      <c r="N101">
        <f t="shared" si="5"/>
        <v>5.1281553398058248</v>
      </c>
      <c r="O101" t="s">
        <v>271</v>
      </c>
    </row>
    <row r="102" spans="1:15">
      <c r="A102" s="25">
        <v>17.5</v>
      </c>
      <c r="B102" s="25">
        <v>1</v>
      </c>
      <c r="C102" s="27">
        <v>30</v>
      </c>
      <c r="F102">
        <v>4931</v>
      </c>
      <c r="G102">
        <v>1175</v>
      </c>
      <c r="H102">
        <f t="shared" si="3"/>
        <v>4.1965957446808515</v>
      </c>
      <c r="I102" s="10">
        <v>7503</v>
      </c>
      <c r="J102" s="10">
        <v>1193</v>
      </c>
      <c r="K102">
        <f t="shared" si="4"/>
        <v>6.2891869237217097</v>
      </c>
      <c r="L102">
        <v>8503</v>
      </c>
      <c r="M102">
        <v>1442</v>
      </c>
      <c r="N102">
        <f t="shared" si="5"/>
        <v>5.8966712898751732</v>
      </c>
      <c r="O102" t="s">
        <v>271</v>
      </c>
    </row>
    <row r="103" spans="1:15">
      <c r="A103" s="25">
        <v>17.5</v>
      </c>
      <c r="B103" s="25">
        <v>1.5</v>
      </c>
      <c r="C103" s="27">
        <v>17.5</v>
      </c>
      <c r="F103">
        <v>2709</v>
      </c>
      <c r="G103">
        <v>1461</v>
      </c>
      <c r="H103">
        <f t="shared" si="3"/>
        <v>1.8542094455852156</v>
      </c>
      <c r="I103" s="10">
        <v>3566</v>
      </c>
      <c r="J103" s="10">
        <v>1570</v>
      </c>
      <c r="K103">
        <f t="shared" si="4"/>
        <v>2.2713375796178346</v>
      </c>
      <c r="L103">
        <v>4312</v>
      </c>
      <c r="M103">
        <v>1800</v>
      </c>
      <c r="N103">
        <f t="shared" si="5"/>
        <v>2.3955555555555557</v>
      </c>
      <c r="O103" t="s">
        <v>271</v>
      </c>
    </row>
    <row r="104" spans="1:15">
      <c r="A104" s="25">
        <v>17.5</v>
      </c>
      <c r="B104" s="25">
        <v>1.5</v>
      </c>
      <c r="C104" s="27">
        <v>20.625</v>
      </c>
      <c r="F104">
        <v>4916</v>
      </c>
      <c r="G104">
        <v>1567</v>
      </c>
      <c r="H104">
        <f t="shared" si="3"/>
        <v>3.1372048500319081</v>
      </c>
      <c r="I104" s="10">
        <v>7060</v>
      </c>
      <c r="J104" s="10">
        <v>1660</v>
      </c>
      <c r="K104">
        <f t="shared" si="4"/>
        <v>4.2530120481927707</v>
      </c>
      <c r="L104">
        <v>8729</v>
      </c>
      <c r="M104">
        <v>1904</v>
      </c>
      <c r="N104">
        <f t="shared" si="5"/>
        <v>4.5845588235294121</v>
      </c>
      <c r="O104" t="s">
        <v>271</v>
      </c>
    </row>
    <row r="105" spans="1:15">
      <c r="A105" s="25">
        <v>17.5</v>
      </c>
      <c r="B105" s="25">
        <v>1.5</v>
      </c>
      <c r="C105" s="27">
        <v>23.75</v>
      </c>
      <c r="F105">
        <v>3563</v>
      </c>
      <c r="G105">
        <v>1550</v>
      </c>
      <c r="H105">
        <f t="shared" si="3"/>
        <v>2.2987096774193549</v>
      </c>
      <c r="I105" s="10">
        <v>4504</v>
      </c>
      <c r="J105" s="10">
        <v>1744</v>
      </c>
      <c r="K105">
        <f t="shared" si="4"/>
        <v>2.5825688073394497</v>
      </c>
      <c r="L105">
        <v>5325</v>
      </c>
      <c r="M105">
        <v>1855</v>
      </c>
      <c r="N105">
        <f t="shared" si="5"/>
        <v>2.8706199460916442</v>
      </c>
      <c r="O105" t="s">
        <v>271</v>
      </c>
    </row>
    <row r="106" spans="1:15">
      <c r="A106" s="25">
        <v>17.5</v>
      </c>
      <c r="B106" s="25">
        <v>1.5</v>
      </c>
      <c r="C106" s="27">
        <v>26.875</v>
      </c>
      <c r="F106">
        <v>4318</v>
      </c>
      <c r="G106">
        <v>1386</v>
      </c>
      <c r="H106">
        <f t="shared" si="3"/>
        <v>3.1154401154401152</v>
      </c>
      <c r="I106" s="10">
        <v>6303</v>
      </c>
      <c r="J106" s="10">
        <v>1417</v>
      </c>
      <c r="K106">
        <f t="shared" si="4"/>
        <v>4.4481298517995764</v>
      </c>
      <c r="L106">
        <v>9541</v>
      </c>
      <c r="M106">
        <v>1618</v>
      </c>
      <c r="N106">
        <f t="shared" si="5"/>
        <v>5.8967861557478365</v>
      </c>
      <c r="O106" t="s">
        <v>271</v>
      </c>
    </row>
    <row r="107" spans="1:15">
      <c r="A107" s="25">
        <v>17.5</v>
      </c>
      <c r="B107" s="25">
        <v>1.5</v>
      </c>
      <c r="C107" s="27">
        <v>30</v>
      </c>
      <c r="F107">
        <v>5310</v>
      </c>
      <c r="G107">
        <v>1329</v>
      </c>
      <c r="H107">
        <f t="shared" si="3"/>
        <v>3.9954853273137698</v>
      </c>
      <c r="I107" s="10">
        <v>8030</v>
      </c>
      <c r="J107" s="10">
        <v>1380</v>
      </c>
      <c r="K107">
        <f t="shared" si="4"/>
        <v>5.8188405797101446</v>
      </c>
      <c r="L107">
        <v>10344</v>
      </c>
      <c r="M107">
        <v>1813</v>
      </c>
      <c r="N107">
        <f t="shared" si="5"/>
        <v>5.7054605626034194</v>
      </c>
      <c r="O107" t="s">
        <v>271</v>
      </c>
    </row>
    <row r="108" spans="1:15">
      <c r="A108" s="25">
        <v>17.5</v>
      </c>
      <c r="B108" s="25">
        <v>2</v>
      </c>
      <c r="C108" s="27">
        <v>17.5</v>
      </c>
      <c r="F108">
        <v>2515</v>
      </c>
      <c r="G108">
        <v>1735</v>
      </c>
      <c r="H108">
        <f t="shared" si="3"/>
        <v>1.4495677233429394</v>
      </c>
      <c r="I108" s="10">
        <v>3636</v>
      </c>
      <c r="J108" s="10">
        <v>1834</v>
      </c>
      <c r="K108">
        <f t="shared" si="4"/>
        <v>1.9825517993456925</v>
      </c>
      <c r="L108">
        <v>4607</v>
      </c>
      <c r="M108">
        <v>2316</v>
      </c>
      <c r="N108">
        <f t="shared" si="5"/>
        <v>1.9892055267702937</v>
      </c>
      <c r="O108" t="s">
        <v>271</v>
      </c>
    </row>
    <row r="109" spans="1:15">
      <c r="A109" s="25">
        <v>17.5</v>
      </c>
      <c r="B109" s="25">
        <v>2</v>
      </c>
      <c r="C109" s="27">
        <v>20.625</v>
      </c>
      <c r="F109">
        <v>3755</v>
      </c>
      <c r="G109">
        <v>1901</v>
      </c>
      <c r="H109">
        <f t="shared" si="3"/>
        <v>1.9752761704366124</v>
      </c>
      <c r="I109" s="10">
        <v>4897</v>
      </c>
      <c r="J109" s="10">
        <v>1819</v>
      </c>
      <c r="K109">
        <f t="shared" si="4"/>
        <v>2.692138537658054</v>
      </c>
      <c r="L109">
        <v>5989</v>
      </c>
      <c r="M109">
        <v>2695</v>
      </c>
      <c r="N109">
        <f t="shared" si="5"/>
        <v>2.2222634508348795</v>
      </c>
      <c r="O109" t="s">
        <v>271</v>
      </c>
    </row>
    <row r="110" spans="1:15">
      <c r="A110" s="25">
        <v>17.5</v>
      </c>
      <c r="B110" s="25">
        <v>2</v>
      </c>
      <c r="C110" s="27">
        <v>23.75</v>
      </c>
      <c r="F110">
        <v>3191</v>
      </c>
      <c r="G110">
        <v>1822</v>
      </c>
      <c r="H110">
        <f t="shared" si="3"/>
        <v>1.7513721185510429</v>
      </c>
      <c r="I110" s="10">
        <v>4955</v>
      </c>
      <c r="J110" s="10">
        <v>1862</v>
      </c>
      <c r="K110">
        <f t="shared" si="4"/>
        <v>2.6611170784103115</v>
      </c>
      <c r="L110">
        <v>5730</v>
      </c>
      <c r="M110">
        <v>2450</v>
      </c>
      <c r="N110">
        <f t="shared" si="5"/>
        <v>2.3387755102040817</v>
      </c>
      <c r="O110" t="s">
        <v>271</v>
      </c>
    </row>
    <row r="111" spans="1:15">
      <c r="A111" s="25">
        <v>17.5</v>
      </c>
      <c r="B111" s="25">
        <v>2</v>
      </c>
      <c r="C111" s="27">
        <v>26.875</v>
      </c>
      <c r="F111">
        <v>3947</v>
      </c>
      <c r="G111">
        <v>1716</v>
      </c>
      <c r="H111">
        <f t="shared" si="3"/>
        <v>2.3001165501165501</v>
      </c>
      <c r="I111" s="10">
        <v>6061</v>
      </c>
      <c r="J111" s="10">
        <v>1761</v>
      </c>
      <c r="K111">
        <f t="shared" si="4"/>
        <v>3.4417944349801251</v>
      </c>
      <c r="L111">
        <v>7339</v>
      </c>
      <c r="M111">
        <v>2583</v>
      </c>
      <c r="N111">
        <f t="shared" si="5"/>
        <v>2.8412698412698414</v>
      </c>
      <c r="O111" t="s">
        <v>271</v>
      </c>
    </row>
    <row r="112" spans="1:15">
      <c r="A112" s="25">
        <v>17.5</v>
      </c>
      <c r="B112" s="25">
        <v>2</v>
      </c>
      <c r="C112" s="27">
        <v>30</v>
      </c>
      <c r="F112">
        <v>4788</v>
      </c>
      <c r="G112">
        <v>1798</v>
      </c>
      <c r="H112">
        <f t="shared" si="3"/>
        <v>2.6629588431590658</v>
      </c>
      <c r="I112" s="10">
        <v>6651</v>
      </c>
      <c r="J112" s="10">
        <v>1985</v>
      </c>
      <c r="K112">
        <f t="shared" si="4"/>
        <v>3.3506297229219144</v>
      </c>
      <c r="L112">
        <v>8826</v>
      </c>
      <c r="M112">
        <v>2485</v>
      </c>
      <c r="N112">
        <f t="shared" si="5"/>
        <v>3.5517102615694167</v>
      </c>
      <c r="O112" t="s">
        <v>271</v>
      </c>
    </row>
    <row r="113" spans="1:15">
      <c r="A113" s="25">
        <v>17.5</v>
      </c>
      <c r="B113" s="25">
        <v>2.5</v>
      </c>
      <c r="C113" s="27">
        <v>17.5</v>
      </c>
      <c r="F113">
        <v>2051</v>
      </c>
      <c r="G113">
        <v>1987</v>
      </c>
      <c r="H113">
        <f t="shared" si="3"/>
        <v>1.0322093608454956</v>
      </c>
      <c r="I113" s="10">
        <v>3262</v>
      </c>
      <c r="J113" s="10">
        <v>2330</v>
      </c>
      <c r="K113">
        <f t="shared" si="4"/>
        <v>1.4</v>
      </c>
      <c r="L113">
        <v>3545</v>
      </c>
      <c r="M113">
        <v>2683</v>
      </c>
      <c r="N113">
        <f t="shared" si="5"/>
        <v>1.3212821468505405</v>
      </c>
      <c r="O113" t="s">
        <v>271</v>
      </c>
    </row>
    <row r="114" spans="1:15">
      <c r="A114" s="25">
        <v>17.5</v>
      </c>
      <c r="B114" s="25">
        <v>2.5</v>
      </c>
      <c r="C114" s="27">
        <v>20.625</v>
      </c>
      <c r="F114">
        <v>3548</v>
      </c>
      <c r="G114">
        <v>1906</v>
      </c>
      <c r="H114">
        <f t="shared" si="3"/>
        <v>1.8614900314795384</v>
      </c>
      <c r="I114" s="10">
        <v>4436</v>
      </c>
      <c r="J114" s="10">
        <v>2154</v>
      </c>
      <c r="K114">
        <f t="shared" si="4"/>
        <v>2.0594243268337977</v>
      </c>
      <c r="L114">
        <v>6350</v>
      </c>
      <c r="M114">
        <v>2455</v>
      </c>
      <c r="N114">
        <f t="shared" si="5"/>
        <v>2.5865580448065173</v>
      </c>
      <c r="O114" t="s">
        <v>271</v>
      </c>
    </row>
    <row r="115" spans="1:15">
      <c r="A115" s="25">
        <v>17.5</v>
      </c>
      <c r="B115" s="25">
        <v>2.5</v>
      </c>
      <c r="C115" s="27">
        <v>23.75</v>
      </c>
      <c r="F115">
        <v>3746</v>
      </c>
      <c r="G115">
        <v>1915</v>
      </c>
      <c r="H115">
        <f t="shared" si="3"/>
        <v>1.9561357702349869</v>
      </c>
      <c r="I115" s="10">
        <v>6005</v>
      </c>
      <c r="J115" s="10">
        <v>2156</v>
      </c>
      <c r="K115">
        <f t="shared" si="4"/>
        <v>2.7852504638218925</v>
      </c>
      <c r="L115">
        <v>7213</v>
      </c>
      <c r="M115">
        <v>2390</v>
      </c>
      <c r="N115">
        <f t="shared" si="5"/>
        <v>3.0179916317991631</v>
      </c>
      <c r="O115" t="s">
        <v>271</v>
      </c>
    </row>
    <row r="116" spans="1:15">
      <c r="A116" s="25">
        <v>17.5</v>
      </c>
      <c r="B116" s="25">
        <v>2.5</v>
      </c>
      <c r="C116" s="27">
        <v>26.875</v>
      </c>
      <c r="F116">
        <v>3297</v>
      </c>
      <c r="G116">
        <v>2059</v>
      </c>
      <c r="H116">
        <f t="shared" si="3"/>
        <v>1.6012627489072366</v>
      </c>
      <c r="I116" s="10">
        <v>5944</v>
      </c>
      <c r="J116" s="10">
        <v>2120</v>
      </c>
      <c r="K116">
        <f t="shared" si="4"/>
        <v>2.8037735849056604</v>
      </c>
      <c r="L116">
        <v>7119</v>
      </c>
      <c r="M116">
        <v>2578</v>
      </c>
      <c r="N116">
        <f t="shared" si="5"/>
        <v>2.76144297905353</v>
      </c>
      <c r="O116" t="s">
        <v>271</v>
      </c>
    </row>
    <row r="117" spans="1:15">
      <c r="A117" s="25">
        <v>17.5</v>
      </c>
      <c r="B117" s="25">
        <v>2.5</v>
      </c>
      <c r="C117" s="27">
        <v>30</v>
      </c>
      <c r="F117">
        <v>4302</v>
      </c>
      <c r="G117">
        <v>1913</v>
      </c>
      <c r="H117">
        <f t="shared" si="3"/>
        <v>2.2488238369053843</v>
      </c>
      <c r="I117" s="10">
        <v>6664</v>
      </c>
      <c r="J117" s="10">
        <v>2125</v>
      </c>
      <c r="K117">
        <f t="shared" si="4"/>
        <v>3.1360000000000001</v>
      </c>
      <c r="L117">
        <v>7937</v>
      </c>
      <c r="M117">
        <v>2835</v>
      </c>
      <c r="N117">
        <f t="shared" si="5"/>
        <v>2.7996472663139329</v>
      </c>
      <c r="O117" t="s">
        <v>271</v>
      </c>
    </row>
    <row r="118" spans="1:15">
      <c r="A118" s="25">
        <v>17.5</v>
      </c>
      <c r="B118" s="25">
        <v>3</v>
      </c>
      <c r="C118" s="27">
        <v>17.5</v>
      </c>
      <c r="F118">
        <v>2950</v>
      </c>
      <c r="G118">
        <v>2272</v>
      </c>
      <c r="H118">
        <f t="shared" si="3"/>
        <v>1.2984154929577465</v>
      </c>
      <c r="I118" s="10">
        <v>4467</v>
      </c>
      <c r="J118" s="10">
        <v>2452</v>
      </c>
      <c r="K118">
        <f t="shared" si="4"/>
        <v>1.8217781402936379</v>
      </c>
      <c r="L118">
        <v>5266</v>
      </c>
      <c r="M118">
        <v>2759</v>
      </c>
      <c r="N118">
        <f t="shared" si="5"/>
        <v>1.9086625588981514</v>
      </c>
      <c r="O118" t="s">
        <v>271</v>
      </c>
    </row>
    <row r="119" spans="1:15">
      <c r="A119" s="25">
        <v>17.5</v>
      </c>
      <c r="B119" s="25">
        <v>3</v>
      </c>
      <c r="C119" s="27">
        <v>20.625</v>
      </c>
      <c r="F119">
        <v>2813</v>
      </c>
      <c r="G119">
        <v>2396</v>
      </c>
      <c r="H119">
        <f t="shared" si="3"/>
        <v>1.1740400667779634</v>
      </c>
      <c r="I119" s="10">
        <v>4061</v>
      </c>
      <c r="J119" s="10">
        <v>2369</v>
      </c>
      <c r="K119">
        <f t="shared" si="4"/>
        <v>1.7142254115660616</v>
      </c>
      <c r="L119">
        <v>5040</v>
      </c>
      <c r="M119">
        <v>3013</v>
      </c>
      <c r="N119">
        <f t="shared" si="5"/>
        <v>1.6727514105542649</v>
      </c>
      <c r="O119" t="s">
        <v>271</v>
      </c>
    </row>
    <row r="120" spans="1:15">
      <c r="A120" s="25">
        <v>17.5</v>
      </c>
      <c r="B120" s="25">
        <v>3</v>
      </c>
      <c r="C120" s="27">
        <v>23.75</v>
      </c>
      <c r="F120">
        <v>3490</v>
      </c>
      <c r="G120">
        <v>2443</v>
      </c>
      <c r="H120">
        <f t="shared" si="3"/>
        <v>1.4285714285714286</v>
      </c>
      <c r="I120" s="10">
        <v>4771</v>
      </c>
      <c r="J120" s="10">
        <v>2650</v>
      </c>
      <c r="K120">
        <f t="shared" si="4"/>
        <v>1.800377358490566</v>
      </c>
      <c r="L120">
        <v>5760</v>
      </c>
      <c r="M120">
        <v>3257</v>
      </c>
      <c r="N120">
        <f t="shared" si="5"/>
        <v>1.7684986183604543</v>
      </c>
      <c r="O120" t="s">
        <v>271</v>
      </c>
    </row>
    <row r="121" spans="1:15">
      <c r="A121" s="25">
        <v>17.5</v>
      </c>
      <c r="B121" s="25">
        <v>3</v>
      </c>
      <c r="C121" s="27">
        <v>26.875</v>
      </c>
      <c r="F121">
        <v>3616</v>
      </c>
      <c r="G121">
        <v>2350</v>
      </c>
      <c r="H121">
        <f t="shared" si="3"/>
        <v>1.5387234042553191</v>
      </c>
      <c r="I121" s="10">
        <v>5097</v>
      </c>
      <c r="J121" s="10">
        <v>2935</v>
      </c>
      <c r="K121">
        <f t="shared" si="4"/>
        <v>1.7366269165247019</v>
      </c>
      <c r="L121">
        <v>6242</v>
      </c>
      <c r="M121">
        <v>3059</v>
      </c>
      <c r="N121">
        <f t="shared" si="5"/>
        <v>2.0405361229159857</v>
      </c>
      <c r="O121" t="s">
        <v>271</v>
      </c>
    </row>
    <row r="122" spans="1:15">
      <c r="A122" s="25">
        <v>17.5</v>
      </c>
      <c r="B122" s="25">
        <v>3</v>
      </c>
      <c r="C122" s="27">
        <v>30</v>
      </c>
      <c r="F122">
        <v>3998</v>
      </c>
      <c r="G122">
        <v>1964</v>
      </c>
      <c r="H122">
        <f t="shared" si="3"/>
        <v>2.0356415478615073</v>
      </c>
      <c r="I122" s="10">
        <v>5932</v>
      </c>
      <c r="J122" s="10">
        <v>1936</v>
      </c>
      <c r="K122">
        <f t="shared" si="4"/>
        <v>3.0640495867768593</v>
      </c>
      <c r="L122">
        <v>7770</v>
      </c>
      <c r="M122">
        <v>2548</v>
      </c>
      <c r="N122">
        <f t="shared" si="5"/>
        <v>3.0494505494505493</v>
      </c>
      <c r="O122" t="s">
        <v>271</v>
      </c>
    </row>
    <row r="123" spans="1:15">
      <c r="A123" s="25">
        <v>5</v>
      </c>
      <c r="B123" s="25">
        <v>5</v>
      </c>
      <c r="C123" s="27">
        <v>10</v>
      </c>
      <c r="F123">
        <v>2319</v>
      </c>
      <c r="G123">
        <v>3410</v>
      </c>
      <c r="H123">
        <f t="shared" si="3"/>
        <v>0.68005865102639296</v>
      </c>
      <c r="I123" s="10">
        <v>4236</v>
      </c>
      <c r="J123" s="10">
        <v>3881</v>
      </c>
      <c r="K123">
        <f t="shared" si="4"/>
        <v>1.091471270291162</v>
      </c>
      <c r="L123">
        <v>6789</v>
      </c>
      <c r="M123">
        <v>4554</v>
      </c>
      <c r="N123">
        <f t="shared" si="5"/>
        <v>1.4907773386034255</v>
      </c>
      <c r="O123" t="s">
        <v>270</v>
      </c>
    </row>
    <row r="124" spans="1:15">
      <c r="A124" s="25">
        <v>5</v>
      </c>
      <c r="B124" s="25">
        <v>5</v>
      </c>
      <c r="C124" s="27">
        <v>10</v>
      </c>
      <c r="F124">
        <v>2165</v>
      </c>
      <c r="G124">
        <v>3309</v>
      </c>
      <c r="H124">
        <f t="shared" si="3"/>
        <v>0.6542762163795709</v>
      </c>
      <c r="I124" s="10">
        <v>4518</v>
      </c>
      <c r="J124" s="10">
        <v>3732</v>
      </c>
      <c r="K124">
        <f t="shared" si="4"/>
        <v>1.2106109324758842</v>
      </c>
      <c r="L124">
        <v>7172</v>
      </c>
      <c r="M124">
        <v>4490</v>
      </c>
      <c r="N124">
        <f t="shared" si="5"/>
        <v>1.5973273942093542</v>
      </c>
      <c r="O124" t="s">
        <v>270</v>
      </c>
    </row>
    <row r="125" spans="1:15">
      <c r="A125" s="25">
        <v>5</v>
      </c>
      <c r="B125" s="25">
        <v>5</v>
      </c>
      <c r="C125" s="27">
        <v>10</v>
      </c>
      <c r="F125">
        <v>2384</v>
      </c>
      <c r="G125">
        <v>3097</v>
      </c>
      <c r="H125">
        <f t="shared" si="3"/>
        <v>0.76977720374556025</v>
      </c>
      <c r="I125" s="10">
        <v>4008</v>
      </c>
      <c r="J125" s="10">
        <v>3260</v>
      </c>
      <c r="K125">
        <f t="shared" si="4"/>
        <v>1.2294478527607362</v>
      </c>
      <c r="L125">
        <v>5382</v>
      </c>
      <c r="M125">
        <v>4533</v>
      </c>
      <c r="N125">
        <f t="shared" si="5"/>
        <v>1.187293183322303</v>
      </c>
      <c r="O125" t="s">
        <v>270</v>
      </c>
    </row>
    <row r="126" spans="1:15">
      <c r="A126" s="25">
        <v>5</v>
      </c>
      <c r="B126" s="25">
        <v>5</v>
      </c>
      <c r="C126" s="27">
        <v>10</v>
      </c>
      <c r="F126">
        <v>1379</v>
      </c>
      <c r="G126">
        <v>3183</v>
      </c>
      <c r="H126">
        <f t="shared" si="3"/>
        <v>0.43323908262645305</v>
      </c>
      <c r="I126" s="10">
        <v>3077</v>
      </c>
      <c r="J126" s="10">
        <v>3449</v>
      </c>
      <c r="K126">
        <f t="shared" si="4"/>
        <v>0.89214265004349091</v>
      </c>
      <c r="L126">
        <v>4523</v>
      </c>
      <c r="M126">
        <v>4708</v>
      </c>
      <c r="N126">
        <f t="shared" si="5"/>
        <v>0.96070518266779947</v>
      </c>
      <c r="O126" t="s">
        <v>270</v>
      </c>
    </row>
    <row r="127" spans="1:15">
      <c r="A127" s="25">
        <v>5</v>
      </c>
      <c r="B127" s="25">
        <v>5</v>
      </c>
      <c r="C127" s="27">
        <v>10</v>
      </c>
      <c r="F127">
        <v>2112</v>
      </c>
      <c r="G127">
        <v>3504</v>
      </c>
      <c r="H127">
        <f t="shared" si="3"/>
        <v>0.60273972602739723</v>
      </c>
      <c r="I127" s="10">
        <v>3764</v>
      </c>
      <c r="J127" s="10">
        <v>3778</v>
      </c>
      <c r="K127">
        <f t="shared" si="4"/>
        <v>0.99629433562731606</v>
      </c>
      <c r="L127">
        <v>5238</v>
      </c>
      <c r="M127">
        <v>4703</v>
      </c>
      <c r="N127">
        <f t="shared" si="5"/>
        <v>1.1137571762704657</v>
      </c>
      <c r="O127" t="s">
        <v>270</v>
      </c>
    </row>
    <row r="128" spans="1:15">
      <c r="A128" s="25">
        <v>5</v>
      </c>
      <c r="B128" s="25">
        <v>5</v>
      </c>
      <c r="C128" s="27">
        <v>10</v>
      </c>
      <c r="F128">
        <v>2276</v>
      </c>
      <c r="G128">
        <v>3536</v>
      </c>
      <c r="H128">
        <f t="shared" si="3"/>
        <v>0.64366515837104077</v>
      </c>
      <c r="I128" s="10">
        <v>3875</v>
      </c>
      <c r="J128" s="10">
        <v>3629</v>
      </c>
      <c r="K128">
        <f t="shared" si="4"/>
        <v>1.0677872692201709</v>
      </c>
      <c r="L128">
        <v>5435</v>
      </c>
      <c r="M128">
        <v>5080</v>
      </c>
      <c r="N128">
        <f t="shared" si="5"/>
        <v>1.0698818897637796</v>
      </c>
      <c r="O128" t="s">
        <v>270</v>
      </c>
    </row>
    <row r="129" spans="1:15">
      <c r="A129" s="25">
        <v>5</v>
      </c>
      <c r="B129" s="25">
        <v>5</v>
      </c>
      <c r="C129" s="27">
        <v>10</v>
      </c>
      <c r="F129">
        <v>2330</v>
      </c>
      <c r="G129">
        <v>3717</v>
      </c>
      <c r="H129">
        <f t="shared" si="3"/>
        <v>0.62684960990045735</v>
      </c>
      <c r="I129" s="10">
        <v>3740</v>
      </c>
      <c r="J129" s="10">
        <v>3722</v>
      </c>
      <c r="K129">
        <f t="shared" si="4"/>
        <v>1.0048361096184848</v>
      </c>
      <c r="L129">
        <v>5812</v>
      </c>
      <c r="M129">
        <v>4633</v>
      </c>
      <c r="N129">
        <f t="shared" si="5"/>
        <v>1.2544787394776602</v>
      </c>
      <c r="O129" t="s">
        <v>270</v>
      </c>
    </row>
    <row r="130" spans="1:15">
      <c r="A130" s="25">
        <v>15</v>
      </c>
      <c r="B130" s="25">
        <v>1</v>
      </c>
      <c r="C130" s="27">
        <v>17.5</v>
      </c>
      <c r="F130">
        <v>2586</v>
      </c>
      <c r="G130">
        <v>1230</v>
      </c>
      <c r="H130">
        <f t="shared" si="3"/>
        <v>2.102439024390244</v>
      </c>
      <c r="I130" s="10">
        <v>4327</v>
      </c>
      <c r="J130" s="10">
        <v>1527</v>
      </c>
      <c r="K130">
        <f t="shared" si="4"/>
        <v>2.8336607727570398</v>
      </c>
      <c r="L130">
        <v>6348</v>
      </c>
      <c r="M130">
        <v>2120</v>
      </c>
      <c r="N130">
        <f t="shared" si="5"/>
        <v>2.9943396226415095</v>
      </c>
      <c r="O130" t="s">
        <v>271</v>
      </c>
    </row>
    <row r="131" spans="1:15">
      <c r="A131" s="25">
        <v>15</v>
      </c>
      <c r="B131" s="25">
        <v>1</v>
      </c>
      <c r="C131" s="27">
        <v>20.625</v>
      </c>
      <c r="F131">
        <v>4298</v>
      </c>
      <c r="G131">
        <v>1465</v>
      </c>
      <c r="H131">
        <f t="shared" ref="H131:H193" si="6">F131/G131</f>
        <v>2.9337883959044371</v>
      </c>
      <c r="I131" s="10">
        <v>6770</v>
      </c>
      <c r="J131" s="10">
        <v>1632</v>
      </c>
      <c r="K131">
        <f t="shared" ref="K131:K193" si="7">I131/J131</f>
        <v>4.1482843137254903</v>
      </c>
      <c r="L131">
        <v>9241</v>
      </c>
      <c r="M131">
        <v>2084</v>
      </c>
      <c r="N131">
        <f t="shared" ref="N131:N193" si="8">L131/M131</f>
        <v>4.4342610364683299</v>
      </c>
      <c r="O131" t="s">
        <v>271</v>
      </c>
    </row>
    <row r="132" spans="1:15">
      <c r="A132" s="25">
        <v>15</v>
      </c>
      <c r="B132" s="25">
        <v>1</v>
      </c>
      <c r="C132" s="27">
        <v>23.75</v>
      </c>
      <c r="F132">
        <v>3883</v>
      </c>
      <c r="G132">
        <v>1558</v>
      </c>
      <c r="H132">
        <f t="shared" si="6"/>
        <v>2.4922978177150195</v>
      </c>
      <c r="I132" s="10">
        <v>6001</v>
      </c>
      <c r="J132" s="10">
        <v>1747</v>
      </c>
      <c r="K132">
        <f t="shared" si="7"/>
        <v>3.4350314825414996</v>
      </c>
      <c r="L132">
        <v>8371</v>
      </c>
      <c r="M132">
        <v>2071</v>
      </c>
      <c r="N132">
        <f t="shared" si="8"/>
        <v>4.0420086914534039</v>
      </c>
      <c r="O132" t="s">
        <v>271</v>
      </c>
    </row>
    <row r="133" spans="1:15">
      <c r="A133" s="25">
        <v>15</v>
      </c>
      <c r="B133" s="25">
        <v>1</v>
      </c>
      <c r="C133" s="27">
        <v>26.875</v>
      </c>
      <c r="F133">
        <v>4058</v>
      </c>
      <c r="G133">
        <v>1476</v>
      </c>
      <c r="H133">
        <f t="shared" si="6"/>
        <v>2.7493224932249323</v>
      </c>
      <c r="I133" s="10">
        <v>7034</v>
      </c>
      <c r="J133" s="10">
        <v>1793</v>
      </c>
      <c r="K133">
        <f t="shared" si="7"/>
        <v>3.9230340211935304</v>
      </c>
      <c r="L133">
        <v>8739</v>
      </c>
      <c r="M133">
        <v>2076</v>
      </c>
      <c r="N133">
        <f t="shared" si="8"/>
        <v>4.2095375722543356</v>
      </c>
      <c r="O133" t="s">
        <v>271</v>
      </c>
    </row>
    <row r="134" spans="1:15">
      <c r="A134" s="25">
        <v>15</v>
      </c>
      <c r="B134" s="25">
        <v>1</v>
      </c>
      <c r="C134" s="27">
        <v>30</v>
      </c>
      <c r="F134">
        <v>5038</v>
      </c>
      <c r="G134">
        <v>1502</v>
      </c>
      <c r="H134">
        <f t="shared" si="6"/>
        <v>3.3541944074567245</v>
      </c>
      <c r="I134" s="10">
        <v>7186</v>
      </c>
      <c r="J134" s="10">
        <v>1620</v>
      </c>
      <c r="K134">
        <f t="shared" si="7"/>
        <v>4.4358024691358029</v>
      </c>
      <c r="L134">
        <v>9287</v>
      </c>
      <c r="M134">
        <v>2154</v>
      </c>
      <c r="N134">
        <f t="shared" si="8"/>
        <v>4.3115134633240482</v>
      </c>
      <c r="O134" t="s">
        <v>271</v>
      </c>
    </row>
    <row r="135" spans="1:15">
      <c r="A135" s="25">
        <v>15</v>
      </c>
      <c r="B135" s="25">
        <v>1.5</v>
      </c>
      <c r="C135" s="27">
        <v>17.5</v>
      </c>
      <c r="F135">
        <v>2963</v>
      </c>
      <c r="G135">
        <v>1913</v>
      </c>
      <c r="H135">
        <f t="shared" si="6"/>
        <v>1.5488761108207005</v>
      </c>
      <c r="I135" s="10">
        <v>4417</v>
      </c>
      <c r="J135" s="10">
        <v>2410</v>
      </c>
      <c r="K135">
        <f t="shared" si="7"/>
        <v>1.8327800829875518</v>
      </c>
      <c r="L135">
        <v>5865</v>
      </c>
      <c r="M135">
        <v>2914</v>
      </c>
      <c r="N135">
        <f t="shared" si="8"/>
        <v>2.0126973232669871</v>
      </c>
      <c r="O135" t="s">
        <v>271</v>
      </c>
    </row>
    <row r="136" spans="1:15">
      <c r="A136" s="25">
        <v>15</v>
      </c>
      <c r="B136" s="25">
        <v>1.5</v>
      </c>
      <c r="C136" s="27">
        <v>20.625</v>
      </c>
      <c r="F136">
        <v>3782</v>
      </c>
      <c r="G136">
        <v>2135</v>
      </c>
      <c r="H136">
        <f t="shared" si="6"/>
        <v>1.7714285714285714</v>
      </c>
      <c r="I136" s="10">
        <v>5361</v>
      </c>
      <c r="J136" s="10">
        <v>2198</v>
      </c>
      <c r="K136">
        <f t="shared" si="7"/>
        <v>2.4390354868061874</v>
      </c>
      <c r="L136">
        <v>5393</v>
      </c>
      <c r="M136">
        <v>2851</v>
      </c>
      <c r="N136">
        <f t="shared" si="8"/>
        <v>1.8916169764994739</v>
      </c>
      <c r="O136" t="s">
        <v>271</v>
      </c>
    </row>
    <row r="137" spans="1:15">
      <c r="A137" s="25">
        <v>15</v>
      </c>
      <c r="B137" s="25">
        <v>1.5</v>
      </c>
      <c r="C137" s="27">
        <v>23.75</v>
      </c>
      <c r="F137">
        <v>3837</v>
      </c>
      <c r="G137">
        <v>2188</v>
      </c>
      <c r="H137">
        <f t="shared" si="6"/>
        <v>1.7536563071297988</v>
      </c>
      <c r="I137" s="10">
        <v>6165</v>
      </c>
      <c r="J137" s="10">
        <v>2412</v>
      </c>
      <c r="K137">
        <f t="shared" si="7"/>
        <v>2.5559701492537314</v>
      </c>
      <c r="L137">
        <v>6569</v>
      </c>
      <c r="M137">
        <v>2884</v>
      </c>
      <c r="N137">
        <f t="shared" si="8"/>
        <v>2.2777392510402219</v>
      </c>
      <c r="O137" t="s">
        <v>271</v>
      </c>
    </row>
    <row r="138" spans="1:15">
      <c r="A138" s="25">
        <v>15</v>
      </c>
      <c r="B138" s="25">
        <v>1.5</v>
      </c>
      <c r="C138" s="27">
        <v>26.875</v>
      </c>
      <c r="F138">
        <v>5072</v>
      </c>
      <c r="G138">
        <v>1803</v>
      </c>
      <c r="H138">
        <f t="shared" si="6"/>
        <v>2.8130892956184139</v>
      </c>
      <c r="I138" s="10">
        <v>7363</v>
      </c>
      <c r="J138" s="10">
        <v>2000</v>
      </c>
      <c r="K138">
        <f t="shared" si="7"/>
        <v>3.6815000000000002</v>
      </c>
      <c r="L138">
        <v>8699</v>
      </c>
      <c r="M138">
        <v>2458</v>
      </c>
      <c r="N138">
        <f t="shared" si="8"/>
        <v>3.5390561432058583</v>
      </c>
      <c r="O138" t="s">
        <v>271</v>
      </c>
    </row>
    <row r="139" spans="1:15">
      <c r="A139" s="25">
        <v>15</v>
      </c>
      <c r="B139" s="25">
        <v>1.5</v>
      </c>
      <c r="C139" s="27">
        <v>30</v>
      </c>
      <c r="F139">
        <v>4931</v>
      </c>
      <c r="G139">
        <v>1794</v>
      </c>
      <c r="H139">
        <f t="shared" si="6"/>
        <v>2.7486064659977703</v>
      </c>
      <c r="I139" s="10">
        <v>7490</v>
      </c>
      <c r="J139" s="10">
        <v>1899</v>
      </c>
      <c r="K139">
        <f t="shared" si="7"/>
        <v>3.9441811479726172</v>
      </c>
      <c r="L139">
        <v>9991</v>
      </c>
      <c r="M139">
        <v>2356</v>
      </c>
      <c r="N139">
        <f t="shared" si="8"/>
        <v>4.2406621392190154</v>
      </c>
      <c r="O139" t="s">
        <v>271</v>
      </c>
    </row>
    <row r="140" spans="1:15">
      <c r="A140" s="25">
        <v>15</v>
      </c>
      <c r="B140" s="25">
        <v>2</v>
      </c>
      <c r="C140" s="27">
        <v>17.5</v>
      </c>
      <c r="F140">
        <v>2804</v>
      </c>
      <c r="G140">
        <v>2078</v>
      </c>
      <c r="H140">
        <f t="shared" si="6"/>
        <v>1.3493743984600577</v>
      </c>
      <c r="I140" s="10">
        <v>4751</v>
      </c>
      <c r="J140" s="10">
        <v>2266</v>
      </c>
      <c r="K140">
        <f t="shared" si="7"/>
        <v>2.0966460723742277</v>
      </c>
      <c r="L140">
        <v>5652</v>
      </c>
      <c r="M140">
        <v>2968</v>
      </c>
      <c r="N140">
        <f t="shared" si="8"/>
        <v>1.9043126684636118</v>
      </c>
      <c r="O140" t="s">
        <v>271</v>
      </c>
    </row>
    <row r="141" spans="1:15">
      <c r="A141" s="25">
        <v>15</v>
      </c>
      <c r="B141" s="25">
        <v>2</v>
      </c>
      <c r="C141" s="27">
        <v>20.625</v>
      </c>
      <c r="F141">
        <v>3148</v>
      </c>
      <c r="G141">
        <v>2381</v>
      </c>
      <c r="H141">
        <f t="shared" si="6"/>
        <v>1.3221335573288535</v>
      </c>
      <c r="I141" s="10">
        <v>5344</v>
      </c>
      <c r="J141" s="10">
        <v>2397</v>
      </c>
      <c r="K141">
        <f t="shared" si="7"/>
        <v>2.229453483521068</v>
      </c>
      <c r="L141">
        <v>6725</v>
      </c>
      <c r="M141">
        <v>2973</v>
      </c>
      <c r="N141">
        <f t="shared" si="8"/>
        <v>2.2620248906828118</v>
      </c>
      <c r="O141" t="s">
        <v>271</v>
      </c>
    </row>
    <row r="142" spans="1:15">
      <c r="A142" s="25">
        <v>15</v>
      </c>
      <c r="B142" s="25">
        <v>2</v>
      </c>
      <c r="C142" s="27">
        <v>23.75</v>
      </c>
      <c r="F142">
        <v>3535</v>
      </c>
      <c r="G142">
        <v>2241</v>
      </c>
      <c r="H142">
        <f t="shared" si="6"/>
        <v>1.5774207942882641</v>
      </c>
      <c r="I142" s="10">
        <v>5763</v>
      </c>
      <c r="J142" s="10">
        <v>2287</v>
      </c>
      <c r="K142">
        <f t="shared" si="7"/>
        <v>2.5198950590292961</v>
      </c>
      <c r="L142">
        <v>7427</v>
      </c>
      <c r="M142">
        <v>3004</v>
      </c>
      <c r="N142">
        <f t="shared" si="8"/>
        <v>2.4723701731025298</v>
      </c>
      <c r="O142" t="s">
        <v>271</v>
      </c>
    </row>
    <row r="143" spans="1:15">
      <c r="A143" s="25">
        <v>15</v>
      </c>
      <c r="B143" s="25">
        <v>2</v>
      </c>
      <c r="C143" s="27">
        <v>26.875</v>
      </c>
      <c r="F143">
        <v>4180</v>
      </c>
      <c r="G143">
        <v>2204</v>
      </c>
      <c r="H143">
        <f t="shared" si="6"/>
        <v>1.896551724137931</v>
      </c>
      <c r="I143" s="10">
        <v>5767</v>
      </c>
      <c r="J143" s="10">
        <v>2178</v>
      </c>
      <c r="K143">
        <f t="shared" si="7"/>
        <v>2.6478420569329661</v>
      </c>
      <c r="L143">
        <v>7284</v>
      </c>
      <c r="M143">
        <v>2981</v>
      </c>
      <c r="N143">
        <f t="shared" si="8"/>
        <v>2.4434753438443475</v>
      </c>
      <c r="O143" t="s">
        <v>271</v>
      </c>
    </row>
    <row r="144" spans="1:15">
      <c r="A144" s="25">
        <v>15</v>
      </c>
      <c r="B144" s="25">
        <v>2</v>
      </c>
      <c r="C144" s="27">
        <v>30</v>
      </c>
      <c r="F144">
        <v>4345</v>
      </c>
      <c r="G144">
        <v>2296</v>
      </c>
      <c r="H144">
        <f t="shared" si="6"/>
        <v>1.8924216027874565</v>
      </c>
      <c r="I144" s="10">
        <v>6391</v>
      </c>
      <c r="J144" s="10">
        <v>2484</v>
      </c>
      <c r="K144">
        <f t="shared" si="7"/>
        <v>2.5728663446054751</v>
      </c>
      <c r="L144">
        <v>6758</v>
      </c>
      <c r="M144">
        <v>3147</v>
      </c>
      <c r="N144">
        <f t="shared" si="8"/>
        <v>2.1474420082618368</v>
      </c>
      <c r="O144" t="s">
        <v>271</v>
      </c>
    </row>
    <row r="145" spans="1:15">
      <c r="A145" s="25">
        <v>15</v>
      </c>
      <c r="B145" s="25">
        <v>2.5</v>
      </c>
      <c r="C145" s="27">
        <v>17.5</v>
      </c>
      <c r="F145">
        <v>2353</v>
      </c>
      <c r="G145">
        <v>2769</v>
      </c>
      <c r="H145">
        <f t="shared" si="6"/>
        <v>0.84976525821596249</v>
      </c>
      <c r="I145" s="10">
        <v>3347</v>
      </c>
      <c r="J145" s="10">
        <v>2971</v>
      </c>
      <c r="K145">
        <f t="shared" si="7"/>
        <v>1.1265567149108044</v>
      </c>
      <c r="L145">
        <v>4162</v>
      </c>
      <c r="M145">
        <v>3281</v>
      </c>
      <c r="N145">
        <f t="shared" si="8"/>
        <v>1.2685156964340141</v>
      </c>
      <c r="O145" t="s">
        <v>271</v>
      </c>
    </row>
    <row r="146" spans="1:15">
      <c r="A146" s="25">
        <v>15</v>
      </c>
      <c r="B146" s="25">
        <v>2.5</v>
      </c>
      <c r="C146" s="27">
        <v>20.625</v>
      </c>
      <c r="F146">
        <v>3693</v>
      </c>
      <c r="G146">
        <v>2147</v>
      </c>
      <c r="H146">
        <f t="shared" si="6"/>
        <v>1.7200745225896601</v>
      </c>
      <c r="I146" s="10">
        <v>5145</v>
      </c>
      <c r="J146" s="10">
        <v>2723</v>
      </c>
      <c r="K146">
        <f t="shared" si="7"/>
        <v>1.8894601542416452</v>
      </c>
      <c r="L146">
        <v>8043</v>
      </c>
      <c r="M146">
        <v>3144</v>
      </c>
      <c r="N146">
        <f t="shared" si="8"/>
        <v>2.5582061068702289</v>
      </c>
      <c r="O146" t="s">
        <v>271</v>
      </c>
    </row>
    <row r="147" spans="1:15">
      <c r="A147" s="25">
        <v>15</v>
      </c>
      <c r="B147" s="25">
        <v>2.5</v>
      </c>
      <c r="C147" s="27">
        <v>23.75</v>
      </c>
      <c r="F147">
        <v>3367</v>
      </c>
      <c r="G147">
        <v>2280</v>
      </c>
      <c r="H147">
        <f t="shared" si="6"/>
        <v>1.4767543859649124</v>
      </c>
      <c r="I147" s="10">
        <v>5314</v>
      </c>
      <c r="J147" s="10">
        <v>2562</v>
      </c>
      <c r="K147">
        <f t="shared" si="7"/>
        <v>2.0741608118657298</v>
      </c>
      <c r="L147">
        <v>6635</v>
      </c>
      <c r="M147">
        <v>2869</v>
      </c>
      <c r="N147">
        <f t="shared" si="8"/>
        <v>2.3126524921575462</v>
      </c>
      <c r="O147" t="s">
        <v>271</v>
      </c>
    </row>
    <row r="148" spans="1:15">
      <c r="A148" s="25">
        <v>15</v>
      </c>
      <c r="B148" s="25">
        <v>2.5</v>
      </c>
      <c r="C148" s="27">
        <v>26.875</v>
      </c>
      <c r="F148">
        <v>4104</v>
      </c>
      <c r="G148">
        <v>2387</v>
      </c>
      <c r="H148">
        <f t="shared" si="6"/>
        <v>1.7193129451193967</v>
      </c>
      <c r="I148" s="10">
        <v>6179</v>
      </c>
      <c r="J148" s="10">
        <v>2639</v>
      </c>
      <c r="K148">
        <f t="shared" si="7"/>
        <v>2.3414172034861691</v>
      </c>
      <c r="L148">
        <v>7688</v>
      </c>
      <c r="M148">
        <v>3049</v>
      </c>
      <c r="N148">
        <f t="shared" si="8"/>
        <v>2.5214824532633648</v>
      </c>
      <c r="O148" t="s">
        <v>271</v>
      </c>
    </row>
    <row r="149" spans="1:15">
      <c r="A149" s="25">
        <v>15</v>
      </c>
      <c r="B149" s="25">
        <v>2.5</v>
      </c>
      <c r="C149" s="27">
        <v>30</v>
      </c>
      <c r="F149">
        <v>4002</v>
      </c>
      <c r="G149">
        <v>2288</v>
      </c>
      <c r="H149">
        <f t="shared" si="6"/>
        <v>1.7491258741258742</v>
      </c>
      <c r="I149" s="10">
        <v>5854</v>
      </c>
      <c r="J149" s="10">
        <v>2422</v>
      </c>
      <c r="K149">
        <f t="shared" si="7"/>
        <v>2.4170107349298102</v>
      </c>
      <c r="L149">
        <v>7884</v>
      </c>
      <c r="M149">
        <v>3020</v>
      </c>
      <c r="N149">
        <f t="shared" si="8"/>
        <v>2.6105960264900663</v>
      </c>
      <c r="O149" t="s">
        <v>271</v>
      </c>
    </row>
    <row r="150" spans="1:15">
      <c r="A150" s="25">
        <v>15</v>
      </c>
      <c r="B150" s="25">
        <v>3</v>
      </c>
      <c r="C150" s="27">
        <v>17.5</v>
      </c>
      <c r="F150">
        <v>2547</v>
      </c>
      <c r="G150">
        <v>2811</v>
      </c>
      <c r="H150">
        <f t="shared" si="6"/>
        <v>0.90608324439701171</v>
      </c>
      <c r="I150" s="10">
        <v>3455</v>
      </c>
      <c r="J150" s="10">
        <v>2917</v>
      </c>
      <c r="K150">
        <f t="shared" si="7"/>
        <v>1.1844360644497771</v>
      </c>
      <c r="L150">
        <v>4443</v>
      </c>
      <c r="M150">
        <v>3475</v>
      </c>
      <c r="N150">
        <f t="shared" si="8"/>
        <v>1.2785611510791366</v>
      </c>
      <c r="O150" t="s">
        <v>271</v>
      </c>
    </row>
    <row r="151" spans="1:15">
      <c r="A151" s="25">
        <v>15</v>
      </c>
      <c r="B151" s="25">
        <v>3</v>
      </c>
      <c r="C151" s="27">
        <v>20.625</v>
      </c>
      <c r="F151">
        <v>2934</v>
      </c>
      <c r="G151">
        <v>2886</v>
      </c>
      <c r="H151">
        <f t="shared" si="6"/>
        <v>1.0166320166320166</v>
      </c>
      <c r="I151" s="10">
        <v>4851</v>
      </c>
      <c r="J151" s="10">
        <v>3148</v>
      </c>
      <c r="K151">
        <f t="shared" si="7"/>
        <v>1.5409783989834815</v>
      </c>
      <c r="L151">
        <v>5780</v>
      </c>
      <c r="M151">
        <v>3821</v>
      </c>
      <c r="N151">
        <f t="shared" si="8"/>
        <v>1.512693012300445</v>
      </c>
      <c r="O151" t="s">
        <v>271</v>
      </c>
    </row>
    <row r="152" spans="1:15">
      <c r="A152" s="25">
        <v>15</v>
      </c>
      <c r="B152" s="25">
        <v>3</v>
      </c>
      <c r="C152" s="27">
        <v>23.75</v>
      </c>
      <c r="F152">
        <v>3646</v>
      </c>
      <c r="G152">
        <v>2462</v>
      </c>
      <c r="H152">
        <f t="shared" si="6"/>
        <v>1.4809098294069862</v>
      </c>
      <c r="I152" s="10">
        <v>4844</v>
      </c>
      <c r="J152" s="10">
        <v>2878</v>
      </c>
      <c r="K152">
        <f t="shared" si="7"/>
        <v>1.6831132731063239</v>
      </c>
      <c r="L152">
        <v>5915</v>
      </c>
      <c r="M152">
        <v>3702</v>
      </c>
      <c r="N152">
        <f t="shared" si="8"/>
        <v>1.5977849810913021</v>
      </c>
      <c r="O152" t="s">
        <v>271</v>
      </c>
    </row>
    <row r="153" spans="1:15">
      <c r="A153" s="25">
        <v>15</v>
      </c>
      <c r="B153" s="25">
        <v>3</v>
      </c>
      <c r="C153" s="27">
        <v>26.875</v>
      </c>
      <c r="F153">
        <v>4707</v>
      </c>
      <c r="G153">
        <v>2825</v>
      </c>
      <c r="H153">
        <f t="shared" si="6"/>
        <v>1.6661946902654867</v>
      </c>
      <c r="I153" s="10">
        <v>6792</v>
      </c>
      <c r="J153" s="10">
        <v>3170</v>
      </c>
      <c r="K153">
        <f t="shared" si="7"/>
        <v>2.1425867507886434</v>
      </c>
      <c r="L153">
        <v>7615</v>
      </c>
      <c r="M153">
        <v>3843</v>
      </c>
      <c r="N153">
        <f t="shared" si="8"/>
        <v>1.9815248503773093</v>
      </c>
      <c r="O153" t="s">
        <v>271</v>
      </c>
    </row>
    <row r="154" spans="1:15">
      <c r="A154" s="25">
        <v>15</v>
      </c>
      <c r="B154" s="25">
        <v>3</v>
      </c>
      <c r="C154" s="27">
        <v>30</v>
      </c>
      <c r="F154">
        <v>4473</v>
      </c>
      <c r="G154">
        <v>2781</v>
      </c>
      <c r="H154">
        <f t="shared" si="6"/>
        <v>1.6084142394822007</v>
      </c>
      <c r="I154" s="10">
        <v>6720</v>
      </c>
      <c r="J154" s="10">
        <v>2932</v>
      </c>
      <c r="K154">
        <f t="shared" si="7"/>
        <v>2.291950886766712</v>
      </c>
      <c r="L154">
        <v>8236</v>
      </c>
      <c r="M154">
        <v>3388</v>
      </c>
      <c r="N154">
        <f t="shared" si="8"/>
        <v>2.4309327036599764</v>
      </c>
      <c r="O154" t="s">
        <v>271</v>
      </c>
    </row>
    <row r="155" spans="1:15">
      <c r="A155" s="25">
        <v>5</v>
      </c>
      <c r="B155" s="25">
        <v>5</v>
      </c>
      <c r="C155" s="27">
        <v>10</v>
      </c>
      <c r="F155">
        <v>540</v>
      </c>
      <c r="G155">
        <v>3952</v>
      </c>
      <c r="H155">
        <f t="shared" si="6"/>
        <v>0.13663967611336034</v>
      </c>
      <c r="I155" s="10">
        <v>602</v>
      </c>
      <c r="J155" s="10">
        <v>4071</v>
      </c>
      <c r="K155">
        <f t="shared" si="7"/>
        <v>0.14787521493490544</v>
      </c>
      <c r="L155">
        <v>757</v>
      </c>
      <c r="M155">
        <v>5501</v>
      </c>
      <c r="N155">
        <f t="shared" si="8"/>
        <v>0.13761134339211054</v>
      </c>
      <c r="O155" t="s">
        <v>270</v>
      </c>
    </row>
    <row r="156" spans="1:15">
      <c r="A156" s="25">
        <v>5</v>
      </c>
      <c r="B156" s="25">
        <v>5</v>
      </c>
      <c r="C156" s="27">
        <v>10</v>
      </c>
      <c r="F156">
        <v>1986</v>
      </c>
      <c r="G156">
        <v>3707</v>
      </c>
      <c r="H156">
        <f t="shared" si="6"/>
        <v>0.53574318856217962</v>
      </c>
      <c r="I156" s="10">
        <v>3797</v>
      </c>
      <c r="J156" s="10">
        <v>3979</v>
      </c>
      <c r="K156">
        <f t="shared" si="7"/>
        <v>0.95425986428750942</v>
      </c>
      <c r="L156">
        <v>5554</v>
      </c>
      <c r="M156">
        <v>4812</v>
      </c>
      <c r="N156">
        <f t="shared" si="8"/>
        <v>1.1541978387364922</v>
      </c>
      <c r="O156" t="s">
        <v>270</v>
      </c>
    </row>
    <row r="157" spans="1:15">
      <c r="A157" s="25">
        <v>5</v>
      </c>
      <c r="B157" s="25">
        <v>5</v>
      </c>
      <c r="C157" s="27">
        <v>10</v>
      </c>
      <c r="F157">
        <v>1967</v>
      </c>
      <c r="G157">
        <v>4064</v>
      </c>
      <c r="H157">
        <f t="shared" si="6"/>
        <v>0.484005905511811</v>
      </c>
      <c r="I157" s="10">
        <v>3696</v>
      </c>
      <c r="J157" s="10">
        <v>4140</v>
      </c>
      <c r="K157">
        <f t="shared" si="7"/>
        <v>0.89275362318840579</v>
      </c>
      <c r="L157">
        <v>5972</v>
      </c>
      <c r="M157">
        <v>5249</v>
      </c>
      <c r="N157">
        <f t="shared" si="8"/>
        <v>1.1377405220041912</v>
      </c>
      <c r="O157" t="s">
        <v>270</v>
      </c>
    </row>
    <row r="158" spans="1:15">
      <c r="A158" s="25">
        <v>5</v>
      </c>
      <c r="B158" s="25">
        <v>5</v>
      </c>
      <c r="C158" s="27">
        <v>10</v>
      </c>
      <c r="F158">
        <v>1847</v>
      </c>
      <c r="G158">
        <v>4097</v>
      </c>
      <c r="H158">
        <f t="shared" si="6"/>
        <v>0.45081767146692703</v>
      </c>
      <c r="I158" s="10">
        <v>3716</v>
      </c>
      <c r="J158" s="10">
        <v>4148</v>
      </c>
      <c r="K158">
        <f t="shared" si="7"/>
        <v>0.89585342333654772</v>
      </c>
      <c r="L158">
        <v>5162</v>
      </c>
      <c r="M158">
        <v>4944</v>
      </c>
      <c r="N158">
        <f t="shared" si="8"/>
        <v>1.044093851132686</v>
      </c>
      <c r="O158" t="s">
        <v>270</v>
      </c>
    </row>
    <row r="159" spans="1:15">
      <c r="A159" s="25">
        <v>5</v>
      </c>
      <c r="B159" s="25">
        <v>5</v>
      </c>
      <c r="C159" s="27">
        <v>10</v>
      </c>
      <c r="F159">
        <v>1641</v>
      </c>
      <c r="G159">
        <v>3900</v>
      </c>
      <c r="H159">
        <f t="shared" si="6"/>
        <v>0.42076923076923078</v>
      </c>
      <c r="I159" s="10">
        <v>3267</v>
      </c>
      <c r="J159" s="10">
        <v>4219</v>
      </c>
      <c r="K159">
        <f t="shared" si="7"/>
        <v>0.77435411234889784</v>
      </c>
      <c r="L159">
        <v>5186</v>
      </c>
      <c r="M159">
        <v>5039</v>
      </c>
      <c r="N159">
        <f t="shared" si="8"/>
        <v>1.0291724548521533</v>
      </c>
      <c r="O159" t="s">
        <v>270</v>
      </c>
    </row>
    <row r="160" spans="1:15">
      <c r="A160" s="25">
        <v>5</v>
      </c>
      <c r="B160" s="25">
        <v>5</v>
      </c>
      <c r="C160" s="27">
        <v>10</v>
      </c>
      <c r="F160">
        <v>1888</v>
      </c>
      <c r="G160">
        <v>4117</v>
      </c>
      <c r="H160">
        <f t="shared" si="6"/>
        <v>0.45858634928345882</v>
      </c>
      <c r="I160" s="10">
        <v>3693</v>
      </c>
      <c r="J160" s="10">
        <v>4269</v>
      </c>
      <c r="K160">
        <f t="shared" si="7"/>
        <v>0.86507378777231203</v>
      </c>
      <c r="L160">
        <v>5402</v>
      </c>
      <c r="M160">
        <v>5229</v>
      </c>
      <c r="N160">
        <f t="shared" si="8"/>
        <v>1.0330847198317077</v>
      </c>
      <c r="O160" t="s">
        <v>270</v>
      </c>
    </row>
    <row r="161" spans="1:15">
      <c r="A161" s="25">
        <v>5</v>
      </c>
      <c r="B161" s="25">
        <v>5</v>
      </c>
      <c r="C161" s="27">
        <v>10</v>
      </c>
      <c r="F161">
        <v>2038</v>
      </c>
      <c r="G161">
        <v>3499</v>
      </c>
      <c r="H161">
        <f t="shared" si="6"/>
        <v>0.58245212917976563</v>
      </c>
      <c r="I161" s="10">
        <v>3375</v>
      </c>
      <c r="J161" s="10">
        <v>4017</v>
      </c>
      <c r="K161">
        <f t="shared" si="7"/>
        <v>0.84017923823749063</v>
      </c>
      <c r="L161">
        <v>5373</v>
      </c>
      <c r="M161">
        <v>4865</v>
      </c>
      <c r="N161">
        <f t="shared" si="8"/>
        <v>1.1044193216855087</v>
      </c>
      <c r="O161" t="s">
        <v>270</v>
      </c>
    </row>
    <row r="162" spans="1:15">
      <c r="A162" s="25">
        <v>17.5</v>
      </c>
      <c r="B162" s="25">
        <v>1</v>
      </c>
      <c r="C162" s="27">
        <v>17.5</v>
      </c>
      <c r="F162">
        <v>3062</v>
      </c>
      <c r="G162">
        <v>1369</v>
      </c>
      <c r="H162">
        <f t="shared" si="6"/>
        <v>2.2366691015339666</v>
      </c>
      <c r="I162" s="10">
        <v>4242</v>
      </c>
      <c r="J162" s="10">
        <v>1456</v>
      </c>
      <c r="K162">
        <f t="shared" si="7"/>
        <v>2.9134615384615383</v>
      </c>
      <c r="L162">
        <v>5594</v>
      </c>
      <c r="M162">
        <v>1856</v>
      </c>
      <c r="N162">
        <f t="shared" si="8"/>
        <v>3.0140086206896552</v>
      </c>
      <c r="O162" t="s">
        <v>271</v>
      </c>
    </row>
    <row r="163" spans="1:15">
      <c r="A163" s="25">
        <v>17.5</v>
      </c>
      <c r="B163" s="25">
        <v>1</v>
      </c>
      <c r="C163" s="27">
        <v>20.625</v>
      </c>
      <c r="F163">
        <v>3368</v>
      </c>
      <c r="G163">
        <v>1277</v>
      </c>
      <c r="H163">
        <f t="shared" si="6"/>
        <v>2.6374314800313234</v>
      </c>
      <c r="I163" s="10">
        <v>5261</v>
      </c>
      <c r="J163" s="10">
        <v>1283</v>
      </c>
      <c r="K163">
        <f t="shared" si="7"/>
        <v>4.1005455962587689</v>
      </c>
      <c r="L163">
        <v>6622</v>
      </c>
      <c r="M163">
        <v>1729</v>
      </c>
      <c r="N163">
        <f t="shared" si="8"/>
        <v>3.8299595141700404</v>
      </c>
      <c r="O163" t="s">
        <v>271</v>
      </c>
    </row>
    <row r="164" spans="1:15">
      <c r="A164" s="25">
        <v>17.5</v>
      </c>
      <c r="B164" s="25">
        <v>1</v>
      </c>
      <c r="C164" s="27">
        <v>23.75</v>
      </c>
      <c r="F164">
        <v>3630</v>
      </c>
      <c r="G164">
        <v>1408</v>
      </c>
      <c r="H164">
        <f t="shared" si="6"/>
        <v>2.578125</v>
      </c>
      <c r="I164" s="10">
        <v>5444</v>
      </c>
      <c r="J164" s="10">
        <v>1545</v>
      </c>
      <c r="K164">
        <f t="shared" si="7"/>
        <v>3.5236245954692555</v>
      </c>
      <c r="L164">
        <v>6706</v>
      </c>
      <c r="M164">
        <v>1727</v>
      </c>
      <c r="N164">
        <f t="shared" si="8"/>
        <v>3.8830341632889405</v>
      </c>
      <c r="O164" t="s">
        <v>271</v>
      </c>
    </row>
    <row r="165" spans="1:15">
      <c r="A165" s="25">
        <v>17.5</v>
      </c>
      <c r="B165" s="25">
        <v>1</v>
      </c>
      <c r="C165" s="27">
        <v>26.875</v>
      </c>
      <c r="F165">
        <v>3479</v>
      </c>
      <c r="G165">
        <v>1288</v>
      </c>
      <c r="H165">
        <f t="shared" si="6"/>
        <v>2.7010869565217392</v>
      </c>
      <c r="I165" s="10">
        <v>6283</v>
      </c>
      <c r="J165" s="10">
        <v>1490</v>
      </c>
      <c r="K165">
        <f t="shared" si="7"/>
        <v>4.2167785234899329</v>
      </c>
      <c r="L165">
        <v>7668</v>
      </c>
      <c r="M165">
        <v>1731</v>
      </c>
      <c r="N165">
        <f t="shared" si="8"/>
        <v>4.4298093587521663</v>
      </c>
      <c r="O165" t="s">
        <v>271</v>
      </c>
    </row>
    <row r="166" spans="1:15">
      <c r="A166" s="25">
        <v>17.5</v>
      </c>
      <c r="B166" s="25">
        <v>1</v>
      </c>
      <c r="C166" s="27">
        <v>30</v>
      </c>
      <c r="F166">
        <v>4357</v>
      </c>
      <c r="G166">
        <v>1324</v>
      </c>
      <c r="H166">
        <f t="shared" si="6"/>
        <v>3.2907854984894258</v>
      </c>
      <c r="I166" s="10">
        <v>6197</v>
      </c>
      <c r="J166" s="10">
        <v>1519</v>
      </c>
      <c r="K166">
        <f t="shared" si="7"/>
        <v>4.0796576695194204</v>
      </c>
      <c r="L166">
        <v>8004</v>
      </c>
      <c r="M166">
        <v>1780</v>
      </c>
      <c r="N166">
        <f t="shared" si="8"/>
        <v>4.4966292134831463</v>
      </c>
      <c r="O166" t="s">
        <v>271</v>
      </c>
    </row>
    <row r="167" spans="1:15">
      <c r="A167" s="25">
        <v>17.5</v>
      </c>
      <c r="B167" s="25">
        <v>1.5</v>
      </c>
      <c r="C167" s="27">
        <v>17.5</v>
      </c>
      <c r="F167">
        <v>2277</v>
      </c>
      <c r="G167">
        <v>1840</v>
      </c>
      <c r="H167">
        <f t="shared" si="6"/>
        <v>1.2375</v>
      </c>
      <c r="I167" s="10">
        <v>3793</v>
      </c>
      <c r="J167" s="10">
        <v>1973</v>
      </c>
      <c r="K167">
        <f t="shared" si="7"/>
        <v>1.9224531170805879</v>
      </c>
      <c r="L167">
        <v>4634</v>
      </c>
      <c r="M167">
        <v>2191</v>
      </c>
      <c r="N167">
        <f t="shared" si="8"/>
        <v>2.1150159744408947</v>
      </c>
      <c r="O167" t="s">
        <v>271</v>
      </c>
    </row>
    <row r="168" spans="1:15">
      <c r="A168" s="25">
        <v>17.5</v>
      </c>
      <c r="B168" s="25">
        <v>1.5</v>
      </c>
      <c r="C168" s="27">
        <v>20.625</v>
      </c>
      <c r="F168">
        <v>4499</v>
      </c>
      <c r="G168">
        <v>1792</v>
      </c>
      <c r="H168">
        <f t="shared" si="6"/>
        <v>2.5106026785714284</v>
      </c>
      <c r="I168" s="10">
        <v>6941</v>
      </c>
      <c r="J168" s="10">
        <v>1953</v>
      </c>
      <c r="K168">
        <f t="shared" si="7"/>
        <v>3.5540194572452637</v>
      </c>
      <c r="L168">
        <v>9077</v>
      </c>
      <c r="M168">
        <v>2174</v>
      </c>
      <c r="N168">
        <f t="shared" si="8"/>
        <v>4.1752529898804047</v>
      </c>
      <c r="O168" t="s">
        <v>271</v>
      </c>
    </row>
    <row r="169" spans="1:15">
      <c r="A169" s="25">
        <v>17.5</v>
      </c>
      <c r="B169" s="25">
        <v>1.5</v>
      </c>
      <c r="C169" s="27">
        <v>23.75</v>
      </c>
      <c r="F169">
        <v>3354</v>
      </c>
      <c r="G169">
        <v>2147</v>
      </c>
      <c r="H169">
        <f t="shared" si="6"/>
        <v>1.5621797857475548</v>
      </c>
      <c r="I169" s="10">
        <v>4027</v>
      </c>
      <c r="J169" s="10">
        <v>2521</v>
      </c>
      <c r="K169">
        <f t="shared" si="7"/>
        <v>1.5973819912733043</v>
      </c>
      <c r="L169">
        <v>6033</v>
      </c>
      <c r="M169">
        <v>2573</v>
      </c>
      <c r="N169">
        <f t="shared" si="8"/>
        <v>2.3447337738048972</v>
      </c>
      <c r="O169" t="s">
        <v>271</v>
      </c>
    </row>
    <row r="170" spans="1:15">
      <c r="A170" s="25">
        <v>17.5</v>
      </c>
      <c r="B170" s="25">
        <v>1.5</v>
      </c>
      <c r="C170" s="27">
        <v>26.875</v>
      </c>
      <c r="F170">
        <v>4368</v>
      </c>
      <c r="G170">
        <v>1534</v>
      </c>
      <c r="H170">
        <f t="shared" si="6"/>
        <v>2.847457627118644</v>
      </c>
      <c r="I170" s="10">
        <v>6495</v>
      </c>
      <c r="J170" s="10">
        <v>1668</v>
      </c>
      <c r="K170">
        <f t="shared" si="7"/>
        <v>3.8938848920863309</v>
      </c>
      <c r="L170">
        <v>7866</v>
      </c>
      <c r="M170">
        <v>2006</v>
      </c>
      <c r="N170">
        <f t="shared" si="8"/>
        <v>3.9212362911266201</v>
      </c>
      <c r="O170" t="s">
        <v>271</v>
      </c>
    </row>
    <row r="171" spans="1:15">
      <c r="A171" s="25">
        <v>17.5</v>
      </c>
      <c r="B171" s="25">
        <v>1.5</v>
      </c>
      <c r="C171" s="27">
        <v>30</v>
      </c>
      <c r="F171">
        <v>4984</v>
      </c>
      <c r="G171">
        <v>1471</v>
      </c>
      <c r="H171">
        <f t="shared" si="6"/>
        <v>3.3881713120326307</v>
      </c>
      <c r="I171" s="10">
        <v>7392</v>
      </c>
      <c r="J171" s="10">
        <v>1707</v>
      </c>
      <c r="K171">
        <f t="shared" si="7"/>
        <v>4.3304042179261861</v>
      </c>
      <c r="L171">
        <v>10505</v>
      </c>
      <c r="M171">
        <v>2122</v>
      </c>
      <c r="N171">
        <f t="shared" si="8"/>
        <v>4.9505183788878417</v>
      </c>
      <c r="O171" t="s">
        <v>271</v>
      </c>
    </row>
    <row r="172" spans="1:15">
      <c r="A172" s="25">
        <v>17.5</v>
      </c>
      <c r="B172" s="25">
        <v>2</v>
      </c>
      <c r="C172" s="27">
        <v>17.5</v>
      </c>
      <c r="F172">
        <v>1954</v>
      </c>
      <c r="G172">
        <v>1967</v>
      </c>
      <c r="H172">
        <f t="shared" si="6"/>
        <v>0.99339095068632433</v>
      </c>
      <c r="I172" s="10">
        <v>3481</v>
      </c>
      <c r="J172" s="10">
        <v>2105</v>
      </c>
      <c r="K172">
        <f t="shared" si="7"/>
        <v>1.6536817102137766</v>
      </c>
      <c r="L172">
        <v>4302</v>
      </c>
      <c r="M172">
        <v>2339</v>
      </c>
      <c r="N172">
        <f t="shared" si="8"/>
        <v>1.8392475416844805</v>
      </c>
      <c r="O172" t="s">
        <v>271</v>
      </c>
    </row>
    <row r="173" spans="1:15">
      <c r="A173" s="25">
        <v>17.5</v>
      </c>
      <c r="B173" s="25">
        <v>2</v>
      </c>
      <c r="C173" s="27">
        <v>20.625</v>
      </c>
      <c r="F173">
        <v>2994</v>
      </c>
      <c r="G173">
        <v>1837</v>
      </c>
      <c r="H173">
        <f t="shared" si="6"/>
        <v>1.6298312465977136</v>
      </c>
      <c r="I173" s="10">
        <v>4620</v>
      </c>
      <c r="J173" s="10">
        <v>2099</v>
      </c>
      <c r="K173">
        <f t="shared" si="7"/>
        <v>2.2010481181515007</v>
      </c>
      <c r="L173">
        <v>5961</v>
      </c>
      <c r="M173">
        <v>2406</v>
      </c>
      <c r="N173">
        <f t="shared" si="8"/>
        <v>2.4775561097256857</v>
      </c>
      <c r="O173" t="s">
        <v>271</v>
      </c>
    </row>
    <row r="174" spans="1:15">
      <c r="A174" s="25">
        <v>17.5</v>
      </c>
      <c r="B174" s="25">
        <v>2</v>
      </c>
      <c r="C174" s="27">
        <v>23.75</v>
      </c>
      <c r="F174">
        <v>3403</v>
      </c>
      <c r="G174">
        <v>1968</v>
      </c>
      <c r="H174">
        <f t="shared" si="6"/>
        <v>1.7291666666666667</v>
      </c>
      <c r="I174" s="10">
        <v>4537</v>
      </c>
      <c r="J174" s="10">
        <v>2082</v>
      </c>
      <c r="K174">
        <f t="shared" si="7"/>
        <v>2.1791546589817483</v>
      </c>
      <c r="L174">
        <v>5976</v>
      </c>
      <c r="M174">
        <v>2571</v>
      </c>
      <c r="N174">
        <f t="shared" si="8"/>
        <v>2.3243873978996499</v>
      </c>
      <c r="O174" t="s">
        <v>271</v>
      </c>
    </row>
    <row r="175" spans="1:15">
      <c r="A175" s="25">
        <v>17.5</v>
      </c>
      <c r="B175" s="25">
        <v>2</v>
      </c>
      <c r="C175" s="27">
        <v>26.875</v>
      </c>
      <c r="F175">
        <v>3457</v>
      </c>
      <c r="G175">
        <v>1978</v>
      </c>
      <c r="H175">
        <f t="shared" si="6"/>
        <v>1.7477249747219414</v>
      </c>
      <c r="I175" s="10">
        <v>6033</v>
      </c>
      <c r="J175" s="10">
        <v>2068</v>
      </c>
      <c r="K175">
        <f t="shared" si="7"/>
        <v>2.9173114119922632</v>
      </c>
      <c r="L175">
        <v>7261</v>
      </c>
      <c r="M175">
        <v>2737</v>
      </c>
      <c r="N175">
        <f t="shared" si="8"/>
        <v>2.6529046401169163</v>
      </c>
      <c r="O175" t="s">
        <v>271</v>
      </c>
    </row>
    <row r="176" spans="1:15">
      <c r="A176" s="25">
        <v>17.5</v>
      </c>
      <c r="B176" s="25">
        <v>2</v>
      </c>
      <c r="C176" s="27">
        <v>30</v>
      </c>
      <c r="F176">
        <v>4440</v>
      </c>
      <c r="G176">
        <v>1972</v>
      </c>
      <c r="H176">
        <f t="shared" si="6"/>
        <v>2.2515212981744424</v>
      </c>
      <c r="I176" s="10">
        <v>6545</v>
      </c>
      <c r="J176" s="10">
        <v>2197</v>
      </c>
      <c r="K176">
        <f t="shared" si="7"/>
        <v>2.9790623577605828</v>
      </c>
      <c r="L176">
        <v>8265</v>
      </c>
      <c r="M176">
        <v>2822</v>
      </c>
      <c r="N176">
        <f t="shared" si="8"/>
        <v>2.9287739192062365</v>
      </c>
      <c r="O176" t="s">
        <v>271</v>
      </c>
    </row>
    <row r="177" spans="1:15">
      <c r="A177" s="25">
        <v>17.5</v>
      </c>
      <c r="B177" s="25">
        <v>2.5</v>
      </c>
      <c r="C177" s="27">
        <v>17.5</v>
      </c>
      <c r="F177">
        <v>2093</v>
      </c>
      <c r="G177">
        <v>2554</v>
      </c>
      <c r="H177">
        <f t="shared" si="6"/>
        <v>0.8194988253719655</v>
      </c>
      <c r="I177" s="10">
        <v>3063</v>
      </c>
      <c r="J177" s="10">
        <v>2697</v>
      </c>
      <c r="K177">
        <f t="shared" si="7"/>
        <v>1.135706340378198</v>
      </c>
      <c r="L177">
        <v>3123</v>
      </c>
      <c r="M177">
        <v>3037</v>
      </c>
      <c r="N177">
        <f t="shared" si="8"/>
        <v>1.0283174185051038</v>
      </c>
      <c r="O177" t="s">
        <v>271</v>
      </c>
    </row>
    <row r="178" spans="1:15">
      <c r="A178" s="25">
        <v>17.5</v>
      </c>
      <c r="B178" s="25">
        <v>2.5</v>
      </c>
      <c r="C178" s="27">
        <v>20.625</v>
      </c>
      <c r="F178">
        <v>3171</v>
      </c>
      <c r="G178">
        <v>2038</v>
      </c>
      <c r="H178">
        <f t="shared" si="6"/>
        <v>1.5559371933267909</v>
      </c>
      <c r="I178" s="10">
        <v>4007</v>
      </c>
      <c r="J178" s="10">
        <v>2423</v>
      </c>
      <c r="K178">
        <f t="shared" si="7"/>
        <v>1.6537350392075938</v>
      </c>
      <c r="L178">
        <v>5472</v>
      </c>
      <c r="M178">
        <v>2739</v>
      </c>
      <c r="N178">
        <f t="shared" si="8"/>
        <v>1.9978094194961664</v>
      </c>
      <c r="O178" t="s">
        <v>271</v>
      </c>
    </row>
    <row r="179" spans="1:15">
      <c r="A179" s="25">
        <v>17.5</v>
      </c>
      <c r="B179" s="25">
        <v>2.5</v>
      </c>
      <c r="C179" s="27">
        <v>23.75</v>
      </c>
      <c r="F179">
        <v>3776</v>
      </c>
      <c r="G179">
        <v>2136</v>
      </c>
      <c r="H179">
        <f t="shared" si="6"/>
        <v>1.7677902621722847</v>
      </c>
      <c r="I179" s="10">
        <v>5665</v>
      </c>
      <c r="J179" s="10">
        <v>2669</v>
      </c>
      <c r="K179">
        <f t="shared" si="7"/>
        <v>2.1225177969276885</v>
      </c>
      <c r="L179">
        <v>7129</v>
      </c>
      <c r="M179">
        <v>2784</v>
      </c>
      <c r="N179">
        <f t="shared" si="8"/>
        <v>2.5607040229885056</v>
      </c>
      <c r="O179" t="s">
        <v>271</v>
      </c>
    </row>
    <row r="180" spans="1:15">
      <c r="A180" s="25">
        <v>17.5</v>
      </c>
      <c r="B180" s="25">
        <v>2.5</v>
      </c>
      <c r="C180" s="27">
        <v>26.875</v>
      </c>
      <c r="F180">
        <v>3053</v>
      </c>
      <c r="G180">
        <v>2219</v>
      </c>
      <c r="H180">
        <f t="shared" si="6"/>
        <v>1.3758449752140605</v>
      </c>
      <c r="I180" s="10">
        <v>5274</v>
      </c>
      <c r="J180" s="10">
        <v>2542</v>
      </c>
      <c r="K180">
        <f t="shared" si="7"/>
        <v>2.074744295830055</v>
      </c>
      <c r="L180">
        <v>6816</v>
      </c>
      <c r="M180">
        <v>2748</v>
      </c>
      <c r="N180">
        <f t="shared" si="8"/>
        <v>2.4803493449781659</v>
      </c>
      <c r="O180" t="s">
        <v>271</v>
      </c>
    </row>
    <row r="181" spans="1:15">
      <c r="A181" s="25">
        <v>17.5</v>
      </c>
      <c r="B181" s="25">
        <v>2.5</v>
      </c>
      <c r="C181" s="27">
        <v>30</v>
      </c>
      <c r="F181">
        <v>4012</v>
      </c>
      <c r="G181">
        <v>2151</v>
      </c>
      <c r="H181">
        <f t="shared" si="6"/>
        <v>1.8651789865178987</v>
      </c>
      <c r="I181" s="10">
        <v>6319</v>
      </c>
      <c r="J181" s="10">
        <v>2350</v>
      </c>
      <c r="K181">
        <f t="shared" si="7"/>
        <v>2.6889361702127661</v>
      </c>
      <c r="L181">
        <v>8600</v>
      </c>
      <c r="M181">
        <v>2610</v>
      </c>
      <c r="N181">
        <f t="shared" si="8"/>
        <v>3.2950191570881224</v>
      </c>
      <c r="O181" t="s">
        <v>271</v>
      </c>
    </row>
    <row r="182" spans="1:15">
      <c r="A182" s="25">
        <v>17.5</v>
      </c>
      <c r="B182" s="25">
        <v>3</v>
      </c>
      <c r="C182" s="27">
        <v>17.5</v>
      </c>
      <c r="F182">
        <v>2549</v>
      </c>
      <c r="G182">
        <v>2719</v>
      </c>
      <c r="H182">
        <f t="shared" si="6"/>
        <v>0.93747701360794411</v>
      </c>
      <c r="I182" s="10">
        <v>4114</v>
      </c>
      <c r="J182" s="10">
        <v>3008</v>
      </c>
      <c r="K182">
        <f t="shared" si="7"/>
        <v>1.3676861702127661</v>
      </c>
      <c r="L182">
        <v>5102</v>
      </c>
      <c r="M182">
        <v>3236</v>
      </c>
      <c r="N182">
        <f t="shared" si="8"/>
        <v>1.5766378244746602</v>
      </c>
      <c r="O182" t="s">
        <v>271</v>
      </c>
    </row>
    <row r="183" spans="1:15">
      <c r="A183" s="25">
        <v>17.5</v>
      </c>
      <c r="B183" s="25">
        <v>3</v>
      </c>
      <c r="C183" s="27">
        <v>20.625</v>
      </c>
      <c r="F183">
        <v>2821</v>
      </c>
      <c r="G183">
        <v>2514</v>
      </c>
      <c r="H183">
        <f t="shared" si="6"/>
        <v>1.1221161495624503</v>
      </c>
      <c r="I183" s="10">
        <v>4182</v>
      </c>
      <c r="J183" s="10">
        <v>3091</v>
      </c>
      <c r="K183">
        <f t="shared" si="7"/>
        <v>1.3529602070527338</v>
      </c>
      <c r="L183">
        <v>4879</v>
      </c>
      <c r="M183">
        <v>3540</v>
      </c>
      <c r="N183">
        <f t="shared" si="8"/>
        <v>1.3782485875706214</v>
      </c>
      <c r="O183" t="s">
        <v>271</v>
      </c>
    </row>
    <row r="184" spans="1:15">
      <c r="A184" s="25">
        <v>17.5</v>
      </c>
      <c r="B184" s="25">
        <v>3</v>
      </c>
      <c r="C184" s="27">
        <v>23.75</v>
      </c>
      <c r="F184">
        <v>2986</v>
      </c>
      <c r="G184">
        <v>2968</v>
      </c>
      <c r="H184">
        <f t="shared" si="6"/>
        <v>1.0060646900269541</v>
      </c>
      <c r="I184" s="10">
        <v>4672</v>
      </c>
      <c r="J184" s="10">
        <v>3133</v>
      </c>
      <c r="K184">
        <f t="shared" si="7"/>
        <v>1.4912224704755825</v>
      </c>
      <c r="L184">
        <v>4896</v>
      </c>
      <c r="M184">
        <v>3314</v>
      </c>
      <c r="N184">
        <f t="shared" si="8"/>
        <v>1.4773687386843692</v>
      </c>
      <c r="O184" t="s">
        <v>271</v>
      </c>
    </row>
    <row r="185" spans="1:15">
      <c r="A185" s="25">
        <v>17.5</v>
      </c>
      <c r="B185" s="25">
        <v>3</v>
      </c>
      <c r="C185" s="27">
        <v>26.875</v>
      </c>
      <c r="F185">
        <v>3406</v>
      </c>
      <c r="G185">
        <v>2850</v>
      </c>
      <c r="H185">
        <f t="shared" si="6"/>
        <v>1.1950877192982456</v>
      </c>
      <c r="I185" s="10">
        <v>4661</v>
      </c>
      <c r="J185" s="10">
        <v>3265</v>
      </c>
      <c r="K185">
        <f t="shared" si="7"/>
        <v>1.4275650842266463</v>
      </c>
      <c r="L185">
        <v>5952</v>
      </c>
      <c r="M185">
        <v>3229</v>
      </c>
      <c r="N185">
        <f t="shared" si="8"/>
        <v>1.8432951378135645</v>
      </c>
      <c r="O185" t="s">
        <v>271</v>
      </c>
    </row>
    <row r="186" spans="1:15">
      <c r="A186" s="25">
        <v>17.5</v>
      </c>
      <c r="B186" s="25">
        <v>3</v>
      </c>
      <c r="C186" s="27">
        <v>30</v>
      </c>
      <c r="F186">
        <v>3563</v>
      </c>
      <c r="G186">
        <v>2062</v>
      </c>
      <c r="H186">
        <f t="shared" si="6"/>
        <v>1.7279340446168767</v>
      </c>
      <c r="I186" s="10">
        <v>5822</v>
      </c>
      <c r="J186" s="10">
        <v>2458</v>
      </c>
      <c r="K186">
        <f t="shared" si="7"/>
        <v>2.3685923515052889</v>
      </c>
      <c r="L186">
        <v>7022</v>
      </c>
      <c r="M186">
        <v>2550</v>
      </c>
      <c r="N186">
        <f t="shared" si="8"/>
        <v>2.7537254901960786</v>
      </c>
      <c r="O186" t="s">
        <v>271</v>
      </c>
    </row>
    <row r="187" spans="1:15">
      <c r="A187" s="25">
        <v>5</v>
      </c>
      <c r="B187" s="25">
        <v>5</v>
      </c>
      <c r="C187" s="27">
        <v>10</v>
      </c>
      <c r="F187">
        <v>2432</v>
      </c>
      <c r="G187">
        <v>3454</v>
      </c>
      <c r="H187">
        <f t="shared" si="6"/>
        <v>0.70411117544875501</v>
      </c>
      <c r="I187" s="10">
        <v>4663</v>
      </c>
      <c r="J187" s="10">
        <v>4168</v>
      </c>
      <c r="K187">
        <f t="shared" si="7"/>
        <v>1.1187619961612285</v>
      </c>
      <c r="L187">
        <v>6159</v>
      </c>
      <c r="M187">
        <v>4377</v>
      </c>
      <c r="N187">
        <f t="shared" si="8"/>
        <v>1.407128169979438</v>
      </c>
      <c r="O187" t="s">
        <v>270</v>
      </c>
    </row>
    <row r="188" spans="1:15">
      <c r="A188" s="25">
        <v>5</v>
      </c>
      <c r="B188" s="25">
        <v>5</v>
      </c>
      <c r="C188" s="27">
        <v>10</v>
      </c>
      <c r="F188">
        <v>2553</v>
      </c>
      <c r="G188">
        <v>3648</v>
      </c>
      <c r="H188">
        <f t="shared" si="6"/>
        <v>0.69983552631578949</v>
      </c>
      <c r="I188" s="10">
        <v>3957</v>
      </c>
      <c r="J188" s="10">
        <v>4040</v>
      </c>
      <c r="K188">
        <f t="shared" si="7"/>
        <v>0.97945544554455444</v>
      </c>
      <c r="L188">
        <v>6746</v>
      </c>
      <c r="M188">
        <v>4893</v>
      </c>
      <c r="N188">
        <f t="shared" si="8"/>
        <v>1.3787042714081341</v>
      </c>
      <c r="O188" t="s">
        <v>270</v>
      </c>
    </row>
    <row r="189" spans="1:15">
      <c r="A189" s="25">
        <v>5</v>
      </c>
      <c r="B189" s="25">
        <v>5</v>
      </c>
      <c r="C189" s="27">
        <v>10</v>
      </c>
      <c r="F189">
        <v>2070</v>
      </c>
      <c r="G189">
        <v>3485</v>
      </c>
      <c r="H189">
        <f t="shared" si="6"/>
        <v>0.59397417503586802</v>
      </c>
      <c r="I189" s="10">
        <v>3901</v>
      </c>
      <c r="J189" s="10">
        <v>4331</v>
      </c>
      <c r="K189">
        <f t="shared" si="7"/>
        <v>0.90071577003001613</v>
      </c>
      <c r="L189">
        <v>6104</v>
      </c>
      <c r="M189">
        <v>4834</v>
      </c>
      <c r="N189">
        <f t="shared" si="8"/>
        <v>1.2627223831195697</v>
      </c>
      <c r="O189" t="s">
        <v>270</v>
      </c>
    </row>
    <row r="190" spans="1:15">
      <c r="A190" s="25">
        <v>5</v>
      </c>
      <c r="B190" s="25">
        <v>5</v>
      </c>
      <c r="C190" s="27">
        <v>10</v>
      </c>
      <c r="F190">
        <v>1504</v>
      </c>
      <c r="G190">
        <v>3704</v>
      </c>
      <c r="H190">
        <f t="shared" si="6"/>
        <v>0.40604751619870411</v>
      </c>
      <c r="I190" s="10">
        <v>2805</v>
      </c>
      <c r="J190" s="10">
        <v>3836</v>
      </c>
      <c r="K190">
        <f t="shared" si="7"/>
        <v>0.73123044838373308</v>
      </c>
      <c r="L190">
        <v>4862</v>
      </c>
      <c r="M190">
        <v>4876</v>
      </c>
      <c r="N190">
        <f t="shared" si="8"/>
        <v>0.99712879409351929</v>
      </c>
      <c r="O190" t="s">
        <v>270</v>
      </c>
    </row>
    <row r="191" spans="1:15">
      <c r="A191" s="25">
        <v>5</v>
      </c>
      <c r="B191" s="25">
        <v>5</v>
      </c>
      <c r="C191" s="27">
        <v>10</v>
      </c>
      <c r="F191">
        <v>2141</v>
      </c>
      <c r="G191">
        <v>3764</v>
      </c>
      <c r="H191">
        <f t="shared" si="6"/>
        <v>0.56880977683315626</v>
      </c>
      <c r="I191" s="10">
        <v>3376</v>
      </c>
      <c r="J191" s="10">
        <v>4923</v>
      </c>
      <c r="K191">
        <f t="shared" si="7"/>
        <v>0.68576071501117208</v>
      </c>
      <c r="L191">
        <v>4394</v>
      </c>
      <c r="M191">
        <v>5231</v>
      </c>
      <c r="N191">
        <f t="shared" si="8"/>
        <v>0.83999235327853183</v>
      </c>
      <c r="O191" t="s">
        <v>270</v>
      </c>
    </row>
    <row r="192" spans="1:15">
      <c r="A192" s="25">
        <v>5</v>
      </c>
      <c r="B192" s="25">
        <v>5</v>
      </c>
      <c r="C192" s="27">
        <v>10</v>
      </c>
      <c r="F192">
        <v>2184</v>
      </c>
      <c r="G192">
        <v>3861</v>
      </c>
      <c r="H192">
        <f t="shared" si="6"/>
        <v>0.56565656565656564</v>
      </c>
      <c r="I192" s="10">
        <v>4200</v>
      </c>
      <c r="J192" s="10">
        <v>4151</v>
      </c>
      <c r="K192">
        <f t="shared" si="7"/>
        <v>1.0118043844856661</v>
      </c>
      <c r="L192">
        <v>4679</v>
      </c>
      <c r="M192">
        <v>5108</v>
      </c>
      <c r="N192">
        <f t="shared" si="8"/>
        <v>0.91601409553641344</v>
      </c>
      <c r="O192" t="s">
        <v>270</v>
      </c>
    </row>
    <row r="193" spans="1:15">
      <c r="A193" s="25">
        <v>5</v>
      </c>
      <c r="B193" s="25">
        <v>5</v>
      </c>
      <c r="C193" s="27">
        <v>10</v>
      </c>
      <c r="F193">
        <v>2284</v>
      </c>
      <c r="G193">
        <v>3616</v>
      </c>
      <c r="H193">
        <f t="shared" si="6"/>
        <v>0.63163716814159288</v>
      </c>
      <c r="I193" s="10">
        <v>3779</v>
      </c>
      <c r="J193" s="10">
        <v>4453</v>
      </c>
      <c r="K193">
        <f t="shared" si="7"/>
        <v>0.84864136537165957</v>
      </c>
      <c r="L193">
        <v>3885</v>
      </c>
      <c r="M193">
        <v>4562</v>
      </c>
      <c r="N193">
        <f t="shared" si="8"/>
        <v>0.85160017536168342</v>
      </c>
      <c r="O193" t="s">
        <v>270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7-19-16</vt:lpstr>
      <vt:lpstr>Results 7-19-16</vt:lpstr>
      <vt:lpstr>Results 7-19-16 Reorganized</vt:lpstr>
      <vt:lpstr>7-28-16</vt:lpstr>
      <vt:lpstr>Results 7-28-16</vt:lpstr>
      <vt:lpstr>Results 7-28-16 Reorganized</vt:lpstr>
      <vt:lpstr>8-4-16</vt:lpstr>
      <vt:lpstr>Results 8-4-16</vt:lpstr>
      <vt:lpstr>Results 8-4-16 Reorganized</vt:lpstr>
      <vt:lpstr>8-11-16</vt:lpstr>
      <vt:lpstr>Results 8-11-16</vt:lpstr>
      <vt:lpstr>Results 8-11-16 Reorganized</vt:lpstr>
      <vt:lpstr>8-11-16 Results H3A cells</vt:lpstr>
      <vt:lpstr>8-30-16</vt:lpstr>
      <vt:lpstr>Results 8-30-16</vt:lpstr>
      <vt:lpstr>Results 8-30-16 Reorganized</vt:lpstr>
      <vt:lpstr>8-30-16 Results H3A cells</vt:lpstr>
      <vt:lpstr>Template 96 plate to 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Marissa Kamarck</cp:lastModifiedBy>
  <cp:lastPrinted>2016-08-30T12:45:41Z</cp:lastPrinted>
  <dcterms:created xsi:type="dcterms:W3CDTF">2016-07-11T16:28:45Z</dcterms:created>
  <dcterms:modified xsi:type="dcterms:W3CDTF">2016-09-06T19:13:59Z</dcterms:modified>
</cp:coreProperties>
</file>