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"/>
    </mc:Choice>
  </mc:AlternateContent>
  <bookViews>
    <workbookView xWindow="10860" yWindow="1080" windowWidth="28180" windowHeight="22280" tabRatio="500" activeTab="1"/>
  </bookViews>
  <sheets>
    <sheet name="test" sheetId="3" r:id="rId1"/>
    <sheet name="11-4-16" sheetId="4" r:id="rId2"/>
    <sheet name="9-29-16" sheetId="2" r:id="rId3"/>
    <sheet name="7-13-16" sheetId="1" r:id="rId4"/>
  </sheets>
  <definedNames>
    <definedName name="huh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4" l="1"/>
  <c r="D21" i="4"/>
  <c r="B46" i="4"/>
  <c r="D28" i="4"/>
  <c r="D42" i="4"/>
  <c r="D46" i="4"/>
  <c r="C46" i="4"/>
  <c r="M54" i="4"/>
  <c r="M55" i="4"/>
  <c r="Q57" i="4"/>
  <c r="O59" i="4"/>
  <c r="M59" i="4"/>
  <c r="G54" i="4"/>
  <c r="G55" i="4"/>
  <c r="K57" i="4"/>
  <c r="I59" i="4"/>
  <c r="G59" i="4"/>
  <c r="B45" i="4"/>
  <c r="D45" i="4"/>
  <c r="C45" i="4"/>
  <c r="B44" i="4"/>
  <c r="D44" i="4"/>
  <c r="C44" i="4"/>
  <c r="M57" i="4"/>
  <c r="O57" i="4"/>
  <c r="G57" i="4"/>
  <c r="I57" i="4"/>
  <c r="D43" i="4"/>
  <c r="C43" i="4"/>
  <c r="B39" i="4"/>
  <c r="D35" i="4"/>
  <c r="D39" i="4"/>
  <c r="C39" i="4"/>
  <c r="B38" i="4"/>
  <c r="D38" i="4"/>
  <c r="C38" i="4"/>
  <c r="B37" i="4"/>
  <c r="D37" i="4"/>
  <c r="C37" i="4"/>
  <c r="B36" i="4"/>
  <c r="D36" i="4"/>
  <c r="C36" i="4"/>
  <c r="B32" i="4"/>
  <c r="D32" i="4"/>
  <c r="C32" i="4"/>
  <c r="B31" i="4"/>
  <c r="D31" i="4"/>
  <c r="C31" i="4"/>
  <c r="B30" i="4"/>
  <c r="D30" i="4"/>
  <c r="C30" i="4"/>
  <c r="B29" i="4"/>
  <c r="D29" i="4"/>
  <c r="C29" i="4"/>
  <c r="G5" i="4"/>
  <c r="G6" i="4"/>
  <c r="K8" i="4"/>
  <c r="G8" i="4"/>
  <c r="I8" i="4"/>
  <c r="G25" i="4"/>
  <c r="G26" i="4"/>
  <c r="K28" i="4"/>
  <c r="I28" i="4"/>
  <c r="G28" i="4"/>
  <c r="U25" i="4"/>
  <c r="W25" i="4"/>
  <c r="B25" i="4"/>
  <c r="D25" i="4"/>
  <c r="C25" i="4"/>
  <c r="B24" i="4"/>
  <c r="D24" i="4"/>
  <c r="C24" i="4"/>
  <c r="U22" i="4"/>
  <c r="U23" i="4"/>
  <c r="B23" i="4"/>
  <c r="D23" i="4"/>
  <c r="C23" i="4"/>
  <c r="G19" i="4"/>
  <c r="G20" i="4"/>
  <c r="K22" i="4"/>
  <c r="G22" i="4"/>
  <c r="I22" i="4"/>
  <c r="B22" i="4"/>
  <c r="D22" i="4"/>
  <c r="C22" i="4"/>
  <c r="B17" i="4"/>
  <c r="B18" i="4"/>
  <c r="E12" i="4"/>
  <c r="C18" i="4"/>
  <c r="C17" i="4"/>
  <c r="G12" i="4"/>
  <c r="G13" i="4"/>
  <c r="K15" i="4"/>
  <c r="I15" i="4"/>
  <c r="G15" i="4"/>
  <c r="C15" i="4"/>
  <c r="D15" i="4"/>
  <c r="E5" i="4"/>
  <c r="E15" i="4"/>
  <c r="C14" i="4"/>
  <c r="D14" i="4"/>
  <c r="E14" i="4"/>
  <c r="D13" i="4"/>
  <c r="E13" i="4"/>
  <c r="C10" i="4"/>
  <c r="D10" i="4"/>
  <c r="E10" i="4"/>
  <c r="C9" i="4"/>
  <c r="D9" i="4"/>
  <c r="E9" i="4"/>
  <c r="U7" i="4"/>
  <c r="U8" i="4"/>
  <c r="C8" i="4"/>
  <c r="D8" i="4"/>
  <c r="E8" i="4"/>
  <c r="V7" i="4"/>
  <c r="C7" i="4"/>
  <c r="D7" i="4"/>
  <c r="E7" i="4"/>
  <c r="D6" i="4"/>
  <c r="E6" i="4"/>
  <c r="U7" i="2"/>
  <c r="M54" i="2"/>
  <c r="M55" i="2"/>
  <c r="Q57" i="2"/>
  <c r="O59" i="2"/>
  <c r="M59" i="2"/>
  <c r="M57" i="2"/>
  <c r="O57" i="2"/>
  <c r="G54" i="2"/>
  <c r="G55" i="2"/>
  <c r="K57" i="2"/>
  <c r="I59" i="2"/>
  <c r="G59" i="2"/>
  <c r="G57" i="2"/>
  <c r="I57" i="2"/>
  <c r="G25" i="2"/>
  <c r="G12" i="2"/>
  <c r="G5" i="2"/>
  <c r="G6" i="2"/>
  <c r="K8" i="2"/>
  <c r="G8" i="2"/>
  <c r="I8" i="2"/>
  <c r="G13" i="2"/>
  <c r="D21" i="2"/>
  <c r="D28" i="2"/>
  <c r="D56" i="2"/>
  <c r="D49" i="2"/>
  <c r="B29" i="2"/>
  <c r="B43" i="2"/>
  <c r="B57" i="2"/>
  <c r="B60" i="2"/>
  <c r="D60" i="2"/>
  <c r="C60" i="2"/>
  <c r="B59" i="2"/>
  <c r="D59" i="2"/>
  <c r="C59" i="2"/>
  <c r="B58" i="2"/>
  <c r="D58" i="2"/>
  <c r="C58" i="2"/>
  <c r="D57" i="2"/>
  <c r="C57" i="2"/>
  <c r="D42" i="2"/>
  <c r="B39" i="2"/>
  <c r="D39" i="2"/>
  <c r="C39" i="2"/>
  <c r="B38" i="2"/>
  <c r="D38" i="2"/>
  <c r="C38" i="2"/>
  <c r="B37" i="2"/>
  <c r="D37" i="2"/>
  <c r="C37" i="2"/>
  <c r="B36" i="2"/>
  <c r="D36" i="2"/>
  <c r="C36" i="2"/>
  <c r="B32" i="2"/>
  <c r="D32" i="2"/>
  <c r="C32" i="2"/>
  <c r="B31" i="2"/>
  <c r="D31" i="2"/>
  <c r="C31" i="2"/>
  <c r="B30" i="2"/>
  <c r="D30" i="2"/>
  <c r="C30" i="2"/>
  <c r="D29" i="2"/>
  <c r="C29" i="2"/>
  <c r="B17" i="2"/>
  <c r="B18" i="2"/>
  <c r="E12" i="2"/>
  <c r="C18" i="2"/>
  <c r="C17" i="2"/>
  <c r="C15" i="2"/>
  <c r="D15" i="2"/>
  <c r="E5" i="2"/>
  <c r="E15" i="2"/>
  <c r="C14" i="2"/>
  <c r="D14" i="2"/>
  <c r="E14" i="2"/>
  <c r="D13" i="2"/>
  <c r="E13" i="2"/>
  <c r="B53" i="2"/>
  <c r="D53" i="2"/>
  <c r="C53" i="2"/>
  <c r="B52" i="2"/>
  <c r="D52" i="2"/>
  <c r="C52" i="2"/>
  <c r="B51" i="2"/>
  <c r="D51" i="2"/>
  <c r="C51" i="2"/>
  <c r="B50" i="2"/>
  <c r="D50" i="2"/>
  <c r="C50" i="2"/>
  <c r="G26" i="2"/>
  <c r="K28" i="2"/>
  <c r="I28" i="2"/>
  <c r="G28" i="2"/>
  <c r="B46" i="2"/>
  <c r="D46" i="2"/>
  <c r="C46" i="2"/>
  <c r="B45" i="2"/>
  <c r="D45" i="2"/>
  <c r="C45" i="2"/>
  <c r="B44" i="2"/>
  <c r="D44" i="2"/>
  <c r="C44" i="2"/>
  <c r="U25" i="2"/>
  <c r="W25" i="2"/>
  <c r="D43" i="2"/>
  <c r="C43" i="2"/>
  <c r="U22" i="2"/>
  <c r="U23" i="2"/>
  <c r="G19" i="2"/>
  <c r="G20" i="2"/>
  <c r="K22" i="2"/>
  <c r="G22" i="2"/>
  <c r="I22" i="2"/>
  <c r="B25" i="2"/>
  <c r="D25" i="2"/>
  <c r="C25" i="2"/>
  <c r="B24" i="2"/>
  <c r="D24" i="2"/>
  <c r="C24" i="2"/>
  <c r="B23" i="2"/>
  <c r="D23" i="2"/>
  <c r="C23" i="2"/>
  <c r="B22" i="2"/>
  <c r="D22" i="2"/>
  <c r="C22" i="2"/>
  <c r="K15" i="2"/>
  <c r="I15" i="2"/>
  <c r="G15" i="2"/>
  <c r="C10" i="2"/>
  <c r="D10" i="2"/>
  <c r="E10" i="2"/>
  <c r="C9" i="2"/>
  <c r="D9" i="2"/>
  <c r="E9" i="2"/>
  <c r="U8" i="2"/>
  <c r="C8" i="2"/>
  <c r="D8" i="2"/>
  <c r="E8" i="2"/>
  <c r="V7" i="2"/>
  <c r="C7" i="2"/>
  <c r="D7" i="2"/>
  <c r="E7" i="2"/>
  <c r="D6" i="2"/>
  <c r="E6" i="2"/>
  <c r="C20" i="3"/>
  <c r="D20" i="3"/>
  <c r="E17" i="3"/>
  <c r="E20" i="3"/>
  <c r="C19" i="3"/>
  <c r="D19" i="3"/>
  <c r="E19" i="3"/>
  <c r="E18" i="3"/>
  <c r="J34" i="3"/>
  <c r="B32" i="3"/>
  <c r="B33" i="3"/>
  <c r="D33" i="3"/>
  <c r="C33" i="3"/>
  <c r="D32" i="3"/>
  <c r="C32" i="3"/>
  <c r="B31" i="3"/>
  <c r="D31" i="3"/>
  <c r="C31" i="3"/>
  <c r="B30" i="3"/>
  <c r="D30" i="3"/>
  <c r="C30" i="3"/>
  <c r="D29" i="3"/>
  <c r="C29" i="3"/>
  <c r="B25" i="3"/>
  <c r="C25" i="3"/>
  <c r="C24" i="3"/>
  <c r="G13" i="3"/>
  <c r="G14" i="3"/>
  <c r="K16" i="3"/>
  <c r="I18" i="3"/>
  <c r="G18" i="3"/>
  <c r="G16" i="3"/>
  <c r="I16" i="3"/>
  <c r="C15" i="3"/>
  <c r="D15" i="3"/>
  <c r="E15" i="3"/>
  <c r="C14" i="3"/>
  <c r="D14" i="3"/>
  <c r="E14" i="3"/>
  <c r="E13" i="3"/>
  <c r="C10" i="3"/>
  <c r="D10" i="3"/>
  <c r="E10" i="3"/>
  <c r="C9" i="3"/>
  <c r="D9" i="3"/>
  <c r="E9" i="3"/>
  <c r="C8" i="3"/>
  <c r="D8" i="3"/>
  <c r="E8" i="3"/>
  <c r="C7" i="3"/>
  <c r="D7" i="3"/>
  <c r="E7" i="3"/>
  <c r="E6" i="3"/>
  <c r="D28" i="1"/>
  <c r="J34" i="1"/>
  <c r="G13" i="1"/>
  <c r="G14" i="1"/>
  <c r="K16" i="1"/>
  <c r="I18" i="1"/>
  <c r="G18" i="1"/>
  <c r="C21" i="1"/>
  <c r="D21" i="1"/>
  <c r="E21" i="1"/>
  <c r="C20" i="1"/>
  <c r="D20" i="1"/>
  <c r="E20" i="1"/>
  <c r="C19" i="1"/>
  <c r="D19" i="1"/>
  <c r="E19" i="1"/>
  <c r="E18" i="1"/>
  <c r="C15" i="1"/>
  <c r="D15" i="1"/>
  <c r="E15" i="1"/>
  <c r="C14" i="1"/>
  <c r="D14" i="1"/>
  <c r="E14" i="1"/>
  <c r="E13" i="1"/>
  <c r="C8" i="1"/>
  <c r="D8" i="1"/>
  <c r="E8" i="1"/>
  <c r="C7" i="1"/>
  <c r="D7" i="1"/>
  <c r="E7" i="1"/>
  <c r="G16" i="1"/>
  <c r="I16" i="1"/>
  <c r="B32" i="1"/>
  <c r="B33" i="1"/>
  <c r="D33" i="1"/>
  <c r="C33" i="1"/>
  <c r="D32" i="1"/>
  <c r="C32" i="1"/>
  <c r="B31" i="1"/>
  <c r="D31" i="1"/>
  <c r="C31" i="1"/>
  <c r="B30" i="1"/>
  <c r="D30" i="1"/>
  <c r="C30" i="1"/>
  <c r="D29" i="1"/>
  <c r="C29" i="1"/>
  <c r="B25" i="1"/>
  <c r="C25" i="1"/>
  <c r="C24" i="1"/>
  <c r="C10" i="1"/>
  <c r="D10" i="1"/>
  <c r="E10" i="1"/>
  <c r="C9" i="1"/>
  <c r="D9" i="1"/>
  <c r="E9" i="1"/>
  <c r="E6" i="1"/>
</calcChain>
</file>

<file path=xl/sharedStrings.xml><?xml version="1.0" encoding="utf-8"?>
<sst xmlns="http://schemas.openxmlformats.org/spreadsheetml/2006/main" count="988" uniqueCount="254">
  <si>
    <t>purpose:</t>
  </si>
  <si>
    <t xml:space="preserve">Date: </t>
  </si>
  <si>
    <t xml:space="preserve">date plate(s) was read: </t>
  </si>
  <si>
    <t>TAAR5</t>
  </si>
  <si>
    <t>9F08</t>
  </si>
  <si>
    <t>transfection</t>
  </si>
  <si>
    <t>odor stim</t>
  </si>
  <si>
    <t>#plates</t>
  </si>
  <si>
    <t>1. make master mix</t>
  </si>
  <si>
    <t>1. dilute odor in CD293</t>
  </si>
  <si>
    <t>plate format</t>
  </si>
  <si>
    <t>Plates</t>
  </si>
  <si>
    <t>2. distribute to 15mL</t>
  </si>
  <si>
    <t>2. tap out media</t>
  </si>
  <si>
    <t>ng/well</t>
  </si>
  <si>
    <t>uL/plate</t>
  </si>
  <si>
    <t>1 plate</t>
  </si>
  <si>
    <t>Vol needed</t>
  </si>
  <si>
    <t>9 A7</t>
  </si>
  <si>
    <t>TMA</t>
  </si>
  <si>
    <t>3. add receptor</t>
  </si>
  <si>
    <t>3. add 25ul to each well</t>
  </si>
  <si>
    <t>MEM</t>
  </si>
  <si>
    <t>Total Volume for max dilution</t>
  </si>
  <si>
    <t>4. make lipo master mix</t>
  </si>
  <si>
    <t>3. stim for 4 hours</t>
  </si>
  <si>
    <t>RTP</t>
  </si>
  <si>
    <t>Total Volume</t>
  </si>
  <si>
    <t>5. add lipo to MM</t>
  </si>
  <si>
    <t>4. read</t>
  </si>
  <si>
    <t xml:space="preserve">CRE </t>
  </si>
  <si>
    <t>6. complex for 15 mins</t>
  </si>
  <si>
    <t>SV40</t>
  </si>
  <si>
    <t>into</t>
  </si>
  <si>
    <t>7. quench (M10)</t>
  </si>
  <si>
    <t>M3</t>
  </si>
  <si>
    <t>8. add 50ul to cells</t>
  </si>
  <si>
    <t>lipo</t>
  </si>
  <si>
    <t>Lipo</t>
  </si>
  <si>
    <t>complex</t>
  </si>
  <si>
    <t>1 well</t>
  </si>
  <si>
    <t>column</t>
  </si>
  <si>
    <t>Receptor</t>
  </si>
  <si>
    <t>Master</t>
  </si>
  <si>
    <t>Lipo Mix</t>
  </si>
  <si>
    <t>M10 quench</t>
  </si>
  <si>
    <t>M10 to 25-filled</t>
    <phoneticPr fontId="0" type="noConversion"/>
  </si>
  <si>
    <t>plate#  1</t>
  </si>
  <si>
    <t>1,2,3</t>
  </si>
  <si>
    <t>4,5,6</t>
  </si>
  <si>
    <t>7,8,9</t>
  </si>
  <si>
    <t>10,11,12</t>
  </si>
  <si>
    <t>CloneKey</t>
  </si>
  <si>
    <t>odorant #</t>
  </si>
  <si>
    <t>plate#  2</t>
  </si>
  <si>
    <t>plate#  3</t>
  </si>
  <si>
    <t>Rho</t>
  </si>
  <si>
    <t>E cells need to be optimized - this is looking at noise levels trying to repeat nicolle's experiment from 2014 with ecells versus Hana cells - Nicolle didn't use M3 so I'm running a plate with and without M3 for the E cells</t>
  </si>
  <si>
    <t>MM -H3A</t>
  </si>
  <si>
    <t>MM -E no M3</t>
  </si>
  <si>
    <t>MM- E w/ M3</t>
  </si>
  <si>
    <t>Cell Type</t>
  </si>
  <si>
    <t>E cells</t>
  </si>
  <si>
    <t>H3A</t>
  </si>
  <si>
    <t>MM type</t>
  </si>
  <si>
    <t>E -M3</t>
  </si>
  <si>
    <t>E +M3</t>
  </si>
  <si>
    <t>Clone #s</t>
  </si>
  <si>
    <t>Odor #s</t>
  </si>
  <si>
    <t>999</t>
  </si>
  <si>
    <t xml:space="preserve"> # of Max conc wells per plate</t>
  </si>
  <si>
    <t>[init] mM</t>
  </si>
  <si>
    <t>[final] (µM)</t>
  </si>
  <si>
    <t>V 1M stock uL</t>
  </si>
  <si>
    <t>TMA Dilution</t>
  </si>
  <si>
    <t>V prev dilution odor (uL)</t>
  </si>
  <si>
    <t xml:space="preserve">  V CD293</t>
  </si>
  <si>
    <t>total # of wells per receptor and MM</t>
  </si>
  <si>
    <t>Make  6 different complexes:</t>
  </si>
  <si>
    <t>H3A + TAAR5</t>
  </si>
  <si>
    <t>H3A + Rho</t>
  </si>
  <si>
    <t>Ecells  +TAAR5 +M3</t>
  </si>
  <si>
    <t>Ecells  +TAAR5 -M3</t>
  </si>
  <si>
    <t>Ecells +Rho -M3</t>
  </si>
  <si>
    <t>Ecells +Rho +M3</t>
  </si>
  <si>
    <t>Use full M10 quench</t>
  </si>
  <si>
    <t>3 MMs - 2 receptors each</t>
  </si>
  <si>
    <t>*if we are adding 0.06 ul of receptor, that's actually 5 ng of receptor plus the extra 10% which doesn't make a whole lot of sense because extra</t>
  </si>
  <si>
    <t xml:space="preserve">is being added of the MM, so its not actually getting the whole ng according to the master mix either. </t>
  </si>
  <si>
    <t>The question is - will the amount of ng per well change based on  how many plates are run? It would take more math to figure this out…</t>
  </si>
  <si>
    <t>Antag amount - makes 30uM dilution from the dilution blocks</t>
  </si>
  <si>
    <t>Max conc wells per plate</t>
  </si>
  <si>
    <t>0.5 dead volume of in reservoir</t>
  </si>
  <si>
    <t>Total Vol for max dilution</t>
  </si>
  <si>
    <t>Buffer (mL)</t>
  </si>
  <si>
    <t>RL (ul)</t>
  </si>
  <si>
    <t>1M stock</t>
  </si>
  <si>
    <t>Y mM</t>
  </si>
  <si>
    <t xml:space="preserve"> ag + CD293</t>
  </si>
  <si>
    <t>[ ] (µM)</t>
  </si>
  <si>
    <t>2. break down master mix into 15mL falcons</t>
  </si>
  <si>
    <t>amount of RL</t>
  </si>
  <si>
    <t>3. add receptor to MM</t>
  </si>
  <si>
    <t>amount of Luc</t>
  </si>
  <si>
    <t>mL</t>
  </si>
  <si>
    <t>Luc</t>
  </si>
  <si>
    <t xml:space="preserve">5. add lipo to MM </t>
  </si>
  <si>
    <t>0.75ml are needed per plate with an extra 0.5ml for dead volumes</t>
  </si>
  <si>
    <t>agonist reservior TMA: make 42 mLs agonist (TMA)</t>
  </si>
  <si>
    <t xml:space="preserve">6. Mix </t>
  </si>
  <si>
    <t>Dispensing 1ul of reagent on med</t>
  </si>
  <si>
    <t>Total number of wells</t>
  </si>
  <si>
    <t>7. complex for 15 mins</t>
  </si>
  <si>
    <t>Total Volume of TMA (ul)</t>
  </si>
  <si>
    <t>8. quench with m10</t>
  </si>
  <si>
    <t>TMA 1M (uL)</t>
  </si>
  <si>
    <t>CD293 (mL)</t>
  </si>
  <si>
    <t>Total V(ml)</t>
  </si>
  <si>
    <t>9. distribute across a tube strip row</t>
  </si>
  <si>
    <t xml:space="preserve"> # of wells</t>
  </si>
  <si>
    <t>10. tap out media</t>
  </si>
  <si>
    <t>Nonandoic acid at 100uM</t>
  </si>
  <si>
    <t xml:space="preserve">first do 1:10 dilution from the stock for a total of 10uL </t>
  </si>
  <si>
    <t>11. add 12.5ul to each well</t>
  </si>
  <si>
    <t>1.make a reservior of the two agonists and a dilution of nonandoic acid in a 5mL tube</t>
  </si>
  <si>
    <t>Nonandoic acid dilution from stock to 10mM</t>
  </si>
  <si>
    <t>2.add the 239CD volume of agonist (=32 uL) to each well of a 384 per antag block with 300ul multi</t>
  </si>
  <si>
    <t xml:space="preserve"> 293CD</t>
  </si>
  <si>
    <t>Total V (uL)</t>
  </si>
  <si>
    <t>a) add 32ul nonandoic acid in the first 6 wells of the top row on all plates</t>
  </si>
  <si>
    <t>complex S6</t>
  </si>
  <si>
    <t>Forskolin agonist reservoir</t>
  </si>
  <si>
    <t>a) add 1ul from the diluted odor block(antags) to the block you set up in step 2</t>
  </si>
  <si>
    <t>FOR 1M (uL)</t>
  </si>
  <si>
    <t>b) mix thoroughly</t>
  </si>
  <si>
    <t xml:space="preserve"> </t>
  </si>
  <si>
    <t>c)tap out media on corresponding plate while hovering tips on the step 2 block</t>
  </si>
  <si>
    <t>agonist</t>
  </si>
  <si>
    <t>complex Rho</t>
  </si>
  <si>
    <t>plate 1</t>
  </si>
  <si>
    <t>e)eject tips and repeat with each plate</t>
  </si>
  <si>
    <t>plate 2</t>
  </si>
  <si>
    <t xml:space="preserve">*note - it will be easier to do plate 1 followed by 4, 2 followed by 5, and 3 followed by 6, </t>
  </si>
  <si>
    <t>plate 3</t>
  </si>
  <si>
    <t>so the odor dilution blocks only have to be opened one at a time</t>
  </si>
  <si>
    <t>plate 4</t>
  </si>
  <si>
    <t>Forskolin</t>
  </si>
  <si>
    <t>4. Let stim for 4 hours</t>
  </si>
  <si>
    <t>5. read plates</t>
  </si>
  <si>
    <t>SEE BELOW FOR FULL PLATE DETAILS</t>
  </si>
  <si>
    <t>Clones</t>
  </si>
  <si>
    <t>Odors</t>
  </si>
  <si>
    <t>S6</t>
  </si>
  <si>
    <t>fridge</t>
  </si>
  <si>
    <t>1 E10</t>
  </si>
  <si>
    <t>This was completed on 3/7/16</t>
  </si>
  <si>
    <t>nonandoic acid</t>
  </si>
  <si>
    <t>Fridge</t>
  </si>
  <si>
    <t>ODOR DILUTION BLOCK</t>
  </si>
  <si>
    <t>odor stock = 10mM</t>
  </si>
  <si>
    <t>do a 1:10 dilution: make 50 ul = 5 ul odor: 45 uL CD293</t>
  </si>
  <si>
    <t>MM H3A</t>
  </si>
  <si>
    <t>MM E Cells</t>
  </si>
  <si>
    <t>Using mix 7</t>
  </si>
  <si>
    <t>complex taar5 (H3A)</t>
  </si>
  <si>
    <t>complex taar5 (E Cells)</t>
  </si>
  <si>
    <t>(H3A)</t>
  </si>
  <si>
    <t>E Cells</t>
  </si>
  <si>
    <t>(E Cells)</t>
  </si>
  <si>
    <t>1-3</t>
  </si>
  <si>
    <t>4-6</t>
  </si>
  <si>
    <t>7-9</t>
  </si>
  <si>
    <t>10-12</t>
  </si>
  <si>
    <t>13-15</t>
  </si>
  <si>
    <t>16-18</t>
  </si>
  <si>
    <t>19-21</t>
  </si>
  <si>
    <t>22-24</t>
  </si>
  <si>
    <t>A</t>
  </si>
  <si>
    <t>S6 + 1</t>
  </si>
  <si>
    <t>S6+CD293+DMSO</t>
  </si>
  <si>
    <t>hTAAR5 + TMA</t>
  </si>
  <si>
    <t>CD293</t>
  </si>
  <si>
    <t>CD293+DMSO</t>
  </si>
  <si>
    <t>all transfected with hTAAAR5 except row A wells 1-6</t>
  </si>
  <si>
    <t>Rho + Forskolin</t>
  </si>
  <si>
    <t>B</t>
  </si>
  <si>
    <t>all cells are transfected with Rho except row A wells 1-6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</si>
  <si>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</si>
  <si>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</si>
  <si>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</si>
  <si>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</si>
  <si>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</si>
  <si>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</si>
  <si>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</si>
  <si>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</si>
  <si>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</si>
  <si>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</si>
  <si>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</si>
  <si>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</si>
  <si>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</si>
  <si>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</si>
  <si>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 with controls</t>
  </si>
  <si>
    <t>Cells</t>
  </si>
  <si>
    <t>I will need to make two odor dilution blocks that I then distribute to the E cells and H3A cells with either TMA or Forskolin</t>
  </si>
  <si>
    <t>I need to make sure that in the middle of the odor dilution blocks I leave three  wells open for a dose response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</si>
  <si>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</si>
  <si>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</si>
  <si>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</si>
  <si>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</si>
  <si>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</si>
  <si>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</si>
  <si>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</si>
  <si>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</si>
  <si>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</si>
  <si>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</si>
  <si>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</si>
  <si>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</si>
  <si>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</si>
  <si>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</si>
  <si>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</si>
  <si>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</si>
  <si>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</si>
  <si>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</si>
  <si>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</si>
  <si>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</si>
  <si>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</si>
  <si>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</si>
  <si>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</si>
  <si>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</si>
  <si>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*organize your tips so that you can skip the dose response part of the plate</t>
  </si>
  <si>
    <t>agonist reservior: make 42 mLs agonist (Forskolin)</t>
  </si>
  <si>
    <t>How much TMA and forskolin to make?</t>
  </si>
  <si>
    <t xml:space="preserve">Do small version of antag screen to compare E Cells to H3A Cells; also running dose response in the middle of the plate to see if </t>
  </si>
  <si>
    <t>Block 2</t>
  </si>
  <si>
    <t>block 3</t>
  </si>
  <si>
    <t>TMA High concentration</t>
  </si>
  <si>
    <t>three fold dilutions</t>
  </si>
  <si>
    <t>just CD293</t>
  </si>
  <si>
    <t>column 10</t>
  </si>
  <si>
    <t>Column 2</t>
  </si>
  <si>
    <t>Column12</t>
  </si>
  <si>
    <t>Block  2</t>
  </si>
  <si>
    <t>Block 3</t>
  </si>
  <si>
    <t>No Antag</t>
  </si>
  <si>
    <t>Have to make 32uL per deep well block because we are adding small amounts of antagonist</t>
  </si>
  <si>
    <t>for the dose response (columns 10-12)</t>
  </si>
  <si>
    <t>No sure if I can make this in the odor block or if I should make it in tube strips and transfer it</t>
  </si>
  <si>
    <t>Forskolin Dilution</t>
  </si>
  <si>
    <t>b) add 32ul TMA to plates</t>
  </si>
  <si>
    <t>c) add 32ul Forskolin to plates</t>
  </si>
  <si>
    <t>d) add CD293 to top row 7-9 and 19-24 on all plates</t>
  </si>
  <si>
    <t>d) pipet 12.5 ul from step2 block to the plate (using the same tips for each block</t>
  </si>
  <si>
    <t>3) add antags to the two odor blocks</t>
  </si>
  <si>
    <t>Repeat the small antag screen done on 9-29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</si>
</sst>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E+00"/>
    <numFmt numFmtId="166" formatCode="0.00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7CC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/>
  </cellStyleXfs>
  <cellXfs count="319">
    <xf numFmtId="0" fontId="0" fillId="0" borderId="0" xfId="0"/>
    <xf numFmtId="0" fontId="0" fillId="0" borderId="1" xfId="0" applyFill="1" applyBorder="1"/>
    <xf numFmtId="49" fontId="0" fillId="0" borderId="0" xfId="0" applyNumberFormat="1" applyFill="1"/>
    <xf numFmtId="0" fontId="0" fillId="0" borderId="0" xfId="0" applyFill="1"/>
    <xf numFmtId="0" fontId="0" fillId="0" borderId="6" xfId="0" applyFill="1" applyBorder="1"/>
    <xf numFmtId="14" fontId="0" fillId="0" borderId="7" xfId="0" applyNumberFormat="1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4" fillId="0" borderId="9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/>
    <xf numFmtId="0" fontId="8" fillId="0" borderId="10" xfId="2" applyFont="1" applyFill="1" applyBorder="1"/>
    <xf numFmtId="0" fontId="8" fillId="2" borderId="11" xfId="2" applyFill="1" applyBorder="1"/>
    <xf numFmtId="0" fontId="8" fillId="0" borderId="0" xfId="2" applyFill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0" borderId="13" xfId="0" applyFill="1" applyBorder="1"/>
    <xf numFmtId="49" fontId="0" fillId="0" borderId="9" xfId="0" applyNumberFormat="1" applyFill="1" applyBorder="1"/>
    <xf numFmtId="0" fontId="0" fillId="4" borderId="0" xfId="0" applyFill="1" applyBorder="1"/>
    <xf numFmtId="0" fontId="9" fillId="4" borderId="1" xfId="2" applyFont="1" applyFill="1" applyBorder="1"/>
    <xf numFmtId="0" fontId="0" fillId="0" borderId="14" xfId="0" applyFill="1" applyBorder="1"/>
    <xf numFmtId="0" fontId="8" fillId="0" borderId="15" xfId="2" applyFont="1" applyFill="1" applyBorder="1"/>
    <xf numFmtId="0" fontId="8" fillId="0" borderId="16" xfId="2" applyFont="1" applyFill="1" applyBorder="1"/>
    <xf numFmtId="0" fontId="8" fillId="0" borderId="17" xfId="2" applyFill="1" applyBorder="1"/>
    <xf numFmtId="0" fontId="10" fillId="0" borderId="9" xfId="0" applyFont="1" applyFill="1" applyBorder="1"/>
    <xf numFmtId="0" fontId="0" fillId="5" borderId="0" xfId="0" applyFill="1"/>
    <xf numFmtId="1" fontId="8" fillId="5" borderId="0" xfId="2" applyNumberFormat="1" applyFont="1" applyFill="1" applyBorder="1"/>
    <xf numFmtId="1" fontId="8" fillId="0" borderId="0" xfId="2" applyNumberFormat="1" applyFont="1" applyFill="1" applyBorder="1"/>
    <xf numFmtId="1" fontId="8" fillId="0" borderId="0" xfId="2" applyNumberFormat="1" applyFill="1" applyBorder="1"/>
    <xf numFmtId="0" fontId="8" fillId="0" borderId="18" xfId="2" applyFont="1" applyFill="1" applyBorder="1"/>
    <xf numFmtId="0" fontId="8" fillId="0" borderId="19" xfId="2" applyFill="1" applyBorder="1"/>
    <xf numFmtId="0" fontId="8" fillId="0" borderId="9" xfId="2" applyFill="1" applyBorder="1"/>
    <xf numFmtId="0" fontId="8" fillId="0" borderId="20" xfId="2" applyFill="1" applyBorder="1"/>
    <xf numFmtId="0" fontId="8" fillId="0" borderId="21" xfId="2" applyFill="1" applyBorder="1"/>
    <xf numFmtId="0" fontId="0" fillId="6" borderId="0" xfId="0" applyFill="1" applyBorder="1"/>
    <xf numFmtId="0" fontId="8" fillId="0" borderId="12" xfId="2" applyFont="1" applyFill="1" applyBorder="1"/>
    <xf numFmtId="0" fontId="0" fillId="0" borderId="0" xfId="0" applyFill="1" applyBorder="1" applyAlignment="1">
      <alignment horizontal="left"/>
    </xf>
    <xf numFmtId="1" fontId="8" fillId="0" borderId="9" xfId="2" applyNumberFormat="1" applyFont="1" applyFill="1" applyBorder="1"/>
    <xf numFmtId="0" fontId="8" fillId="0" borderId="22" xfId="2" applyFill="1" applyBorder="1"/>
    <xf numFmtId="0" fontId="8" fillId="0" borderId="23" xfId="2" applyFill="1" applyBorder="1"/>
    <xf numFmtId="0" fontId="8" fillId="0" borderId="24" xfId="2" applyFill="1" applyBorder="1"/>
    <xf numFmtId="0" fontId="8" fillId="0" borderId="25" xfId="2" applyFill="1" applyBorder="1"/>
    <xf numFmtId="0" fontId="9" fillId="6" borderId="1" xfId="2" applyFont="1" applyFill="1" applyBorder="1"/>
    <xf numFmtId="0" fontId="0" fillId="0" borderId="0" xfId="0" applyFill="1" applyBorder="1" applyAlignment="1"/>
    <xf numFmtId="0" fontId="0" fillId="0" borderId="8" xfId="0" applyFill="1" applyBorder="1"/>
    <xf numFmtId="0" fontId="11" fillId="0" borderId="0" xfId="0" applyFont="1" applyFill="1"/>
    <xf numFmtId="0" fontId="8" fillId="0" borderId="29" xfId="2" applyFont="1" applyFill="1" applyBorder="1"/>
    <xf numFmtId="0" fontId="8" fillId="0" borderId="0" xfId="2" applyFill="1" applyBorder="1"/>
    <xf numFmtId="0" fontId="8" fillId="0" borderId="9" xfId="2" applyFont="1" applyFill="1" applyBorder="1"/>
    <xf numFmtId="164" fontId="0" fillId="0" borderId="0" xfId="0" applyNumberFormat="1" applyFill="1"/>
    <xf numFmtId="164" fontId="9" fillId="0" borderId="1" xfId="2" applyNumberFormat="1" applyFont="1" applyFill="1" applyBorder="1"/>
    <xf numFmtId="164" fontId="8" fillId="0" borderId="0" xfId="2" applyNumberFormat="1" applyFill="1"/>
    <xf numFmtId="0" fontId="0" fillId="0" borderId="28" xfId="0" applyFill="1" applyBorder="1" applyAlignment="1"/>
    <xf numFmtId="164" fontId="8" fillId="0" borderId="30" xfId="2" applyNumberFormat="1" applyFill="1" applyBorder="1"/>
    <xf numFmtId="164" fontId="8" fillId="0" borderId="9" xfId="2" applyNumberFormat="1" applyFont="1" applyFill="1" applyBorder="1"/>
    <xf numFmtId="164" fontId="8" fillId="0" borderId="20" xfId="2" applyNumberFormat="1" applyFont="1" applyFill="1" applyBorder="1"/>
    <xf numFmtId="164" fontId="12" fillId="3" borderId="17" xfId="2" applyNumberFormat="1" applyFont="1" applyFill="1" applyBorder="1"/>
    <xf numFmtId="164" fontId="8" fillId="5" borderId="17" xfId="2" applyNumberFormat="1" applyFont="1" applyFill="1" applyBorder="1"/>
    <xf numFmtId="164" fontId="8" fillId="0" borderId="19" xfId="2" applyNumberFormat="1" applyFill="1" applyBorder="1"/>
    <xf numFmtId="164" fontId="8" fillId="0" borderId="20" xfId="2" applyNumberFormat="1" applyFill="1" applyBorder="1"/>
    <xf numFmtId="2" fontId="8" fillId="5" borderId="21" xfId="2" applyNumberFormat="1" applyFill="1" applyBorder="1"/>
    <xf numFmtId="49" fontId="0" fillId="0" borderId="0" xfId="0" applyNumberFormat="1" applyFill="1" applyBorder="1"/>
    <xf numFmtId="164" fontId="8" fillId="6" borderId="21" xfId="2" applyNumberFormat="1" applyFont="1" applyFill="1" applyBorder="1"/>
    <xf numFmtId="2" fontId="8" fillId="6" borderId="21" xfId="2" applyNumberFormat="1" applyFill="1" applyBorder="1"/>
    <xf numFmtId="164" fontId="8" fillId="4" borderId="21" xfId="2" applyNumberFormat="1" applyFont="1" applyFill="1" applyBorder="1"/>
    <xf numFmtId="2" fontId="8" fillId="4" borderId="21" xfId="2" applyNumberFormat="1" applyFill="1" applyBorder="1"/>
    <xf numFmtId="164" fontId="8" fillId="7" borderId="19" xfId="2" applyNumberFormat="1" applyFill="1" applyBorder="1"/>
    <xf numFmtId="164" fontId="8" fillId="7" borderId="20" xfId="2" applyNumberFormat="1" applyFill="1" applyBorder="1"/>
    <xf numFmtId="0" fontId="0" fillId="0" borderId="15" xfId="0" applyFill="1" applyBorder="1"/>
    <xf numFmtId="0" fontId="2" fillId="0" borderId="15" xfId="0" applyFont="1" applyFill="1" applyBorder="1"/>
    <xf numFmtId="0" fontId="2" fillId="0" borderId="32" xfId="0" applyFont="1" applyFill="1" applyBorder="1"/>
    <xf numFmtId="0" fontId="2" fillId="0" borderId="9" xfId="0" applyFont="1" applyFill="1" applyBorder="1"/>
    <xf numFmtId="0" fontId="0" fillId="8" borderId="9" xfId="0" applyFill="1" applyBorder="1"/>
    <xf numFmtId="0" fontId="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2" fillId="0" borderId="23" xfId="0" applyFont="1" applyFill="1" applyBorder="1"/>
    <xf numFmtId="0" fontId="12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/>
    <xf numFmtId="16" fontId="0" fillId="0" borderId="0" xfId="0" applyNumberFormat="1" applyFill="1" applyBorder="1"/>
    <xf numFmtId="0" fontId="10" fillId="0" borderId="0" xfId="0" applyFont="1" applyFill="1" applyBorder="1"/>
    <xf numFmtId="1" fontId="9" fillId="0" borderId="0" xfId="2" applyNumberFormat="1" applyFont="1" applyFill="1" applyBorder="1"/>
    <xf numFmtId="1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2" applyNumberFormat="1" applyFill="1" applyBorder="1"/>
    <xf numFmtId="2" fontId="8" fillId="0" borderId="0" xfId="2" applyNumberFormat="1" applyFill="1" applyBorder="1"/>
    <xf numFmtId="0" fontId="8" fillId="0" borderId="0" xfId="2" applyFont="1" applyFill="1" applyBorder="1"/>
    <xf numFmtId="0" fontId="8" fillId="0" borderId="32" xfId="2" applyFill="1" applyBorder="1"/>
    <xf numFmtId="0" fontId="8" fillId="0" borderId="13" xfId="2" applyFill="1" applyBorder="1"/>
    <xf numFmtId="0" fontId="8" fillId="0" borderId="11" xfId="2" applyFill="1" applyBorder="1"/>
    <xf numFmtId="1" fontId="9" fillId="0" borderId="9" xfId="2" applyNumberFormat="1" applyFont="1" applyFill="1" applyBorder="1"/>
    <xf numFmtId="0" fontId="0" fillId="0" borderId="33" xfId="0" applyFill="1" applyBorder="1" applyAlignment="1"/>
    <xf numFmtId="0" fontId="0" fillId="0" borderId="12" xfId="0" applyFill="1" applyBorder="1" applyAlignment="1"/>
    <xf numFmtId="1" fontId="8" fillId="0" borderId="13" xfId="2" applyNumberFormat="1" applyFont="1" applyFill="1" applyBorder="1"/>
    <xf numFmtId="0" fontId="0" fillId="0" borderId="10" xfId="0" applyFill="1" applyBorder="1" applyAlignment="1"/>
    <xf numFmtId="0" fontId="0" fillId="0" borderId="23" xfId="0" applyFill="1" applyBorder="1"/>
    <xf numFmtId="0" fontId="2" fillId="0" borderId="11" xfId="0" applyFont="1" applyFill="1" applyBorder="1"/>
    <xf numFmtId="0" fontId="4" fillId="0" borderId="29" xfId="1" applyFont="1" applyFill="1" applyBorder="1" applyAlignment="1">
      <alignment horizontal="right" wrapText="1"/>
    </xf>
    <xf numFmtId="0" fontId="0" fillId="0" borderId="34" xfId="0" applyFill="1" applyBorder="1"/>
    <xf numFmtId="49" fontId="0" fillId="0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35" xfId="0" applyFill="1" applyBorder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" fontId="10" fillId="0" borderId="0" xfId="0" applyNumberFormat="1" applyFont="1" applyFill="1" applyBorder="1"/>
    <xf numFmtId="0" fontId="0" fillId="0" borderId="9" xfId="0" applyFill="1" applyBorder="1"/>
    <xf numFmtId="0" fontId="0" fillId="0" borderId="20" xfId="0" applyFill="1" applyBorder="1" applyAlignment="1"/>
    <xf numFmtId="164" fontId="9" fillId="0" borderId="0" xfId="2" applyNumberFormat="1" applyFont="1" applyFill="1" applyBorder="1"/>
    <xf numFmtId="164" fontId="8" fillId="0" borderId="21" xfId="2" applyNumberFormat="1" applyFont="1" applyFill="1" applyBorder="1"/>
    <xf numFmtId="2" fontId="8" fillId="0" borderId="21" xfId="2" applyNumberFormat="1" applyFill="1" applyBorder="1"/>
    <xf numFmtId="164" fontId="8" fillId="7" borderId="25" xfId="2" applyNumberFormat="1" applyFont="1" applyFill="1" applyBorder="1"/>
    <xf numFmtId="2" fontId="8" fillId="7" borderId="25" xfId="2" applyNumberFormat="1" applyFill="1" applyBorder="1"/>
    <xf numFmtId="1" fontId="8" fillId="0" borderId="0" xfId="0" applyNumberFormat="1" applyFont="1" applyFill="1" applyBorder="1"/>
    <xf numFmtId="0" fontId="7" fillId="0" borderId="26" xfId="0" applyFont="1" applyFill="1" applyBorder="1"/>
    <xf numFmtId="1" fontId="7" fillId="0" borderId="27" xfId="0" applyNumberFormat="1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7" fillId="0" borderId="27" xfId="0" applyFon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1" fontId="8" fillId="0" borderId="26" xfId="2" applyNumberFormat="1" applyFill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31" xfId="0" applyFill="1" applyBorder="1" applyAlignment="1">
      <alignment horizontal="left"/>
    </xf>
    <xf numFmtId="1" fontId="0" fillId="0" borderId="7" xfId="0" applyNumberFormat="1" applyFill="1" applyBorder="1" applyAlignment="1">
      <alignment horizontal="left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1" xfId="0" applyBorder="1"/>
    <xf numFmtId="0" fontId="0" fillId="0" borderId="6" xfId="0" applyBorder="1"/>
    <xf numFmtId="14" fontId="0" fillId="0" borderId="7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8" fillId="0" borderId="10" xfId="2" applyFont="1" applyBorder="1"/>
    <xf numFmtId="0" fontId="8" fillId="9" borderId="11" xfId="2" applyFill="1" applyBorder="1"/>
    <xf numFmtId="0" fontId="8" fillId="0" borderId="0" xfId="2"/>
    <xf numFmtId="0" fontId="0" fillId="0" borderId="29" xfId="0" applyBorder="1"/>
    <xf numFmtId="0" fontId="9" fillId="10" borderId="1" xfId="2" applyFont="1" applyFill="1" applyBorder="1"/>
    <xf numFmtId="0" fontId="0" fillId="0" borderId="14" xfId="0" applyBorder="1"/>
    <xf numFmtId="0" fontId="8" fillId="0" borderId="15" xfId="2" applyFont="1" applyBorder="1"/>
    <xf numFmtId="0" fontId="8" fillId="0" borderId="16" xfId="2" applyFont="1" applyBorder="1"/>
    <xf numFmtId="0" fontId="8" fillId="0" borderId="17" xfId="2" applyBorder="1"/>
    <xf numFmtId="0" fontId="0" fillId="0" borderId="9" xfId="0" applyBorder="1"/>
    <xf numFmtId="0" fontId="8" fillId="0" borderId="18" xfId="2" applyFont="1" applyBorder="1"/>
    <xf numFmtId="0" fontId="8" fillId="0" borderId="19" xfId="2" applyBorder="1"/>
    <xf numFmtId="0" fontId="8" fillId="0" borderId="9" xfId="2" applyBorder="1"/>
    <xf numFmtId="0" fontId="8" fillId="0" borderId="20" xfId="2" applyBorder="1"/>
    <xf numFmtId="0" fontId="8" fillId="0" borderId="21" xfId="2" applyBorder="1"/>
    <xf numFmtId="0" fontId="0" fillId="10" borderId="0" xfId="0" applyFill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8" fillId="0" borderId="12" xfId="2" applyFont="1" applyBorder="1"/>
    <xf numFmtId="0" fontId="0" fillId="0" borderId="31" xfId="0" applyBorder="1"/>
    <xf numFmtId="1" fontId="0" fillId="0" borderId="31" xfId="0" applyNumberFormat="1" applyBorder="1"/>
    <xf numFmtId="1" fontId="0" fillId="0" borderId="7" xfId="0" applyNumberFormat="1" applyBorder="1"/>
    <xf numFmtId="0" fontId="0" fillId="11" borderId="0" xfId="0" applyFill="1"/>
    <xf numFmtId="0" fontId="0" fillId="0" borderId="2" xfId="0" applyBorder="1"/>
    <xf numFmtId="1" fontId="0" fillId="0" borderId="3" xfId="0" applyNumberFormat="1" applyBorder="1"/>
    <xf numFmtId="0" fontId="0" fillId="12" borderId="0" xfId="0" applyFill="1" applyBorder="1"/>
    <xf numFmtId="0" fontId="8" fillId="0" borderId="22" xfId="2" applyBorder="1"/>
    <xf numFmtId="0" fontId="8" fillId="0" borderId="23" xfId="2" applyBorder="1"/>
    <xf numFmtId="0" fontId="8" fillId="0" borderId="24" xfId="2" applyBorder="1"/>
    <xf numFmtId="0" fontId="8" fillId="0" borderId="25" xfId="2" applyBorder="1"/>
    <xf numFmtId="0" fontId="9" fillId="12" borderId="1" xfId="2" applyFont="1" applyFill="1" applyBorder="1"/>
    <xf numFmtId="0" fontId="8" fillId="0" borderId="29" xfId="2" applyFont="1" applyBorder="1"/>
    <xf numFmtId="0" fontId="8" fillId="0" borderId="0" xfId="2" applyBorder="1"/>
    <xf numFmtId="164" fontId="0" fillId="0" borderId="26" xfId="0" applyNumberFormat="1" applyBorder="1"/>
    <xf numFmtId="0" fontId="0" fillId="0" borderId="27" xfId="0" applyBorder="1"/>
    <xf numFmtId="0" fontId="8" fillId="0" borderId="9" xfId="2" applyFont="1" applyBorder="1"/>
    <xf numFmtId="1" fontId="0" fillId="0" borderId="26" xfId="0" applyNumberFormat="1" applyBorder="1"/>
    <xf numFmtId="0" fontId="0" fillId="0" borderId="26" xfId="0" applyBorder="1"/>
    <xf numFmtId="0" fontId="0" fillId="0" borderId="27" xfId="0" applyFill="1" applyBorder="1"/>
    <xf numFmtId="164" fontId="9" fillId="0" borderId="1" xfId="2" applyNumberFormat="1" applyFont="1" applyBorder="1"/>
    <xf numFmtId="164" fontId="8" fillId="0" borderId="0" xfId="2" applyNumberFormat="1"/>
    <xf numFmtId="0" fontId="0" fillId="0" borderId="35" xfId="0" applyBorder="1" applyAlignment="1"/>
    <xf numFmtId="164" fontId="0" fillId="0" borderId="6" xfId="0" applyNumberFormat="1" applyBorder="1"/>
    <xf numFmtId="0" fontId="0" fillId="13" borderId="31" xfId="0" applyFill="1" applyBorder="1"/>
    <xf numFmtId="0" fontId="0" fillId="0" borderId="7" xfId="0" applyBorder="1"/>
    <xf numFmtId="164" fontId="8" fillId="0" borderId="30" xfId="2" applyNumberFormat="1" applyBorder="1"/>
    <xf numFmtId="164" fontId="8" fillId="0" borderId="9" xfId="2" applyNumberFormat="1" applyFont="1" applyBorder="1"/>
    <xf numFmtId="164" fontId="8" fillId="0" borderId="20" xfId="2" applyNumberFormat="1" applyFont="1" applyBorder="1"/>
    <xf numFmtId="164" fontId="8" fillId="9" borderId="17" xfId="2" applyNumberFormat="1" applyFill="1" applyBorder="1"/>
    <xf numFmtId="164" fontId="8" fillId="11" borderId="17" xfId="2" applyNumberFormat="1" applyFont="1" applyFill="1" applyBorder="1"/>
    <xf numFmtId="164" fontId="8" fillId="0" borderId="19" xfId="2" applyNumberFormat="1" applyBorder="1"/>
    <xf numFmtId="164" fontId="8" fillId="0" borderId="20" xfId="2" applyNumberFormat="1" applyBorder="1"/>
    <xf numFmtId="2" fontId="8" fillId="11" borderId="21" xfId="2" applyNumberFormat="1" applyFill="1" applyBorder="1"/>
    <xf numFmtId="0" fontId="0" fillId="14" borderId="36" xfId="0" applyFill="1" applyBorder="1"/>
    <xf numFmtId="0" fontId="0" fillId="0" borderId="3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164" fontId="8" fillId="10" borderId="21" xfId="2" applyNumberFormat="1" applyFont="1" applyFill="1" applyBorder="1"/>
    <xf numFmtId="2" fontId="8" fillId="10" borderId="21" xfId="2" applyNumberFormat="1" applyFill="1" applyBorder="1"/>
    <xf numFmtId="0" fontId="0" fillId="14" borderId="18" xfId="0" applyFill="1" applyBorder="1"/>
    <xf numFmtId="0" fontId="0" fillId="0" borderId="39" xfId="0" applyBorder="1"/>
    <xf numFmtId="164" fontId="8" fillId="12" borderId="21" xfId="2" applyNumberFormat="1" applyFont="1" applyFill="1" applyBorder="1"/>
    <xf numFmtId="2" fontId="8" fillId="12" borderId="21" xfId="2" applyNumberFormat="1" applyFill="1" applyBorder="1"/>
    <xf numFmtId="0" fontId="0" fillId="0" borderId="12" xfId="0" applyBorder="1"/>
    <xf numFmtId="0" fontId="0" fillId="0" borderId="13" xfId="0" applyBorder="1"/>
    <xf numFmtId="164" fontId="8" fillId="0" borderId="21" xfId="2" applyNumberFormat="1" applyFont="1" applyBorder="1"/>
    <xf numFmtId="2" fontId="8" fillId="0" borderId="21" xfId="2" applyNumberFormat="1" applyBorder="1"/>
    <xf numFmtId="1" fontId="0" fillId="0" borderId="0" xfId="0" applyNumberFormat="1" applyBorder="1"/>
    <xf numFmtId="0" fontId="0" fillId="0" borderId="2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0" xfId="0" applyBorder="1"/>
    <xf numFmtId="164" fontId="8" fillId="0" borderId="25" xfId="2" applyNumberFormat="1" applyFont="1" applyBorder="1"/>
    <xf numFmtId="2" fontId="8" fillId="0" borderId="25" xfId="2" applyNumberFormat="1" applyBorder="1"/>
    <xf numFmtId="0" fontId="0" fillId="0" borderId="13" xfId="0" applyBorder="1" applyAlignment="1">
      <alignment horizontal="left"/>
    </xf>
    <xf numFmtId="0" fontId="0" fillId="0" borderId="10" xfId="0" applyBorder="1"/>
    <xf numFmtId="0" fontId="0" fillId="14" borderId="23" xfId="0" applyFill="1" applyBorder="1"/>
    <xf numFmtId="0" fontId="0" fillId="0" borderId="23" xfId="0" applyBorder="1"/>
    <xf numFmtId="0" fontId="0" fillId="0" borderId="41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8" xfId="0" applyBorder="1" applyAlignment="1"/>
    <xf numFmtId="0" fontId="0" fillId="0" borderId="0" xfId="0" applyFill="1" applyBorder="1" applyAlignment="1">
      <alignment wrapText="1"/>
    </xf>
    <xf numFmtId="0" fontId="0" fillId="0" borderId="26" xfId="0" applyBorder="1" applyAlignment="1"/>
    <xf numFmtId="0" fontId="0" fillId="0" borderId="26" xfId="0" applyFill="1" applyBorder="1" applyAlignment="1"/>
    <xf numFmtId="0" fontId="0" fillId="0" borderId="6" xfId="0" applyFill="1" applyBorder="1" applyAlignment="1"/>
    <xf numFmtId="0" fontId="4" fillId="0" borderId="23" xfId="1" applyFont="1" applyFill="1" applyBorder="1" applyAlignment="1">
      <alignment horizontal="right" wrapText="1"/>
    </xf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15" xfId="0" applyBorder="1"/>
    <xf numFmtId="0" fontId="0" fillId="0" borderId="32" xfId="0" applyBorder="1"/>
    <xf numFmtId="0" fontId="4" fillId="0" borderId="12" xfId="1" applyFont="1" applyFill="1" applyBorder="1" applyAlignment="1">
      <alignment horizontal="right" wrapText="1"/>
    </xf>
    <xf numFmtId="0" fontId="10" fillId="0" borderId="13" xfId="0" applyFont="1" applyBorder="1"/>
    <xf numFmtId="0" fontId="0" fillId="0" borderId="12" xfId="0" applyFill="1" applyBorder="1" applyAlignment="1">
      <alignment horizontal="right"/>
    </xf>
    <xf numFmtId="0" fontId="10" fillId="0" borderId="9" xfId="0" applyFont="1" applyBorder="1"/>
    <xf numFmtId="0" fontId="0" fillId="0" borderId="10" xfId="0" applyBorder="1" applyAlignment="1">
      <alignment horizontal="right"/>
    </xf>
    <xf numFmtId="0" fontId="10" fillId="0" borderId="11" xfId="0" applyFont="1" applyBorder="1"/>
    <xf numFmtId="0" fontId="2" fillId="0" borderId="8" xfId="0" applyFont="1" applyBorder="1"/>
    <xf numFmtId="0" fontId="0" fillId="0" borderId="6" xfId="0" applyFill="1" applyBorder="1" applyAlignment="1">
      <alignment horizontal="left"/>
    </xf>
    <xf numFmtId="0" fontId="8" fillId="0" borderId="42" xfId="2" applyFont="1" applyBorder="1"/>
    <xf numFmtId="167" fontId="8" fillId="0" borderId="19" xfId="2" applyNumberFormat="1" applyBorder="1"/>
    <xf numFmtId="49" fontId="0" fillId="15" borderId="43" xfId="0" applyNumberFormat="1" applyFill="1" applyBorder="1" applyAlignment="1">
      <alignment vertical="center" wrapText="1"/>
    </xf>
    <xf numFmtId="49" fontId="14" fillId="15" borderId="44" xfId="0" applyNumberFormat="1" applyFont="1" applyFill="1" applyBorder="1" applyAlignment="1">
      <alignment horizontal="center" vertical="center" wrapText="1"/>
    </xf>
    <xf numFmtId="49" fontId="14" fillId="15" borderId="4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4" fillId="15" borderId="46" xfId="0" applyFont="1" applyFill="1" applyBorder="1" applyAlignment="1">
      <alignment horizontal="center" vertical="center" wrapText="1"/>
    </xf>
    <xf numFmtId="0" fontId="0" fillId="16" borderId="9" xfId="0" applyFill="1" applyBorder="1" applyAlignment="1"/>
    <xf numFmtId="0" fontId="0" fillId="17" borderId="9" xfId="0" applyFill="1" applyBorder="1" applyAlignment="1"/>
    <xf numFmtId="0" fontId="0" fillId="18" borderId="9" xfId="0" applyFill="1" applyBorder="1"/>
    <xf numFmtId="0" fontId="0" fillId="18" borderId="13" xfId="0" applyFill="1" applyBorder="1"/>
    <xf numFmtId="0" fontId="14" fillId="15" borderId="47" xfId="0" applyFont="1" applyFill="1" applyBorder="1" applyAlignment="1">
      <alignment horizontal="center" vertical="center" wrapText="1"/>
    </xf>
    <xf numFmtId="0" fontId="0" fillId="18" borderId="23" xfId="0" applyFill="1" applyBorder="1"/>
    <xf numFmtId="0" fontId="0" fillId="18" borderId="11" xfId="0" applyFill="1" applyBorder="1"/>
    <xf numFmtId="9" fontId="0" fillId="0" borderId="0" xfId="0" applyNumberFormat="1"/>
    <xf numFmtId="0" fontId="0" fillId="0" borderId="36" xfId="0" applyFill="1" applyBorder="1"/>
    <xf numFmtId="0" fontId="0" fillId="0" borderId="29" xfId="0" applyFill="1" applyBorder="1"/>
    <xf numFmtId="0" fontId="0" fillId="0" borderId="28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164" fontId="0" fillId="0" borderId="31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0" fontId="0" fillId="8" borderId="33" xfId="0" applyFill="1" applyBorder="1"/>
    <xf numFmtId="0" fontId="0" fillId="0" borderId="15" xfId="0" applyFill="1" applyBorder="1" applyAlignment="1">
      <alignment horizontal="left"/>
    </xf>
    <xf numFmtId="0" fontId="0" fillId="0" borderId="32" xfId="0" applyFill="1" applyBorder="1"/>
    <xf numFmtId="0" fontId="0" fillId="0" borderId="12" xfId="0" applyFill="1" applyBorder="1"/>
    <xf numFmtId="166" fontId="0" fillId="0" borderId="10" xfId="0" applyNumberFormat="1" applyFill="1" applyBorder="1"/>
    <xf numFmtId="1" fontId="0" fillId="0" borderId="23" xfId="0" applyNumberFormat="1" applyFill="1" applyBorder="1"/>
    <xf numFmtId="1" fontId="0" fillId="0" borderId="11" xfId="0" applyNumberFormat="1" applyFill="1" applyBorder="1"/>
    <xf numFmtId="0" fontId="0" fillId="0" borderId="9" xfId="0" applyFill="1" applyBorder="1"/>
    <xf numFmtId="0" fontId="0" fillId="0" borderId="9" xfId="0" applyFill="1" applyBorder="1"/>
    <xf numFmtId="0" fontId="0" fillId="0" borderId="9" xfId="0" applyFill="1" applyBorder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0" xfId="0" applyFill="1" applyAlignment="1">
      <alignment horizontal="left" wrapText="1"/>
    </xf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19" borderId="0" xfId="0" applyFill="1"/>
    <xf numFmtId="0" fontId="0" fillId="19" borderId="36" xfId="0" applyFill="1" applyBorder="1"/>
    <xf numFmtId="0" fontId="0" fillId="19" borderId="37" xfId="0" applyFill="1" applyBorder="1" applyAlignment="1">
      <alignment horizontal="left" vertical="top"/>
    </xf>
    <xf numFmtId="0" fontId="0" fillId="19" borderId="3" xfId="0" applyFill="1" applyBorder="1" applyAlignment="1">
      <alignment horizontal="left" vertical="top"/>
    </xf>
    <xf numFmtId="0" fontId="0" fillId="19" borderId="34" xfId="0" applyFill="1" applyBorder="1" applyAlignment="1">
      <alignment horizontal="left" vertical="top"/>
    </xf>
    <xf numFmtId="0" fontId="0" fillId="19" borderId="18" xfId="0" applyFill="1" applyBorder="1"/>
    <xf numFmtId="0" fontId="0" fillId="19" borderId="29" xfId="0" applyFill="1" applyBorder="1"/>
    <xf numFmtId="0" fontId="0" fillId="19" borderId="39" xfId="0" applyFill="1" applyBorder="1"/>
    <xf numFmtId="0" fontId="0" fillId="19" borderId="12" xfId="0" applyFill="1" applyBorder="1"/>
    <xf numFmtId="0" fontId="0" fillId="19" borderId="9" xfId="0" applyFill="1" applyBorder="1"/>
    <xf numFmtId="0" fontId="0" fillId="19" borderId="13" xfId="0" applyFill="1" applyBorder="1"/>
    <xf numFmtId="0" fontId="0" fillId="19" borderId="20" xfId="0" applyFill="1" applyBorder="1" applyAlignment="1">
      <alignment horizontal="left"/>
    </xf>
    <xf numFmtId="0" fontId="0" fillId="19" borderId="38" xfId="0" applyFill="1" applyBorder="1" applyAlignment="1">
      <alignment horizontal="left"/>
    </xf>
    <xf numFmtId="0" fontId="0" fillId="19" borderId="19" xfId="0" applyFill="1" applyBorder="1" applyAlignment="1">
      <alignment horizontal="left"/>
    </xf>
    <xf numFmtId="0" fontId="0" fillId="19" borderId="40" xfId="0" applyFill="1" applyBorder="1"/>
    <xf numFmtId="0" fontId="0" fillId="19" borderId="13" xfId="0" applyFill="1" applyBorder="1" applyAlignment="1">
      <alignment horizontal="left"/>
    </xf>
    <xf numFmtId="2" fontId="0" fillId="19" borderId="10" xfId="0" applyNumberFormat="1" applyFill="1" applyBorder="1"/>
    <xf numFmtId="0" fontId="0" fillId="19" borderId="23" xfId="0" applyFill="1" applyBorder="1"/>
    <xf numFmtId="2" fontId="0" fillId="19" borderId="23" xfId="0" applyNumberFormat="1" applyFill="1" applyBorder="1"/>
    <xf numFmtId="0" fontId="0" fillId="19" borderId="41" xfId="0" applyFill="1" applyBorder="1"/>
    <xf numFmtId="0" fontId="0" fillId="19" borderId="10" xfId="0" applyFill="1" applyBorder="1"/>
  </cellXfs>
  <cellStyles count="4">
    <cellStyle name="Normal" xfId="0" builtinId="0"/>
    <cellStyle name="Normal 2 2" xfId="3"/>
    <cellStyle name="Normal_2.18.14" xfId="1"/>
    <cellStyle name="Normal_Luciferase Summaries.xls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E7" sqref="E7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275" t="s">
        <v>57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7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114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114"/>
      <c r="I10" s="114"/>
      <c r="J10" s="114"/>
      <c r="K10" s="114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114"/>
      <c r="J11" s="114"/>
      <c r="K11" s="114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114" t="s">
        <v>11</v>
      </c>
      <c r="I12" s="114"/>
      <c r="J12" s="114"/>
      <c r="K12" s="114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114">
        <f>25*G12*G11</f>
        <v>900</v>
      </c>
      <c r="H13" s="114" t="s">
        <v>17</v>
      </c>
      <c r="I13" s="114"/>
      <c r="J13" s="114"/>
      <c r="K13" s="114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114">
        <f>(G13+0.2*G13)*1.5</f>
        <v>1620</v>
      </c>
      <c r="H14" s="20" t="s">
        <v>23</v>
      </c>
      <c r="I14" s="114"/>
      <c r="J14" s="114"/>
      <c r="K14" s="114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114" t="s">
        <v>73</v>
      </c>
      <c r="H15" s="114" t="s">
        <v>71</v>
      </c>
      <c r="I15" s="114" t="s">
        <v>76</v>
      </c>
      <c r="J15" s="114" t="s">
        <v>72</v>
      </c>
      <c r="K15" s="114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114">
        <f>K16*J16/H16/1000</f>
        <v>1.62</v>
      </c>
      <c r="H16" s="78">
        <v>1000</v>
      </c>
      <c r="I16" s="114">
        <f>K16-G16</f>
        <v>1618.38</v>
      </c>
      <c r="J16" s="78">
        <v>1000</v>
      </c>
      <c r="K16" s="114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f>1/96</f>
        <v>1.0416666666666666E-2</v>
      </c>
      <c r="G17" s="278" t="s">
        <v>75</v>
      </c>
      <c r="H17" s="278"/>
      <c r="I17" s="114" t="s">
        <v>76</v>
      </c>
      <c r="J17" s="114"/>
      <c r="K17" s="114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D18*E17</f>
        <v>5.208333333333333</v>
      </c>
      <c r="F18" s="11"/>
      <c r="G18" s="114">
        <f>K16/3</f>
        <v>540</v>
      </c>
      <c r="H18" s="114" t="s">
        <v>33</v>
      </c>
      <c r="I18" s="114">
        <f>K16*2/3</f>
        <v>1080</v>
      </c>
      <c r="J18" s="114"/>
      <c r="K18" s="114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D19*E17</f>
        <v>0.1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D20*E17</f>
        <v>0.05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/>
      <c r="B21" s="44"/>
      <c r="C21" s="45"/>
      <c r="D21" s="46"/>
      <c r="E21" s="47"/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v>96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5.2800000000000011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440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440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4400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2200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114">
        <v>830</v>
      </c>
      <c r="C36" s="114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114">
        <v>817</v>
      </c>
      <c r="C37" s="114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114">
        <v>830</v>
      </c>
      <c r="C42" s="114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114">
        <v>817</v>
      </c>
      <c r="C43" s="114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114">
        <v>830</v>
      </c>
      <c r="C48" s="114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114">
        <v>817</v>
      </c>
      <c r="C49" s="114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 t="s">
        <v>87</v>
      </c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 t="s">
        <v>88</v>
      </c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 t="s">
        <v>89</v>
      </c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132"/>
  <sheetViews>
    <sheetView tabSelected="1" topLeftCell="A79" workbookViewId="0">
      <selection activeCell="N125" sqref="N125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289" t="s">
        <v>253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1"/>
    </row>
    <row r="2" spans="1:22" ht="16" thickBot="1" x14ac:dyDescent="0.25">
      <c r="A2" s="135" t="s">
        <v>1</v>
      </c>
      <c r="B2" s="136">
        <v>42678</v>
      </c>
      <c r="C2" s="137">
        <v>42679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292"/>
      <c r="N2" s="292"/>
      <c r="O2" s="292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293" t="s">
        <v>91</v>
      </c>
      <c r="I3" s="276"/>
      <c r="J3" s="276"/>
      <c r="K3" s="277"/>
      <c r="L3" s="3"/>
      <c r="M3" s="292"/>
      <c r="N3" s="292"/>
      <c r="O3" s="292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273">
        <f>(12.5*G4*G3)</f>
        <v>25</v>
      </c>
      <c r="H5" s="273" t="s">
        <v>17</v>
      </c>
      <c r="I5" s="273"/>
      <c r="J5" s="273"/>
      <c r="K5" s="27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273">
        <f>(G5+0.2*G5)*1.11111111111111</f>
        <v>33.3333333333333</v>
      </c>
      <c r="H6" s="294" t="s">
        <v>93</v>
      </c>
      <c r="I6" s="295"/>
      <c r="J6" s="296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273" t="s">
        <v>96</v>
      </c>
      <c r="H7" s="273" t="s">
        <v>97</v>
      </c>
      <c r="I7" s="273" t="s">
        <v>98</v>
      </c>
      <c r="J7" s="273" t="s">
        <v>99</v>
      </c>
      <c r="K7" s="297" t="s">
        <v>27</v>
      </c>
      <c r="L7" s="297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273">
        <v>1</v>
      </c>
      <c r="I8" s="259">
        <f>K8-G8</f>
        <v>32.3333333333333</v>
      </c>
      <c r="J8" s="27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273"/>
      <c r="H9" s="273"/>
      <c r="I9" s="273"/>
      <c r="J9" s="273"/>
      <c r="K9" s="27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s="298" t="s">
        <v>121</v>
      </c>
      <c r="H16" s="298"/>
      <c r="I16" s="298" t="s">
        <v>122</v>
      </c>
      <c r="J16" s="298"/>
      <c r="K16" s="298"/>
      <c r="M16" s="11" t="s">
        <v>123</v>
      </c>
    </row>
    <row r="17" spans="1:26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299">
        <v>6</v>
      </c>
      <c r="H17" s="300" t="s">
        <v>91</v>
      </c>
      <c r="I17" s="301"/>
      <c r="J17" s="301"/>
      <c r="K17" s="302"/>
      <c r="M17" s="11"/>
    </row>
    <row r="18" spans="1:26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303">
        <v>4</v>
      </c>
      <c r="H18" s="304" t="s">
        <v>11</v>
      </c>
      <c r="I18" s="304"/>
      <c r="J18" s="304"/>
      <c r="K18" s="305"/>
      <c r="M18" t="s">
        <v>6</v>
      </c>
    </row>
    <row r="19" spans="1:26" ht="16" thickBot="1" x14ac:dyDescent="0.25">
      <c r="F19" s="140"/>
      <c r="G19" s="306">
        <f>12.5*G18*G17</f>
        <v>300</v>
      </c>
      <c r="H19" s="307" t="s">
        <v>17</v>
      </c>
      <c r="I19" s="307"/>
      <c r="J19" s="307"/>
      <c r="K19" s="308"/>
      <c r="M19" t="s">
        <v>124</v>
      </c>
      <c r="U19" s="298" t="s">
        <v>125</v>
      </c>
      <c r="V19" s="298"/>
      <c r="W19" s="298"/>
      <c r="X19" s="298"/>
      <c r="Y19" s="298"/>
      <c r="Z19" s="298"/>
    </row>
    <row r="20" spans="1:26" ht="16" thickBot="1" x14ac:dyDescent="0.25">
      <c r="A20" s="181" t="s">
        <v>164</v>
      </c>
      <c r="B20" s="182"/>
      <c r="C20" s="182"/>
      <c r="D20" s="183" t="s">
        <v>119</v>
      </c>
      <c r="F20" s="209"/>
      <c r="G20" s="306">
        <f>(G19+0.2*G19)*1.11111111111111</f>
        <v>399.9999999999996</v>
      </c>
      <c r="H20" s="309" t="s">
        <v>93</v>
      </c>
      <c r="I20" s="310"/>
      <c r="J20" s="311"/>
      <c r="K20" s="312"/>
      <c r="M20" t="s">
        <v>126</v>
      </c>
      <c r="U20" s="299">
        <v>6</v>
      </c>
      <c r="V20" s="300" t="s">
        <v>91</v>
      </c>
      <c r="W20" s="301"/>
      <c r="X20" s="301"/>
      <c r="Y20" s="302"/>
      <c r="Z20" s="298"/>
    </row>
    <row r="21" spans="1:26" ht="16" thickBot="1" x14ac:dyDescent="0.25">
      <c r="A21" s="187"/>
      <c r="B21" s="188" t="s">
        <v>40</v>
      </c>
      <c r="C21" s="189" t="s">
        <v>41</v>
      </c>
      <c r="D21" s="190">
        <f>384</f>
        <v>384</v>
      </c>
      <c r="G21" s="306" t="s">
        <v>96</v>
      </c>
      <c r="H21" s="307" t="s">
        <v>97</v>
      </c>
      <c r="I21" s="307" t="s">
        <v>127</v>
      </c>
      <c r="J21" s="307" t="s">
        <v>99</v>
      </c>
      <c r="K21" s="313" t="s">
        <v>128</v>
      </c>
      <c r="M21" t="s">
        <v>129</v>
      </c>
      <c r="U21" s="303">
        <v>7</v>
      </c>
      <c r="V21" s="304" t="s">
        <v>11</v>
      </c>
      <c r="W21" s="304"/>
      <c r="X21" s="304"/>
      <c r="Y21" s="305"/>
      <c r="Z21" s="298"/>
    </row>
    <row r="22" spans="1:26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6.0000000000000009</v>
      </c>
      <c r="E22" s="174"/>
      <c r="G22" s="314">
        <f>K22*J22/H22/1000</f>
        <v>0.39999999999999963</v>
      </c>
      <c r="H22" s="315">
        <v>100</v>
      </c>
      <c r="I22" s="316">
        <f>K22-G22</f>
        <v>399.59999999999962</v>
      </c>
      <c r="J22" s="315">
        <v>100</v>
      </c>
      <c r="K22" s="317">
        <f>G20</f>
        <v>399.9999999999996</v>
      </c>
      <c r="M22" t="s">
        <v>248</v>
      </c>
      <c r="U22" s="306">
        <f>25*U21*U20</f>
        <v>1050</v>
      </c>
      <c r="V22" s="307" t="s">
        <v>17</v>
      </c>
      <c r="W22" s="307"/>
      <c r="X22" s="307"/>
      <c r="Y22" s="308"/>
      <c r="Z22" s="298"/>
    </row>
    <row r="23" spans="1:26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500</v>
      </c>
      <c r="G23" t="s">
        <v>131</v>
      </c>
      <c r="M23" t="s">
        <v>249</v>
      </c>
      <c r="U23" s="306">
        <f>(U22+0.2*U22)*1.11111111111111</f>
        <v>1399.9999999999986</v>
      </c>
      <c r="V23" s="309" t="s">
        <v>93</v>
      </c>
      <c r="W23" s="310"/>
      <c r="X23" s="311"/>
      <c r="Y23" s="312"/>
      <c r="Z23" s="298"/>
    </row>
    <row r="24" spans="1:26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500</v>
      </c>
      <c r="G24" s="157" t="s">
        <v>230</v>
      </c>
      <c r="H24" s="158"/>
      <c r="I24" s="158"/>
      <c r="J24" s="158"/>
      <c r="K24" s="159"/>
      <c r="M24" t="s">
        <v>250</v>
      </c>
      <c r="U24" s="306" t="s">
        <v>96</v>
      </c>
      <c r="V24" s="307" t="s">
        <v>97</v>
      </c>
      <c r="W24" s="307" t="s">
        <v>127</v>
      </c>
      <c r="X24" s="307" t="s">
        <v>99</v>
      </c>
      <c r="Y24" s="313" t="s">
        <v>128</v>
      </c>
      <c r="Z24" s="298"/>
    </row>
    <row r="25" spans="1:26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5000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318">
        <f>Y25*X25/V25/1000</f>
        <v>1</v>
      </c>
      <c r="V25" s="315">
        <v>1000</v>
      </c>
      <c r="W25" s="315">
        <f>Y25-U25</f>
        <v>9</v>
      </c>
      <c r="X25" s="315">
        <v>100000</v>
      </c>
      <c r="Y25" s="317">
        <v>10</v>
      </c>
      <c r="Z25" s="298"/>
    </row>
    <row r="26" spans="1:26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  <c r="U26" s="298"/>
      <c r="V26" s="298"/>
      <c r="W26" s="298"/>
      <c r="X26" s="298"/>
      <c r="Y26" s="298"/>
      <c r="Z26" s="298"/>
    </row>
    <row r="27" spans="1:26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6" ht="16" thickBot="1" x14ac:dyDescent="0.25">
      <c r="A28" s="187"/>
      <c r="B28" s="188" t="s">
        <v>40</v>
      </c>
      <c r="C28" s="189" t="s">
        <v>41</v>
      </c>
      <c r="D28" s="190">
        <f>D21</f>
        <v>384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6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4.5</v>
      </c>
      <c r="E29" s="222"/>
      <c r="F29" s="222"/>
      <c r="L29" t="s">
        <v>135</v>
      </c>
      <c r="M29" s="221" t="s">
        <v>136</v>
      </c>
    </row>
    <row r="30" spans="1:26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500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6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500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6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5000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138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f>D21</f>
        <v>384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6.0000000000000009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500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500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5000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138</v>
      </c>
      <c r="B41" s="182" t="s">
        <v>168</v>
      </c>
      <c r="C41" s="182"/>
      <c r="D41" s="183" t="s">
        <v>119</v>
      </c>
      <c r="G41" s="235" t="s">
        <v>152</v>
      </c>
      <c r="H41" s="150"/>
      <c r="I41" s="236" t="s">
        <v>153</v>
      </c>
      <c r="J41" s="27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D28</f>
        <v>384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B29</f>
        <v>9.3749999999999997E-3</v>
      </c>
      <c r="C43" s="193">
        <f>B43*8</f>
        <v>7.4999999999999997E-2</v>
      </c>
      <c r="D43" s="194">
        <f>((B43*D42)*0.25)+(B43*D42)</f>
        <v>4.5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500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500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5000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273"/>
      <c r="U47" s="273"/>
      <c r="V47" s="273"/>
      <c r="W47" s="22"/>
    </row>
    <row r="48" spans="1:23" x14ac:dyDescent="0.2">
      <c r="F48" s="255"/>
      <c r="S48" s="268"/>
      <c r="T48" s="259"/>
      <c r="U48" s="273"/>
      <c r="V48" s="273"/>
      <c r="W48" s="22"/>
    </row>
    <row r="49" spans="1:23" x14ac:dyDescent="0.2">
      <c r="S49" s="268"/>
      <c r="T49" s="274"/>
      <c r="U49" s="273"/>
      <c r="V49" s="273"/>
      <c r="W49" s="22"/>
    </row>
    <row r="50" spans="1:23" ht="16" thickBot="1" x14ac:dyDescent="0.25">
      <c r="G50" t="s">
        <v>245</v>
      </c>
      <c r="S50" s="269"/>
      <c r="T50" s="100"/>
      <c r="U50" s="270"/>
      <c r="V50" s="100"/>
      <c r="W50" s="271"/>
    </row>
    <row r="51" spans="1:23" x14ac:dyDescent="0.2">
      <c r="G51" s="77" t="s">
        <v>74</v>
      </c>
      <c r="H51" s="273"/>
      <c r="I51" s="273"/>
      <c r="J51" s="273"/>
      <c r="K51" s="273"/>
      <c r="M51" s="77" t="s">
        <v>247</v>
      </c>
      <c r="N51" s="273"/>
      <c r="O51" s="273"/>
      <c r="P51" s="273"/>
      <c r="Q51" s="273"/>
    </row>
    <row r="52" spans="1:23" x14ac:dyDescent="0.2">
      <c r="G52" s="78">
        <v>3</v>
      </c>
      <c r="H52" s="274" t="s">
        <v>70</v>
      </c>
      <c r="I52" s="273"/>
      <c r="J52" s="273"/>
      <c r="K52" s="273"/>
      <c r="M52" s="78">
        <v>3</v>
      </c>
      <c r="N52" s="274" t="s">
        <v>70</v>
      </c>
      <c r="O52" s="273"/>
      <c r="P52" s="273"/>
      <c r="Q52" s="273"/>
    </row>
    <row r="53" spans="1:23" x14ac:dyDescent="0.2">
      <c r="G53" s="78">
        <v>2</v>
      </c>
      <c r="H53" s="273" t="s">
        <v>11</v>
      </c>
      <c r="I53" s="273"/>
      <c r="J53" s="273"/>
      <c r="K53" s="273"/>
      <c r="M53" s="78">
        <v>2</v>
      </c>
      <c r="N53" s="273" t="s">
        <v>11</v>
      </c>
      <c r="O53" s="273"/>
      <c r="P53" s="273"/>
      <c r="Q53" s="273"/>
    </row>
    <row r="54" spans="1:23" x14ac:dyDescent="0.2">
      <c r="G54" s="273">
        <f>25*G53*G52</f>
        <v>150</v>
      </c>
      <c r="H54" s="273" t="s">
        <v>17</v>
      </c>
      <c r="I54" s="273"/>
      <c r="J54" s="273"/>
      <c r="K54" s="273"/>
      <c r="M54" s="273">
        <f>25*M53*M52</f>
        <v>150</v>
      </c>
      <c r="N54" s="273" t="s">
        <v>17</v>
      </c>
      <c r="O54" s="273"/>
      <c r="P54" s="273"/>
      <c r="Q54" s="273"/>
    </row>
    <row r="55" spans="1:23" x14ac:dyDescent="0.2">
      <c r="G55" s="273">
        <f>(G54+0.2*G54)*1.5</f>
        <v>270</v>
      </c>
      <c r="H55" s="274" t="s">
        <v>23</v>
      </c>
      <c r="I55" s="273"/>
      <c r="J55" s="273"/>
      <c r="K55" s="273"/>
      <c r="M55" s="273">
        <f>(M54+0.2*M54)*1.5</f>
        <v>270</v>
      </c>
      <c r="N55" s="274" t="s">
        <v>23</v>
      </c>
      <c r="O55" s="273"/>
      <c r="P55" s="273"/>
      <c r="Q55" s="273"/>
    </row>
    <row r="56" spans="1:23" x14ac:dyDescent="0.2">
      <c r="G56" s="273" t="s">
        <v>73</v>
      </c>
      <c r="H56" s="273" t="s">
        <v>71</v>
      </c>
      <c r="I56" s="273" t="s">
        <v>76</v>
      </c>
      <c r="J56" s="273" t="s">
        <v>72</v>
      </c>
      <c r="K56" s="273" t="s">
        <v>27</v>
      </c>
      <c r="M56" s="273" t="s">
        <v>73</v>
      </c>
      <c r="N56" s="273" t="s">
        <v>71</v>
      </c>
      <c r="O56" s="273" t="s">
        <v>76</v>
      </c>
      <c r="P56" s="273" t="s">
        <v>72</v>
      </c>
      <c r="Q56" s="273" t="s">
        <v>27</v>
      </c>
    </row>
    <row r="57" spans="1:23" x14ac:dyDescent="0.2">
      <c r="G57" s="273">
        <f>K57*J57/H57/1000</f>
        <v>0.27</v>
      </c>
      <c r="H57" s="78">
        <v>1000</v>
      </c>
      <c r="I57" s="273">
        <f>K57-G57</f>
        <v>269.73</v>
      </c>
      <c r="J57" s="78">
        <v>1000</v>
      </c>
      <c r="K57" s="273">
        <f>G55</f>
        <v>270</v>
      </c>
      <c r="M57" s="273">
        <f>Q57*P57/N57/1000</f>
        <v>0.27</v>
      </c>
      <c r="N57" s="78">
        <v>10</v>
      </c>
      <c r="O57" s="273">
        <f>Q57-M57</f>
        <v>269.73</v>
      </c>
      <c r="P57" s="78">
        <v>10</v>
      </c>
      <c r="Q57" s="273">
        <f>M55</f>
        <v>270</v>
      </c>
    </row>
    <row r="58" spans="1:23" x14ac:dyDescent="0.2">
      <c r="G58" s="278" t="s">
        <v>75</v>
      </c>
      <c r="H58" s="278"/>
      <c r="I58" s="273" t="s">
        <v>76</v>
      </c>
      <c r="J58" s="273"/>
      <c r="K58" s="273"/>
      <c r="M58" s="278" t="s">
        <v>75</v>
      </c>
      <c r="N58" s="278"/>
      <c r="O58" s="273" t="s">
        <v>76</v>
      </c>
      <c r="P58" s="273"/>
      <c r="Q58" s="273"/>
    </row>
    <row r="59" spans="1:23" x14ac:dyDescent="0.2">
      <c r="G59" s="273">
        <f>K57/3</f>
        <v>90</v>
      </c>
      <c r="H59" s="273" t="s">
        <v>33</v>
      </c>
      <c r="I59" s="273">
        <f>K57*2/3</f>
        <v>180</v>
      </c>
      <c r="J59" s="273"/>
      <c r="K59" s="273"/>
      <c r="M59" s="273">
        <f>Q57/3</f>
        <v>90</v>
      </c>
      <c r="N59" s="273" t="s">
        <v>33</v>
      </c>
      <c r="O59" s="273">
        <f>Q57*2/3</f>
        <v>180</v>
      </c>
      <c r="P59" s="273"/>
      <c r="Q59" s="273"/>
    </row>
    <row r="60" spans="1:23" x14ac:dyDescent="0.2">
      <c r="G60" t="s">
        <v>246</v>
      </c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285" t="s">
        <v>178</v>
      </c>
      <c r="C66" s="285"/>
      <c r="D66" s="286" t="s">
        <v>179</v>
      </c>
      <c r="E66" s="286"/>
      <c r="F66" s="287" t="s">
        <v>180</v>
      </c>
      <c r="G66" s="287"/>
      <c r="H66" s="248" t="s">
        <v>181</v>
      </c>
      <c r="I66" s="249" t="s">
        <v>182</v>
      </c>
      <c r="J66" s="288" t="s">
        <v>183</v>
      </c>
      <c r="K66" s="49"/>
      <c r="L66" s="49"/>
      <c r="M66" s="49"/>
      <c r="N66" s="49"/>
      <c r="O66" s="247" t="s">
        <v>177</v>
      </c>
      <c r="P66" s="285" t="s">
        <v>178</v>
      </c>
      <c r="Q66" s="285"/>
      <c r="R66" s="286" t="s">
        <v>179</v>
      </c>
      <c r="S66" s="286"/>
      <c r="T66" s="287" t="s">
        <v>184</v>
      </c>
      <c r="U66" s="287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288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288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288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288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288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288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288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288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288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288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281" t="s">
        <v>19</v>
      </c>
      <c r="C94" s="281"/>
      <c r="D94" s="281"/>
      <c r="E94" s="281"/>
      <c r="F94" s="281"/>
      <c r="G94" s="281"/>
      <c r="H94" s="281" t="s">
        <v>19</v>
      </c>
      <c r="I94" s="281"/>
      <c r="J94" s="281"/>
      <c r="K94" s="281"/>
      <c r="L94" s="281"/>
      <c r="M94" s="281"/>
      <c r="N94" s="279" t="s">
        <v>180</v>
      </c>
      <c r="O94" s="279"/>
      <c r="P94" s="279"/>
      <c r="Q94" s="279"/>
      <c r="R94" s="279"/>
      <c r="S94" s="279"/>
      <c r="T94" s="279" t="s">
        <v>181</v>
      </c>
      <c r="U94" s="279"/>
      <c r="V94" s="279"/>
      <c r="W94" s="279" t="s">
        <v>182</v>
      </c>
      <c r="X94" s="279"/>
      <c r="Y94" s="279"/>
    </row>
    <row r="95" spans="1:25" x14ac:dyDescent="0.2">
      <c r="A95" s="247" t="s">
        <v>185</v>
      </c>
      <c r="B95" s="273">
        <v>1217</v>
      </c>
      <c r="C95" s="273">
        <v>1125</v>
      </c>
      <c r="D95" s="273">
        <v>1225</v>
      </c>
      <c r="E95" s="273">
        <v>1133</v>
      </c>
      <c r="F95" s="273">
        <v>1233</v>
      </c>
      <c r="G95" s="273">
        <v>1141</v>
      </c>
      <c r="H95" s="273">
        <v>1241</v>
      </c>
      <c r="I95" s="273">
        <v>1149</v>
      </c>
      <c r="J95" s="273">
        <v>1249</v>
      </c>
      <c r="K95" s="282" t="s">
        <v>237</v>
      </c>
      <c r="L95" s="283"/>
      <c r="M95" s="284"/>
      <c r="N95" s="273">
        <v>1157</v>
      </c>
      <c r="O95" s="273">
        <v>1257</v>
      </c>
      <c r="P95" s="273">
        <v>1165</v>
      </c>
      <c r="Q95" s="273">
        <v>1265</v>
      </c>
      <c r="R95" s="273">
        <v>1173</v>
      </c>
      <c r="S95" s="273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3">
        <v>904</v>
      </c>
      <c r="C96" s="273">
        <v>810</v>
      </c>
      <c r="D96" s="273">
        <v>912</v>
      </c>
      <c r="E96" s="273">
        <v>818</v>
      </c>
      <c r="F96" s="273">
        <v>920</v>
      </c>
      <c r="G96" s="273">
        <v>826</v>
      </c>
      <c r="H96" s="273">
        <v>928</v>
      </c>
      <c r="I96" s="273">
        <v>834</v>
      </c>
      <c r="J96" s="273">
        <v>936</v>
      </c>
      <c r="K96" s="279" t="s">
        <v>237</v>
      </c>
      <c r="L96" s="279"/>
      <c r="M96" s="279"/>
      <c r="N96" s="273">
        <v>842</v>
      </c>
      <c r="O96" s="273">
        <v>944</v>
      </c>
      <c r="P96" s="273">
        <v>850</v>
      </c>
      <c r="Q96" s="273">
        <v>952</v>
      </c>
      <c r="R96" s="273">
        <v>858</v>
      </c>
      <c r="S96" s="273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3">
        <v>1218</v>
      </c>
      <c r="C97" s="273">
        <v>1126</v>
      </c>
      <c r="D97" s="273">
        <v>1226</v>
      </c>
      <c r="E97" s="273">
        <v>1134</v>
      </c>
      <c r="F97" s="273">
        <v>1234</v>
      </c>
      <c r="G97" s="273">
        <v>1142</v>
      </c>
      <c r="H97" s="273">
        <v>1242</v>
      </c>
      <c r="I97" s="273">
        <v>1150</v>
      </c>
      <c r="J97" s="273">
        <v>1250</v>
      </c>
      <c r="K97" s="279" t="s">
        <v>236</v>
      </c>
      <c r="L97" s="279"/>
      <c r="M97" s="279"/>
      <c r="N97" s="273">
        <v>1158</v>
      </c>
      <c r="O97" s="273">
        <v>1258</v>
      </c>
      <c r="P97" s="273">
        <v>1166</v>
      </c>
      <c r="Q97" s="273">
        <v>1266</v>
      </c>
      <c r="R97" s="273">
        <v>1174</v>
      </c>
      <c r="S97" s="273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3">
        <v>905</v>
      </c>
      <c r="C98" s="273">
        <v>811</v>
      </c>
      <c r="D98" s="273">
        <v>913</v>
      </c>
      <c r="E98" s="273">
        <v>819</v>
      </c>
      <c r="F98" s="273">
        <v>921</v>
      </c>
      <c r="G98" s="273">
        <v>827</v>
      </c>
      <c r="H98" s="273">
        <v>929</v>
      </c>
      <c r="I98" s="273">
        <v>835</v>
      </c>
      <c r="J98" s="273">
        <v>937</v>
      </c>
      <c r="K98" s="279" t="s">
        <v>236</v>
      </c>
      <c r="L98" s="279"/>
      <c r="M98" s="279"/>
      <c r="N98" s="273">
        <v>843</v>
      </c>
      <c r="O98" s="273">
        <v>945</v>
      </c>
      <c r="P98" s="273">
        <v>851</v>
      </c>
      <c r="Q98" s="273">
        <v>953</v>
      </c>
      <c r="R98" s="273">
        <v>859</v>
      </c>
      <c r="S98" s="273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3">
        <v>1219</v>
      </c>
      <c r="C99" s="273">
        <v>1127</v>
      </c>
      <c r="D99" s="273">
        <v>1227</v>
      </c>
      <c r="E99" s="273">
        <v>1135</v>
      </c>
      <c r="F99" s="273">
        <v>1235</v>
      </c>
      <c r="G99" s="273">
        <v>1143</v>
      </c>
      <c r="H99" s="273">
        <v>1243</v>
      </c>
      <c r="I99" s="273">
        <v>1151</v>
      </c>
      <c r="J99" s="273">
        <v>1251</v>
      </c>
      <c r="K99" s="279" t="s">
        <v>236</v>
      </c>
      <c r="L99" s="279"/>
      <c r="M99" s="279"/>
      <c r="N99" s="273">
        <v>1159</v>
      </c>
      <c r="O99" s="273">
        <v>1259</v>
      </c>
      <c r="P99" s="273">
        <v>1167</v>
      </c>
      <c r="Q99" s="273">
        <v>1267</v>
      </c>
      <c r="R99" s="273">
        <v>1175</v>
      </c>
      <c r="S99" s="273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3">
        <v>906</v>
      </c>
      <c r="C100" s="273">
        <v>812</v>
      </c>
      <c r="D100" s="273">
        <v>914</v>
      </c>
      <c r="E100" s="273">
        <v>820</v>
      </c>
      <c r="F100" s="273">
        <v>922</v>
      </c>
      <c r="G100" s="273">
        <v>828</v>
      </c>
      <c r="H100" s="273">
        <v>930</v>
      </c>
      <c r="I100" s="273">
        <v>836</v>
      </c>
      <c r="J100" s="273">
        <v>938</v>
      </c>
      <c r="K100" s="279" t="s">
        <v>236</v>
      </c>
      <c r="L100" s="279"/>
      <c r="M100" s="279"/>
      <c r="N100" s="273">
        <v>844</v>
      </c>
      <c r="O100" s="273">
        <v>946</v>
      </c>
      <c r="P100" s="273">
        <v>852</v>
      </c>
      <c r="Q100" s="273">
        <v>954</v>
      </c>
      <c r="R100" s="273">
        <v>860</v>
      </c>
      <c r="S100" s="273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3">
        <v>1220</v>
      </c>
      <c r="C101" s="273">
        <v>1128</v>
      </c>
      <c r="D101" s="273">
        <v>1228</v>
      </c>
      <c r="E101" s="273">
        <v>1136</v>
      </c>
      <c r="F101" s="273">
        <v>1236</v>
      </c>
      <c r="G101" s="273">
        <v>1144</v>
      </c>
      <c r="H101" s="273">
        <v>1244</v>
      </c>
      <c r="I101" s="273">
        <v>1152</v>
      </c>
      <c r="J101" s="273">
        <v>1252</v>
      </c>
      <c r="K101" s="279" t="s">
        <v>236</v>
      </c>
      <c r="L101" s="279"/>
      <c r="M101" s="279"/>
      <c r="N101" s="273">
        <v>1160</v>
      </c>
      <c r="O101" s="273">
        <v>1260</v>
      </c>
      <c r="P101" s="273">
        <v>1168</v>
      </c>
      <c r="Q101" s="273">
        <v>1268</v>
      </c>
      <c r="R101" s="273">
        <v>1176</v>
      </c>
      <c r="S101" s="273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3">
        <v>907</v>
      </c>
      <c r="C102" s="273">
        <v>813</v>
      </c>
      <c r="D102" s="273">
        <v>915</v>
      </c>
      <c r="E102" s="273">
        <v>821</v>
      </c>
      <c r="F102" s="273">
        <v>923</v>
      </c>
      <c r="G102" s="273">
        <v>829</v>
      </c>
      <c r="H102" s="273">
        <v>931</v>
      </c>
      <c r="I102" s="273">
        <v>837</v>
      </c>
      <c r="J102" s="273">
        <v>939</v>
      </c>
      <c r="K102" s="279" t="s">
        <v>236</v>
      </c>
      <c r="L102" s="279"/>
      <c r="M102" s="279"/>
      <c r="N102" s="273">
        <v>845</v>
      </c>
      <c r="O102" s="273">
        <v>947</v>
      </c>
      <c r="P102" s="273">
        <v>853</v>
      </c>
      <c r="Q102" s="273">
        <v>955</v>
      </c>
      <c r="R102" s="273">
        <v>867</v>
      </c>
      <c r="S102" s="273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3">
        <v>1221</v>
      </c>
      <c r="C103" s="273">
        <v>1129</v>
      </c>
      <c r="D103" s="273">
        <v>1229</v>
      </c>
      <c r="E103" s="273">
        <v>1137</v>
      </c>
      <c r="F103" s="273">
        <v>1237</v>
      </c>
      <c r="G103" s="273">
        <v>1145</v>
      </c>
      <c r="H103" s="273">
        <v>1245</v>
      </c>
      <c r="I103" s="273">
        <v>1153</v>
      </c>
      <c r="J103" s="273">
        <v>1253</v>
      </c>
      <c r="K103" s="279" t="s">
        <v>236</v>
      </c>
      <c r="L103" s="279"/>
      <c r="M103" s="279"/>
      <c r="N103" s="273">
        <v>1161</v>
      </c>
      <c r="O103" s="273">
        <v>1261</v>
      </c>
      <c r="P103" s="273">
        <v>1169</v>
      </c>
      <c r="Q103" s="273">
        <v>1269</v>
      </c>
      <c r="R103" s="273">
        <v>1177</v>
      </c>
      <c r="S103" s="273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3">
        <v>908</v>
      </c>
      <c r="C104" s="273">
        <v>814</v>
      </c>
      <c r="D104" s="273">
        <v>916</v>
      </c>
      <c r="E104" s="273">
        <v>822</v>
      </c>
      <c r="F104" s="273">
        <v>924</v>
      </c>
      <c r="G104" s="273">
        <v>830</v>
      </c>
      <c r="H104" s="273">
        <v>932</v>
      </c>
      <c r="I104" s="273">
        <v>838</v>
      </c>
      <c r="J104" s="273">
        <v>940</v>
      </c>
      <c r="K104" s="279" t="s">
        <v>236</v>
      </c>
      <c r="L104" s="279"/>
      <c r="M104" s="279"/>
      <c r="N104" s="273">
        <v>846</v>
      </c>
      <c r="O104" s="273">
        <v>948</v>
      </c>
      <c r="P104" s="273">
        <v>854</v>
      </c>
      <c r="Q104" s="273">
        <v>956</v>
      </c>
      <c r="R104" s="273">
        <v>868</v>
      </c>
      <c r="S104" s="273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3">
        <v>1222</v>
      </c>
      <c r="C105" s="273">
        <v>1130</v>
      </c>
      <c r="D105" s="273">
        <v>1230</v>
      </c>
      <c r="E105" s="273">
        <v>1138</v>
      </c>
      <c r="F105" s="273">
        <v>1238</v>
      </c>
      <c r="G105" s="273">
        <v>1146</v>
      </c>
      <c r="H105" s="273">
        <v>1246</v>
      </c>
      <c r="I105" s="273">
        <v>1154</v>
      </c>
      <c r="J105" s="273">
        <v>1254</v>
      </c>
      <c r="K105" s="279" t="s">
        <v>236</v>
      </c>
      <c r="L105" s="279"/>
      <c r="M105" s="279"/>
      <c r="N105" s="273">
        <v>1162</v>
      </c>
      <c r="O105" s="273">
        <v>1262</v>
      </c>
      <c r="P105" s="273">
        <v>1170</v>
      </c>
      <c r="Q105" s="273">
        <v>1270</v>
      </c>
      <c r="R105" s="273">
        <v>1178</v>
      </c>
      <c r="S105" s="273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3">
        <v>909</v>
      </c>
      <c r="C106" s="273">
        <v>815</v>
      </c>
      <c r="D106" s="273">
        <v>917</v>
      </c>
      <c r="E106" s="273">
        <v>823</v>
      </c>
      <c r="F106" s="273">
        <v>925</v>
      </c>
      <c r="G106" s="273">
        <v>831</v>
      </c>
      <c r="H106" s="273">
        <v>933</v>
      </c>
      <c r="I106" s="273">
        <v>839</v>
      </c>
      <c r="J106" s="273">
        <v>941</v>
      </c>
      <c r="K106" s="279" t="s">
        <v>236</v>
      </c>
      <c r="L106" s="279"/>
      <c r="M106" s="279"/>
      <c r="N106" s="273">
        <v>847</v>
      </c>
      <c r="O106" s="273">
        <v>949</v>
      </c>
      <c r="P106" s="273">
        <v>855</v>
      </c>
      <c r="Q106" s="273">
        <v>957</v>
      </c>
      <c r="R106" s="273">
        <v>869</v>
      </c>
      <c r="S106" s="273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3">
        <v>1223</v>
      </c>
      <c r="C107" s="273">
        <v>1131</v>
      </c>
      <c r="D107" s="273">
        <v>1231</v>
      </c>
      <c r="E107" s="273">
        <v>1139</v>
      </c>
      <c r="F107" s="273">
        <v>1239</v>
      </c>
      <c r="G107" s="273">
        <v>1147</v>
      </c>
      <c r="H107" s="273">
        <v>1247</v>
      </c>
      <c r="I107" s="273">
        <v>1155</v>
      </c>
      <c r="J107" s="273">
        <v>1255</v>
      </c>
      <c r="K107" s="279" t="s">
        <v>236</v>
      </c>
      <c r="L107" s="279"/>
      <c r="M107" s="279"/>
      <c r="N107" s="273">
        <v>1163</v>
      </c>
      <c r="O107" s="273">
        <v>1263</v>
      </c>
      <c r="P107" s="273">
        <v>1171</v>
      </c>
      <c r="Q107" s="273">
        <v>1271</v>
      </c>
      <c r="R107" s="273">
        <v>1179</v>
      </c>
      <c r="S107" s="273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3">
        <v>910</v>
      </c>
      <c r="C108" s="273">
        <v>816</v>
      </c>
      <c r="D108" s="273">
        <v>918</v>
      </c>
      <c r="E108" s="273">
        <v>824</v>
      </c>
      <c r="F108" s="273">
        <v>926</v>
      </c>
      <c r="G108" s="273">
        <v>832</v>
      </c>
      <c r="H108" s="273">
        <v>934</v>
      </c>
      <c r="I108" s="273">
        <v>840</v>
      </c>
      <c r="J108" s="273">
        <v>942</v>
      </c>
      <c r="K108" s="279" t="s">
        <v>236</v>
      </c>
      <c r="L108" s="279"/>
      <c r="M108" s="279"/>
      <c r="N108" s="273">
        <v>848</v>
      </c>
      <c r="O108" s="273">
        <v>950</v>
      </c>
      <c r="P108" s="273">
        <v>856</v>
      </c>
      <c r="Q108" s="273">
        <v>958</v>
      </c>
      <c r="R108" s="273">
        <v>870</v>
      </c>
      <c r="S108" s="273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3">
        <v>1224</v>
      </c>
      <c r="C109" s="273">
        <v>1132</v>
      </c>
      <c r="D109" s="273">
        <v>1232</v>
      </c>
      <c r="E109" s="273">
        <v>1140</v>
      </c>
      <c r="F109" s="273">
        <v>1240</v>
      </c>
      <c r="G109" s="273">
        <v>1148</v>
      </c>
      <c r="H109" s="273">
        <v>1248</v>
      </c>
      <c r="I109" s="273">
        <v>1156</v>
      </c>
      <c r="J109" s="273">
        <v>1256</v>
      </c>
      <c r="K109" s="279" t="s">
        <v>235</v>
      </c>
      <c r="L109" s="279"/>
      <c r="M109" s="279"/>
      <c r="N109" s="273">
        <v>1164</v>
      </c>
      <c r="O109" s="273">
        <v>1264</v>
      </c>
      <c r="P109" s="273">
        <v>1172</v>
      </c>
      <c r="Q109" s="273">
        <v>1272</v>
      </c>
      <c r="R109" s="273">
        <v>1180</v>
      </c>
      <c r="S109" s="273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280" t="s">
        <v>243</v>
      </c>
      <c r="L110" s="280"/>
      <c r="M110" s="280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K107:M107"/>
    <mergeCell ref="K108:M108"/>
    <mergeCell ref="K109:M109"/>
    <mergeCell ref="K110:M110"/>
    <mergeCell ref="K101:M101"/>
    <mergeCell ref="K102:M102"/>
    <mergeCell ref="K103:M103"/>
    <mergeCell ref="K104:M104"/>
    <mergeCell ref="K105:M105"/>
    <mergeCell ref="K106:M106"/>
    <mergeCell ref="K95:M95"/>
    <mergeCell ref="K96:M96"/>
    <mergeCell ref="K97:M97"/>
    <mergeCell ref="K98:M98"/>
    <mergeCell ref="K99:M99"/>
    <mergeCell ref="K100:M100"/>
    <mergeCell ref="T66:U66"/>
    <mergeCell ref="X67:X71"/>
    <mergeCell ref="B94:G94"/>
    <mergeCell ref="H94:M94"/>
    <mergeCell ref="N94:S94"/>
    <mergeCell ref="T94:V94"/>
    <mergeCell ref="W94:Y94"/>
    <mergeCell ref="B66:C66"/>
    <mergeCell ref="D66:E66"/>
    <mergeCell ref="F66:G66"/>
    <mergeCell ref="J66:J71"/>
    <mergeCell ref="P66:Q66"/>
    <mergeCell ref="R66:S66"/>
    <mergeCell ref="B1:M1"/>
    <mergeCell ref="M2:O3"/>
    <mergeCell ref="H3:K3"/>
    <mergeCell ref="H6:J6"/>
    <mergeCell ref="K7:L7"/>
    <mergeCell ref="G58:H58"/>
    <mergeCell ref="M58:N58"/>
  </mergeCells>
  <phoneticPr fontId="13" type="noConversion"/>
  <pageMargins left="0.7" right="0.7" top="0.75" bottom="0.75" header="0.3" footer="0.3"/>
  <pageSetup scale="3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2"/>
  <sheetViews>
    <sheetView topLeftCell="A84" workbookViewId="0">
      <selection activeCell="S123" sqref="S123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289" t="s">
        <v>232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1"/>
    </row>
    <row r="2" spans="1:22" ht="16" thickBot="1" x14ac:dyDescent="0.25">
      <c r="A2" s="135" t="s">
        <v>1</v>
      </c>
      <c r="B2" s="136">
        <v>42642</v>
      </c>
      <c r="C2" s="137">
        <v>42643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292"/>
      <c r="N2" s="292"/>
      <c r="O2" s="292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293" t="s">
        <v>91</v>
      </c>
      <c r="I3" s="276"/>
      <c r="J3" s="276"/>
      <c r="K3" s="277"/>
      <c r="L3" s="3"/>
      <c r="M3" s="292"/>
      <c r="N3" s="292"/>
      <c r="O3" s="292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133">
        <f>(12.5*G4*G3)</f>
        <v>25</v>
      </c>
      <c r="H5" s="133" t="s">
        <v>17</v>
      </c>
      <c r="I5" s="133"/>
      <c r="J5" s="133"/>
      <c r="K5" s="13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133">
        <f>(G5+0.2*G5)*1.11111111111111</f>
        <v>33.3333333333333</v>
      </c>
      <c r="H6" s="294" t="s">
        <v>93</v>
      </c>
      <c r="I6" s="295"/>
      <c r="J6" s="296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133" t="s">
        <v>96</v>
      </c>
      <c r="H7" s="133" t="s">
        <v>97</v>
      </c>
      <c r="I7" s="133" t="s">
        <v>98</v>
      </c>
      <c r="J7" s="133" t="s">
        <v>99</v>
      </c>
      <c r="K7" s="297" t="s">
        <v>27</v>
      </c>
      <c r="L7" s="297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133">
        <v>1</v>
      </c>
      <c r="I8" s="259">
        <f>K8-G8</f>
        <v>32.3333333333333</v>
      </c>
      <c r="J8" s="13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133"/>
      <c r="H9" s="133"/>
      <c r="I9" s="133"/>
      <c r="J9" s="133"/>
      <c r="K9" s="13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t="s">
        <v>121</v>
      </c>
      <c r="I16" t="s">
        <v>122</v>
      </c>
      <c r="M16" s="11" t="s">
        <v>123</v>
      </c>
    </row>
    <row r="17" spans="1:25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195">
        <v>6</v>
      </c>
      <c r="H17" s="196" t="s">
        <v>91</v>
      </c>
      <c r="I17" s="197"/>
      <c r="J17" s="197"/>
      <c r="K17" s="198"/>
      <c r="M17" s="11"/>
    </row>
    <row r="18" spans="1:25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01">
        <v>4</v>
      </c>
      <c r="H18" s="144" t="s">
        <v>11</v>
      </c>
      <c r="I18" s="144"/>
      <c r="J18" s="144"/>
      <c r="K18" s="202"/>
      <c r="M18" t="s">
        <v>6</v>
      </c>
    </row>
    <row r="19" spans="1:25" ht="16" thickBot="1" x14ac:dyDescent="0.25">
      <c r="F19" s="140"/>
      <c r="G19" s="205">
        <f>12.5*G18*G17</f>
        <v>300</v>
      </c>
      <c r="H19" s="150" t="s">
        <v>17</v>
      </c>
      <c r="I19" s="150"/>
      <c r="J19" s="150"/>
      <c r="K19" s="206"/>
      <c r="M19" t="s">
        <v>124</v>
      </c>
      <c r="U19" t="s">
        <v>125</v>
      </c>
    </row>
    <row r="20" spans="1:25" ht="16" thickBot="1" x14ac:dyDescent="0.25">
      <c r="A20" s="181" t="s">
        <v>164</v>
      </c>
      <c r="B20" s="182"/>
      <c r="C20" s="182"/>
      <c r="D20" s="183" t="s">
        <v>119</v>
      </c>
      <c r="F20" s="209"/>
      <c r="G20" s="205">
        <f>(G19+0.2*G19)*1.11111111111111</f>
        <v>399.9999999999996</v>
      </c>
      <c r="H20" s="210" t="s">
        <v>93</v>
      </c>
      <c r="I20" s="211"/>
      <c r="J20" s="212"/>
      <c r="K20" s="213"/>
      <c r="M20" t="s">
        <v>126</v>
      </c>
      <c r="U20" s="195">
        <v>6</v>
      </c>
      <c r="V20" s="196" t="s">
        <v>91</v>
      </c>
      <c r="W20" s="197"/>
      <c r="X20" s="197"/>
      <c r="Y20" s="198"/>
    </row>
    <row r="21" spans="1:25" ht="16" thickBot="1" x14ac:dyDescent="0.25">
      <c r="A21" s="187"/>
      <c r="B21" s="188" t="s">
        <v>40</v>
      </c>
      <c r="C21" s="189" t="s">
        <v>41</v>
      </c>
      <c r="D21" s="190">
        <f>384-12</f>
        <v>372</v>
      </c>
      <c r="G21" s="205" t="s">
        <v>96</v>
      </c>
      <c r="H21" s="150" t="s">
        <v>97</v>
      </c>
      <c r="I21" s="150" t="s">
        <v>127</v>
      </c>
      <c r="J21" s="150" t="s">
        <v>99</v>
      </c>
      <c r="K21" s="216" t="s">
        <v>128</v>
      </c>
      <c r="M21" t="s">
        <v>129</v>
      </c>
      <c r="U21" s="201">
        <v>7</v>
      </c>
      <c r="V21" s="144" t="s">
        <v>11</v>
      </c>
      <c r="W21" s="144"/>
      <c r="X21" s="144"/>
      <c r="Y21" s="202"/>
    </row>
    <row r="22" spans="1:25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5.8125</v>
      </c>
      <c r="E22" s="174"/>
      <c r="G22" s="263">
        <f>K22*J22/H22/1000</f>
        <v>0.39999999999999963</v>
      </c>
      <c r="H22" s="218">
        <v>100</v>
      </c>
      <c r="I22" s="264">
        <f>K22-G22</f>
        <v>399.59999999999962</v>
      </c>
      <c r="J22" s="218">
        <v>100</v>
      </c>
      <c r="K22" s="220">
        <f>G20</f>
        <v>399.9999999999996</v>
      </c>
      <c r="M22" t="s">
        <v>248</v>
      </c>
      <c r="U22" s="205">
        <f>25*U21*U20</f>
        <v>1050</v>
      </c>
      <c r="V22" s="150" t="s">
        <v>17</v>
      </c>
      <c r="W22" s="150"/>
      <c r="X22" s="150"/>
      <c r="Y22" s="206"/>
    </row>
    <row r="23" spans="1:25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484.375</v>
      </c>
      <c r="G23" t="s">
        <v>131</v>
      </c>
      <c r="M23" t="s">
        <v>249</v>
      </c>
      <c r="U23" s="205">
        <f>(U22+0.2*U22)*1.11111111111111</f>
        <v>1399.9999999999986</v>
      </c>
      <c r="V23" s="210" t="s">
        <v>93</v>
      </c>
      <c r="W23" s="211"/>
      <c r="X23" s="212"/>
      <c r="Y23" s="213"/>
    </row>
    <row r="24" spans="1:25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484.375</v>
      </c>
      <c r="G24" s="157" t="s">
        <v>230</v>
      </c>
      <c r="H24" s="158"/>
      <c r="I24" s="158"/>
      <c r="J24" s="158"/>
      <c r="K24" s="159"/>
      <c r="M24" t="s">
        <v>250</v>
      </c>
      <c r="U24" s="205" t="s">
        <v>96</v>
      </c>
      <c r="V24" s="150" t="s">
        <v>97</v>
      </c>
      <c r="W24" s="150" t="s">
        <v>127</v>
      </c>
      <c r="X24" s="150" t="s">
        <v>99</v>
      </c>
      <c r="Y24" s="216" t="s">
        <v>128</v>
      </c>
    </row>
    <row r="25" spans="1:25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4843.75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17">
        <f>Y25*X25/V25/1000</f>
        <v>1</v>
      </c>
      <c r="V25" s="218">
        <v>1000</v>
      </c>
      <c r="W25" s="219">
        <f>Y25-U25</f>
        <v>9</v>
      </c>
      <c r="X25" s="218">
        <v>100000</v>
      </c>
      <c r="Y25" s="220">
        <v>10</v>
      </c>
    </row>
    <row r="26" spans="1:25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</row>
    <row r="27" spans="1:25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5" ht="16" thickBot="1" x14ac:dyDescent="0.25">
      <c r="A28" s="187"/>
      <c r="B28" s="188" t="s">
        <v>40</v>
      </c>
      <c r="C28" s="189" t="s">
        <v>41</v>
      </c>
      <c r="D28" s="190">
        <f>D21</f>
        <v>372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5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4.359375</v>
      </c>
      <c r="E29" s="222"/>
      <c r="F29" s="222"/>
      <c r="L29" t="s">
        <v>135</v>
      </c>
      <c r="M29" s="221" t="s">
        <v>136</v>
      </c>
    </row>
    <row r="30" spans="1:25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484.375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5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484.375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5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4843.75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130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v>24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0.37500000000000006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31.25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31.25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312.5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130</v>
      </c>
      <c r="B41" s="182" t="s">
        <v>167</v>
      </c>
      <c r="C41" s="182"/>
      <c r="D41" s="183" t="s">
        <v>119</v>
      </c>
      <c r="G41" s="235" t="s">
        <v>152</v>
      </c>
      <c r="H41" s="150"/>
      <c r="I41" s="236" t="s">
        <v>153</v>
      </c>
      <c r="J41" s="13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24</f>
        <v>24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(3.75/100)/4</f>
        <v>9.3749999999999997E-3</v>
      </c>
      <c r="C43" s="193">
        <f>B43*8</f>
        <v>7.4999999999999997E-2</v>
      </c>
      <c r="D43" s="194">
        <f>((B43*D42)*0.25)+(B43*D42)</f>
        <v>0.28125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31.25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31.25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312.5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133"/>
      <c r="U47" s="133"/>
      <c r="V47" s="133"/>
      <c r="W47" s="22"/>
    </row>
    <row r="48" spans="1:23" ht="16" thickBot="1" x14ac:dyDescent="0.25">
      <c r="A48" s="181" t="s">
        <v>138</v>
      </c>
      <c r="B48" s="182" t="s">
        <v>166</v>
      </c>
      <c r="C48" s="182"/>
      <c r="D48" s="183" t="s">
        <v>119</v>
      </c>
      <c r="F48" s="255"/>
      <c r="S48" s="268"/>
      <c r="T48" s="259"/>
      <c r="U48" s="133"/>
      <c r="V48" s="133"/>
      <c r="W48" s="22"/>
    </row>
    <row r="49" spans="1:23" ht="16" thickBot="1" x14ac:dyDescent="0.25">
      <c r="A49" s="187"/>
      <c r="B49" s="188" t="s">
        <v>40</v>
      </c>
      <c r="C49" s="189" t="s">
        <v>41</v>
      </c>
      <c r="D49" s="190">
        <f>D21</f>
        <v>372</v>
      </c>
      <c r="S49" s="268"/>
      <c r="T49" s="20"/>
      <c r="U49" s="133"/>
      <c r="V49" s="133"/>
      <c r="W49" s="22"/>
    </row>
    <row r="50" spans="1:23" ht="16" thickBot="1" x14ac:dyDescent="0.25">
      <c r="A50" s="191" t="s">
        <v>42</v>
      </c>
      <c r="B50" s="242">
        <f>0.05/4</f>
        <v>1.2500000000000001E-2</v>
      </c>
      <c r="C50" s="193">
        <f>B50*8</f>
        <v>0.1</v>
      </c>
      <c r="D50" s="194">
        <f>((B50*D49)*0.25)+(B50*D49)</f>
        <v>5.8125</v>
      </c>
      <c r="G50" t="s">
        <v>245</v>
      </c>
      <c r="S50" s="269"/>
      <c r="T50" s="100"/>
      <c r="U50" s="270"/>
      <c r="V50" s="100"/>
      <c r="W50" s="271"/>
    </row>
    <row r="51" spans="1:23" x14ac:dyDescent="0.2">
      <c r="A51" s="199" t="s">
        <v>43</v>
      </c>
      <c r="B51" s="192">
        <f>(50/12)/4</f>
        <v>1.0416666666666667</v>
      </c>
      <c r="C51" s="193">
        <f>B51*8</f>
        <v>8.3333333333333339</v>
      </c>
      <c r="D51" s="200">
        <f>((B51*D49)*0.25)+(B51*D49)</f>
        <v>484.375</v>
      </c>
      <c r="G51" s="77" t="s">
        <v>74</v>
      </c>
      <c r="H51" s="133"/>
      <c r="I51" s="133"/>
      <c r="J51" s="133"/>
      <c r="K51" s="133"/>
      <c r="M51" s="77" t="s">
        <v>247</v>
      </c>
      <c r="N51" s="133"/>
      <c r="O51" s="133"/>
      <c r="P51" s="133"/>
      <c r="Q51" s="133"/>
    </row>
    <row r="52" spans="1:23" x14ac:dyDescent="0.2">
      <c r="A52" s="203" t="s">
        <v>44</v>
      </c>
      <c r="B52" s="192">
        <f>(50/12)/4</f>
        <v>1.0416666666666667</v>
      </c>
      <c r="C52" s="193">
        <f>B52*8</f>
        <v>8.3333333333333339</v>
      </c>
      <c r="D52" s="204">
        <f>((B52*D49)*0.25)+(B52*D49)</f>
        <v>484.375</v>
      </c>
      <c r="G52" s="78">
        <v>3</v>
      </c>
      <c r="H52" s="20" t="s">
        <v>70</v>
      </c>
      <c r="I52" s="133"/>
      <c r="J52" s="133"/>
      <c r="K52" s="133"/>
      <c r="M52" s="78">
        <v>3</v>
      </c>
      <c r="N52" s="20" t="s">
        <v>70</v>
      </c>
      <c r="O52" s="133"/>
      <c r="P52" s="133"/>
      <c r="Q52" s="133"/>
    </row>
    <row r="53" spans="1:23" x14ac:dyDescent="0.2">
      <c r="A53" s="207" t="s">
        <v>45</v>
      </c>
      <c r="B53" s="192">
        <f>(500/12)/4</f>
        <v>10.416666666666666</v>
      </c>
      <c r="C53" s="193">
        <f>B53*8</f>
        <v>83.333333333333329</v>
      </c>
      <c r="D53" s="208">
        <f>((B53*D49)*0.25)+(B53*D49)</f>
        <v>4843.75</v>
      </c>
      <c r="G53" s="78">
        <v>2</v>
      </c>
      <c r="H53" s="133" t="s">
        <v>11</v>
      </c>
      <c r="I53" s="133"/>
      <c r="J53" s="133"/>
      <c r="K53" s="133"/>
      <c r="M53" s="78">
        <v>2</v>
      </c>
      <c r="N53" s="133" t="s">
        <v>11</v>
      </c>
      <c r="O53" s="133"/>
      <c r="P53" s="133"/>
      <c r="Q53" s="133"/>
    </row>
    <row r="54" spans="1:23" ht="16" thickBot="1" x14ac:dyDescent="0.25">
      <c r="A54" s="214"/>
      <c r="B54" s="192"/>
      <c r="C54" s="193"/>
      <c r="D54" s="215"/>
      <c r="G54" s="133">
        <f>25*G53*G52</f>
        <v>150</v>
      </c>
      <c r="H54" s="133" t="s">
        <v>17</v>
      </c>
      <c r="I54" s="133"/>
      <c r="J54" s="133"/>
      <c r="K54" s="133"/>
      <c r="M54" s="133">
        <f>25*M53*M52</f>
        <v>150</v>
      </c>
      <c r="N54" s="133" t="s">
        <v>17</v>
      </c>
      <c r="O54" s="133"/>
      <c r="P54" s="133"/>
      <c r="Q54" s="133"/>
    </row>
    <row r="55" spans="1:23" ht="16" thickBot="1" x14ac:dyDescent="0.25">
      <c r="A55" s="181" t="s">
        <v>138</v>
      </c>
      <c r="B55" s="182" t="s">
        <v>168</v>
      </c>
      <c r="C55" s="182"/>
      <c r="D55" s="183" t="s">
        <v>119</v>
      </c>
      <c r="G55" s="133">
        <f>(G54+0.2*G54)*1.5</f>
        <v>270</v>
      </c>
      <c r="H55" s="20" t="s">
        <v>23</v>
      </c>
      <c r="I55" s="133"/>
      <c r="J55" s="133"/>
      <c r="K55" s="133"/>
      <c r="M55" s="133">
        <f>(M54+0.2*M54)*1.5</f>
        <v>270</v>
      </c>
      <c r="N55" s="20" t="s">
        <v>23</v>
      </c>
      <c r="O55" s="133"/>
      <c r="P55" s="133"/>
      <c r="Q55" s="133"/>
    </row>
    <row r="56" spans="1:23" ht="16" thickBot="1" x14ac:dyDescent="0.25">
      <c r="A56" s="187"/>
      <c r="B56" s="188" t="s">
        <v>40</v>
      </c>
      <c r="C56" s="189" t="s">
        <v>41</v>
      </c>
      <c r="D56" s="190">
        <f>D28</f>
        <v>372</v>
      </c>
      <c r="G56" s="133" t="s">
        <v>73</v>
      </c>
      <c r="H56" s="133" t="s">
        <v>71</v>
      </c>
      <c r="I56" s="133" t="s">
        <v>76</v>
      </c>
      <c r="J56" s="133" t="s">
        <v>72</v>
      </c>
      <c r="K56" s="133" t="s">
        <v>27</v>
      </c>
      <c r="M56" s="133" t="s">
        <v>73</v>
      </c>
      <c r="N56" s="133" t="s">
        <v>71</v>
      </c>
      <c r="O56" s="133" t="s">
        <v>76</v>
      </c>
      <c r="P56" s="133" t="s">
        <v>72</v>
      </c>
      <c r="Q56" s="133" t="s">
        <v>27</v>
      </c>
    </row>
    <row r="57" spans="1:23" x14ac:dyDescent="0.2">
      <c r="A57" s="191" t="s">
        <v>42</v>
      </c>
      <c r="B57" s="242">
        <f>B43</f>
        <v>9.3749999999999997E-3</v>
      </c>
      <c r="C57" s="193">
        <f>B57*8</f>
        <v>7.4999999999999997E-2</v>
      </c>
      <c r="D57" s="194">
        <f>((B57*D56)*0.25)+(B57*D56)</f>
        <v>4.359375</v>
      </c>
      <c r="G57" s="133">
        <f>K57*J57/H57/1000</f>
        <v>0.27</v>
      </c>
      <c r="H57" s="78">
        <v>1000</v>
      </c>
      <c r="I57" s="133">
        <f>K57-G57</f>
        <v>269.73</v>
      </c>
      <c r="J57" s="78">
        <v>1000</v>
      </c>
      <c r="K57" s="133">
        <f>G55</f>
        <v>270</v>
      </c>
      <c r="M57" s="133">
        <f>Q57*P57/N57/1000</f>
        <v>0.27</v>
      </c>
      <c r="N57" s="78">
        <v>10</v>
      </c>
      <c r="O57" s="133">
        <f>Q57-M57</f>
        <v>269.73</v>
      </c>
      <c r="P57" s="78">
        <v>10</v>
      </c>
      <c r="Q57" s="133">
        <f>M55</f>
        <v>270</v>
      </c>
    </row>
    <row r="58" spans="1:23" x14ac:dyDescent="0.2">
      <c r="A58" s="199" t="s">
        <v>43</v>
      </c>
      <c r="B58" s="192">
        <f>(50/12)/4</f>
        <v>1.0416666666666667</v>
      </c>
      <c r="C58" s="193">
        <f>B58*8</f>
        <v>8.3333333333333339</v>
      </c>
      <c r="D58" s="200">
        <f>((B58*D56)*0.25)+(B58*D56)</f>
        <v>484.375</v>
      </c>
      <c r="G58" s="278" t="s">
        <v>75</v>
      </c>
      <c r="H58" s="278"/>
      <c r="I58" s="133" t="s">
        <v>76</v>
      </c>
      <c r="J58" s="133"/>
      <c r="K58" s="133"/>
      <c r="M58" s="278" t="s">
        <v>75</v>
      </c>
      <c r="N58" s="278"/>
      <c r="O58" s="133" t="s">
        <v>76</v>
      </c>
      <c r="P58" s="133"/>
      <c r="Q58" s="133"/>
    </row>
    <row r="59" spans="1:23" x14ac:dyDescent="0.2">
      <c r="A59" s="203" t="s">
        <v>44</v>
      </c>
      <c r="B59" s="192">
        <f>(50/12)/4</f>
        <v>1.0416666666666667</v>
      </c>
      <c r="C59" s="193">
        <f>B59*8</f>
        <v>8.3333333333333339</v>
      </c>
      <c r="D59" s="204">
        <f>((B59*D56)*0.25)+(B59*D56)</f>
        <v>484.375</v>
      </c>
      <c r="G59" s="133">
        <f>K57/3</f>
        <v>90</v>
      </c>
      <c r="H59" s="133" t="s">
        <v>33</v>
      </c>
      <c r="I59" s="133">
        <f>K57*2/3</f>
        <v>180</v>
      </c>
      <c r="J59" s="133"/>
      <c r="K59" s="133"/>
      <c r="M59" s="133">
        <f>Q57/3</f>
        <v>90</v>
      </c>
      <c r="N59" s="133" t="s">
        <v>33</v>
      </c>
      <c r="O59" s="133">
        <f>Q57*2/3</f>
        <v>180</v>
      </c>
      <c r="P59" s="133"/>
      <c r="Q59" s="133"/>
    </row>
    <row r="60" spans="1:23" x14ac:dyDescent="0.2">
      <c r="A60" s="207" t="s">
        <v>45</v>
      </c>
      <c r="B60" s="192">
        <f>(500/12)/4</f>
        <v>10.416666666666666</v>
      </c>
      <c r="C60" s="193">
        <f>B60*8</f>
        <v>83.333333333333329</v>
      </c>
      <c r="D60" s="208">
        <f>((B60*D56)*0.25)+(B60*D56)</f>
        <v>4843.75</v>
      </c>
      <c r="G60" t="s">
        <v>246</v>
      </c>
    </row>
    <row r="61" spans="1:23" ht="16" thickBot="1" x14ac:dyDescent="0.25">
      <c r="A61" s="214"/>
      <c r="B61" s="192"/>
      <c r="C61" s="193"/>
      <c r="D61" s="215"/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285" t="s">
        <v>178</v>
      </c>
      <c r="C66" s="285"/>
      <c r="D66" s="286" t="s">
        <v>179</v>
      </c>
      <c r="E66" s="286"/>
      <c r="F66" s="287" t="s">
        <v>180</v>
      </c>
      <c r="G66" s="287"/>
      <c r="H66" s="248" t="s">
        <v>181</v>
      </c>
      <c r="I66" s="249" t="s">
        <v>182</v>
      </c>
      <c r="J66" s="288" t="s">
        <v>183</v>
      </c>
      <c r="K66" s="49"/>
      <c r="L66" s="49"/>
      <c r="M66" s="49"/>
      <c r="N66" s="49"/>
      <c r="O66" s="247" t="s">
        <v>177</v>
      </c>
      <c r="P66" s="285" t="s">
        <v>178</v>
      </c>
      <c r="Q66" s="285"/>
      <c r="R66" s="286" t="s">
        <v>179</v>
      </c>
      <c r="S66" s="286"/>
      <c r="T66" s="287" t="s">
        <v>184</v>
      </c>
      <c r="U66" s="287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288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288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288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288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288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288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288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288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288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288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281" t="s">
        <v>178</v>
      </c>
      <c r="C94" s="281"/>
      <c r="D94" s="281"/>
      <c r="E94" s="281"/>
      <c r="F94" s="281"/>
      <c r="G94" s="281"/>
      <c r="H94" s="281" t="s">
        <v>179</v>
      </c>
      <c r="I94" s="281"/>
      <c r="J94" s="281"/>
      <c r="K94" s="281"/>
      <c r="L94" s="281"/>
      <c r="M94" s="281"/>
      <c r="N94" s="279" t="s">
        <v>180</v>
      </c>
      <c r="O94" s="279"/>
      <c r="P94" s="279"/>
      <c r="Q94" s="279"/>
      <c r="R94" s="279"/>
      <c r="S94" s="279"/>
      <c r="T94" s="279" t="s">
        <v>181</v>
      </c>
      <c r="U94" s="279"/>
      <c r="V94" s="279"/>
      <c r="W94" s="279" t="s">
        <v>182</v>
      </c>
      <c r="X94" s="279"/>
      <c r="Y94" s="279"/>
    </row>
    <row r="95" spans="1:25" x14ac:dyDescent="0.2">
      <c r="A95" s="247" t="s">
        <v>185</v>
      </c>
      <c r="B95" s="272">
        <v>1217</v>
      </c>
      <c r="C95" s="272">
        <v>1125</v>
      </c>
      <c r="D95" s="272">
        <v>1225</v>
      </c>
      <c r="E95" s="272">
        <v>1133</v>
      </c>
      <c r="F95" s="272">
        <v>1233</v>
      </c>
      <c r="G95" s="272">
        <v>1141</v>
      </c>
      <c r="H95" s="272">
        <v>1241</v>
      </c>
      <c r="I95" s="272">
        <v>1149</v>
      </c>
      <c r="J95" s="272">
        <v>1249</v>
      </c>
      <c r="K95" s="282" t="s">
        <v>237</v>
      </c>
      <c r="L95" s="283"/>
      <c r="M95" s="284"/>
      <c r="N95" s="272">
        <v>1157</v>
      </c>
      <c r="O95" s="272">
        <v>1257</v>
      </c>
      <c r="P95" s="272">
        <v>1165</v>
      </c>
      <c r="Q95" s="272">
        <v>1265</v>
      </c>
      <c r="R95" s="272">
        <v>1173</v>
      </c>
      <c r="S95" s="272">
        <v>1273</v>
      </c>
      <c r="T95" s="150">
        <v>673</v>
      </c>
      <c r="U95" s="150">
        <v>713</v>
      </c>
      <c r="V95" s="150">
        <v>625</v>
      </c>
      <c r="W95" s="150">
        <v>721</v>
      </c>
      <c r="X95" s="150">
        <v>633</v>
      </c>
      <c r="Y95" s="150">
        <v>729</v>
      </c>
    </row>
    <row r="96" spans="1:25" x14ac:dyDescent="0.2">
      <c r="A96" s="247" t="s">
        <v>187</v>
      </c>
      <c r="B96" s="272">
        <v>904</v>
      </c>
      <c r="C96" s="272">
        <v>810</v>
      </c>
      <c r="D96" s="272">
        <v>912</v>
      </c>
      <c r="E96" s="272">
        <v>818</v>
      </c>
      <c r="F96" s="272">
        <v>920</v>
      </c>
      <c r="G96" s="272">
        <v>826</v>
      </c>
      <c r="H96" s="272">
        <v>928</v>
      </c>
      <c r="I96" s="272">
        <v>834</v>
      </c>
      <c r="J96" s="272">
        <v>936</v>
      </c>
      <c r="K96" s="279" t="s">
        <v>237</v>
      </c>
      <c r="L96" s="279"/>
      <c r="M96" s="279"/>
      <c r="N96" s="272">
        <v>842</v>
      </c>
      <c r="O96" s="272">
        <v>944</v>
      </c>
      <c r="P96" s="272">
        <v>850</v>
      </c>
      <c r="Q96" s="272">
        <v>952</v>
      </c>
      <c r="R96" s="272">
        <v>858</v>
      </c>
      <c r="S96" s="272">
        <v>960</v>
      </c>
      <c r="T96" s="150">
        <v>482</v>
      </c>
      <c r="U96" s="150">
        <v>522</v>
      </c>
      <c r="V96" s="150">
        <v>434</v>
      </c>
      <c r="W96" s="150">
        <v>530</v>
      </c>
      <c r="X96" s="150">
        <v>442</v>
      </c>
      <c r="Y96" s="150">
        <v>538</v>
      </c>
    </row>
    <row r="97" spans="1:25" x14ac:dyDescent="0.2">
      <c r="A97" s="247" t="s">
        <v>188</v>
      </c>
      <c r="B97" s="272">
        <v>1218</v>
      </c>
      <c r="C97" s="272">
        <v>1126</v>
      </c>
      <c r="D97" s="272">
        <v>1226</v>
      </c>
      <c r="E97" s="272">
        <v>1134</v>
      </c>
      <c r="F97" s="272">
        <v>1234</v>
      </c>
      <c r="G97" s="272">
        <v>1142</v>
      </c>
      <c r="H97" s="272">
        <v>1242</v>
      </c>
      <c r="I97" s="272">
        <v>1150</v>
      </c>
      <c r="J97" s="272">
        <v>1250</v>
      </c>
      <c r="K97" s="279" t="s">
        <v>236</v>
      </c>
      <c r="L97" s="279"/>
      <c r="M97" s="279"/>
      <c r="N97" s="272">
        <v>1158</v>
      </c>
      <c r="O97" s="272">
        <v>1258</v>
      </c>
      <c r="P97" s="272">
        <v>1166</v>
      </c>
      <c r="Q97" s="272">
        <v>1266</v>
      </c>
      <c r="R97" s="272">
        <v>1174</v>
      </c>
      <c r="S97" s="272">
        <v>1274</v>
      </c>
      <c r="T97" s="150">
        <v>674</v>
      </c>
      <c r="U97" s="150">
        <v>714</v>
      </c>
      <c r="V97" s="150">
        <v>626</v>
      </c>
      <c r="W97" s="150">
        <v>722</v>
      </c>
      <c r="X97" s="150">
        <v>634</v>
      </c>
      <c r="Y97" s="150">
        <v>730</v>
      </c>
    </row>
    <row r="98" spans="1:25" x14ac:dyDescent="0.2">
      <c r="A98" s="247" t="s">
        <v>189</v>
      </c>
      <c r="B98" s="272">
        <v>905</v>
      </c>
      <c r="C98" s="272">
        <v>811</v>
      </c>
      <c r="D98" s="272">
        <v>913</v>
      </c>
      <c r="E98" s="272">
        <v>819</v>
      </c>
      <c r="F98" s="272">
        <v>921</v>
      </c>
      <c r="G98" s="272">
        <v>827</v>
      </c>
      <c r="H98" s="272">
        <v>929</v>
      </c>
      <c r="I98" s="272">
        <v>835</v>
      </c>
      <c r="J98" s="272">
        <v>937</v>
      </c>
      <c r="K98" s="279" t="s">
        <v>236</v>
      </c>
      <c r="L98" s="279"/>
      <c r="M98" s="279"/>
      <c r="N98" s="272">
        <v>843</v>
      </c>
      <c r="O98" s="272">
        <v>945</v>
      </c>
      <c r="P98" s="272">
        <v>851</v>
      </c>
      <c r="Q98" s="272">
        <v>953</v>
      </c>
      <c r="R98" s="272">
        <v>859</v>
      </c>
      <c r="S98" s="272">
        <v>961</v>
      </c>
      <c r="T98" s="150">
        <v>483</v>
      </c>
      <c r="U98" s="150">
        <v>523</v>
      </c>
      <c r="V98" s="150">
        <v>435</v>
      </c>
      <c r="W98" s="150">
        <v>531</v>
      </c>
      <c r="X98" s="150">
        <v>443</v>
      </c>
      <c r="Y98" s="150">
        <v>539</v>
      </c>
    </row>
    <row r="99" spans="1:25" x14ac:dyDescent="0.2">
      <c r="A99" s="247" t="s">
        <v>190</v>
      </c>
      <c r="B99" s="272">
        <v>1219</v>
      </c>
      <c r="C99" s="272">
        <v>1127</v>
      </c>
      <c r="D99" s="272">
        <v>1227</v>
      </c>
      <c r="E99" s="272">
        <v>1135</v>
      </c>
      <c r="F99" s="272">
        <v>1235</v>
      </c>
      <c r="G99" s="272">
        <v>1143</v>
      </c>
      <c r="H99" s="272">
        <v>1243</v>
      </c>
      <c r="I99" s="272">
        <v>1151</v>
      </c>
      <c r="J99" s="272">
        <v>1251</v>
      </c>
      <c r="K99" s="279" t="s">
        <v>236</v>
      </c>
      <c r="L99" s="279"/>
      <c r="M99" s="279"/>
      <c r="N99" s="272">
        <v>1159</v>
      </c>
      <c r="O99" s="272">
        <v>1259</v>
      </c>
      <c r="P99" s="272">
        <v>1167</v>
      </c>
      <c r="Q99" s="272">
        <v>1267</v>
      </c>
      <c r="R99" s="272">
        <v>1175</v>
      </c>
      <c r="S99" s="272">
        <v>1275</v>
      </c>
      <c r="T99" s="150">
        <v>675</v>
      </c>
      <c r="U99" s="150">
        <v>715</v>
      </c>
      <c r="V99" s="150">
        <v>627</v>
      </c>
      <c r="W99" s="150">
        <v>723</v>
      </c>
      <c r="X99" s="150">
        <v>635</v>
      </c>
      <c r="Y99" s="150">
        <v>731</v>
      </c>
    </row>
    <row r="100" spans="1:25" x14ac:dyDescent="0.2">
      <c r="A100" s="247" t="s">
        <v>191</v>
      </c>
      <c r="B100" s="272">
        <v>906</v>
      </c>
      <c r="C100" s="272">
        <v>812</v>
      </c>
      <c r="D100" s="272">
        <v>914</v>
      </c>
      <c r="E100" s="272">
        <v>820</v>
      </c>
      <c r="F100" s="272">
        <v>922</v>
      </c>
      <c r="G100" s="272">
        <v>828</v>
      </c>
      <c r="H100" s="272">
        <v>930</v>
      </c>
      <c r="I100" s="272">
        <v>836</v>
      </c>
      <c r="J100" s="272">
        <v>938</v>
      </c>
      <c r="K100" s="279" t="s">
        <v>236</v>
      </c>
      <c r="L100" s="279"/>
      <c r="M100" s="279"/>
      <c r="N100" s="272">
        <v>844</v>
      </c>
      <c r="O100" s="272">
        <v>946</v>
      </c>
      <c r="P100" s="272">
        <v>852</v>
      </c>
      <c r="Q100" s="272">
        <v>954</v>
      </c>
      <c r="R100" s="272">
        <v>860</v>
      </c>
      <c r="S100" s="272">
        <v>962</v>
      </c>
      <c r="T100" s="150">
        <v>484</v>
      </c>
      <c r="U100" s="150">
        <v>524</v>
      </c>
      <c r="V100" s="150">
        <v>436</v>
      </c>
      <c r="W100" s="150">
        <v>532</v>
      </c>
      <c r="X100" s="150">
        <v>444</v>
      </c>
      <c r="Y100" s="150">
        <v>540</v>
      </c>
    </row>
    <row r="101" spans="1:25" x14ac:dyDescent="0.2">
      <c r="A101" s="247" t="s">
        <v>192</v>
      </c>
      <c r="B101" s="272">
        <v>1220</v>
      </c>
      <c r="C101" s="272">
        <v>1128</v>
      </c>
      <c r="D101" s="272">
        <v>1228</v>
      </c>
      <c r="E101" s="272">
        <v>1136</v>
      </c>
      <c r="F101" s="272">
        <v>1236</v>
      </c>
      <c r="G101" s="272">
        <v>1144</v>
      </c>
      <c r="H101" s="272">
        <v>1244</v>
      </c>
      <c r="I101" s="272">
        <v>1152</v>
      </c>
      <c r="J101" s="272">
        <v>1252</v>
      </c>
      <c r="K101" s="279" t="s">
        <v>236</v>
      </c>
      <c r="L101" s="279"/>
      <c r="M101" s="279"/>
      <c r="N101" s="272">
        <v>1160</v>
      </c>
      <c r="O101" s="272">
        <v>1260</v>
      </c>
      <c r="P101" s="272">
        <v>1168</v>
      </c>
      <c r="Q101" s="272">
        <v>1268</v>
      </c>
      <c r="R101" s="272">
        <v>1176</v>
      </c>
      <c r="S101" s="272">
        <v>1276</v>
      </c>
      <c r="T101" s="150">
        <v>676</v>
      </c>
      <c r="U101" s="150">
        <v>716</v>
      </c>
      <c r="V101" s="150">
        <v>628</v>
      </c>
      <c r="W101" s="150">
        <v>724</v>
      </c>
      <c r="X101" s="150">
        <v>636</v>
      </c>
      <c r="Y101" s="150">
        <v>732</v>
      </c>
    </row>
    <row r="102" spans="1:25" x14ac:dyDescent="0.2">
      <c r="A102" s="247" t="s">
        <v>193</v>
      </c>
      <c r="B102" s="272">
        <v>907</v>
      </c>
      <c r="C102" s="272">
        <v>813</v>
      </c>
      <c r="D102" s="272">
        <v>915</v>
      </c>
      <c r="E102" s="272">
        <v>821</v>
      </c>
      <c r="F102" s="272">
        <v>923</v>
      </c>
      <c r="G102" s="272">
        <v>829</v>
      </c>
      <c r="H102" s="272">
        <v>931</v>
      </c>
      <c r="I102" s="272">
        <v>837</v>
      </c>
      <c r="J102" s="272">
        <v>939</v>
      </c>
      <c r="K102" s="279" t="s">
        <v>236</v>
      </c>
      <c r="L102" s="279"/>
      <c r="M102" s="279"/>
      <c r="N102" s="272">
        <v>845</v>
      </c>
      <c r="O102" s="272">
        <v>947</v>
      </c>
      <c r="P102" s="272">
        <v>853</v>
      </c>
      <c r="Q102" s="272">
        <v>955</v>
      </c>
      <c r="R102" s="272">
        <v>867</v>
      </c>
      <c r="S102" s="272">
        <v>963</v>
      </c>
      <c r="T102" s="150">
        <v>485</v>
      </c>
      <c r="U102" s="150">
        <v>525</v>
      </c>
      <c r="V102" s="150">
        <v>437</v>
      </c>
      <c r="W102" s="150">
        <v>533</v>
      </c>
      <c r="X102" s="150">
        <v>445</v>
      </c>
      <c r="Y102" s="150">
        <v>541</v>
      </c>
    </row>
    <row r="103" spans="1:25" x14ac:dyDescent="0.2">
      <c r="A103" s="247" t="s">
        <v>194</v>
      </c>
      <c r="B103" s="272">
        <v>1221</v>
      </c>
      <c r="C103" s="272">
        <v>1129</v>
      </c>
      <c r="D103" s="272">
        <v>1229</v>
      </c>
      <c r="E103" s="272">
        <v>1137</v>
      </c>
      <c r="F103" s="272">
        <v>1237</v>
      </c>
      <c r="G103" s="272">
        <v>1145</v>
      </c>
      <c r="H103" s="272">
        <v>1245</v>
      </c>
      <c r="I103" s="272">
        <v>1153</v>
      </c>
      <c r="J103" s="272">
        <v>1253</v>
      </c>
      <c r="K103" s="279" t="s">
        <v>236</v>
      </c>
      <c r="L103" s="279"/>
      <c r="M103" s="279"/>
      <c r="N103" s="272">
        <v>1161</v>
      </c>
      <c r="O103" s="272">
        <v>1261</v>
      </c>
      <c r="P103" s="272">
        <v>1169</v>
      </c>
      <c r="Q103" s="272">
        <v>1269</v>
      </c>
      <c r="R103" s="272">
        <v>1177</v>
      </c>
      <c r="S103" s="272">
        <v>1277</v>
      </c>
      <c r="T103" s="150">
        <v>677</v>
      </c>
      <c r="U103" s="150">
        <v>717</v>
      </c>
      <c r="V103" s="150">
        <v>629</v>
      </c>
      <c r="W103" s="150">
        <v>725</v>
      </c>
      <c r="X103" s="150">
        <v>637</v>
      </c>
      <c r="Y103" s="150">
        <v>733</v>
      </c>
    </row>
    <row r="104" spans="1:25" x14ac:dyDescent="0.2">
      <c r="A104" s="247" t="s">
        <v>195</v>
      </c>
      <c r="B104" s="272">
        <v>908</v>
      </c>
      <c r="C104" s="272">
        <v>814</v>
      </c>
      <c r="D104" s="272">
        <v>916</v>
      </c>
      <c r="E104" s="272">
        <v>822</v>
      </c>
      <c r="F104" s="272">
        <v>924</v>
      </c>
      <c r="G104" s="272">
        <v>830</v>
      </c>
      <c r="H104" s="272">
        <v>932</v>
      </c>
      <c r="I104" s="272">
        <v>838</v>
      </c>
      <c r="J104" s="272">
        <v>940</v>
      </c>
      <c r="K104" s="279" t="s">
        <v>236</v>
      </c>
      <c r="L104" s="279"/>
      <c r="M104" s="279"/>
      <c r="N104" s="272">
        <v>846</v>
      </c>
      <c r="O104" s="272">
        <v>948</v>
      </c>
      <c r="P104" s="272">
        <v>854</v>
      </c>
      <c r="Q104" s="272">
        <v>956</v>
      </c>
      <c r="R104" s="272">
        <v>868</v>
      </c>
      <c r="S104" s="272">
        <v>964</v>
      </c>
      <c r="T104" s="150">
        <v>486</v>
      </c>
      <c r="U104" s="150">
        <v>526</v>
      </c>
      <c r="V104" s="150">
        <v>438</v>
      </c>
      <c r="W104" s="150">
        <v>534</v>
      </c>
      <c r="X104" s="150">
        <v>446</v>
      </c>
      <c r="Y104" s="150">
        <v>542</v>
      </c>
    </row>
    <row r="105" spans="1:25" x14ac:dyDescent="0.2">
      <c r="A105" s="247" t="s">
        <v>196</v>
      </c>
      <c r="B105" s="272">
        <v>1222</v>
      </c>
      <c r="C105" s="272">
        <v>1130</v>
      </c>
      <c r="D105" s="272">
        <v>1230</v>
      </c>
      <c r="E105" s="272">
        <v>1138</v>
      </c>
      <c r="F105" s="272">
        <v>1238</v>
      </c>
      <c r="G105" s="272">
        <v>1146</v>
      </c>
      <c r="H105" s="272">
        <v>1246</v>
      </c>
      <c r="I105" s="272">
        <v>1154</v>
      </c>
      <c r="J105" s="272">
        <v>1254</v>
      </c>
      <c r="K105" s="279" t="s">
        <v>236</v>
      </c>
      <c r="L105" s="279"/>
      <c r="M105" s="279"/>
      <c r="N105" s="272">
        <v>1162</v>
      </c>
      <c r="O105" s="272">
        <v>1262</v>
      </c>
      <c r="P105" s="272">
        <v>1170</v>
      </c>
      <c r="Q105" s="272">
        <v>1270</v>
      </c>
      <c r="R105" s="272">
        <v>1178</v>
      </c>
      <c r="S105" s="272">
        <v>1278</v>
      </c>
      <c r="T105" s="150">
        <v>678</v>
      </c>
      <c r="U105" s="150">
        <v>718</v>
      </c>
      <c r="V105" s="150">
        <v>630</v>
      </c>
      <c r="W105" s="150">
        <v>726</v>
      </c>
      <c r="X105" s="150">
        <v>638</v>
      </c>
      <c r="Y105" s="150">
        <v>734</v>
      </c>
    </row>
    <row r="106" spans="1:25" x14ac:dyDescent="0.2">
      <c r="A106" s="247" t="s">
        <v>197</v>
      </c>
      <c r="B106" s="272">
        <v>909</v>
      </c>
      <c r="C106" s="272">
        <v>815</v>
      </c>
      <c r="D106" s="272">
        <v>917</v>
      </c>
      <c r="E106" s="272">
        <v>823</v>
      </c>
      <c r="F106" s="272">
        <v>925</v>
      </c>
      <c r="G106" s="272">
        <v>831</v>
      </c>
      <c r="H106" s="272">
        <v>933</v>
      </c>
      <c r="I106" s="272">
        <v>839</v>
      </c>
      <c r="J106" s="272">
        <v>941</v>
      </c>
      <c r="K106" s="279" t="s">
        <v>236</v>
      </c>
      <c r="L106" s="279"/>
      <c r="M106" s="279"/>
      <c r="N106" s="272">
        <v>847</v>
      </c>
      <c r="O106" s="272">
        <v>949</v>
      </c>
      <c r="P106" s="272">
        <v>855</v>
      </c>
      <c r="Q106" s="272">
        <v>957</v>
      </c>
      <c r="R106" s="272">
        <v>869</v>
      </c>
      <c r="S106" s="272">
        <v>965</v>
      </c>
      <c r="T106" s="150">
        <v>487</v>
      </c>
      <c r="U106" s="150">
        <v>527</v>
      </c>
      <c r="V106" s="150">
        <v>439</v>
      </c>
      <c r="W106" s="150">
        <v>535</v>
      </c>
      <c r="X106" s="150">
        <v>447</v>
      </c>
      <c r="Y106" s="150">
        <v>543</v>
      </c>
    </row>
    <row r="107" spans="1:25" x14ac:dyDescent="0.2">
      <c r="A107" s="247" t="s">
        <v>198</v>
      </c>
      <c r="B107" s="272">
        <v>1223</v>
      </c>
      <c r="C107" s="272">
        <v>1131</v>
      </c>
      <c r="D107" s="272">
        <v>1231</v>
      </c>
      <c r="E107" s="272">
        <v>1139</v>
      </c>
      <c r="F107" s="272">
        <v>1239</v>
      </c>
      <c r="G107" s="272">
        <v>1147</v>
      </c>
      <c r="H107" s="272">
        <v>1247</v>
      </c>
      <c r="I107" s="272">
        <v>1155</v>
      </c>
      <c r="J107" s="272">
        <v>1255</v>
      </c>
      <c r="K107" s="279" t="s">
        <v>236</v>
      </c>
      <c r="L107" s="279"/>
      <c r="M107" s="279"/>
      <c r="N107" s="272">
        <v>1163</v>
      </c>
      <c r="O107" s="272">
        <v>1263</v>
      </c>
      <c r="P107" s="272">
        <v>1171</v>
      </c>
      <c r="Q107" s="272">
        <v>1271</v>
      </c>
      <c r="R107" s="272">
        <v>1179</v>
      </c>
      <c r="S107" s="272">
        <v>1279</v>
      </c>
      <c r="T107" s="150">
        <v>679</v>
      </c>
      <c r="U107" s="150">
        <v>719</v>
      </c>
      <c r="V107" s="150">
        <v>631</v>
      </c>
      <c r="W107" s="150">
        <v>727</v>
      </c>
      <c r="X107" s="150">
        <v>639</v>
      </c>
      <c r="Y107" s="150">
        <v>735</v>
      </c>
    </row>
    <row r="108" spans="1:25" x14ac:dyDescent="0.2">
      <c r="A108" s="247" t="s">
        <v>199</v>
      </c>
      <c r="B108" s="272">
        <v>910</v>
      </c>
      <c r="C108" s="272">
        <v>816</v>
      </c>
      <c r="D108" s="272">
        <v>918</v>
      </c>
      <c r="E108" s="272">
        <v>824</v>
      </c>
      <c r="F108" s="272">
        <v>926</v>
      </c>
      <c r="G108" s="272">
        <v>832</v>
      </c>
      <c r="H108" s="272">
        <v>934</v>
      </c>
      <c r="I108" s="272">
        <v>840</v>
      </c>
      <c r="J108" s="272">
        <v>942</v>
      </c>
      <c r="K108" s="279" t="s">
        <v>236</v>
      </c>
      <c r="L108" s="279"/>
      <c r="M108" s="279"/>
      <c r="N108" s="272">
        <v>848</v>
      </c>
      <c r="O108" s="272">
        <v>950</v>
      </c>
      <c r="P108" s="272">
        <v>856</v>
      </c>
      <c r="Q108" s="272">
        <v>958</v>
      </c>
      <c r="R108" s="272">
        <v>870</v>
      </c>
      <c r="S108" s="272">
        <v>966</v>
      </c>
      <c r="T108" s="150">
        <v>488</v>
      </c>
      <c r="U108" s="150">
        <v>528</v>
      </c>
      <c r="V108" s="150">
        <v>440</v>
      </c>
      <c r="W108" s="150">
        <v>536</v>
      </c>
      <c r="X108" s="150">
        <v>448</v>
      </c>
      <c r="Y108" s="150">
        <v>544</v>
      </c>
    </row>
    <row r="109" spans="1:25" ht="16" thickBot="1" x14ac:dyDescent="0.25">
      <c r="A109" s="252" t="s">
        <v>200</v>
      </c>
      <c r="B109" s="272">
        <v>1224</v>
      </c>
      <c r="C109" s="272">
        <v>1132</v>
      </c>
      <c r="D109" s="272">
        <v>1232</v>
      </c>
      <c r="E109" s="272">
        <v>1140</v>
      </c>
      <c r="F109" s="272">
        <v>1240</v>
      </c>
      <c r="G109" s="272">
        <v>1148</v>
      </c>
      <c r="H109" s="272">
        <v>1248</v>
      </c>
      <c r="I109" s="272">
        <v>1156</v>
      </c>
      <c r="J109" s="272">
        <v>1256</v>
      </c>
      <c r="K109" s="279" t="s">
        <v>235</v>
      </c>
      <c r="L109" s="279"/>
      <c r="M109" s="279"/>
      <c r="N109" s="272">
        <v>1164</v>
      </c>
      <c r="O109" s="272">
        <v>1264</v>
      </c>
      <c r="P109" s="272">
        <v>1172</v>
      </c>
      <c r="Q109" s="272">
        <v>1272</v>
      </c>
      <c r="R109" s="272">
        <v>1180</v>
      </c>
      <c r="S109" s="272">
        <v>1280</v>
      </c>
      <c r="T109" s="150">
        <v>680</v>
      </c>
      <c r="U109" s="150">
        <v>720</v>
      </c>
      <c r="V109" s="150">
        <v>632</v>
      </c>
      <c r="W109" s="150">
        <v>728</v>
      </c>
      <c r="X109" s="150">
        <v>640</v>
      </c>
      <c r="Y109" s="150">
        <v>736</v>
      </c>
    </row>
    <row r="110" spans="1:25" x14ac:dyDescent="0.2">
      <c r="B110" t="s">
        <v>234</v>
      </c>
      <c r="K110" s="280" t="s">
        <v>243</v>
      </c>
      <c r="L110" s="280"/>
      <c r="M110" s="280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B66:C66"/>
    <mergeCell ref="D66:E66"/>
    <mergeCell ref="F66:G66"/>
    <mergeCell ref="J66:J71"/>
    <mergeCell ref="B1:M1"/>
    <mergeCell ref="M2:O3"/>
    <mergeCell ref="H3:K3"/>
    <mergeCell ref="H6:J6"/>
    <mergeCell ref="K7:L7"/>
    <mergeCell ref="R66:S66"/>
    <mergeCell ref="T66:U66"/>
    <mergeCell ref="X67:X71"/>
    <mergeCell ref="W94:Y94"/>
    <mergeCell ref="T94:V94"/>
    <mergeCell ref="N94:S94"/>
    <mergeCell ref="K96:M96"/>
    <mergeCell ref="K97:M97"/>
    <mergeCell ref="K98:M98"/>
    <mergeCell ref="K99:M99"/>
    <mergeCell ref="P66:Q66"/>
    <mergeCell ref="K106:M106"/>
    <mergeCell ref="K107:M107"/>
    <mergeCell ref="K110:M110"/>
    <mergeCell ref="G58:H58"/>
    <mergeCell ref="M58:N58"/>
    <mergeCell ref="K100:M100"/>
    <mergeCell ref="K101:M101"/>
    <mergeCell ref="K102:M102"/>
    <mergeCell ref="K103:M103"/>
    <mergeCell ref="K104:M104"/>
    <mergeCell ref="K105:M105"/>
    <mergeCell ref="H94:M94"/>
    <mergeCell ref="B94:G94"/>
    <mergeCell ref="K109:M109"/>
    <mergeCell ref="K108:M108"/>
    <mergeCell ref="K95:M95"/>
  </mergeCells>
  <phoneticPr fontId="13" type="noConversion"/>
  <pageMargins left="0.7" right="0.7" top="0.75" bottom="0.75" header="0.3" footer="0.3"/>
  <pageSetup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G10" sqref="G10:K18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275" t="s">
        <v>57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7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21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21"/>
      <c r="I10" s="21"/>
      <c r="J10" s="21"/>
      <c r="K10" s="21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21"/>
      <c r="J11" s="21"/>
      <c r="K11" s="21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21" t="s">
        <v>11</v>
      </c>
      <c r="I12" s="21"/>
      <c r="J12" s="21"/>
      <c r="K12" s="21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21">
        <f>25*G12*G11</f>
        <v>900</v>
      </c>
      <c r="H13" s="21" t="s">
        <v>17</v>
      </c>
      <c r="I13" s="21"/>
      <c r="J13" s="21"/>
      <c r="K13" s="21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21">
        <f>(G13+0.2*G13)*1.5</f>
        <v>1620</v>
      </c>
      <c r="H14" s="20" t="s">
        <v>23</v>
      </c>
      <c r="I14" s="21"/>
      <c r="J14" s="21"/>
      <c r="K14" s="21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21" t="s">
        <v>73</v>
      </c>
      <c r="H15" s="21" t="s">
        <v>71</v>
      </c>
      <c r="I15" s="21" t="s">
        <v>76</v>
      </c>
      <c r="J15" s="21" t="s">
        <v>72</v>
      </c>
      <c r="K15" s="21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21">
        <f>K16*J16/H16/1000</f>
        <v>1.62</v>
      </c>
      <c r="H16" s="78">
        <v>1000</v>
      </c>
      <c r="I16" s="21">
        <f>K16-G16</f>
        <v>1618.38</v>
      </c>
      <c r="J16" s="78">
        <v>1000</v>
      </c>
      <c r="K16" s="21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v>1</v>
      </c>
      <c r="G17" s="278" t="s">
        <v>75</v>
      </c>
      <c r="H17" s="278"/>
      <c r="I17" s="21" t="s">
        <v>76</v>
      </c>
      <c r="J17" s="21"/>
      <c r="K17" s="21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D18*E$5</f>
        <v>500</v>
      </c>
      <c r="F18" s="11"/>
      <c r="G18" s="21">
        <f>K16/3</f>
        <v>540</v>
      </c>
      <c r="H18" s="21" t="s">
        <v>33</v>
      </c>
      <c r="I18" s="21">
        <f>K16*2/3</f>
        <v>1080</v>
      </c>
      <c r="J18" s="21"/>
      <c r="K18" s="21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D19*E$5</f>
        <v>9.6000000000000014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D20*E$5</f>
        <v>4.8000000000000007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 t="s">
        <v>35</v>
      </c>
      <c r="B21" s="44">
        <v>2.5</v>
      </c>
      <c r="C21" s="45">
        <f>B21/100*96</f>
        <v>2.4000000000000004</v>
      </c>
      <c r="D21" s="46">
        <f>C21</f>
        <v>2.4000000000000004</v>
      </c>
      <c r="E21" s="47">
        <f>D21*E$5</f>
        <v>2.4000000000000004</v>
      </c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f>6*8</f>
        <v>48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2.6400000000000006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220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220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2200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1100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21">
        <v>830</v>
      </c>
      <c r="C36" s="21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21">
        <v>817</v>
      </c>
      <c r="C37" s="21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21">
        <v>830</v>
      </c>
      <c r="C42" s="21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21">
        <v>817</v>
      </c>
      <c r="C43" s="21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21">
        <v>830</v>
      </c>
      <c r="C48" s="21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21">
        <v>817</v>
      </c>
      <c r="C49" s="21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/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/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/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11-4-16</vt:lpstr>
      <vt:lpstr>9-29-16</vt:lpstr>
      <vt:lpstr>7-13-16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2016-11-04T19:01:21Z</cp:lastPrinted>
  <dcterms:created xsi:type="dcterms:W3CDTF">2016-07-13T14:29:29Z</dcterms:created>
  <dcterms:modified xsi:type="dcterms:W3CDTF">2016-11-04T22:15:18Z</dcterms:modified>
</cp:coreProperties>
</file>