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Volumes/storage/mainland/Projects/TAARs/E cell Optimization/"/>
    </mc:Choice>
  </mc:AlternateContent>
  <bookViews>
    <workbookView xWindow="11500" yWindow="3260" windowWidth="26460" windowHeight="21620" tabRatio="500"/>
  </bookViews>
  <sheets>
    <sheet name="7-13-16" sheetId="1" r:id="rId1"/>
  </sheets>
  <definedNames>
    <definedName name="huh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O33" i="1"/>
  <c r="J34" i="1"/>
  <c r="G13" i="1"/>
  <c r="G14" i="1"/>
  <c r="K16" i="1"/>
  <c r="I18" i="1"/>
  <c r="G18" i="1"/>
  <c r="C21" i="1"/>
  <c r="D21" i="1"/>
  <c r="E21" i="1"/>
  <c r="C20" i="1"/>
  <c r="D20" i="1"/>
  <c r="E20" i="1"/>
  <c r="C19" i="1"/>
  <c r="D19" i="1"/>
  <c r="E19" i="1"/>
  <c r="E18" i="1"/>
  <c r="C15" i="1"/>
  <c r="D15" i="1"/>
  <c r="E15" i="1"/>
  <c r="C14" i="1"/>
  <c r="D14" i="1"/>
  <c r="E14" i="1"/>
  <c r="E13" i="1"/>
  <c r="E8" i="1"/>
  <c r="E7" i="1"/>
  <c r="G16" i="1"/>
  <c r="I16" i="1"/>
  <c r="B32" i="1"/>
  <c r="B33" i="1"/>
  <c r="D33" i="1"/>
  <c r="C33" i="1"/>
  <c r="D32" i="1"/>
  <c r="C32" i="1"/>
  <c r="B31" i="1"/>
  <c r="D31" i="1"/>
  <c r="C31" i="1"/>
  <c r="B30" i="1"/>
  <c r="D30" i="1"/>
  <c r="C30" i="1"/>
  <c r="D29" i="1"/>
  <c r="C29" i="1"/>
  <c r="B25" i="1"/>
  <c r="C25" i="1"/>
  <c r="C24" i="1"/>
  <c r="C10" i="1"/>
  <c r="D10" i="1"/>
  <c r="E10" i="1"/>
  <c r="C9" i="1"/>
  <c r="D9" i="1"/>
  <c r="E9" i="1"/>
  <c r="C8" i="1"/>
  <c r="D8" i="1"/>
  <c r="C7" i="1"/>
  <c r="D7" i="1"/>
  <c r="E6" i="1"/>
</calcChain>
</file>

<file path=xl/sharedStrings.xml><?xml version="1.0" encoding="utf-8"?>
<sst xmlns="http://schemas.openxmlformats.org/spreadsheetml/2006/main" count="138" uniqueCount="87">
  <si>
    <t>purpose:</t>
  </si>
  <si>
    <t xml:space="preserve">Date: </t>
  </si>
  <si>
    <t xml:space="preserve">date plate(s) was read: </t>
  </si>
  <si>
    <t>TAAR5</t>
  </si>
  <si>
    <t>9F08</t>
  </si>
  <si>
    <t>transfection</t>
  </si>
  <si>
    <t>odor stim</t>
  </si>
  <si>
    <t>#plates</t>
  </si>
  <si>
    <t>1. make master mix</t>
  </si>
  <si>
    <t>1. dilute odor in CD293</t>
  </si>
  <si>
    <t>plate format</t>
  </si>
  <si>
    <t>Plates</t>
  </si>
  <si>
    <t>2. distribute to 15mL</t>
  </si>
  <si>
    <t>2. tap out media</t>
  </si>
  <si>
    <t>ng/well</t>
  </si>
  <si>
    <t>uL/plate</t>
  </si>
  <si>
    <t>1 plate</t>
  </si>
  <si>
    <t>Vol needed</t>
  </si>
  <si>
    <t>9 A7</t>
  </si>
  <si>
    <t>TMA</t>
  </si>
  <si>
    <t>3. add receptor</t>
  </si>
  <si>
    <t>3. add 25ul to each well</t>
  </si>
  <si>
    <t>MEM</t>
  </si>
  <si>
    <t>Total Volume for max dilution</t>
  </si>
  <si>
    <t>4. make lipo master mix</t>
  </si>
  <si>
    <t>3. stim for 4 hours</t>
  </si>
  <si>
    <t>RTP</t>
  </si>
  <si>
    <t>Total Volume</t>
  </si>
  <si>
    <t>5. add lipo to MM</t>
  </si>
  <si>
    <t>4. read</t>
  </si>
  <si>
    <t xml:space="preserve">CRE </t>
  </si>
  <si>
    <t>6. complex for 15 mins</t>
  </si>
  <si>
    <t>SV40</t>
  </si>
  <si>
    <t>into</t>
  </si>
  <si>
    <t>7. quench (M10)</t>
  </si>
  <si>
    <t>M3</t>
  </si>
  <si>
    <t>8. add 50ul to cells</t>
  </si>
  <si>
    <t>lipo</t>
  </si>
  <si>
    <t>Lipo</t>
  </si>
  <si>
    <t>complex</t>
  </si>
  <si>
    <t>1 well</t>
  </si>
  <si>
    <t>column</t>
  </si>
  <si>
    <t>Receptor</t>
  </si>
  <si>
    <t>Master</t>
  </si>
  <si>
    <t>Lipo Mix</t>
  </si>
  <si>
    <t>M10 quench</t>
  </si>
  <si>
    <t>M10 to 25-filled</t>
    <phoneticPr fontId="0" type="noConversion"/>
  </si>
  <si>
    <t>plate#  1</t>
  </si>
  <si>
    <t>1,2,3</t>
  </si>
  <si>
    <t>4,5,6</t>
  </si>
  <si>
    <t>7,8,9</t>
  </si>
  <si>
    <t>10,11,12</t>
  </si>
  <si>
    <t>CloneKey</t>
  </si>
  <si>
    <t>odorant #</t>
  </si>
  <si>
    <t>plate#  2</t>
  </si>
  <si>
    <t>plate#  3</t>
  </si>
  <si>
    <t>Rho</t>
  </si>
  <si>
    <t>E cells need to be optimized - this is looking at noise levels trying to repeat nicolle's experiment from 2014 with ecells versus Hana cells - Nicolle didn't use M3 so I'm running a plate with and without M3 for the E cells</t>
  </si>
  <si>
    <t>MM -H3A</t>
  </si>
  <si>
    <t>MM -E no M3</t>
  </si>
  <si>
    <t>MM- E w/ M3</t>
  </si>
  <si>
    <t>Cell Type</t>
  </si>
  <si>
    <t>E cells</t>
  </si>
  <si>
    <t>H3A</t>
  </si>
  <si>
    <t>MM type</t>
  </si>
  <si>
    <t>E -M3</t>
  </si>
  <si>
    <t>E +M3</t>
  </si>
  <si>
    <t>Clone #s</t>
  </si>
  <si>
    <t>Odor #s</t>
  </si>
  <si>
    <t>999</t>
  </si>
  <si>
    <t xml:space="preserve"> # of Max conc wells per plate</t>
  </si>
  <si>
    <t>[init] mM</t>
  </si>
  <si>
    <t>[final] (µM)</t>
  </si>
  <si>
    <t>V 1M stock uL</t>
  </si>
  <si>
    <t>TMA Dilution</t>
  </si>
  <si>
    <t>V prev dilution odor (uL)</t>
  </si>
  <si>
    <t xml:space="preserve">  V CD293</t>
  </si>
  <si>
    <t>total # of wells per receptor and MM</t>
  </si>
  <si>
    <t>Make  6 different complexes:</t>
  </si>
  <si>
    <t>H3A + TAAR5</t>
  </si>
  <si>
    <t>H3A + Rho</t>
  </si>
  <si>
    <t>Ecells  +TAAR5 +M3</t>
  </si>
  <si>
    <t>Ecells  +TAAR5 -M3</t>
  </si>
  <si>
    <t>Ecells +Rho -M3</t>
  </si>
  <si>
    <t>Ecells +Rho +M3</t>
  </si>
  <si>
    <t>Use full M10 quench</t>
  </si>
  <si>
    <t>3 MMs - 2 receptors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</si>
</sst>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E+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/>
  </cellStyleXfs>
  <cellXfs count="136">
    <xf numFmtId="0" fontId="0" fillId="0" borderId="0" xfId="0"/>
    <xf numFmtId="0" fontId="0" fillId="0" borderId="1" xfId="0" applyFill="1" applyBorder="1"/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49" fontId="0" fillId="0" borderId="0" xfId="0" applyNumberFormat="1" applyFill="1"/>
    <xf numFmtId="0" fontId="0" fillId="0" borderId="0" xfId="0" applyFill="1"/>
    <xf numFmtId="0" fontId="0" fillId="0" borderId="6" xfId="0" applyFill="1" applyBorder="1"/>
    <xf numFmtId="14" fontId="0" fillId="0" borderId="7" xfId="0" applyNumberFormat="1" applyFill="1" applyBorder="1"/>
    <xf numFmtId="0" fontId="0" fillId="0" borderId="2" xfId="0" applyFill="1" applyBorder="1"/>
    <xf numFmtId="0" fontId="0" fillId="0" borderId="3" xfId="0" applyFill="1" applyBorder="1"/>
    <xf numFmtId="14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4" fillId="0" borderId="9" xfId="1" applyFont="1" applyFill="1" applyBorder="1" applyAlignment="1">
      <alignment horizontal="right" wrapText="1"/>
    </xf>
    <xf numFmtId="0" fontId="5" fillId="0" borderId="9" xfId="1" applyFont="1" applyFill="1" applyBorder="1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2" fillId="0" borderId="0" xfId="0" applyFont="1" applyFill="1"/>
    <xf numFmtId="0" fontId="8" fillId="0" borderId="10" xfId="2" applyFont="1" applyFill="1" applyBorder="1"/>
    <xf numFmtId="0" fontId="8" fillId="2" borderId="11" xfId="2" applyFill="1" applyBorder="1"/>
    <xf numFmtId="0" fontId="8" fillId="0" borderId="0" xfId="2" applyFill="1"/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0" fillId="0" borderId="13" xfId="0" applyFill="1" applyBorder="1"/>
    <xf numFmtId="49" fontId="0" fillId="0" borderId="9" xfId="0" applyNumberFormat="1" applyFill="1" applyBorder="1"/>
    <xf numFmtId="0" fontId="0" fillId="4" borderId="0" xfId="0" applyFill="1" applyBorder="1"/>
    <xf numFmtId="0" fontId="9" fillId="4" borderId="1" xfId="2" applyFont="1" applyFill="1" applyBorder="1"/>
    <xf numFmtId="0" fontId="0" fillId="0" borderId="14" xfId="0" applyFill="1" applyBorder="1"/>
    <xf numFmtId="0" fontId="8" fillId="0" borderId="15" xfId="2" applyFont="1" applyFill="1" applyBorder="1"/>
    <xf numFmtId="0" fontId="8" fillId="0" borderId="16" xfId="2" applyFont="1" applyFill="1" applyBorder="1"/>
    <xf numFmtId="0" fontId="8" fillId="0" borderId="17" xfId="2" applyFill="1" applyBorder="1"/>
    <xf numFmtId="0" fontId="10" fillId="0" borderId="9" xfId="0" applyFont="1" applyFill="1" applyBorder="1"/>
    <xf numFmtId="0" fontId="0" fillId="5" borderId="0" xfId="0" applyFill="1"/>
    <xf numFmtId="1" fontId="8" fillId="5" borderId="0" xfId="2" applyNumberFormat="1" applyFont="1" applyFill="1" applyBorder="1"/>
    <xf numFmtId="1" fontId="8" fillId="0" borderId="0" xfId="2" applyNumberFormat="1" applyFont="1" applyFill="1" applyBorder="1"/>
    <xf numFmtId="1" fontId="8" fillId="0" borderId="0" xfId="2" applyNumberFormat="1" applyFill="1" applyBorder="1"/>
    <xf numFmtId="0" fontId="8" fillId="0" borderId="18" xfId="2" applyFont="1" applyFill="1" applyBorder="1"/>
    <xf numFmtId="0" fontId="8" fillId="0" borderId="19" xfId="2" applyFill="1" applyBorder="1"/>
    <xf numFmtId="0" fontId="8" fillId="0" borderId="9" xfId="2" applyFill="1" applyBorder="1"/>
    <xf numFmtId="0" fontId="8" fillId="0" borderId="20" xfId="2" applyFill="1" applyBorder="1"/>
    <xf numFmtId="0" fontId="8" fillId="0" borderId="21" xfId="2" applyFill="1" applyBorder="1"/>
    <xf numFmtId="0" fontId="0" fillId="6" borderId="0" xfId="0" applyFill="1" applyBorder="1"/>
    <xf numFmtId="0" fontId="8" fillId="0" borderId="12" xfId="2" applyFont="1" applyFill="1" applyBorder="1"/>
    <xf numFmtId="0" fontId="0" fillId="0" borderId="0" xfId="0" applyFill="1" applyBorder="1" applyAlignment="1">
      <alignment horizontal="left"/>
    </xf>
    <xf numFmtId="1" fontId="8" fillId="0" borderId="9" xfId="2" applyNumberFormat="1" applyFont="1" applyFill="1" applyBorder="1"/>
    <xf numFmtId="0" fontId="8" fillId="0" borderId="22" xfId="2" applyFill="1" applyBorder="1"/>
    <xf numFmtId="0" fontId="8" fillId="0" borderId="23" xfId="2" applyFill="1" applyBorder="1"/>
    <xf numFmtId="0" fontId="8" fillId="0" borderId="24" xfId="2" applyFill="1" applyBorder="1"/>
    <xf numFmtId="0" fontId="8" fillId="0" borderId="25" xfId="2" applyFill="1" applyBorder="1"/>
    <xf numFmtId="0" fontId="9" fillId="6" borderId="1" xfId="2" applyFont="1" applyFill="1" applyBorder="1"/>
    <xf numFmtId="0" fontId="0" fillId="0" borderId="0" xfId="0" applyFill="1" applyBorder="1" applyAlignment="1"/>
    <xf numFmtId="0" fontId="0" fillId="0" borderId="8" xfId="0" applyFill="1" applyBorder="1"/>
    <xf numFmtId="0" fontId="11" fillId="0" borderId="0" xfId="0" applyFont="1" applyFill="1"/>
    <xf numFmtId="0" fontId="8" fillId="0" borderId="29" xfId="2" applyFont="1" applyFill="1" applyBorder="1"/>
    <xf numFmtId="0" fontId="8" fillId="0" borderId="0" xfId="2" applyFill="1" applyBorder="1"/>
    <xf numFmtId="0" fontId="8" fillId="0" borderId="9" xfId="2" applyFont="1" applyFill="1" applyBorder="1"/>
    <xf numFmtId="164" fontId="0" fillId="0" borderId="0" xfId="0" applyNumberFormat="1" applyFill="1"/>
    <xf numFmtId="164" fontId="9" fillId="0" borderId="1" xfId="2" applyNumberFormat="1" applyFont="1" applyFill="1" applyBorder="1"/>
    <xf numFmtId="164" fontId="8" fillId="0" borderId="0" xfId="2" applyNumberFormat="1" applyFill="1"/>
    <xf numFmtId="0" fontId="0" fillId="0" borderId="28" xfId="0" applyFill="1" applyBorder="1" applyAlignment="1"/>
    <xf numFmtId="164" fontId="8" fillId="0" borderId="30" xfId="2" applyNumberFormat="1" applyFill="1" applyBorder="1"/>
    <xf numFmtId="164" fontId="8" fillId="0" borderId="9" xfId="2" applyNumberFormat="1" applyFont="1" applyFill="1" applyBorder="1"/>
    <xf numFmtId="164" fontId="8" fillId="0" borderId="20" xfId="2" applyNumberFormat="1" applyFont="1" applyFill="1" applyBorder="1"/>
    <xf numFmtId="164" fontId="12" fillId="3" borderId="17" xfId="2" applyNumberFormat="1" applyFont="1" applyFill="1" applyBorder="1"/>
    <xf numFmtId="164" fontId="8" fillId="5" borderId="17" xfId="2" applyNumberFormat="1" applyFont="1" applyFill="1" applyBorder="1"/>
    <xf numFmtId="164" fontId="8" fillId="0" borderId="19" xfId="2" applyNumberFormat="1" applyFill="1" applyBorder="1"/>
    <xf numFmtId="164" fontId="8" fillId="0" borderId="20" xfId="2" applyNumberFormat="1" applyFill="1" applyBorder="1"/>
    <xf numFmtId="2" fontId="8" fillId="5" borderId="21" xfId="2" applyNumberFormat="1" applyFill="1" applyBorder="1"/>
    <xf numFmtId="49" fontId="0" fillId="0" borderId="0" xfId="0" applyNumberFormat="1" applyFill="1" applyBorder="1"/>
    <xf numFmtId="164" fontId="8" fillId="6" borderId="21" xfId="2" applyNumberFormat="1" applyFont="1" applyFill="1" applyBorder="1"/>
    <xf numFmtId="2" fontId="8" fillId="6" borderId="21" xfId="2" applyNumberFormat="1" applyFill="1" applyBorder="1"/>
    <xf numFmtId="164" fontId="8" fillId="4" borderId="21" xfId="2" applyNumberFormat="1" applyFont="1" applyFill="1" applyBorder="1"/>
    <xf numFmtId="2" fontId="8" fillId="4" borderId="21" xfId="2" applyNumberFormat="1" applyFill="1" applyBorder="1"/>
    <xf numFmtId="164" fontId="8" fillId="7" borderId="19" xfId="2" applyNumberFormat="1" applyFill="1" applyBorder="1"/>
    <xf numFmtId="164" fontId="8" fillId="7" borderId="20" xfId="2" applyNumberFormat="1" applyFill="1" applyBorder="1"/>
    <xf numFmtId="0" fontId="0" fillId="0" borderId="15" xfId="0" applyFill="1" applyBorder="1"/>
    <xf numFmtId="0" fontId="2" fillId="0" borderId="15" xfId="0" applyFont="1" applyFill="1" applyBorder="1"/>
    <xf numFmtId="0" fontId="2" fillId="0" borderId="32" xfId="0" applyFont="1" applyFill="1" applyBorder="1"/>
    <xf numFmtId="0" fontId="2" fillId="0" borderId="9" xfId="0" applyFont="1" applyFill="1" applyBorder="1"/>
    <xf numFmtId="0" fontId="0" fillId="8" borderId="9" xfId="0" applyFill="1" applyBorder="1"/>
    <xf numFmtId="0" fontId="2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2" fillId="0" borderId="23" xfId="0" applyFont="1" applyFill="1" applyBorder="1"/>
    <xf numFmtId="0" fontId="12" fillId="0" borderId="0" xfId="0" applyFont="1" applyFill="1" applyBorder="1" applyAlignment="1">
      <alignment horizontal="right" vertical="center"/>
    </xf>
    <xf numFmtId="1" fontId="7" fillId="0" borderId="0" xfId="0" applyNumberFormat="1" applyFont="1" applyFill="1" applyBorder="1"/>
    <xf numFmtId="16" fontId="0" fillId="0" borderId="0" xfId="0" applyNumberFormat="1" applyFill="1" applyBorder="1"/>
    <xf numFmtId="0" fontId="10" fillId="0" borderId="0" xfId="0" applyFont="1" applyFill="1" applyBorder="1"/>
    <xf numFmtId="1" fontId="9" fillId="0" borderId="0" xfId="2" applyNumberFormat="1" applyFont="1" applyFill="1" applyBorder="1"/>
    <xf numFmtId="1" fontId="0" fillId="0" borderId="0" xfId="0" applyNumberFormat="1" applyFill="1" applyBorder="1"/>
    <xf numFmtId="164" fontId="8" fillId="0" borderId="0" xfId="2" applyNumberFormat="1" applyFont="1" applyFill="1" applyBorder="1"/>
    <xf numFmtId="164" fontId="8" fillId="0" borderId="0" xfId="2" applyNumberFormat="1" applyFill="1" applyBorder="1"/>
    <xf numFmtId="2" fontId="8" fillId="0" borderId="0" xfId="2" applyNumberFormat="1" applyFill="1" applyBorder="1"/>
    <xf numFmtId="0" fontId="8" fillId="0" borderId="0" xfId="2" applyFont="1" applyFill="1" applyBorder="1"/>
    <xf numFmtId="0" fontId="8" fillId="0" borderId="32" xfId="2" applyFill="1" applyBorder="1"/>
    <xf numFmtId="0" fontId="8" fillId="0" borderId="13" xfId="2" applyFill="1" applyBorder="1"/>
    <xf numFmtId="0" fontId="8" fillId="0" borderId="11" xfId="2" applyFill="1" applyBorder="1"/>
    <xf numFmtId="1" fontId="9" fillId="0" borderId="9" xfId="2" applyNumberFormat="1" applyFont="1" applyFill="1" applyBorder="1"/>
    <xf numFmtId="0" fontId="0" fillId="0" borderId="33" xfId="0" applyFill="1" applyBorder="1" applyAlignment="1"/>
    <xf numFmtId="0" fontId="0" fillId="0" borderId="12" xfId="0" applyFill="1" applyBorder="1" applyAlignment="1"/>
    <xf numFmtId="1" fontId="8" fillId="0" borderId="13" xfId="2" applyNumberFormat="1" applyFont="1" applyFill="1" applyBorder="1"/>
    <xf numFmtId="0" fontId="0" fillId="0" borderId="10" xfId="0" applyFill="1" applyBorder="1" applyAlignment="1"/>
    <xf numFmtId="0" fontId="0" fillId="0" borderId="23" xfId="0" applyFill="1" applyBorder="1"/>
    <xf numFmtId="0" fontId="2" fillId="0" borderId="11" xfId="0" applyFont="1" applyFill="1" applyBorder="1"/>
    <xf numFmtId="0" fontId="4" fillId="0" borderId="29" xfId="1" applyFont="1" applyFill="1" applyBorder="1" applyAlignment="1">
      <alignment horizontal="right" wrapText="1"/>
    </xf>
    <xf numFmtId="0" fontId="0" fillId="0" borderId="34" xfId="0" applyFill="1" applyBorder="1" applyAlignment="1">
      <alignment horizontal="left" vertical="top"/>
    </xf>
    <xf numFmtId="0" fontId="0" fillId="0" borderId="34" xfId="0" applyFill="1" applyBorder="1"/>
    <xf numFmtId="49" fontId="0" fillId="0" borderId="9" xfId="0" applyNumberForma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35" xfId="0" applyFill="1" applyBorder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/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1" fontId="10" fillId="0" borderId="0" xfId="0" applyNumberFormat="1" applyFont="1" applyFill="1" applyBorder="1"/>
    <xf numFmtId="0" fontId="0" fillId="0" borderId="9" xfId="0" applyFill="1" applyBorder="1"/>
    <xf numFmtId="0" fontId="0" fillId="0" borderId="20" xfId="0" applyFill="1" applyBorder="1" applyAlignment="1"/>
    <xf numFmtId="164" fontId="9" fillId="0" borderId="0" xfId="2" applyNumberFormat="1" applyFont="1" applyFill="1" applyBorder="1"/>
    <xf numFmtId="164" fontId="8" fillId="0" borderId="21" xfId="2" applyNumberFormat="1" applyFont="1" applyFill="1" applyBorder="1"/>
    <xf numFmtId="2" fontId="8" fillId="0" borderId="21" xfId="2" applyNumberFormat="1" applyFill="1" applyBorder="1"/>
    <xf numFmtId="164" fontId="8" fillId="7" borderId="25" xfId="2" applyNumberFormat="1" applyFont="1" applyFill="1" applyBorder="1"/>
    <xf numFmtId="2" fontId="8" fillId="7" borderId="25" xfId="2" applyNumberFormat="1" applyFill="1" applyBorder="1"/>
    <xf numFmtId="1" fontId="8" fillId="0" borderId="0" xfId="0" applyNumberFormat="1" applyFont="1" applyFill="1" applyBorder="1"/>
    <xf numFmtId="0" fontId="7" fillId="0" borderId="26" xfId="0" applyFont="1" applyFill="1" applyBorder="1"/>
    <xf numFmtId="1" fontId="7" fillId="0" borderId="27" xfId="0" applyNumberFormat="1" applyFont="1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7" fillId="0" borderId="27" xfId="0" applyFont="1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1" fontId="8" fillId="0" borderId="26" xfId="2" applyNumberFormat="1" applyFill="1" applyBorder="1" applyAlignment="1">
      <alignment horizontal="left"/>
    </xf>
    <xf numFmtId="0" fontId="0" fillId="0" borderId="6" xfId="0" applyFill="1" applyBorder="1" applyAlignment="1">
      <alignment horizontal="right"/>
    </xf>
    <xf numFmtId="0" fontId="0" fillId="0" borderId="31" xfId="0" applyFill="1" applyBorder="1" applyAlignment="1">
      <alignment horizontal="left"/>
    </xf>
    <xf numFmtId="1" fontId="0" fillId="0" borderId="7" xfId="0" applyNumberFormat="1" applyFill="1" applyBorder="1" applyAlignment="1">
      <alignment horizontal="left"/>
    </xf>
    <xf numFmtId="164" fontId="0" fillId="0" borderId="0" xfId="0" applyNumberFormat="1" applyFill="1" applyBorder="1"/>
  </cellXfs>
  <cellStyles count="4">
    <cellStyle name="Normal" xfId="0" builtinId="0"/>
    <cellStyle name="Normal 2 2" xfId="3"/>
    <cellStyle name="Normal_2.18.14" xfId="1"/>
    <cellStyle name="Normal_Luciferase Summaries.xls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tabSelected="1" workbookViewId="0">
      <selection activeCell="O33" sqref="O33"/>
    </sheetView>
  </sheetViews>
  <sheetFormatPr baseColWidth="10" defaultColWidth="8.6640625" defaultRowHeight="15" x14ac:dyDescent="0.2"/>
  <cols>
    <col min="1" max="1" width="11.1640625" style="5" customWidth="1"/>
    <col min="2" max="2" width="11" style="5" bestFit="1" customWidth="1"/>
    <col min="3" max="4" width="8.6640625" style="5"/>
    <col min="5" max="6" width="11" style="5" bestFit="1" customWidth="1"/>
    <col min="7" max="7" width="11.33203125" style="5" customWidth="1"/>
    <col min="8" max="9" width="8.6640625" style="5"/>
    <col min="10" max="10" width="9.83203125" style="5" customWidth="1"/>
    <col min="11" max="11" width="10.33203125" style="5" customWidth="1"/>
    <col min="12" max="12" width="8.6640625" style="5"/>
    <col min="13" max="13" width="9" style="5" bestFit="1" customWidth="1"/>
    <col min="14" max="14" width="8.6640625" style="5"/>
    <col min="15" max="15" width="9.6640625" style="5" customWidth="1"/>
    <col min="16" max="262" width="8.6640625" style="5"/>
    <col min="263" max="263" width="9.6640625" style="5" customWidth="1"/>
    <col min="264" max="518" width="8.6640625" style="5"/>
    <col min="519" max="519" width="9.6640625" style="5" customWidth="1"/>
    <col min="520" max="774" width="8.6640625" style="5"/>
    <col min="775" max="775" width="9.6640625" style="5" customWidth="1"/>
    <col min="776" max="1030" width="8.6640625" style="5"/>
    <col min="1031" max="1031" width="9.6640625" style="5" customWidth="1"/>
    <col min="1032" max="1286" width="8.6640625" style="5"/>
    <col min="1287" max="1287" width="9.6640625" style="5" customWidth="1"/>
    <col min="1288" max="1542" width="8.6640625" style="5"/>
    <col min="1543" max="1543" width="9.6640625" style="5" customWidth="1"/>
    <col min="1544" max="1798" width="8.6640625" style="5"/>
    <col min="1799" max="1799" width="9.6640625" style="5" customWidth="1"/>
    <col min="1800" max="2054" width="8.6640625" style="5"/>
    <col min="2055" max="2055" width="9.6640625" style="5" customWidth="1"/>
    <col min="2056" max="2310" width="8.6640625" style="5"/>
    <col min="2311" max="2311" width="9.6640625" style="5" customWidth="1"/>
    <col min="2312" max="2566" width="8.6640625" style="5"/>
    <col min="2567" max="2567" width="9.6640625" style="5" customWidth="1"/>
    <col min="2568" max="2822" width="8.6640625" style="5"/>
    <col min="2823" max="2823" width="9.6640625" style="5" customWidth="1"/>
    <col min="2824" max="3078" width="8.6640625" style="5"/>
    <col min="3079" max="3079" width="9.6640625" style="5" customWidth="1"/>
    <col min="3080" max="3334" width="8.6640625" style="5"/>
    <col min="3335" max="3335" width="9.6640625" style="5" customWidth="1"/>
    <col min="3336" max="3590" width="8.6640625" style="5"/>
    <col min="3591" max="3591" width="9.6640625" style="5" customWidth="1"/>
    <col min="3592" max="3846" width="8.6640625" style="5"/>
    <col min="3847" max="3847" width="9.6640625" style="5" customWidth="1"/>
    <col min="3848" max="4102" width="8.6640625" style="5"/>
    <col min="4103" max="4103" width="9.6640625" style="5" customWidth="1"/>
    <col min="4104" max="4358" width="8.6640625" style="5"/>
    <col min="4359" max="4359" width="9.6640625" style="5" customWidth="1"/>
    <col min="4360" max="4614" width="8.6640625" style="5"/>
    <col min="4615" max="4615" width="9.6640625" style="5" customWidth="1"/>
    <col min="4616" max="4870" width="8.6640625" style="5"/>
    <col min="4871" max="4871" width="9.6640625" style="5" customWidth="1"/>
    <col min="4872" max="5126" width="8.6640625" style="5"/>
    <col min="5127" max="5127" width="9.6640625" style="5" customWidth="1"/>
    <col min="5128" max="5382" width="8.6640625" style="5"/>
    <col min="5383" max="5383" width="9.6640625" style="5" customWidth="1"/>
    <col min="5384" max="5638" width="8.6640625" style="5"/>
    <col min="5639" max="5639" width="9.6640625" style="5" customWidth="1"/>
    <col min="5640" max="5894" width="8.6640625" style="5"/>
    <col min="5895" max="5895" width="9.6640625" style="5" customWidth="1"/>
    <col min="5896" max="6150" width="8.6640625" style="5"/>
    <col min="6151" max="6151" width="9.6640625" style="5" customWidth="1"/>
    <col min="6152" max="6406" width="8.6640625" style="5"/>
    <col min="6407" max="6407" width="9.6640625" style="5" customWidth="1"/>
    <col min="6408" max="6662" width="8.6640625" style="5"/>
    <col min="6663" max="6663" width="9.6640625" style="5" customWidth="1"/>
    <col min="6664" max="6918" width="8.6640625" style="5"/>
    <col min="6919" max="6919" width="9.6640625" style="5" customWidth="1"/>
    <col min="6920" max="7174" width="8.6640625" style="5"/>
    <col min="7175" max="7175" width="9.6640625" style="5" customWidth="1"/>
    <col min="7176" max="7430" width="8.6640625" style="5"/>
    <col min="7431" max="7431" width="9.6640625" style="5" customWidth="1"/>
    <col min="7432" max="7686" width="8.6640625" style="5"/>
    <col min="7687" max="7687" width="9.6640625" style="5" customWidth="1"/>
    <col min="7688" max="7942" width="8.6640625" style="5"/>
    <col min="7943" max="7943" width="9.6640625" style="5" customWidth="1"/>
    <col min="7944" max="8198" width="8.6640625" style="5"/>
    <col min="8199" max="8199" width="9.6640625" style="5" customWidth="1"/>
    <col min="8200" max="8454" width="8.6640625" style="5"/>
    <col min="8455" max="8455" width="9.6640625" style="5" customWidth="1"/>
    <col min="8456" max="8710" width="8.6640625" style="5"/>
    <col min="8711" max="8711" width="9.6640625" style="5" customWidth="1"/>
    <col min="8712" max="8966" width="8.6640625" style="5"/>
    <col min="8967" max="8967" width="9.6640625" style="5" customWidth="1"/>
    <col min="8968" max="9222" width="8.6640625" style="5"/>
    <col min="9223" max="9223" width="9.6640625" style="5" customWidth="1"/>
    <col min="9224" max="9478" width="8.6640625" style="5"/>
    <col min="9479" max="9479" width="9.6640625" style="5" customWidth="1"/>
    <col min="9480" max="9734" width="8.6640625" style="5"/>
    <col min="9735" max="9735" width="9.6640625" style="5" customWidth="1"/>
    <col min="9736" max="9990" width="8.6640625" style="5"/>
    <col min="9991" max="9991" width="9.6640625" style="5" customWidth="1"/>
    <col min="9992" max="10246" width="8.6640625" style="5"/>
    <col min="10247" max="10247" width="9.6640625" style="5" customWidth="1"/>
    <col min="10248" max="10502" width="8.6640625" style="5"/>
    <col min="10503" max="10503" width="9.6640625" style="5" customWidth="1"/>
    <col min="10504" max="10758" width="8.6640625" style="5"/>
    <col min="10759" max="10759" width="9.6640625" style="5" customWidth="1"/>
    <col min="10760" max="11014" width="8.6640625" style="5"/>
    <col min="11015" max="11015" width="9.6640625" style="5" customWidth="1"/>
    <col min="11016" max="11270" width="8.6640625" style="5"/>
    <col min="11271" max="11271" width="9.6640625" style="5" customWidth="1"/>
    <col min="11272" max="11526" width="8.6640625" style="5"/>
    <col min="11527" max="11527" width="9.6640625" style="5" customWidth="1"/>
    <col min="11528" max="11782" width="8.6640625" style="5"/>
    <col min="11783" max="11783" width="9.6640625" style="5" customWidth="1"/>
    <col min="11784" max="12038" width="8.6640625" style="5"/>
    <col min="12039" max="12039" width="9.6640625" style="5" customWidth="1"/>
    <col min="12040" max="12294" width="8.6640625" style="5"/>
    <col min="12295" max="12295" width="9.6640625" style="5" customWidth="1"/>
    <col min="12296" max="12550" width="8.6640625" style="5"/>
    <col min="12551" max="12551" width="9.6640625" style="5" customWidth="1"/>
    <col min="12552" max="12806" width="8.6640625" style="5"/>
    <col min="12807" max="12807" width="9.6640625" style="5" customWidth="1"/>
    <col min="12808" max="13062" width="8.6640625" style="5"/>
    <col min="13063" max="13063" width="9.6640625" style="5" customWidth="1"/>
    <col min="13064" max="13318" width="8.6640625" style="5"/>
    <col min="13319" max="13319" width="9.6640625" style="5" customWidth="1"/>
    <col min="13320" max="13574" width="8.6640625" style="5"/>
    <col min="13575" max="13575" width="9.6640625" style="5" customWidth="1"/>
    <col min="13576" max="13830" width="8.6640625" style="5"/>
    <col min="13831" max="13831" width="9.6640625" style="5" customWidth="1"/>
    <col min="13832" max="14086" width="8.6640625" style="5"/>
    <col min="14087" max="14087" width="9.6640625" style="5" customWidth="1"/>
    <col min="14088" max="14342" width="8.6640625" style="5"/>
    <col min="14343" max="14343" width="9.6640625" style="5" customWidth="1"/>
    <col min="14344" max="14598" width="8.6640625" style="5"/>
    <col min="14599" max="14599" width="9.6640625" style="5" customWidth="1"/>
    <col min="14600" max="14854" width="8.6640625" style="5"/>
    <col min="14855" max="14855" width="9.6640625" style="5" customWidth="1"/>
    <col min="14856" max="15110" width="8.6640625" style="5"/>
    <col min="15111" max="15111" width="9.6640625" style="5" customWidth="1"/>
    <col min="15112" max="15366" width="8.6640625" style="5"/>
    <col min="15367" max="15367" width="9.6640625" style="5" customWidth="1"/>
    <col min="15368" max="15622" width="8.6640625" style="5"/>
    <col min="15623" max="15623" width="9.6640625" style="5" customWidth="1"/>
    <col min="15624" max="15878" width="8.6640625" style="5"/>
    <col min="15879" max="15879" width="9.6640625" style="5" customWidth="1"/>
    <col min="15880" max="16134" width="8.6640625" style="5"/>
    <col min="16135" max="16135" width="9.6640625" style="5" customWidth="1"/>
    <col min="16136" max="16384" width="8.6640625" style="5"/>
  </cols>
  <sheetData>
    <row r="1" spans="1:25" ht="16" thickBot="1" x14ac:dyDescent="0.25">
      <c r="A1" s="1" t="s">
        <v>0</v>
      </c>
      <c r="B1" s="2" t="s">
        <v>57</v>
      </c>
      <c r="C1" s="3"/>
      <c r="D1" s="3"/>
      <c r="E1" s="3"/>
      <c r="F1" s="3"/>
      <c r="G1" s="3"/>
      <c r="H1" s="3"/>
      <c r="I1" s="3"/>
      <c r="J1" s="3"/>
      <c r="K1" s="3"/>
      <c r="L1" s="3"/>
      <c r="M1" s="105"/>
      <c r="N1" s="4"/>
      <c r="O1" s="4"/>
    </row>
    <row r="2" spans="1:25" ht="16" thickBot="1" x14ac:dyDescent="0.25">
      <c r="A2" s="6" t="s">
        <v>1</v>
      </c>
      <c r="B2" s="7">
        <v>42564</v>
      </c>
      <c r="C2" s="8" t="s">
        <v>2</v>
      </c>
      <c r="D2" s="9"/>
      <c r="E2" s="10">
        <v>42565</v>
      </c>
      <c r="F2" s="106"/>
      <c r="G2" s="81"/>
      <c r="H2" s="13"/>
      <c r="I2" s="13"/>
      <c r="J2" s="13"/>
      <c r="K2" s="13"/>
      <c r="L2" s="13"/>
      <c r="X2" s="18"/>
    </row>
    <row r="3" spans="1:25" ht="16" thickBot="1" x14ac:dyDescent="0.25">
      <c r="A3" s="19" t="s">
        <v>7</v>
      </c>
      <c r="B3" s="20">
        <v>3</v>
      </c>
      <c r="C3" s="21"/>
      <c r="D3" s="21"/>
      <c r="E3" s="21"/>
      <c r="G3" s="13"/>
      <c r="L3" s="16" t="s">
        <v>5</v>
      </c>
      <c r="M3" s="17"/>
      <c r="N3" s="17"/>
      <c r="O3" s="18" t="s">
        <v>6</v>
      </c>
      <c r="P3" s="17"/>
    </row>
    <row r="4" spans="1:25" ht="16" thickBot="1" x14ac:dyDescent="0.25">
      <c r="A4" s="21" t="s">
        <v>10</v>
      </c>
      <c r="B4" s="21"/>
      <c r="C4" s="21"/>
      <c r="D4" s="21"/>
      <c r="E4" s="21"/>
      <c r="G4" s="1" t="s">
        <v>67</v>
      </c>
      <c r="L4" s="26" t="s">
        <v>8</v>
      </c>
      <c r="M4" s="26"/>
      <c r="N4" s="13"/>
      <c r="O4" s="5" t="s">
        <v>9</v>
      </c>
      <c r="P4" s="13"/>
    </row>
    <row r="5" spans="1:25" ht="16" thickBot="1" x14ac:dyDescent="0.25">
      <c r="A5" s="27" t="s">
        <v>58</v>
      </c>
      <c r="B5" s="28" t="s">
        <v>14</v>
      </c>
      <c r="C5" s="29" t="s">
        <v>15</v>
      </c>
      <c r="D5" s="30" t="s">
        <v>16</v>
      </c>
      <c r="E5" s="31">
        <v>1</v>
      </c>
      <c r="G5" s="104" t="s">
        <v>3</v>
      </c>
      <c r="H5" s="14">
        <v>830</v>
      </c>
      <c r="I5" s="15" t="s">
        <v>4</v>
      </c>
      <c r="L5" s="13" t="s">
        <v>12</v>
      </c>
      <c r="M5" s="13"/>
      <c r="N5" s="13"/>
      <c r="O5" s="5" t="s">
        <v>13</v>
      </c>
      <c r="P5" s="13"/>
    </row>
    <row r="6" spans="1:25" ht="16" thickBot="1" x14ac:dyDescent="0.25">
      <c r="A6" s="37" t="s">
        <v>22</v>
      </c>
      <c r="B6" s="38"/>
      <c r="C6" s="39"/>
      <c r="D6" s="40">
        <v>500</v>
      </c>
      <c r="E6" s="41">
        <f>D6*E$5</f>
        <v>500</v>
      </c>
      <c r="G6" s="108" t="s">
        <v>56</v>
      </c>
      <c r="H6" s="107" t="s">
        <v>69</v>
      </c>
      <c r="I6" s="25"/>
      <c r="L6" s="33" t="s">
        <v>20</v>
      </c>
      <c r="M6" s="34"/>
      <c r="N6" s="35"/>
      <c r="O6" s="5" t="s">
        <v>21</v>
      </c>
      <c r="P6" s="36"/>
    </row>
    <row r="7" spans="1:25" x14ac:dyDescent="0.2">
      <c r="A7" s="43" t="s">
        <v>26</v>
      </c>
      <c r="B7" s="38">
        <v>5</v>
      </c>
      <c r="C7" s="39">
        <f>B7/100*96</f>
        <v>4.8000000000000007</v>
      </c>
      <c r="D7" s="40">
        <f>C7</f>
        <v>4.8000000000000007</v>
      </c>
      <c r="E7" s="41">
        <f>D7*E$5</f>
        <v>4.8000000000000007</v>
      </c>
      <c r="G7" s="109" t="s">
        <v>68</v>
      </c>
      <c r="L7" s="42" t="s">
        <v>24</v>
      </c>
      <c r="M7" s="42"/>
      <c r="N7" s="13"/>
      <c r="O7" s="5" t="s">
        <v>25</v>
      </c>
      <c r="P7" s="13"/>
    </row>
    <row r="8" spans="1:25" x14ac:dyDescent="0.2">
      <c r="A8" s="43" t="s">
        <v>30</v>
      </c>
      <c r="B8" s="38">
        <v>10</v>
      </c>
      <c r="C8" s="39">
        <f>B8/100*96</f>
        <v>9.6000000000000014</v>
      </c>
      <c r="D8" s="40">
        <f>C8</f>
        <v>9.6000000000000014</v>
      </c>
      <c r="E8" s="41">
        <f>D8*E$5</f>
        <v>9.6000000000000014</v>
      </c>
      <c r="G8" s="23">
        <v>817</v>
      </c>
      <c r="H8" s="32" t="s">
        <v>18</v>
      </c>
      <c r="I8" s="25" t="s">
        <v>19</v>
      </c>
      <c r="L8" s="13" t="s">
        <v>28</v>
      </c>
      <c r="M8" s="17"/>
      <c r="N8" s="17"/>
      <c r="O8" s="13" t="s">
        <v>29</v>
      </c>
      <c r="P8" s="17"/>
    </row>
    <row r="9" spans="1:25" x14ac:dyDescent="0.2">
      <c r="A9" s="43" t="s">
        <v>32</v>
      </c>
      <c r="B9" s="38">
        <v>5</v>
      </c>
      <c r="C9" s="39">
        <f>B9/100*96</f>
        <v>4.8000000000000007</v>
      </c>
      <c r="D9" s="40">
        <f>C9</f>
        <v>4.8000000000000007</v>
      </c>
      <c r="E9" s="41">
        <f>D9*E$5</f>
        <v>4.8000000000000007</v>
      </c>
      <c r="G9" s="13"/>
      <c r="H9" s="69"/>
      <c r="I9" s="69"/>
      <c r="J9" s="13"/>
      <c r="L9" s="13" t="s">
        <v>31</v>
      </c>
      <c r="M9" s="13"/>
      <c r="N9" s="13"/>
      <c r="O9" s="13"/>
      <c r="P9" s="13"/>
    </row>
    <row r="10" spans="1:25" ht="16" thickBot="1" x14ac:dyDescent="0.25">
      <c r="A10" s="19" t="s">
        <v>35</v>
      </c>
      <c r="B10" s="46">
        <v>2.5</v>
      </c>
      <c r="C10" s="47">
        <f>B10/100*96</f>
        <v>2.4000000000000004</v>
      </c>
      <c r="D10" s="48">
        <f>C10</f>
        <v>2.4000000000000004</v>
      </c>
      <c r="E10" s="49">
        <f>D10*E$5</f>
        <v>2.4000000000000004</v>
      </c>
      <c r="G10" s="79" t="s">
        <v>74</v>
      </c>
      <c r="H10" s="23"/>
      <c r="I10" s="23"/>
      <c r="J10" s="23"/>
      <c r="K10" s="23"/>
      <c r="L10" s="13" t="s">
        <v>34</v>
      </c>
      <c r="M10" s="13"/>
      <c r="N10" s="13"/>
      <c r="O10" s="13"/>
      <c r="P10" s="13"/>
    </row>
    <row r="11" spans="1:25" ht="16" thickBot="1" x14ac:dyDescent="0.25">
      <c r="G11" s="80">
        <v>21</v>
      </c>
      <c r="H11" s="22" t="s">
        <v>70</v>
      </c>
      <c r="I11" s="23"/>
      <c r="J11" s="23"/>
      <c r="K11" s="23"/>
      <c r="L11" s="13" t="s">
        <v>36</v>
      </c>
      <c r="M11" s="35"/>
      <c r="N11" s="35"/>
      <c r="O11" s="35"/>
      <c r="P11" s="36"/>
      <c r="R11" s="13"/>
      <c r="S11" s="13"/>
      <c r="T11" s="13"/>
      <c r="U11" s="13"/>
      <c r="Y11" s="53"/>
    </row>
    <row r="12" spans="1:25" ht="16" thickBot="1" x14ac:dyDescent="0.25">
      <c r="A12" s="27" t="s">
        <v>59</v>
      </c>
      <c r="B12" s="28" t="s">
        <v>14</v>
      </c>
      <c r="C12" s="29" t="s">
        <v>15</v>
      </c>
      <c r="D12" s="29" t="s">
        <v>16</v>
      </c>
      <c r="E12" s="94">
        <v>1</v>
      </c>
      <c r="G12" s="80">
        <v>1</v>
      </c>
      <c r="H12" s="23" t="s">
        <v>11</v>
      </c>
      <c r="I12" s="23"/>
      <c r="J12" s="23"/>
      <c r="K12" s="23"/>
      <c r="L12" s="51"/>
      <c r="M12" s="13"/>
      <c r="N12" s="13"/>
      <c r="O12" s="13"/>
      <c r="P12" s="13"/>
      <c r="Q12" s="13"/>
      <c r="R12" s="13"/>
      <c r="S12" s="13"/>
      <c r="T12" s="13"/>
      <c r="U12" s="13"/>
    </row>
    <row r="13" spans="1:25" x14ac:dyDescent="0.2">
      <c r="A13" s="37" t="s">
        <v>22</v>
      </c>
      <c r="B13" s="39"/>
      <c r="C13" s="39"/>
      <c r="D13" s="39">
        <v>500</v>
      </c>
      <c r="E13" s="95">
        <f>D13*E$12</f>
        <v>500</v>
      </c>
      <c r="G13" s="23">
        <f>25*G12*G11</f>
        <v>525</v>
      </c>
      <c r="H13" s="23" t="s">
        <v>17</v>
      </c>
      <c r="I13" s="23"/>
      <c r="J13" s="23"/>
      <c r="K13" s="23"/>
      <c r="L13" s="51"/>
      <c r="M13" s="13"/>
      <c r="N13" s="13"/>
      <c r="O13" s="13"/>
      <c r="P13" s="13"/>
      <c r="Q13" s="13"/>
      <c r="R13" s="13"/>
      <c r="S13" s="13"/>
      <c r="T13" s="13"/>
      <c r="U13" s="13"/>
      <c r="V13" s="13"/>
      <c r="Y13" s="57"/>
    </row>
    <row r="14" spans="1:25" x14ac:dyDescent="0.2">
      <c r="A14" s="43" t="s">
        <v>30</v>
      </c>
      <c r="B14" s="39">
        <v>10</v>
      </c>
      <c r="C14" s="39">
        <f>B14/100*96</f>
        <v>9.6000000000000014</v>
      </c>
      <c r="D14" s="39">
        <f>C14</f>
        <v>9.6000000000000014</v>
      </c>
      <c r="E14" s="95">
        <f>D14*E$12</f>
        <v>9.6000000000000014</v>
      </c>
      <c r="G14" s="23">
        <f>(G13+0.2*G13)*1.5</f>
        <v>945</v>
      </c>
      <c r="H14" s="22" t="s">
        <v>23</v>
      </c>
      <c r="I14" s="23"/>
      <c r="J14" s="23"/>
      <c r="K14" s="23"/>
      <c r="L14" s="51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5" ht="16" thickBot="1" x14ac:dyDescent="0.25">
      <c r="A15" s="19" t="s">
        <v>32</v>
      </c>
      <c r="B15" s="47">
        <v>5</v>
      </c>
      <c r="C15" s="47">
        <f>B15/100*96</f>
        <v>4.8000000000000007</v>
      </c>
      <c r="D15" s="47">
        <f>C15</f>
        <v>4.8000000000000007</v>
      </c>
      <c r="E15" s="96">
        <f>D15*E$12</f>
        <v>4.8000000000000007</v>
      </c>
      <c r="G15" s="23" t="s">
        <v>73</v>
      </c>
      <c r="H15" s="23" t="s">
        <v>71</v>
      </c>
      <c r="I15" s="23" t="s">
        <v>76</v>
      </c>
      <c r="J15" s="23" t="s">
        <v>72</v>
      </c>
      <c r="K15" s="23" t="s">
        <v>27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5" ht="16" thickBot="1" x14ac:dyDescent="0.25">
      <c r="A16" s="93"/>
      <c r="B16" s="55"/>
      <c r="C16" s="55"/>
      <c r="D16" s="55"/>
      <c r="E16" s="55"/>
      <c r="G16" s="23">
        <f>K16*J16/H16/1000</f>
        <v>0.94499999999999995</v>
      </c>
      <c r="H16" s="80">
        <v>1000</v>
      </c>
      <c r="I16" s="23">
        <f>K16-G16</f>
        <v>944.05499999999995</v>
      </c>
      <c r="J16" s="80">
        <v>1000</v>
      </c>
      <c r="K16" s="23">
        <f>G14</f>
        <v>945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Y16" s="57"/>
    </row>
    <row r="17" spans="1:25" ht="16" thickBot="1" x14ac:dyDescent="0.25">
      <c r="A17" s="27" t="s">
        <v>60</v>
      </c>
      <c r="B17" s="28" t="s">
        <v>14</v>
      </c>
      <c r="C17" s="29" t="s">
        <v>15</v>
      </c>
      <c r="D17" s="30" t="s">
        <v>16</v>
      </c>
      <c r="E17" s="31">
        <v>1</v>
      </c>
      <c r="G17" s="117" t="s">
        <v>75</v>
      </c>
      <c r="H17" s="117"/>
      <c r="I17" s="23" t="s">
        <v>76</v>
      </c>
      <c r="J17" s="23"/>
      <c r="K17" s="23"/>
      <c r="L17" s="13"/>
      <c r="M17" s="13"/>
      <c r="N17" s="13"/>
      <c r="O17" s="13"/>
      <c r="P17" s="13"/>
      <c r="Q17" s="13"/>
      <c r="R17" s="13"/>
      <c r="S17" s="35"/>
      <c r="T17" s="69"/>
      <c r="U17" s="69"/>
      <c r="V17" s="13"/>
    </row>
    <row r="18" spans="1:25" x14ac:dyDescent="0.2">
      <c r="A18" s="37" t="s">
        <v>22</v>
      </c>
      <c r="B18" s="38"/>
      <c r="C18" s="39"/>
      <c r="D18" s="40">
        <v>500</v>
      </c>
      <c r="E18" s="41">
        <f>D18*E$5</f>
        <v>500</v>
      </c>
      <c r="F18" s="13"/>
      <c r="G18" s="23">
        <f>K16/3</f>
        <v>315</v>
      </c>
      <c r="H18" s="23" t="s">
        <v>33</v>
      </c>
      <c r="I18" s="23">
        <f>K16*2/3</f>
        <v>630</v>
      </c>
      <c r="J18" s="23"/>
      <c r="K18" s="23"/>
      <c r="L18" s="13"/>
      <c r="M18" s="81"/>
      <c r="N18" s="13"/>
      <c r="O18" s="13"/>
      <c r="P18" s="13"/>
      <c r="Q18" s="13"/>
      <c r="R18" s="13"/>
      <c r="S18" s="13"/>
      <c r="T18" s="13"/>
      <c r="U18" s="13"/>
      <c r="V18" s="13"/>
    </row>
    <row r="19" spans="1:25" x14ac:dyDescent="0.2">
      <c r="A19" s="43" t="s">
        <v>30</v>
      </c>
      <c r="B19" s="38">
        <v>10</v>
      </c>
      <c r="C19" s="39">
        <f>B19/100*96</f>
        <v>9.6000000000000014</v>
      </c>
      <c r="D19" s="40">
        <f>C19</f>
        <v>9.6000000000000014</v>
      </c>
      <c r="E19" s="41">
        <f>D19*E$5</f>
        <v>9.6000000000000014</v>
      </c>
      <c r="F19" s="13"/>
      <c r="M19" s="13"/>
      <c r="N19" s="44"/>
      <c r="O19" s="13"/>
      <c r="P19" s="13"/>
      <c r="Q19" s="13"/>
      <c r="R19" s="13"/>
      <c r="S19" s="36"/>
      <c r="T19" s="69"/>
      <c r="U19" s="69"/>
      <c r="V19" s="13"/>
      <c r="Y19" s="57"/>
    </row>
    <row r="20" spans="1:25" x14ac:dyDescent="0.2">
      <c r="A20" s="43" t="s">
        <v>32</v>
      </c>
      <c r="B20" s="38">
        <v>5</v>
      </c>
      <c r="C20" s="39">
        <f>B20/100*96</f>
        <v>4.8000000000000007</v>
      </c>
      <c r="D20" s="40">
        <f>C20</f>
        <v>4.8000000000000007</v>
      </c>
      <c r="E20" s="41">
        <f>D20*E$5</f>
        <v>4.8000000000000007</v>
      </c>
      <c r="F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5" ht="16" thickBot="1" x14ac:dyDescent="0.25">
      <c r="A21" s="19" t="s">
        <v>35</v>
      </c>
      <c r="B21" s="46">
        <v>2.5</v>
      </c>
      <c r="C21" s="47">
        <f>B21/100*96</f>
        <v>2.4000000000000004</v>
      </c>
      <c r="D21" s="48">
        <f>C21</f>
        <v>2.4000000000000004</v>
      </c>
      <c r="E21" s="49">
        <f>D21*E$5</f>
        <v>2.4000000000000004</v>
      </c>
      <c r="F21" s="13"/>
      <c r="M21" s="116"/>
      <c r="N21" s="13"/>
      <c r="O21" s="13"/>
      <c r="P21" s="13"/>
      <c r="Q21" s="13"/>
      <c r="R21" s="13"/>
      <c r="S21" s="13"/>
      <c r="T21" s="13"/>
      <c r="U21" s="13"/>
    </row>
    <row r="22" spans="1:25" ht="16" thickBot="1" x14ac:dyDescent="0.25">
      <c r="F22" s="13"/>
      <c r="M22" s="13"/>
      <c r="N22" s="44"/>
      <c r="O22" s="13"/>
      <c r="P22" s="13"/>
      <c r="Q22" s="13"/>
      <c r="R22" s="13"/>
      <c r="S22" s="13"/>
      <c r="T22" s="13"/>
      <c r="U22" s="13"/>
    </row>
    <row r="23" spans="1:25" ht="16" thickBot="1" x14ac:dyDescent="0.25">
      <c r="A23" s="50" t="s">
        <v>37</v>
      </c>
      <c r="F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5" x14ac:dyDescent="0.2">
      <c r="A24" s="54" t="s">
        <v>22</v>
      </c>
      <c r="B24" s="39">
        <v>450</v>
      </c>
      <c r="C24" s="39">
        <f>B24*B3</f>
        <v>1350</v>
      </c>
      <c r="D24" s="55"/>
      <c r="E24" s="55"/>
      <c r="F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5" x14ac:dyDescent="0.2">
      <c r="A25" s="56" t="s">
        <v>38</v>
      </c>
      <c r="B25" s="39">
        <f>B24/25</f>
        <v>18</v>
      </c>
      <c r="C25" s="39">
        <f>B25*B3</f>
        <v>54</v>
      </c>
      <c r="F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5" ht="16" thickBot="1" x14ac:dyDescent="0.25">
      <c r="F26" s="13"/>
      <c r="H26" s="5" t="s">
        <v>86</v>
      </c>
      <c r="M26" s="81"/>
      <c r="N26" s="13"/>
      <c r="O26" s="13"/>
      <c r="P26" s="13"/>
      <c r="Q26" s="13"/>
      <c r="R26" s="13"/>
      <c r="S26" s="13"/>
      <c r="T26" s="13"/>
      <c r="U26" s="13"/>
    </row>
    <row r="27" spans="1:25" ht="16" thickBot="1" x14ac:dyDescent="0.25">
      <c r="A27" s="58" t="s">
        <v>39</v>
      </c>
      <c r="B27" s="59"/>
      <c r="C27" s="59"/>
      <c r="D27" s="60" t="s">
        <v>77</v>
      </c>
      <c r="E27" s="118"/>
      <c r="F27" s="119"/>
      <c r="G27" s="91"/>
      <c r="H27" s="52" t="s">
        <v>78</v>
      </c>
      <c r="I27" s="11"/>
      <c r="J27" s="12"/>
      <c r="M27" s="13"/>
      <c r="N27" s="44"/>
      <c r="O27" s="13"/>
      <c r="P27" s="13"/>
      <c r="Q27" s="13"/>
      <c r="R27" s="13"/>
      <c r="S27" s="13"/>
      <c r="T27" s="13"/>
      <c r="U27" s="13"/>
    </row>
    <row r="28" spans="1:25" ht="16" thickBot="1" x14ac:dyDescent="0.25">
      <c r="A28" s="61"/>
      <c r="B28" s="62" t="s">
        <v>40</v>
      </c>
      <c r="C28" s="63" t="s">
        <v>41</v>
      </c>
      <c r="D28" s="64">
        <f>6*8</f>
        <v>48</v>
      </c>
      <c r="F28" s="91"/>
      <c r="G28" s="90"/>
      <c r="H28" s="125" t="s">
        <v>79</v>
      </c>
      <c r="I28" s="85"/>
      <c r="J28" s="126">
        <v>6</v>
      </c>
      <c r="K28" s="113"/>
      <c r="M28" s="13"/>
      <c r="N28" s="13"/>
      <c r="O28" s="13"/>
      <c r="P28" s="13"/>
      <c r="Q28" s="13"/>
      <c r="R28" s="13"/>
      <c r="S28" s="13"/>
      <c r="T28" s="13"/>
      <c r="U28" s="13"/>
    </row>
    <row r="29" spans="1:25" x14ac:dyDescent="0.2">
      <c r="A29" s="65" t="s">
        <v>42</v>
      </c>
      <c r="B29" s="66">
        <v>0.05</v>
      </c>
      <c r="C29" s="67">
        <f>B29*8</f>
        <v>0.4</v>
      </c>
      <c r="D29" s="68">
        <f>((B29*D28)*0.1)+(B29*D28)</f>
        <v>2.6400000000000006</v>
      </c>
      <c r="F29" s="90"/>
      <c r="G29" s="91"/>
      <c r="H29" s="127" t="s">
        <v>80</v>
      </c>
      <c r="I29" s="110"/>
      <c r="J29" s="128">
        <v>6</v>
      </c>
      <c r="K29" s="13"/>
      <c r="M29" s="116"/>
      <c r="N29" s="13"/>
      <c r="O29" s="13"/>
      <c r="P29" s="13"/>
      <c r="Q29" s="13"/>
      <c r="R29" s="13"/>
      <c r="S29" s="13"/>
      <c r="T29" s="13"/>
      <c r="U29" s="13"/>
    </row>
    <row r="30" spans="1:25" x14ac:dyDescent="0.2">
      <c r="A30" s="70" t="s">
        <v>43</v>
      </c>
      <c r="B30" s="66">
        <f>50/12</f>
        <v>4.166666666666667</v>
      </c>
      <c r="C30" s="67">
        <f>B30*8</f>
        <v>33.333333333333336</v>
      </c>
      <c r="D30" s="71">
        <f>((B30*D28)*0.1)+(B30*D28)</f>
        <v>220</v>
      </c>
      <c r="F30" s="90"/>
      <c r="G30" s="91"/>
      <c r="H30" s="127" t="s">
        <v>82</v>
      </c>
      <c r="I30" s="114"/>
      <c r="J30" s="129">
        <v>6</v>
      </c>
      <c r="K30" s="13"/>
      <c r="M30" s="13"/>
      <c r="N30" s="44"/>
      <c r="O30" s="13"/>
      <c r="P30" s="13"/>
      <c r="Q30" s="13"/>
      <c r="R30" s="13"/>
      <c r="S30" s="13"/>
      <c r="T30" s="13"/>
      <c r="U30" s="13"/>
    </row>
    <row r="31" spans="1:25" x14ac:dyDescent="0.2">
      <c r="A31" s="72" t="s">
        <v>44</v>
      </c>
      <c r="B31" s="66">
        <f>50/12</f>
        <v>4.166666666666667</v>
      </c>
      <c r="C31" s="67">
        <f>B31*8</f>
        <v>33.333333333333336</v>
      </c>
      <c r="D31" s="73">
        <f>((B31*D28)*0.1)+(B31*D28)</f>
        <v>220</v>
      </c>
      <c r="F31" s="90"/>
      <c r="G31" s="91"/>
      <c r="H31" s="127" t="s">
        <v>81</v>
      </c>
      <c r="I31" s="44"/>
      <c r="J31" s="130">
        <v>6</v>
      </c>
      <c r="K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5" x14ac:dyDescent="0.2">
      <c r="A32" s="120" t="s">
        <v>45</v>
      </c>
      <c r="B32" s="66">
        <f>500/12</f>
        <v>41.666666666666664</v>
      </c>
      <c r="C32" s="67">
        <f>B32*8</f>
        <v>333.33333333333331</v>
      </c>
      <c r="D32" s="121">
        <f>((B32*D28)*0.1)+(B32*D28)</f>
        <v>2200</v>
      </c>
      <c r="E32" s="57"/>
      <c r="F32" s="90" t="s">
        <v>85</v>
      </c>
      <c r="G32" s="91"/>
      <c r="H32" s="127" t="s">
        <v>83</v>
      </c>
      <c r="I32" s="44"/>
      <c r="J32" s="130">
        <v>6</v>
      </c>
      <c r="K32" s="13"/>
      <c r="M32" s="89"/>
      <c r="N32" s="13"/>
      <c r="O32" s="89"/>
      <c r="P32" s="13"/>
      <c r="Q32" s="89"/>
      <c r="R32" s="13"/>
      <c r="S32" s="13"/>
      <c r="T32" s="13"/>
      <c r="U32" s="13"/>
    </row>
    <row r="33" spans="1:22" ht="16" thickBot="1" x14ac:dyDescent="0.25">
      <c r="A33" s="122" t="s">
        <v>46</v>
      </c>
      <c r="B33" s="74">
        <f>B32/2</f>
        <v>20.833333333333332</v>
      </c>
      <c r="C33" s="75">
        <f>B33*8</f>
        <v>166.66666666666666</v>
      </c>
      <c r="D33" s="123">
        <f>((B33*D28)*0.1)+(B33*D28)</f>
        <v>1100</v>
      </c>
      <c r="F33" s="90"/>
      <c r="G33" s="91"/>
      <c r="H33" s="131" t="s">
        <v>84</v>
      </c>
      <c r="I33" s="44"/>
      <c r="J33" s="130">
        <v>6</v>
      </c>
      <c r="K33" s="13"/>
      <c r="M33" s="13"/>
      <c r="N33" s="13"/>
      <c r="O33" s="135">
        <f>220-27.6</f>
        <v>192.4</v>
      </c>
      <c r="P33" s="13"/>
      <c r="Q33" s="13"/>
      <c r="R33" s="13"/>
      <c r="S33" s="13"/>
      <c r="T33" s="13"/>
      <c r="U33" s="13"/>
    </row>
    <row r="34" spans="1:22" ht="16" thickBot="1" x14ac:dyDescent="0.25">
      <c r="D34" s="18"/>
      <c r="E34" s="18"/>
      <c r="F34" s="82"/>
      <c r="G34" s="13"/>
      <c r="H34" s="132"/>
      <c r="I34" s="133"/>
      <c r="J34" s="134">
        <f>SUM(J28:J33)</f>
        <v>36</v>
      </c>
      <c r="K34" s="13"/>
      <c r="M34" s="81"/>
      <c r="N34" s="13"/>
      <c r="O34" s="13"/>
      <c r="P34" s="13"/>
      <c r="Q34" s="13"/>
      <c r="R34" s="13"/>
      <c r="S34" s="13"/>
      <c r="T34" s="13"/>
      <c r="U34" s="13"/>
    </row>
    <row r="35" spans="1:22" x14ac:dyDescent="0.2">
      <c r="A35" s="98" t="s">
        <v>47</v>
      </c>
      <c r="B35" s="76" t="s">
        <v>48</v>
      </c>
      <c r="C35" s="76" t="s">
        <v>49</v>
      </c>
      <c r="D35" s="77" t="s">
        <v>50</v>
      </c>
      <c r="E35" s="78" t="s">
        <v>51</v>
      </c>
      <c r="F35" s="82"/>
      <c r="G35" s="13"/>
      <c r="H35" s="13"/>
      <c r="I35" s="13"/>
      <c r="J35" s="13"/>
      <c r="K35" s="13"/>
      <c r="M35" s="13"/>
      <c r="N35" s="44"/>
      <c r="O35" s="13"/>
      <c r="P35" s="13"/>
      <c r="Q35" s="13"/>
      <c r="R35" s="13"/>
      <c r="S35" s="13"/>
      <c r="T35" s="13"/>
      <c r="U35" s="13"/>
    </row>
    <row r="36" spans="1:22" x14ac:dyDescent="0.2">
      <c r="A36" s="99" t="s">
        <v>52</v>
      </c>
      <c r="B36" s="23">
        <v>830</v>
      </c>
      <c r="C36" s="23">
        <v>999</v>
      </c>
      <c r="D36" s="79">
        <v>830</v>
      </c>
      <c r="E36" s="24">
        <v>999</v>
      </c>
      <c r="F36" s="84"/>
      <c r="J36" s="13"/>
      <c r="K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2" x14ac:dyDescent="0.2">
      <c r="A37" s="99" t="s">
        <v>53</v>
      </c>
      <c r="B37" s="23">
        <v>817</v>
      </c>
      <c r="C37" s="23">
        <v>817</v>
      </c>
      <c r="D37" s="79">
        <v>817</v>
      </c>
      <c r="E37" s="24">
        <v>817</v>
      </c>
      <c r="F37" s="13"/>
      <c r="J37" s="13"/>
      <c r="K37" s="86"/>
      <c r="M37" s="87"/>
      <c r="N37" s="13"/>
      <c r="O37" s="13"/>
      <c r="P37" s="13"/>
      <c r="Q37" s="13"/>
      <c r="R37" s="13"/>
      <c r="S37" s="13"/>
      <c r="T37" s="13"/>
      <c r="U37" s="13"/>
    </row>
    <row r="38" spans="1:22" x14ac:dyDescent="0.2">
      <c r="A38" s="99" t="s">
        <v>61</v>
      </c>
      <c r="B38" s="45" t="s">
        <v>62</v>
      </c>
      <c r="C38" s="45" t="s">
        <v>62</v>
      </c>
      <c r="D38" s="97" t="s">
        <v>63</v>
      </c>
      <c r="E38" s="100" t="s">
        <v>63</v>
      </c>
      <c r="F38" s="13"/>
      <c r="J38" s="111"/>
      <c r="K38" s="111"/>
      <c r="M38" s="13"/>
      <c r="N38" s="44"/>
      <c r="O38" s="13"/>
      <c r="P38" s="13"/>
      <c r="Q38" s="13"/>
      <c r="R38" s="13"/>
      <c r="S38" s="13"/>
      <c r="T38" s="13"/>
      <c r="U38" s="13"/>
    </row>
    <row r="39" spans="1:22" ht="16" thickBot="1" x14ac:dyDescent="0.25">
      <c r="A39" s="101" t="s">
        <v>64</v>
      </c>
      <c r="B39" s="102" t="s">
        <v>65</v>
      </c>
      <c r="C39" s="102" t="s">
        <v>65</v>
      </c>
      <c r="D39" s="83" t="s">
        <v>63</v>
      </c>
      <c r="E39" s="103" t="s">
        <v>63</v>
      </c>
      <c r="F39" s="13"/>
      <c r="J39" s="114"/>
      <c r="K39" s="114"/>
      <c r="M39" s="13"/>
      <c r="N39" s="13"/>
      <c r="O39" s="13"/>
      <c r="P39" s="13"/>
      <c r="Q39" s="13"/>
      <c r="R39" s="13"/>
      <c r="S39" s="13"/>
      <c r="T39" s="13"/>
      <c r="U39" s="13"/>
    </row>
    <row r="40" spans="1:22" ht="16" thickBot="1" x14ac:dyDescent="0.25">
      <c r="F40" s="13"/>
      <c r="J40" s="115"/>
      <c r="K40" s="115"/>
      <c r="M40" s="89"/>
      <c r="N40" s="13"/>
      <c r="O40" s="89"/>
      <c r="P40" s="13"/>
      <c r="Q40" s="89"/>
      <c r="R40" s="13"/>
      <c r="S40" s="13"/>
      <c r="T40" s="13"/>
      <c r="U40" s="13"/>
    </row>
    <row r="41" spans="1:22" x14ac:dyDescent="0.2">
      <c r="A41" s="98" t="s">
        <v>54</v>
      </c>
      <c r="B41" s="76" t="s">
        <v>48</v>
      </c>
      <c r="C41" s="76" t="s">
        <v>49</v>
      </c>
      <c r="D41" s="77" t="s">
        <v>50</v>
      </c>
      <c r="E41" s="78" t="s">
        <v>51</v>
      </c>
      <c r="F41" s="13"/>
      <c r="J41" s="115"/>
      <c r="K41" s="115"/>
      <c r="M41" s="13"/>
      <c r="N41" s="13"/>
      <c r="O41" s="13"/>
      <c r="P41" s="13"/>
      <c r="Q41" s="13"/>
      <c r="R41" s="13"/>
      <c r="S41" s="13"/>
      <c r="T41" s="13"/>
      <c r="U41" s="13"/>
    </row>
    <row r="42" spans="1:22" x14ac:dyDescent="0.2">
      <c r="A42" s="99" t="s">
        <v>52</v>
      </c>
      <c r="B42" s="23">
        <v>830</v>
      </c>
      <c r="C42" s="23">
        <v>999</v>
      </c>
      <c r="D42" s="79">
        <v>830</v>
      </c>
      <c r="E42" s="24">
        <v>999</v>
      </c>
      <c r="F42" s="13"/>
      <c r="J42" s="115"/>
      <c r="K42" s="115"/>
      <c r="M42" s="81"/>
      <c r="N42" s="13"/>
      <c r="O42" s="13"/>
      <c r="P42" s="13"/>
      <c r="Q42" s="13"/>
      <c r="R42" s="13"/>
      <c r="S42" s="13"/>
      <c r="T42" s="13"/>
      <c r="U42" s="13"/>
    </row>
    <row r="43" spans="1:22" x14ac:dyDescent="0.2">
      <c r="A43" s="99" t="s">
        <v>53</v>
      </c>
      <c r="B43" s="23">
        <v>817</v>
      </c>
      <c r="C43" s="23">
        <v>817</v>
      </c>
      <c r="D43" s="79">
        <v>817</v>
      </c>
      <c r="E43" s="24">
        <v>817</v>
      </c>
      <c r="F43" s="13"/>
      <c r="J43" s="115"/>
      <c r="K43" s="115"/>
      <c r="M43" s="13"/>
      <c r="N43" s="44"/>
      <c r="O43" s="13"/>
      <c r="P43" s="13"/>
      <c r="Q43" s="13"/>
      <c r="R43" s="13"/>
      <c r="S43" s="13"/>
      <c r="T43" s="13"/>
      <c r="U43" s="13"/>
    </row>
    <row r="44" spans="1:22" x14ac:dyDescent="0.2">
      <c r="A44" s="99" t="s">
        <v>61</v>
      </c>
      <c r="B44" s="45" t="s">
        <v>63</v>
      </c>
      <c r="C44" s="45" t="s">
        <v>63</v>
      </c>
      <c r="D44" s="97" t="s">
        <v>62</v>
      </c>
      <c r="E44" s="100" t="s">
        <v>62</v>
      </c>
      <c r="F44" s="13"/>
      <c r="G44" s="112"/>
      <c r="H44" s="44"/>
      <c r="I44" s="44"/>
      <c r="J44" s="115"/>
      <c r="K44" s="115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6" thickBot="1" x14ac:dyDescent="0.25">
      <c r="A45" s="101" t="s">
        <v>64</v>
      </c>
      <c r="B45" s="102" t="s">
        <v>63</v>
      </c>
      <c r="C45" s="102" t="s">
        <v>63</v>
      </c>
      <c r="D45" s="83" t="s">
        <v>66</v>
      </c>
      <c r="E45" s="103" t="s">
        <v>66</v>
      </c>
      <c r="F45" s="13"/>
      <c r="G45" s="112"/>
      <c r="H45" s="44"/>
      <c r="I45" s="44"/>
      <c r="J45" s="115"/>
      <c r="K45" s="115"/>
      <c r="M45" s="87"/>
      <c r="N45" s="13"/>
      <c r="O45" s="13"/>
      <c r="P45" s="13"/>
      <c r="Q45" s="13"/>
      <c r="R45" s="13"/>
      <c r="S45" s="13"/>
      <c r="T45" s="13"/>
      <c r="U45" s="13"/>
    </row>
    <row r="46" spans="1:22" ht="16" thickBot="1" x14ac:dyDescent="0.25">
      <c r="A46" s="51"/>
      <c r="B46" s="35"/>
      <c r="C46" s="36"/>
      <c r="D46" s="88"/>
      <c r="E46" s="36"/>
      <c r="F46" s="13"/>
      <c r="G46" s="112"/>
      <c r="H46" s="44"/>
      <c r="I46" s="44"/>
      <c r="J46" s="115"/>
      <c r="K46" s="115"/>
      <c r="M46" s="13"/>
      <c r="N46" s="44"/>
      <c r="O46" s="13"/>
      <c r="P46" s="13"/>
      <c r="Q46" s="13"/>
    </row>
    <row r="47" spans="1:22" x14ac:dyDescent="0.2">
      <c r="A47" s="98" t="s">
        <v>55</v>
      </c>
      <c r="B47" s="76" t="s">
        <v>48</v>
      </c>
      <c r="C47" s="76" t="s">
        <v>49</v>
      </c>
      <c r="D47" s="77" t="s">
        <v>50</v>
      </c>
      <c r="E47" s="78" t="s">
        <v>51</v>
      </c>
      <c r="G47" s="13"/>
      <c r="H47" s="13"/>
      <c r="I47" s="81"/>
      <c r="J47" s="13"/>
      <c r="M47" s="13"/>
      <c r="N47" s="13"/>
      <c r="O47" s="13"/>
      <c r="P47" s="13"/>
      <c r="Q47" s="13"/>
    </row>
    <row r="48" spans="1:22" x14ac:dyDescent="0.2">
      <c r="A48" s="99" t="s">
        <v>52</v>
      </c>
      <c r="B48" s="23">
        <v>830</v>
      </c>
      <c r="C48" s="23">
        <v>999</v>
      </c>
      <c r="D48" s="79">
        <v>830</v>
      </c>
      <c r="E48" s="24">
        <v>999</v>
      </c>
      <c r="G48" s="13"/>
      <c r="H48" s="36"/>
      <c r="I48" s="88"/>
      <c r="J48" s="36"/>
      <c r="M48" s="89"/>
      <c r="N48" s="13"/>
      <c r="O48" s="89"/>
      <c r="P48" s="13"/>
      <c r="Q48" s="89"/>
    </row>
    <row r="49" spans="1:16" x14ac:dyDescent="0.2">
      <c r="A49" s="99" t="s">
        <v>53</v>
      </c>
      <c r="B49" s="23">
        <v>817</v>
      </c>
      <c r="C49" s="23">
        <v>817</v>
      </c>
      <c r="D49" s="79">
        <v>817</v>
      </c>
      <c r="E49" s="24">
        <v>817</v>
      </c>
      <c r="G49" s="90"/>
      <c r="H49" s="91"/>
      <c r="I49" s="91"/>
      <c r="J49" s="92"/>
      <c r="K49" s="13"/>
    </row>
    <row r="50" spans="1:16" x14ac:dyDescent="0.2">
      <c r="A50" s="99" t="s">
        <v>61</v>
      </c>
      <c r="B50" s="45" t="s">
        <v>62</v>
      </c>
      <c r="C50" s="45" t="s">
        <v>62</v>
      </c>
      <c r="D50" s="97" t="s">
        <v>62</v>
      </c>
      <c r="E50" s="100" t="s">
        <v>62</v>
      </c>
      <c r="G50" s="13"/>
      <c r="H50" s="69"/>
      <c r="I50" s="69"/>
      <c r="J50" s="13"/>
      <c r="K50" s="13"/>
      <c r="L50" s="13"/>
      <c r="M50" s="13"/>
      <c r="N50" s="13"/>
      <c r="O50" s="13"/>
      <c r="P50" s="13"/>
    </row>
    <row r="51" spans="1:16" ht="16" thickBot="1" x14ac:dyDescent="0.25">
      <c r="A51" s="101" t="s">
        <v>64</v>
      </c>
      <c r="B51" s="102" t="s">
        <v>66</v>
      </c>
      <c r="C51" s="102" t="s">
        <v>66</v>
      </c>
      <c r="D51" s="83" t="s">
        <v>65</v>
      </c>
      <c r="E51" s="103" t="s">
        <v>65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">
      <c r="A52" s="51"/>
      <c r="B52" s="13"/>
      <c r="C52" s="13"/>
      <c r="D52" s="81"/>
      <c r="E52" s="13"/>
      <c r="F52" s="13"/>
      <c r="G52" s="124"/>
      <c r="H52" s="69"/>
      <c r="I52" s="69"/>
      <c r="J52" s="13"/>
      <c r="K52" s="13"/>
      <c r="L52" s="13"/>
      <c r="M52" s="13"/>
      <c r="N52" s="13"/>
      <c r="O52" s="13"/>
      <c r="P52" s="13"/>
    </row>
    <row r="53" spans="1:16" x14ac:dyDescent="0.2">
      <c r="A53" s="51"/>
      <c r="B53" s="35"/>
      <c r="C53" s="36"/>
      <c r="D53" s="81"/>
      <c r="E53" s="36"/>
      <c r="F53" s="13"/>
      <c r="G53" s="13"/>
      <c r="H53" s="69"/>
      <c r="I53" s="69"/>
      <c r="J53" s="13"/>
      <c r="K53" s="13"/>
      <c r="L53" s="13"/>
      <c r="M53" s="13"/>
      <c r="N53" s="13"/>
      <c r="O53" s="13"/>
      <c r="P53" s="13"/>
    </row>
    <row r="54" spans="1:16" x14ac:dyDescent="0.2">
      <c r="A54" s="13"/>
      <c r="B54" s="13"/>
      <c r="C54" s="13"/>
      <c r="D54" s="13"/>
      <c r="E54" s="13"/>
      <c r="F54" s="13"/>
      <c r="G54" s="13"/>
      <c r="H54" s="69"/>
      <c r="I54" s="69"/>
      <c r="J54" s="13"/>
      <c r="K54" s="13"/>
      <c r="L54" s="13"/>
      <c r="M54" s="13"/>
      <c r="N54" s="13"/>
      <c r="O54" s="13"/>
      <c r="P54" s="13"/>
    </row>
    <row r="55" spans="1:16" x14ac:dyDescent="0.2">
      <c r="A55" s="51"/>
      <c r="B55" s="13"/>
      <c r="C55" s="13"/>
      <c r="D55" s="81"/>
      <c r="E55" s="81"/>
      <c r="F55" s="13"/>
      <c r="G55" s="13"/>
      <c r="H55" s="69"/>
      <c r="I55" s="69"/>
      <c r="J55" s="13"/>
      <c r="K55" s="13"/>
      <c r="L55" s="13"/>
      <c r="M55" s="13"/>
      <c r="N55" s="13"/>
      <c r="O55" s="13"/>
      <c r="P55" s="13"/>
    </row>
    <row r="56" spans="1:16" x14ac:dyDescent="0.2">
      <c r="A56" s="17"/>
      <c r="B56" s="13"/>
      <c r="C56" s="13"/>
      <c r="D56" s="8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x14ac:dyDescent="0.2">
      <c r="A57" s="51"/>
      <c r="B57" s="13"/>
      <c r="C57" s="13"/>
      <c r="D57" s="8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x14ac:dyDescent="0.2">
      <c r="A58" s="51"/>
      <c r="B58" s="35"/>
      <c r="C58" s="36"/>
      <c r="D58" s="81"/>
      <c r="E58" s="36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x14ac:dyDescent="0.2">
      <c r="A60" s="51"/>
      <c r="B60" s="13"/>
      <c r="C60" s="13"/>
      <c r="D60" s="81"/>
      <c r="E60" s="81"/>
    </row>
    <row r="61" spans="1:16" x14ac:dyDescent="0.2">
      <c r="A61" s="17"/>
      <c r="B61" s="13"/>
      <c r="C61" s="13"/>
      <c r="D61" s="81"/>
      <c r="E61" s="13"/>
      <c r="G61" s="13"/>
      <c r="H61" s="13"/>
      <c r="I61" s="13"/>
      <c r="J61" s="13"/>
      <c r="K61" s="13"/>
    </row>
    <row r="62" spans="1:16" x14ac:dyDescent="0.2">
      <c r="A62" s="51"/>
      <c r="B62" s="13"/>
      <c r="C62" s="13"/>
      <c r="D62" s="81"/>
      <c r="E62" s="13"/>
    </row>
    <row r="63" spans="1:16" x14ac:dyDescent="0.2">
      <c r="A63" s="51"/>
      <c r="B63" s="35"/>
      <c r="C63" s="36"/>
      <c r="D63" s="81"/>
      <c r="E63" s="36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7-13-16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2016-07-13T18:44:47Z</cp:lastPrinted>
  <dcterms:created xsi:type="dcterms:W3CDTF">2016-07-13T14:29:29Z</dcterms:created>
  <dcterms:modified xsi:type="dcterms:W3CDTF">2016-07-13T21:51:41Z</dcterms:modified>
</cp:coreProperties>
</file>