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workbookProtection lockWindows="1"/>
  <bookViews>
    <workbookView xWindow="0" yWindow="0" windowWidth="38400" windowHeight="19840" firstSheet="1" activeTab="1"/>
  </bookViews>
  <sheets>
    <sheet name="Products" sheetId="1" r:id="rId1"/>
    <sheet name="Proposed_Offers" sheetId="2" r:id="rId2"/>
  </sheets>
  <definedNames>
    <definedName name="B10Monthly" localSheetId="0">Products!$AM$36</definedName>
    <definedName name="B10Monthly">Products!$AM$36</definedName>
    <definedName name="B11Monthly" localSheetId="0">Products!$AP$36</definedName>
    <definedName name="B11Monthly">Products!$AP$36</definedName>
    <definedName name="B13Monthly" localSheetId="0">Products!$AV$36</definedName>
    <definedName name="B13Monthly">Products!$AV$36</definedName>
    <definedName name="B15Monthly" localSheetId="0">Products!$BB$36</definedName>
    <definedName name="B15Monthly">Products!$BB$36</definedName>
    <definedName name="B16Monthly" localSheetId="0">Products!$BE$36</definedName>
    <definedName name="B16Monthly">Products!$BE$36</definedName>
    <definedName name="B17Monthly" localSheetId="0">Products!$BH$36</definedName>
    <definedName name="B17Monthly">Products!$BH$36</definedName>
    <definedName name="B18Monthly" localSheetId="0">Products!$BK$36</definedName>
    <definedName name="B18Monthly">Products!$BK$36</definedName>
    <definedName name="B19Monthly" localSheetId="0">Products!$BN$36</definedName>
    <definedName name="B19Monthly">Products!$BN$36</definedName>
    <definedName name="B1Monthy" localSheetId="0">Products!$L$36</definedName>
    <definedName name="B1Monthy">Products!$L$36</definedName>
    <definedName name="B20Monthly" localSheetId="0">Products!$BQ$36</definedName>
    <definedName name="B20Monthly">Products!$BQ$36</definedName>
    <definedName name="B27Monthly" localSheetId="0">Products!$CL$36</definedName>
    <definedName name="B27Monthly">Products!$CL$36</definedName>
    <definedName name="B28Monthly" localSheetId="0">Products!$CO$36</definedName>
    <definedName name="B28Monthly">Products!$CO$36</definedName>
    <definedName name="B2Monthly" localSheetId="0">Products!$O$36</definedName>
    <definedName name="B2Monthly">Products!$O$36</definedName>
    <definedName name="B3Monthly" localSheetId="0">Products!$R$36</definedName>
    <definedName name="B3Monthly">Products!$R$36</definedName>
    <definedName name="B8Annual" localSheetId="0">Products!$AG$38</definedName>
    <definedName name="B8Annual">Products!$AG$38</definedName>
    <definedName name="B8Monthly" localSheetId="0">Products!$AG$36</definedName>
    <definedName name="B8Monthly">Products!$AG$36</definedName>
    <definedName name="B9Monthly" localSheetId="0">Products!$AJ$36</definedName>
    <definedName name="B9Monthly">Products!$AJ$36</definedName>
    <definedName name="Markup" localSheetId="0">Products!$E$44</definedName>
    <definedName name="Markup">Products!$E$44</definedName>
    <definedName name="Products" localSheetId="0">Products!$D:$E</definedName>
    <definedName name="Products">Products!$D:$E</definedName>
  </definedName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2" i="2" l="1"/>
  <c r="X113" i="2"/>
  <c r="W112" i="2"/>
  <c r="W113" i="2"/>
  <c r="V112" i="2"/>
  <c r="V113" i="2"/>
  <c r="U112" i="2"/>
  <c r="U113" i="2"/>
  <c r="T112" i="2"/>
  <c r="T113" i="2"/>
  <c r="S112" i="2"/>
  <c r="S113" i="2"/>
  <c r="R112" i="2"/>
  <c r="R113" i="2"/>
  <c r="Q112" i="2"/>
  <c r="Q113" i="2"/>
  <c r="P112" i="2"/>
  <c r="P113" i="2"/>
  <c r="O112" i="2"/>
  <c r="O113" i="2"/>
  <c r="N112" i="2"/>
  <c r="N113" i="2"/>
  <c r="M112" i="2"/>
  <c r="M113" i="2"/>
  <c r="L112" i="2"/>
  <c r="L113" i="2"/>
  <c r="K112" i="2"/>
  <c r="K113" i="2"/>
  <c r="J112" i="2"/>
  <c r="J113" i="2"/>
  <c r="I112" i="2"/>
  <c r="I113" i="2"/>
  <c r="H112" i="2"/>
  <c r="H113" i="2"/>
  <c r="G112" i="2"/>
  <c r="G113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X100" i="2"/>
  <c r="X101" i="2"/>
  <c r="W100" i="2"/>
  <c r="W101" i="2"/>
  <c r="V100" i="2"/>
  <c r="V101" i="2"/>
  <c r="U100" i="2"/>
  <c r="U101" i="2"/>
  <c r="T100" i="2"/>
  <c r="T101" i="2"/>
  <c r="S98" i="2"/>
  <c r="S100" i="2"/>
  <c r="S101" i="2"/>
  <c r="R100" i="2"/>
  <c r="R101" i="2"/>
  <c r="Q100" i="2"/>
  <c r="Q101" i="2"/>
  <c r="P100" i="2"/>
  <c r="P101" i="2"/>
  <c r="O100" i="2"/>
  <c r="O101" i="2"/>
  <c r="N100" i="2"/>
  <c r="N101" i="2"/>
  <c r="M98" i="2"/>
  <c r="M100" i="2"/>
  <c r="M101" i="2"/>
  <c r="L100" i="2"/>
  <c r="L101" i="2"/>
  <c r="K100" i="2"/>
  <c r="K101" i="2"/>
  <c r="J100" i="2"/>
  <c r="J101" i="2"/>
  <c r="I98" i="2"/>
  <c r="I100" i="2"/>
  <c r="I101" i="2"/>
  <c r="H98" i="2"/>
  <c r="H100" i="2"/>
  <c r="H101" i="2"/>
  <c r="G98" i="2"/>
  <c r="G100" i="2"/>
  <c r="G101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E5" i="1"/>
  <c r="F5" i="1"/>
  <c r="R5" i="1"/>
  <c r="R6" i="1"/>
  <c r="R7" i="1"/>
  <c r="F8" i="1"/>
  <c r="R8" i="1"/>
  <c r="E9" i="1"/>
  <c r="F9" i="1"/>
  <c r="R9" i="1"/>
  <c r="F10" i="1"/>
  <c r="R10" i="1"/>
  <c r="R11" i="1"/>
  <c r="E12" i="1"/>
  <c r="F12" i="1"/>
  <c r="R12" i="1"/>
  <c r="R13" i="1"/>
  <c r="R14" i="1"/>
  <c r="R15" i="1"/>
  <c r="R16" i="1"/>
  <c r="R17" i="1"/>
  <c r="E18" i="1"/>
  <c r="F18" i="1"/>
  <c r="R18" i="1"/>
  <c r="R19" i="1"/>
  <c r="R20" i="1"/>
  <c r="R21" i="1"/>
  <c r="F22" i="1"/>
  <c r="R22" i="1"/>
  <c r="R23" i="1"/>
  <c r="R24" i="1"/>
  <c r="R25" i="1"/>
  <c r="R26" i="1"/>
  <c r="R27" i="1"/>
  <c r="R28" i="1"/>
  <c r="R29" i="1"/>
  <c r="R30" i="1"/>
  <c r="R31" i="1"/>
  <c r="R32" i="1"/>
  <c r="R36" i="1"/>
  <c r="X66" i="2"/>
  <c r="O5" i="1"/>
  <c r="O6" i="1"/>
  <c r="O7" i="1"/>
  <c r="O8" i="1"/>
  <c r="O9" i="1"/>
  <c r="O10" i="1"/>
  <c r="O11" i="1"/>
  <c r="O12" i="1"/>
  <c r="O13" i="1"/>
  <c r="O14" i="1"/>
  <c r="O15" i="1"/>
  <c r="E16" i="1"/>
  <c r="F16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6" i="1"/>
  <c r="W66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6" i="1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CC63" i="1"/>
  <c r="CB63" i="1"/>
  <c r="CA63" i="1"/>
  <c r="BZ63" i="1"/>
  <c r="BY63" i="1"/>
  <c r="BX63" i="1"/>
  <c r="BW63" i="1"/>
  <c r="BV63" i="1"/>
  <c r="BU63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F29" i="1"/>
  <c r="CU29" i="1"/>
  <c r="CU30" i="1"/>
  <c r="CU31" i="1"/>
  <c r="CU32" i="1"/>
  <c r="CU36" i="1"/>
  <c r="CU38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6" i="1"/>
  <c r="CR38" i="1"/>
  <c r="CO5" i="1"/>
  <c r="F6" i="1"/>
  <c r="CO6" i="1"/>
  <c r="CO7" i="1"/>
  <c r="CO8" i="1"/>
  <c r="CO9" i="1"/>
  <c r="CO10" i="1"/>
  <c r="F11" i="1"/>
  <c r="CO11" i="1"/>
  <c r="CO12" i="1"/>
  <c r="F13" i="1"/>
  <c r="CO13" i="1"/>
  <c r="CO14" i="1"/>
  <c r="CO15" i="1"/>
  <c r="CO16" i="1"/>
  <c r="CO17" i="1"/>
  <c r="CO18" i="1"/>
  <c r="CO19" i="1"/>
  <c r="F20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6" i="1"/>
  <c r="CO38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6" i="1"/>
  <c r="CI38" i="1"/>
  <c r="CC38" i="1"/>
  <c r="BZ38" i="1"/>
  <c r="BW38" i="1"/>
  <c r="BT5" i="1"/>
  <c r="BT6" i="1"/>
  <c r="BT7" i="1"/>
  <c r="BT8" i="1"/>
  <c r="BT9" i="1"/>
  <c r="BT10" i="1"/>
  <c r="BT11" i="1"/>
  <c r="BT12" i="1"/>
  <c r="BT13" i="1"/>
  <c r="BT14" i="1"/>
  <c r="F15" i="1"/>
  <c r="BT15" i="1"/>
  <c r="BT16" i="1"/>
  <c r="BT17" i="1"/>
  <c r="BT18" i="1"/>
  <c r="BT19" i="1"/>
  <c r="BT20" i="1"/>
  <c r="BT21" i="1"/>
  <c r="BT22" i="1"/>
  <c r="BT23" i="1"/>
  <c r="BT24" i="1"/>
  <c r="F25" i="1"/>
  <c r="BT25" i="1"/>
  <c r="BT26" i="1"/>
  <c r="BT27" i="1"/>
  <c r="F28" i="1"/>
  <c r="BT28" i="1"/>
  <c r="BT29" i="1"/>
  <c r="BT30" i="1"/>
  <c r="BT31" i="1"/>
  <c r="BT32" i="1"/>
  <c r="BT34" i="1"/>
  <c r="BT36" i="1"/>
  <c r="BT38" i="1"/>
  <c r="AY38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E21" i="1"/>
  <c r="F21" i="1"/>
  <c r="AP21" i="1"/>
  <c r="AP22" i="1"/>
  <c r="AP23" i="1"/>
  <c r="AP24" i="1"/>
  <c r="AP25" i="1"/>
  <c r="AP26" i="1"/>
  <c r="AP27" i="1"/>
  <c r="AP28" i="1"/>
  <c r="AP29" i="1"/>
  <c r="AP32" i="1"/>
  <c r="AP36" i="1"/>
  <c r="AP38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6" i="1"/>
  <c r="AM38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6" i="1"/>
  <c r="AJ38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E19" i="1"/>
  <c r="F19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6" i="1"/>
  <c r="AG38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6" i="1"/>
  <c r="AA3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6" i="1"/>
  <c r="X3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6" i="1"/>
  <c r="U38" i="1"/>
  <c r="R38" i="1"/>
  <c r="O38" i="1"/>
  <c r="L38" i="1"/>
  <c r="CO37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6" i="1"/>
  <c r="CL37" i="1"/>
  <c r="CI37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6" i="1"/>
  <c r="CC37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6" i="1"/>
  <c r="BZ37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6" i="1"/>
  <c r="BW37" i="1"/>
  <c r="BT37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6" i="1"/>
  <c r="AY37" i="1"/>
  <c r="AP37" i="1"/>
  <c r="AJ37" i="1"/>
  <c r="AG37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6" i="1"/>
  <c r="AD37" i="1"/>
  <c r="AA37" i="1"/>
  <c r="X37" i="1"/>
  <c r="U37" i="1"/>
  <c r="R37" i="1"/>
  <c r="O37" i="1"/>
  <c r="L37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6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6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6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6" i="1"/>
  <c r="BH5" i="1"/>
  <c r="BH6" i="1"/>
  <c r="E7" i="1"/>
  <c r="F7" i="1"/>
  <c r="BH7" i="1"/>
  <c r="BH8" i="1"/>
  <c r="BH9" i="1"/>
  <c r="BH10" i="1"/>
  <c r="BH11" i="1"/>
  <c r="BH12" i="1"/>
  <c r="BH13" i="1"/>
  <c r="E14" i="1"/>
  <c r="F14" i="1"/>
  <c r="BH14" i="1"/>
  <c r="BH15" i="1"/>
  <c r="BH16" i="1"/>
  <c r="BH17" i="1"/>
  <c r="BH18" i="1"/>
  <c r="BH19" i="1"/>
  <c r="BH20" i="1"/>
  <c r="BH21" i="1"/>
  <c r="BH22" i="1"/>
  <c r="BH23" i="1"/>
  <c r="E24" i="1"/>
  <c r="F24" i="1"/>
  <c r="BH24" i="1"/>
  <c r="BH25" i="1"/>
  <c r="BH26" i="1"/>
  <c r="BH27" i="1"/>
  <c r="BH28" i="1"/>
  <c r="BH29" i="1"/>
  <c r="BH30" i="1"/>
  <c r="BH31" i="1"/>
  <c r="BH32" i="1"/>
  <c r="BH36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E23" i="1"/>
  <c r="F23" i="1"/>
  <c r="BE23" i="1"/>
  <c r="BE24" i="1"/>
  <c r="BE25" i="1"/>
  <c r="BE26" i="1"/>
  <c r="BE27" i="1"/>
  <c r="BE28" i="1"/>
  <c r="BE29" i="1"/>
  <c r="BE30" i="1"/>
  <c r="BE31" i="1"/>
  <c r="BE32" i="1"/>
  <c r="BE36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6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E26" i="1"/>
  <c r="F26" i="1"/>
  <c r="AV26" i="1"/>
  <c r="AV27" i="1"/>
  <c r="AV28" i="1"/>
  <c r="AV29" i="1"/>
  <c r="AV30" i="1"/>
  <c r="AV31" i="1"/>
  <c r="AV32" i="1"/>
  <c r="AV36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6" i="1"/>
  <c r="CW34" i="1"/>
  <c r="CV34" i="1"/>
  <c r="CH34" i="1"/>
  <c r="CE34" i="1"/>
  <c r="CW33" i="1"/>
  <c r="CV33" i="1"/>
  <c r="CH33" i="1"/>
  <c r="CE33" i="1"/>
  <c r="CW32" i="1"/>
  <c r="CV32" i="1"/>
  <c r="CT32" i="1"/>
  <c r="CQ32" i="1"/>
  <c r="CN32" i="1"/>
  <c r="CK32" i="1"/>
  <c r="CH32" i="1"/>
  <c r="CE32" i="1"/>
  <c r="CB32" i="1"/>
  <c r="BY32" i="1"/>
  <c r="BV32" i="1"/>
  <c r="BS32" i="1"/>
  <c r="BP32" i="1"/>
  <c r="BM32" i="1"/>
  <c r="BJ32" i="1"/>
  <c r="BG32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T32" i="1"/>
  <c r="Q32" i="1"/>
  <c r="N32" i="1"/>
  <c r="K32" i="1"/>
  <c r="CW31" i="1"/>
  <c r="CV31" i="1"/>
  <c r="CT31" i="1"/>
  <c r="CQ31" i="1"/>
  <c r="CN31" i="1"/>
  <c r="CK31" i="1"/>
  <c r="CH31" i="1"/>
  <c r="CE31" i="1"/>
  <c r="CB31" i="1"/>
  <c r="BY31" i="1"/>
  <c r="BV31" i="1"/>
  <c r="BS31" i="1"/>
  <c r="BP31" i="1"/>
  <c r="BM31" i="1"/>
  <c r="BJ31" i="1"/>
  <c r="BG31" i="1"/>
  <c r="BD31" i="1"/>
  <c r="BA31" i="1"/>
  <c r="AX31" i="1"/>
  <c r="AU31" i="1"/>
  <c r="AR31" i="1"/>
  <c r="AO31" i="1"/>
  <c r="AL31" i="1"/>
  <c r="AI31" i="1"/>
  <c r="AF31" i="1"/>
  <c r="AC31" i="1"/>
  <c r="Z31" i="1"/>
  <c r="W31" i="1"/>
  <c r="T31" i="1"/>
  <c r="Q31" i="1"/>
  <c r="N31" i="1"/>
  <c r="K31" i="1"/>
  <c r="H31" i="1"/>
  <c r="F31" i="1"/>
  <c r="G31" i="1"/>
  <c r="CW30" i="1"/>
  <c r="CV30" i="1"/>
  <c r="CT30" i="1"/>
  <c r="CQ30" i="1"/>
  <c r="CN30" i="1"/>
  <c r="CK30" i="1"/>
  <c r="CH30" i="1"/>
  <c r="CE30" i="1"/>
  <c r="CB30" i="1"/>
  <c r="BY30" i="1"/>
  <c r="BV30" i="1"/>
  <c r="BS30" i="1"/>
  <c r="BP30" i="1"/>
  <c r="BM30" i="1"/>
  <c r="BJ30" i="1"/>
  <c r="BG30" i="1"/>
  <c r="BD30" i="1"/>
  <c r="BA30" i="1"/>
  <c r="AX30" i="1"/>
  <c r="AU30" i="1"/>
  <c r="AR30" i="1"/>
  <c r="AO30" i="1"/>
  <c r="AL30" i="1"/>
  <c r="AI30" i="1"/>
  <c r="AF30" i="1"/>
  <c r="AC30" i="1"/>
  <c r="Z30" i="1"/>
  <c r="W30" i="1"/>
  <c r="T30" i="1"/>
  <c r="Q30" i="1"/>
  <c r="N30" i="1"/>
  <c r="K30" i="1"/>
  <c r="H30" i="1"/>
  <c r="F30" i="1"/>
  <c r="G30" i="1"/>
  <c r="CW29" i="1"/>
  <c r="CV29" i="1"/>
  <c r="CT29" i="1"/>
  <c r="CQ29" i="1"/>
  <c r="CN29" i="1"/>
  <c r="CK29" i="1"/>
  <c r="CH29" i="1"/>
  <c r="CE29" i="1"/>
  <c r="CB29" i="1"/>
  <c r="BY29" i="1"/>
  <c r="BV29" i="1"/>
  <c r="BS29" i="1"/>
  <c r="BP29" i="1"/>
  <c r="BM29" i="1"/>
  <c r="BJ29" i="1"/>
  <c r="BG29" i="1"/>
  <c r="BD29" i="1"/>
  <c r="BA29" i="1"/>
  <c r="AX29" i="1"/>
  <c r="AU29" i="1"/>
  <c r="AR29" i="1"/>
  <c r="AO29" i="1"/>
  <c r="AL29" i="1"/>
  <c r="AI29" i="1"/>
  <c r="AF29" i="1"/>
  <c r="AC29" i="1"/>
  <c r="Z29" i="1"/>
  <c r="W29" i="1"/>
  <c r="T29" i="1"/>
  <c r="Q29" i="1"/>
  <c r="N29" i="1"/>
  <c r="K29" i="1"/>
  <c r="H29" i="1"/>
  <c r="G29" i="1"/>
  <c r="CW28" i="1"/>
  <c r="CV28" i="1"/>
  <c r="CT28" i="1"/>
  <c r="CQ28" i="1"/>
  <c r="CN28" i="1"/>
  <c r="CK28" i="1"/>
  <c r="CH28" i="1"/>
  <c r="CE28" i="1"/>
  <c r="CB28" i="1"/>
  <c r="BY28" i="1"/>
  <c r="BV28" i="1"/>
  <c r="BS28" i="1"/>
  <c r="BP28" i="1"/>
  <c r="BM28" i="1"/>
  <c r="BJ28" i="1"/>
  <c r="BG28" i="1"/>
  <c r="BD28" i="1"/>
  <c r="BA28" i="1"/>
  <c r="AX28" i="1"/>
  <c r="AU28" i="1"/>
  <c r="AR28" i="1"/>
  <c r="AO28" i="1"/>
  <c r="AL28" i="1"/>
  <c r="AI28" i="1"/>
  <c r="AF28" i="1"/>
  <c r="AC28" i="1"/>
  <c r="Z28" i="1"/>
  <c r="W28" i="1"/>
  <c r="T28" i="1"/>
  <c r="Q28" i="1"/>
  <c r="N28" i="1"/>
  <c r="K28" i="1"/>
  <c r="H28" i="1"/>
  <c r="G28" i="1"/>
  <c r="CW27" i="1"/>
  <c r="CV27" i="1"/>
  <c r="CT27" i="1"/>
  <c r="CQ27" i="1"/>
  <c r="CN27" i="1"/>
  <c r="CK27" i="1"/>
  <c r="CH27" i="1"/>
  <c r="CE27" i="1"/>
  <c r="CB27" i="1"/>
  <c r="BY27" i="1"/>
  <c r="BV27" i="1"/>
  <c r="BS27" i="1"/>
  <c r="BP27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E27" i="1"/>
  <c r="H27" i="1"/>
  <c r="G27" i="1"/>
  <c r="CW26" i="1"/>
  <c r="CV26" i="1"/>
  <c r="CT26" i="1"/>
  <c r="CQ26" i="1"/>
  <c r="CN26" i="1"/>
  <c r="CK26" i="1"/>
  <c r="CH26" i="1"/>
  <c r="CE26" i="1"/>
  <c r="CB26" i="1"/>
  <c r="BY26" i="1"/>
  <c r="BV26" i="1"/>
  <c r="BS26" i="1"/>
  <c r="BP26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G26" i="1"/>
  <c r="CW25" i="1"/>
  <c r="CV25" i="1"/>
  <c r="CT25" i="1"/>
  <c r="CQ25" i="1"/>
  <c r="CN25" i="1"/>
  <c r="CK25" i="1"/>
  <c r="CH25" i="1"/>
  <c r="CE25" i="1"/>
  <c r="CB25" i="1"/>
  <c r="BY25" i="1"/>
  <c r="BV25" i="1"/>
  <c r="BS25" i="1"/>
  <c r="BP25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G25" i="1"/>
  <c r="CW24" i="1"/>
  <c r="CV24" i="1"/>
  <c r="CT24" i="1"/>
  <c r="CQ24" i="1"/>
  <c r="CN24" i="1"/>
  <c r="CK24" i="1"/>
  <c r="CH24" i="1"/>
  <c r="CE24" i="1"/>
  <c r="CB24" i="1"/>
  <c r="BY24" i="1"/>
  <c r="BV24" i="1"/>
  <c r="BS24" i="1"/>
  <c r="BP24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G24" i="1"/>
  <c r="CW23" i="1"/>
  <c r="CV23" i="1"/>
  <c r="CT23" i="1"/>
  <c r="CQ23" i="1"/>
  <c r="CN23" i="1"/>
  <c r="CK23" i="1"/>
  <c r="CH23" i="1"/>
  <c r="CE23" i="1"/>
  <c r="CB23" i="1"/>
  <c r="BY23" i="1"/>
  <c r="BV23" i="1"/>
  <c r="BS23" i="1"/>
  <c r="BP23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G23" i="1"/>
  <c r="CW22" i="1"/>
  <c r="CV22" i="1"/>
  <c r="CT22" i="1"/>
  <c r="CQ22" i="1"/>
  <c r="CN22" i="1"/>
  <c r="CK22" i="1"/>
  <c r="CH22" i="1"/>
  <c r="CE22" i="1"/>
  <c r="CB22" i="1"/>
  <c r="BY22" i="1"/>
  <c r="BV22" i="1"/>
  <c r="BS22" i="1"/>
  <c r="BP22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G22" i="1"/>
  <c r="CW21" i="1"/>
  <c r="CV21" i="1"/>
  <c r="CT21" i="1"/>
  <c r="CQ21" i="1"/>
  <c r="CN21" i="1"/>
  <c r="CK21" i="1"/>
  <c r="CH21" i="1"/>
  <c r="CE21" i="1"/>
  <c r="CB21" i="1"/>
  <c r="BY21" i="1"/>
  <c r="BV21" i="1"/>
  <c r="BS21" i="1"/>
  <c r="BP21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G21" i="1"/>
  <c r="CW20" i="1"/>
  <c r="CV20" i="1"/>
  <c r="CT20" i="1"/>
  <c r="CQ20" i="1"/>
  <c r="CN20" i="1"/>
  <c r="CK20" i="1"/>
  <c r="CH20" i="1"/>
  <c r="CE20" i="1"/>
  <c r="CB20" i="1"/>
  <c r="BY20" i="1"/>
  <c r="BV20" i="1"/>
  <c r="BS20" i="1"/>
  <c r="BP20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G20" i="1"/>
  <c r="CW19" i="1"/>
  <c r="CV19" i="1"/>
  <c r="CT19" i="1"/>
  <c r="CQ19" i="1"/>
  <c r="CN19" i="1"/>
  <c r="CK19" i="1"/>
  <c r="CH19" i="1"/>
  <c r="CE19" i="1"/>
  <c r="CB19" i="1"/>
  <c r="BY19" i="1"/>
  <c r="BV19" i="1"/>
  <c r="BS19" i="1"/>
  <c r="BP19" i="1"/>
  <c r="BM19" i="1"/>
  <c r="BJ19" i="1"/>
  <c r="BG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G19" i="1"/>
  <c r="CW18" i="1"/>
  <c r="CV18" i="1"/>
  <c r="CT18" i="1"/>
  <c r="CQ18" i="1"/>
  <c r="CN18" i="1"/>
  <c r="CK18" i="1"/>
  <c r="CH18" i="1"/>
  <c r="CE18" i="1"/>
  <c r="CB18" i="1"/>
  <c r="BY18" i="1"/>
  <c r="BV18" i="1"/>
  <c r="BS18" i="1"/>
  <c r="BP18" i="1"/>
  <c r="BM18" i="1"/>
  <c r="BJ18" i="1"/>
  <c r="BG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G18" i="1"/>
  <c r="CW17" i="1"/>
  <c r="CV17" i="1"/>
  <c r="CT17" i="1"/>
  <c r="CQ17" i="1"/>
  <c r="CN17" i="1"/>
  <c r="CK17" i="1"/>
  <c r="CH17" i="1"/>
  <c r="CE17" i="1"/>
  <c r="CB17" i="1"/>
  <c r="BY17" i="1"/>
  <c r="BV17" i="1"/>
  <c r="BS17" i="1"/>
  <c r="BP17" i="1"/>
  <c r="BM17" i="1"/>
  <c r="BJ17" i="1"/>
  <c r="BG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E17" i="1"/>
  <c r="H17" i="1"/>
  <c r="F17" i="1"/>
  <c r="G17" i="1"/>
  <c r="CW16" i="1"/>
  <c r="CV16" i="1"/>
  <c r="CT16" i="1"/>
  <c r="CQ16" i="1"/>
  <c r="CN16" i="1"/>
  <c r="CK16" i="1"/>
  <c r="CH16" i="1"/>
  <c r="CE16" i="1"/>
  <c r="CB16" i="1"/>
  <c r="BY16" i="1"/>
  <c r="BV16" i="1"/>
  <c r="BS16" i="1"/>
  <c r="BP16" i="1"/>
  <c r="BM16" i="1"/>
  <c r="BJ16" i="1"/>
  <c r="BG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G16" i="1"/>
  <c r="CW15" i="1"/>
  <c r="CV15" i="1"/>
  <c r="CN15" i="1"/>
  <c r="CB15" i="1"/>
  <c r="BY15" i="1"/>
  <c r="BV15" i="1"/>
  <c r="BP15" i="1"/>
  <c r="BM15" i="1"/>
  <c r="BJ15" i="1"/>
  <c r="BG15" i="1"/>
  <c r="BD15" i="1"/>
  <c r="BA15" i="1"/>
  <c r="AX15" i="1"/>
  <c r="AF15" i="1"/>
  <c r="AC15" i="1"/>
  <c r="Z15" i="1"/>
  <c r="W15" i="1"/>
  <c r="T15" i="1"/>
  <c r="Q15" i="1"/>
  <c r="N15" i="1"/>
  <c r="K15" i="1"/>
  <c r="H15" i="1"/>
  <c r="G15" i="1"/>
  <c r="CW14" i="1"/>
  <c r="CV14" i="1"/>
  <c r="CN14" i="1"/>
  <c r="CB14" i="1"/>
  <c r="BY14" i="1"/>
  <c r="BV14" i="1"/>
  <c r="BP14" i="1"/>
  <c r="BM14" i="1"/>
  <c r="BJ14" i="1"/>
  <c r="BG14" i="1"/>
  <c r="BD14" i="1"/>
  <c r="BA14" i="1"/>
  <c r="AX14" i="1"/>
  <c r="AF14" i="1"/>
  <c r="AC14" i="1"/>
  <c r="Z14" i="1"/>
  <c r="W14" i="1"/>
  <c r="T14" i="1"/>
  <c r="Q14" i="1"/>
  <c r="N14" i="1"/>
  <c r="K14" i="1"/>
  <c r="H14" i="1"/>
  <c r="G14" i="1"/>
  <c r="CW13" i="1"/>
  <c r="CV13" i="1"/>
  <c r="CN13" i="1"/>
  <c r="CB13" i="1"/>
  <c r="BY13" i="1"/>
  <c r="BV13" i="1"/>
  <c r="BP13" i="1"/>
  <c r="BM13" i="1"/>
  <c r="BJ13" i="1"/>
  <c r="BG13" i="1"/>
  <c r="BD13" i="1"/>
  <c r="BA13" i="1"/>
  <c r="AX13" i="1"/>
  <c r="AF13" i="1"/>
  <c r="AC13" i="1"/>
  <c r="Z13" i="1"/>
  <c r="W13" i="1"/>
  <c r="T13" i="1"/>
  <c r="Q13" i="1"/>
  <c r="N13" i="1"/>
  <c r="K13" i="1"/>
  <c r="H13" i="1"/>
  <c r="G13" i="1"/>
  <c r="CW12" i="1"/>
  <c r="CV12" i="1"/>
  <c r="CT12" i="1"/>
  <c r="CQ12" i="1"/>
  <c r="CN12" i="1"/>
  <c r="CK12" i="1"/>
  <c r="CH12" i="1"/>
  <c r="CE12" i="1"/>
  <c r="CB12" i="1"/>
  <c r="BY12" i="1"/>
  <c r="BV12" i="1"/>
  <c r="BS12" i="1"/>
  <c r="BP12" i="1"/>
  <c r="BM12" i="1"/>
  <c r="BJ12" i="1"/>
  <c r="BG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G12" i="1"/>
  <c r="CW11" i="1"/>
  <c r="CV11" i="1"/>
  <c r="CT11" i="1"/>
  <c r="CQ11" i="1"/>
  <c r="CN11" i="1"/>
  <c r="CK11" i="1"/>
  <c r="CH11" i="1"/>
  <c r="CE11" i="1"/>
  <c r="CB11" i="1"/>
  <c r="BY11" i="1"/>
  <c r="BV11" i="1"/>
  <c r="BS11" i="1"/>
  <c r="BP11" i="1"/>
  <c r="BM11" i="1"/>
  <c r="BJ11" i="1"/>
  <c r="BG11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G11" i="1"/>
  <c r="CW10" i="1"/>
  <c r="CV10" i="1"/>
  <c r="CT10" i="1"/>
  <c r="CQ10" i="1"/>
  <c r="CN10" i="1"/>
  <c r="CK10" i="1"/>
  <c r="CH10" i="1"/>
  <c r="CE10" i="1"/>
  <c r="CB10" i="1"/>
  <c r="BY10" i="1"/>
  <c r="BV10" i="1"/>
  <c r="BS10" i="1"/>
  <c r="BP10" i="1"/>
  <c r="BM10" i="1"/>
  <c r="BJ10" i="1"/>
  <c r="BG10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G10" i="1"/>
  <c r="CW9" i="1"/>
  <c r="CV9" i="1"/>
  <c r="CT9" i="1"/>
  <c r="CQ9" i="1"/>
  <c r="CN9" i="1"/>
  <c r="CK9" i="1"/>
  <c r="CH9" i="1"/>
  <c r="CE9" i="1"/>
  <c r="CB9" i="1"/>
  <c r="BY9" i="1"/>
  <c r="BV9" i="1"/>
  <c r="BS9" i="1"/>
  <c r="BP9" i="1"/>
  <c r="BM9" i="1"/>
  <c r="BJ9" i="1"/>
  <c r="BG9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G9" i="1"/>
  <c r="CW8" i="1"/>
  <c r="CV8" i="1"/>
  <c r="CT8" i="1"/>
  <c r="CQ8" i="1"/>
  <c r="CN8" i="1"/>
  <c r="CK8" i="1"/>
  <c r="CH8" i="1"/>
  <c r="CE8" i="1"/>
  <c r="CB8" i="1"/>
  <c r="BY8" i="1"/>
  <c r="BV8" i="1"/>
  <c r="BS8" i="1"/>
  <c r="BP8" i="1"/>
  <c r="BM8" i="1"/>
  <c r="BJ8" i="1"/>
  <c r="BG8" i="1"/>
  <c r="BD8" i="1"/>
  <c r="BA8" i="1"/>
  <c r="AX8" i="1"/>
  <c r="AU8" i="1"/>
  <c r="AR8" i="1"/>
  <c r="AO8" i="1"/>
  <c r="AL8" i="1"/>
  <c r="AI8" i="1"/>
  <c r="AF8" i="1"/>
  <c r="AC8" i="1"/>
  <c r="Z8" i="1"/>
  <c r="W8" i="1"/>
  <c r="T8" i="1"/>
  <c r="Q8" i="1"/>
  <c r="N8" i="1"/>
  <c r="K8" i="1"/>
  <c r="H8" i="1"/>
  <c r="G8" i="1"/>
  <c r="CW7" i="1"/>
  <c r="CV7" i="1"/>
  <c r="CT7" i="1"/>
  <c r="CQ7" i="1"/>
  <c r="CN7" i="1"/>
  <c r="CK7" i="1"/>
  <c r="CH7" i="1"/>
  <c r="CE7" i="1"/>
  <c r="CB7" i="1"/>
  <c r="BY7" i="1"/>
  <c r="BV7" i="1"/>
  <c r="BS7" i="1"/>
  <c r="BP7" i="1"/>
  <c r="BM7" i="1"/>
  <c r="BJ7" i="1"/>
  <c r="BG7" i="1"/>
  <c r="BD7" i="1"/>
  <c r="BA7" i="1"/>
  <c r="AX7" i="1"/>
  <c r="AU7" i="1"/>
  <c r="AR7" i="1"/>
  <c r="AO7" i="1"/>
  <c r="AL7" i="1"/>
  <c r="AI7" i="1"/>
  <c r="AF7" i="1"/>
  <c r="AC7" i="1"/>
  <c r="Z7" i="1"/>
  <c r="W7" i="1"/>
  <c r="T7" i="1"/>
  <c r="Q7" i="1"/>
  <c r="N7" i="1"/>
  <c r="K7" i="1"/>
  <c r="H7" i="1"/>
  <c r="G7" i="1"/>
  <c r="CW6" i="1"/>
  <c r="CV6" i="1"/>
  <c r="CT6" i="1"/>
  <c r="CQ6" i="1"/>
  <c r="CN6" i="1"/>
  <c r="CK6" i="1"/>
  <c r="CH6" i="1"/>
  <c r="CE6" i="1"/>
  <c r="CB6" i="1"/>
  <c r="BY6" i="1"/>
  <c r="BV6" i="1"/>
  <c r="BS6" i="1"/>
  <c r="BP6" i="1"/>
  <c r="BM6" i="1"/>
  <c r="BJ6" i="1"/>
  <c r="BG6" i="1"/>
  <c r="BD6" i="1"/>
  <c r="BA6" i="1"/>
  <c r="AX6" i="1"/>
  <c r="AU6" i="1"/>
  <c r="AR6" i="1"/>
  <c r="AO6" i="1"/>
  <c r="AL6" i="1"/>
  <c r="AI6" i="1"/>
  <c r="AF6" i="1"/>
  <c r="AC6" i="1"/>
  <c r="Z6" i="1"/>
  <c r="W6" i="1"/>
  <c r="T6" i="1"/>
  <c r="Q6" i="1"/>
  <c r="N6" i="1"/>
  <c r="K6" i="1"/>
  <c r="H6" i="1"/>
  <c r="G6" i="1"/>
  <c r="CW5" i="1"/>
  <c r="CV5" i="1"/>
  <c r="CT5" i="1"/>
  <c r="CQ5" i="1"/>
  <c r="CN5" i="1"/>
  <c r="CK5" i="1"/>
  <c r="CH5" i="1"/>
  <c r="CE5" i="1"/>
  <c r="CB5" i="1"/>
  <c r="BY5" i="1"/>
  <c r="BV5" i="1"/>
  <c r="BS5" i="1"/>
  <c r="BP5" i="1"/>
  <c r="BM5" i="1"/>
  <c r="BJ5" i="1"/>
  <c r="BG5" i="1"/>
  <c r="BD5" i="1"/>
  <c r="BA5" i="1"/>
  <c r="AX5" i="1"/>
  <c r="AU5" i="1"/>
  <c r="AR5" i="1"/>
  <c r="AO5" i="1"/>
  <c r="AL5" i="1"/>
  <c r="AI5" i="1"/>
  <c r="AF5" i="1"/>
  <c r="AC5" i="1"/>
  <c r="Z5" i="1"/>
  <c r="W5" i="1"/>
  <c r="T5" i="1"/>
  <c r="Q5" i="1"/>
  <c r="N5" i="1"/>
  <c r="K5" i="1"/>
  <c r="H5" i="1"/>
  <c r="G5" i="1"/>
</calcChain>
</file>

<file path=xl/comments1.xml><?xml version="1.0" encoding="utf-8"?>
<comments xmlns="http://schemas.openxmlformats.org/spreadsheetml/2006/main">
  <authors>
    <author/>
  </authors>
  <commentList>
    <comment ref="C9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Kaul, Nimpee:
</t>
        </r>
        <r>
          <rPr>
            <sz val="9"/>
            <color rgb="FF000000"/>
            <rFont val="Tahoma"/>
            <family val="2"/>
            <charset val="1"/>
          </rPr>
          <t>this is price for the billing period</t>
        </r>
      </text>
    </comment>
  </commentList>
</comments>
</file>

<file path=xl/sharedStrings.xml><?xml version="1.0" encoding="utf-8"?>
<sst xmlns="http://schemas.openxmlformats.org/spreadsheetml/2006/main" count="1497" uniqueCount="494">
  <si>
    <t>Regular Monthly IHTR - $14.95</t>
  </si>
  <si>
    <t>Regular Monthly IHTR - $15</t>
  </si>
  <si>
    <t>Grouping</t>
  </si>
  <si>
    <t>Product Description</t>
  </si>
  <si>
    <t>Sartre Product Name</t>
  </si>
  <si>
    <t>Daily Unit_Price</t>
  </si>
  <si>
    <t>Monthly (28) Unit_Price</t>
  </si>
  <si>
    <t>13 Period Unit_Price</t>
  </si>
  <si>
    <t>365 Day Unit_Price</t>
  </si>
  <si>
    <t>Bundle Types</t>
  </si>
  <si>
    <t>Web+Smartphone</t>
  </si>
  <si>
    <t>Calc Alloc</t>
  </si>
  <si>
    <t>Monthly Total</t>
  </si>
  <si>
    <t>Web+Tablet</t>
  </si>
  <si>
    <t>All Digital</t>
  </si>
  <si>
    <t>Web+Smartphone+Tab - HD / IHD</t>
  </si>
  <si>
    <t>Web Only - $0</t>
  </si>
  <si>
    <t>Web+Smartphone - $0</t>
  </si>
  <si>
    <t>Web+Tablet - $0</t>
  </si>
  <si>
    <t>Tablet Only  - $35</t>
  </si>
  <si>
    <t>Employee</t>
  </si>
  <si>
    <t>Crosswd</t>
  </si>
  <si>
    <t>Times Reader EDU</t>
  </si>
  <si>
    <t>Single Archive</t>
  </si>
  <si>
    <t>IHT Reader - $14.95</t>
  </si>
  <si>
    <t>All Digital - $0</t>
  </si>
  <si>
    <t>IHT Web+Smartphone (TAX FREE)</t>
  </si>
  <si>
    <t>IHT Tablet (TAX FREE)</t>
  </si>
  <si>
    <t>IHT All Digital (TAX FREE)</t>
  </si>
  <si>
    <t>IHT Web+Smartphone - $0 (TAX FREE)</t>
  </si>
  <si>
    <t>IHT Tablet - $0 (TAX FREE)</t>
  </si>
  <si>
    <t>IHT All Digital - $0 (TAX FREE)</t>
  </si>
  <si>
    <t>Employee SuperBundle (NYT+IHT)</t>
  </si>
  <si>
    <t>Web+Smartphone (TAX FREE)</t>
  </si>
  <si>
    <t>Web+Tablet (TAX FREE)</t>
  </si>
  <si>
    <t>All Digital (TAX FREE)</t>
  </si>
  <si>
    <t>Lesson Plan</t>
  </si>
  <si>
    <t>Intent To Buy</t>
  </si>
  <si>
    <t>IHT Reader - $15</t>
  </si>
  <si>
    <t>Crosswd Basic Plus</t>
  </si>
  <si>
    <t>Comp Crosswd</t>
  </si>
  <si>
    <t>Web</t>
  </si>
  <si>
    <t>Web HD/Comp</t>
  </si>
  <si>
    <t>Web IHT/Tax free</t>
  </si>
  <si>
    <t>WAP</t>
  </si>
  <si>
    <t>Archives (100/month)</t>
  </si>
  <si>
    <t>Archive Article</t>
  </si>
  <si>
    <t>Times Machine</t>
  </si>
  <si>
    <t>TimesMachine</t>
  </si>
  <si>
    <t>Replica Edition</t>
  </si>
  <si>
    <t>Replica</t>
  </si>
  <si>
    <t>Phone Apps</t>
  </si>
  <si>
    <t>Smart Phone Apps</t>
  </si>
  <si>
    <t>Smartphone</t>
  </si>
  <si>
    <t>Smart Phone Apps HD/Comp</t>
  </si>
  <si>
    <t>IHT Smart Phone</t>
  </si>
  <si>
    <t>IHT Smartphone</t>
  </si>
  <si>
    <t>IHT Smart Phone Comp</t>
  </si>
  <si>
    <t>Tablet Apps</t>
  </si>
  <si>
    <t>Tablet</t>
  </si>
  <si>
    <t>Tablet Apps IHD</t>
  </si>
  <si>
    <t>Tablet Apps All Access</t>
  </si>
  <si>
    <t>Tablet Only for MEU</t>
  </si>
  <si>
    <t>Tablet Apps HD/Comp</t>
  </si>
  <si>
    <t>Times Reader</t>
  </si>
  <si>
    <t>Times Reader HD/Comp</t>
  </si>
  <si>
    <t>IHT Tablet</t>
  </si>
  <si>
    <t>IHT Tablet for ADA</t>
  </si>
  <si>
    <t>IHT Tablet Comp</t>
  </si>
  <si>
    <t>IHT Reader</t>
  </si>
  <si>
    <t>IHT Reader HD/Comp</t>
  </si>
  <si>
    <t>Crosswords</t>
  </si>
  <si>
    <t>Crosswords HD/Comp</t>
  </si>
  <si>
    <t>Crosswords Monthly (30)</t>
  </si>
  <si>
    <t>Crosswords Basic Plus</t>
  </si>
  <si>
    <t>Archives</t>
  </si>
  <si>
    <t>N/A</t>
  </si>
  <si>
    <t>Intent to Buy</t>
  </si>
  <si>
    <t>Monthy ==============&gt;</t>
  </si>
  <si>
    <t>Monthy</t>
  </si>
  <si>
    <t>x13 =================&gt;</t>
  </si>
  <si>
    <t>x13</t>
  </si>
  <si>
    <t>365 * Daily ============&gt;</t>
  </si>
  <si>
    <t>365 * Daily</t>
  </si>
  <si>
    <t>Target Price = ========&gt;</t>
  </si>
  <si>
    <t>Target Price</t>
  </si>
  <si>
    <t>International Mark Up</t>
  </si>
  <si>
    <t>Entitlement Durations</t>
  </si>
  <si>
    <t>Values</t>
  </si>
  <si>
    <t>Day</t>
  </si>
  <si>
    <t>(Product 1 Price - Discount) * # Days =</t>
  </si>
  <si>
    <t>Product 1 Net</t>
  </si>
  <si>
    <t>every 4 weeks</t>
  </si>
  <si>
    <t>38U3H</t>
  </si>
  <si>
    <t>Annual</t>
  </si>
  <si>
    <t>(Product 3 Price - Discount) * # Days =</t>
  </si>
  <si>
    <t>Product 3 Net</t>
  </si>
  <si>
    <t>Gross Total</t>
  </si>
  <si>
    <t>Contra</t>
  </si>
  <si>
    <t>Offer Chain Net Total</t>
  </si>
  <si>
    <t>Code</t>
  </si>
  <si>
    <t>Name</t>
  </si>
  <si>
    <t>Product Bundle</t>
  </si>
  <si>
    <t>Comment</t>
  </si>
  <si>
    <t>Bundle Name</t>
  </si>
  <si>
    <t>A</t>
  </si>
  <si>
    <t>NYTimes: Web+Smartphone</t>
  </si>
  <si>
    <t>Bundle A (Web+SP)</t>
  </si>
  <si>
    <t>B</t>
  </si>
  <si>
    <t>NYTimes: Web+Tablet</t>
  </si>
  <si>
    <t>Bundle B (Web+Tab)</t>
  </si>
  <si>
    <t>D</t>
  </si>
  <si>
    <t>All Digital Access</t>
  </si>
  <si>
    <t>Bundle D (Digital All Access)</t>
  </si>
  <si>
    <t>All Digital Access  - Employee</t>
  </si>
  <si>
    <t>$0 Cost basis</t>
  </si>
  <si>
    <t>E</t>
  </si>
  <si>
    <t>Web+Smartphone+Tablet - HD/IHD</t>
  </si>
  <si>
    <t>Bundle E  (HD Free Access Web+SP+Tab)</t>
  </si>
  <si>
    <t>Web+Smartphone+Tablet - IHT</t>
  </si>
  <si>
    <t>Bundle E  (HD Free Access Web+SP)</t>
  </si>
  <si>
    <t>F</t>
  </si>
  <si>
    <t>The New York Times Home Delivery + All Digital Access</t>
  </si>
  <si>
    <t>Tablet (HD)</t>
  </si>
  <si>
    <t>F (combined with E)</t>
  </si>
  <si>
    <t>Bundle F (HD All Access)</t>
  </si>
  <si>
    <t>Tablet (IHD)</t>
  </si>
  <si>
    <t>Capability/Entitlements</t>
  </si>
  <si>
    <t>http://www.nytimes.com/content/help/extras/download-iht/iht-apps.html</t>
  </si>
  <si>
    <t>Product</t>
  </si>
  <si>
    <t>Capability</t>
  </si>
  <si>
    <t>Entitlement URI</t>
  </si>
  <si>
    <t>MM</t>
  </si>
  <si>
    <t>http://:hostname:/svc/user/entitlements/mm/:id:.json</t>
  </si>
  <si>
    <t>MSD</t>
  </si>
  <si>
    <t>http://:hostname:/svc/user/entitlements/msd/:id:.json</t>
  </si>
  <si>
    <t>MTD</t>
  </si>
  <si>
    <t>http://:hostname:/svc/user/entitlements/mtd/:id:.json</t>
  </si>
  <si>
    <t>Archive Article (100)</t>
  </si>
  <si>
    <t>http://:hostname:/svc/user/entitlements/archive/size/100/:id:.json</t>
  </si>
  <si>
    <t>Mobile</t>
  </si>
  <si>
    <t>MOW</t>
  </si>
  <si>
    <t>http://:hostname:/svc/user/entitlements/mow/:id:.json</t>
  </si>
  <si>
    <t>TNR</t>
  </si>
  <si>
    <t>http://:hostname:/svc/user/entitlements/timesreader/:id:.json</t>
  </si>
  <si>
    <t>GMSD</t>
  </si>
  <si>
    <t>http://:hostname:/svc/user/entitlements/gmsd/:id:.json</t>
  </si>
  <si>
    <t>GMTD</t>
  </si>
  <si>
    <t>http://:hostname:/svc/user/entitlements/gmtd/:id:.json</t>
  </si>
  <si>
    <t>http://:hostname:/svc/asset/user/:id:/license/type/lessonplan/size/1.json</t>
  </si>
  <si>
    <t>Crossword Premium</t>
  </si>
  <si>
    <t>XWD</t>
  </si>
  <si>
    <t>http://:hostname:/svc/user/entitlements/crosswords/:id:.json</t>
  </si>
  <si>
    <t>Crossword Basic Plus</t>
  </si>
  <si>
    <t>XWDBP</t>
  </si>
  <si>
    <t>iht-itunes-cancel</t>
  </si>
  <si>
    <t>Offer</t>
  </si>
  <si>
    <t>Description</t>
  </si>
  <si>
    <t>Sartre Field Type</t>
  </si>
  <si>
    <t>Receiving System</t>
  </si>
  <si>
    <t>Edu Rate Annual Sub- Bundle A 52 wk
(for A/B testing)</t>
  </si>
  <si>
    <t>Edu Rate Annual Sub- Bundle B 52 wk
(A/B testing)</t>
  </si>
  <si>
    <t>Edu Rate Annual Sub- Bundle D 52 wk
(A/B testing)</t>
  </si>
  <si>
    <t>Edu Rate Annual Sub- Bundle A 39 wk
(for A/B testing)</t>
  </si>
  <si>
    <t>Edu Rate Annual Sub- Bundle B 39 wk
(A/B testing)</t>
  </si>
  <si>
    <t>Edu Rate Annual Sub- Bundle D 39 wk
(A/B testing)</t>
  </si>
  <si>
    <t>Teacher Edu Rate Annual Sub- Bundle A 52 wk
(for A/B testing)</t>
  </si>
  <si>
    <t>Teacher Edu Rate Annual Sub- Bundle B 52 wk
(A/B testing)</t>
  </si>
  <si>
    <t>Teacher Edu Rate Annual Sub- Bundle D 52 wk
(A/B testing)</t>
  </si>
  <si>
    <t>Teacher Edu Rate Annual Sub- Bundle A 39 wk
(for A/B testing)</t>
  </si>
  <si>
    <t>Teacher Edu Rate Annual Sub- Bundle B 39 wk
(A/B testing)</t>
  </si>
  <si>
    <t>Teacher Edu Rate Annual Sub- Bundle D 39 wk
(A/B testing)</t>
  </si>
  <si>
    <t>International Edu Rate Annual Sub- Bundle A 52 wk
(for A/B testing)</t>
  </si>
  <si>
    <t>International Edu Rate Annual Sub- Bundle B 52 wk
(A/B testing)</t>
  </si>
  <si>
    <t>International Edu Rate Annual Sub- Bundle D 52 wk
(A/B testing)</t>
  </si>
  <si>
    <t>International Edu Rate Annual Sub- Bundle A 39 wk
(for A/B testing)</t>
  </si>
  <si>
    <t>International Edu Rate Annual Sub- Bundle B 39 wk
(A/B testing)</t>
  </si>
  <si>
    <t>International Edu Rate Annual Sub- Bundle D 39 wk
(A/B testing)</t>
  </si>
  <si>
    <t>General Parameters</t>
  </si>
  <si>
    <t>OFFER CHAIN DATA VALUES</t>
  </si>
  <si>
    <t>NAME</t>
  </si>
  <si>
    <t>Offer Chain Name / Product Name</t>
  </si>
  <si>
    <t>Actual</t>
  </si>
  <si>
    <t>Dux/Sartre/DW/Siebel</t>
  </si>
  <si>
    <t>NYTimes: Web + Smartphone App</t>
  </si>
  <si>
    <t>NYTimes: Web + Tablet App</t>
  </si>
  <si>
    <t>NYTimes: All Digital Access</t>
  </si>
  <si>
    <t>ID</t>
  </si>
  <si>
    <t>Offer Chain ID Number. If not specified, will be auto generated.</t>
  </si>
  <si>
    <t>Sartre</t>
  </si>
  <si>
    <t>BUNDLE_EXPLANATION</t>
  </si>
  <si>
    <t>An explanation of what this Offer Chain is for</t>
  </si>
  <si>
    <t>Meta Data</t>
  </si>
  <si>
    <t>W+SP Edu $90.99 for first 52 weeks and 50% off regular price thereafter - email verify</t>
  </si>
  <si>
    <t>W+T Edu $120.99 for first 52 weeks and 50% off regular price thereafter - email verify</t>
  </si>
  <si>
    <t>W+SP+T Edu $210.99 for first 52 weeks and 50% off regular price thereafter - email verify</t>
  </si>
  <si>
    <t>W+SP Edu $66.62 for first 39 weeks and 50% off regular price thereafter - email verify</t>
  </si>
  <si>
    <t>W+T Edu $88.49 for first 39 weeks and 50% off regular price thereafter - email verify</t>
  </si>
  <si>
    <t>W+SP+T Edu $154.12 for first 39 weeks and 50% off regular price thereafter - email verify</t>
  </si>
  <si>
    <t>W+SP Teacher $90.99 for first 52 weeks and 50% off regular price thereafter - no email verify</t>
  </si>
  <si>
    <t>W+T Teacher $120.99 for first 52 weeks and 50% off regular price thereafter - no email verify</t>
  </si>
  <si>
    <t>W+SP+T Teacher $210.99 for first 52 weeks and 50% off regular price thereafter - no email verify</t>
  </si>
  <si>
    <t>W+SP Teacher $66.62 for first 39 weeks and 50% off regular price thereafter - no email verify</t>
  </si>
  <si>
    <t>W+T Edu $88.49 for first 39 weeks and 50% off regular price thereafter - no email verify</t>
  </si>
  <si>
    <t>W+SP+T Teacher $154.12 for first 39 weeks and 50% off regular price thereafter - no email verify</t>
  </si>
  <si>
    <t>W+SP Edu Intl $90.99 for first 52 weeks and 50% off regular price thereafter - no email verify</t>
  </si>
  <si>
    <t>W+T Edu Intl $120.99 for first 52 weeks and 50% off regular price thereafter - no email verify</t>
  </si>
  <si>
    <t>W+SP+T Edu Intl  $210.99 for first 52 weeks and 50% off regular price thereafter - no email verify</t>
  </si>
  <si>
    <t>W+SP Edu Intl $66.62 for first 39 weeks and 50% off regular price thereafter - no email verify</t>
  </si>
  <si>
    <t>W+T Edu Intl $88.49 for first 39 weeks and 50% off regular price thereafter - no email verify</t>
  </si>
  <si>
    <t>W+SP+T Edu Intl $154.12 for first 39 weeks and 50% off regular price thereafter - no email verify</t>
  </si>
  <si>
    <t>Used to map product set in "Products &amp; MSRP" tab.</t>
  </si>
  <si>
    <t>For this XLS only</t>
  </si>
  <si>
    <t>PRICE_DESCRIPTION</t>
  </si>
  <si>
    <t>Details for CSR to sell to customers. Should include price details on all offers that are part of chain</t>
  </si>
  <si>
    <t>Siebel, CSTools</t>
  </si>
  <si>
    <t>Web+Smartphone
$90.99 EDU Offer
First 52 Weeks: $1.75/week
Thereafter:$97.50 every 52 weeks</t>
  </si>
  <si>
    <t>Web+Tablet App
$120.99 EDU Offer
First 52 Weeks: $2.32/week
Thereafter:$130.00 every 52 weeks</t>
  </si>
  <si>
    <t>All Digital Access
$210.99 EDU Offer
First 52 Weeks: $4.06/week
Thereafter:$227.50 every 52 weeks</t>
  </si>
  <si>
    <t>Web+Smartphone
$66.62 EDU Offer
First 39 Weeks: $1.71/week
Thereafter:$73.13 every 39 weeks</t>
  </si>
  <si>
    <t>Web+Tablet App
$88.49 EDU Offer
First 39 Weeks: $2.27/week
Thereafter:$97.50 every 39 weeks</t>
  </si>
  <si>
    <t>All Digital Access
$154.12 EDU Offer
First 39 Weeks: $3.95/week
Thereafter:$170.63 every 39 weeks</t>
  </si>
  <si>
    <t>Web+Smartphone
$90.99 EDU Offer
First 52 Weeks: $1.750/week
Thereafter:$97.50 every 52 weeks</t>
  </si>
  <si>
    <t>All Digital Access
$210.99 EDU Offer
First 52 Weeks: $4.05/week
Thereafter:$227.50 every 52 weeks</t>
  </si>
  <si>
    <t>Web+Tablet App
$88.49 EDU Offer
First 39 Weeks: $2.26/week
Thereafter:$97.50 every 39 weeks</t>
  </si>
  <si>
    <t>PRICE_SHORT_DESCRIPTION</t>
  </si>
  <si>
    <t>Used for finance reporting</t>
  </si>
  <si>
    <t>W+SP Edu / $90.99 for First 52 wks / $97.50 every 52 wks thereafter</t>
  </si>
  <si>
    <t>W+T Edu / $120.99 for First 52 wks / $130.00 every 52 wks thereafter</t>
  </si>
  <si>
    <t>W+SP+T Edu / $210.99 First 52 wks / $227.50 every 52 wks thereafter</t>
  </si>
  <si>
    <t>W+SP Edu / $66.62 for First 39 wks / $73.13 every 39 wks thereafter</t>
  </si>
  <si>
    <t>W+T Edu / $88.49 for First 39 wks / $97.50 every 39 wks thereafter</t>
  </si>
  <si>
    <t>W+SP+T Edu / $154.12 First 39 wks / $170.63 every 39 wks thereafter</t>
  </si>
  <si>
    <t>W+SP Teacher/ $90.99 for First 52 wks / $97.50 every 52 wks thereafter</t>
  </si>
  <si>
    <t>W+T Teacher/ $120.99 for First 52 wks / $130.00 every 52 wks thereafter</t>
  </si>
  <si>
    <t>W+SP+T Teacher/ $210.99 First 52 wks / $227.50 every 52 wks thereafter</t>
  </si>
  <si>
    <t>W+SP Teacher/ $66.62 for First 39 wks / $73.13 every 39 wks thereafter</t>
  </si>
  <si>
    <t>W+T Teacher/ $88.49 for First 39 wks / $97.50 every 39 wks thereafter</t>
  </si>
  <si>
    <t>W+SP+T Teacher/ $154.12 First 39 wks / $170.63every 39 wks thereafter</t>
  </si>
  <si>
    <t>W+SP Edu Intl/ $90.99 for First 52 wks / $97.50 every 52 wks thereafter</t>
  </si>
  <si>
    <t>W+T Edu Intl/ $120.99 for First 52 wks / $130.00 every 52 wks thereafter</t>
  </si>
  <si>
    <t>W+SP+T Edu Intl/ $210.99 First 52 wks / $227.50 every 52 wks thereafter</t>
  </si>
  <si>
    <t>W+SP Edu Intl/ $66.62 for First 39 wks / $73.13 every 39 wks thereafter</t>
  </si>
  <si>
    <t>W+T Edu Intl/ $88.49 for First 39 wks / $97.50 every 39 wks thereafter</t>
  </si>
  <si>
    <t>W+SP+T Edu Intl/ $154.12 First 39 wks / $170.63 every 39 wks thereafter</t>
  </si>
  <si>
    <t>Accounting</t>
  </si>
  <si>
    <t>Used by accounting only</t>
  </si>
  <si>
    <t>For Business Only</t>
  </si>
  <si>
    <t>1st 52 weeks: Gross $195.00, Discount ($104.01), Net $90.99. Thereafter Gross $195.00, Discount ($97.50), Net $97.50 til Forbid</t>
  </si>
  <si>
    <t>1st 52 weeks: Gross $260.00, Discount ($139.01), Net $120.99. Thereafter Gross $260.00, Discount ($130.00), Net $130.00 til Forbid</t>
  </si>
  <si>
    <t>1st 52 weeks: Gross $455.00, Discount ($244.01), Net $210.99. Thereafter Gross $455.00, Discount ($227.50), Net $227.50 til Forbid</t>
  </si>
  <si>
    <t>1st 39 weeks: Gross $146.25, Discount ($79.64), Net $66.62. Thereafter Gross $146.25, Discount ($73.13), Net $73.13 til Forbid</t>
  </si>
  <si>
    <t>1st 39 weeks: Gross $195.00, Discount ($106.51), Net $88.49. Thereafter Gross $195.00, Discount ($97.50), Net $97.50 til Forbid</t>
  </si>
  <si>
    <t>1st 39 weeks: Gross $341.25, Discount ($187.14), Net $154.12. Thereafter Gross $341.25, Discount ($170.63), Net $170.63 til Forbid</t>
  </si>
  <si>
    <t>1st 52 weeks: Gross $260.00, Discount ($139.01), Net $120.99. Thereafter Gross $260.00, Discount ($130), Net $130.00 til Forbid</t>
  </si>
  <si>
    <t>1st 52 weeks: Gross $195.00, Discount ($106.51), Net $88.49. Thereafter Gross $195.00, Discount ($97.50), Net $97.50 til Forbid</t>
  </si>
  <si>
    <t>1st 52 weeks: Gross $341.25 Discount ($187.14$), Net $154.12. Thereafter Gross $341.25, Discount ($170.63), Net $170.63 til Forbid</t>
  </si>
  <si>
    <t>OFFER_TYPE</t>
  </si>
  <si>
    <t>Sartre/DW/Siebel</t>
  </si>
  <si>
    <t>$90.99 for first 52 Weeks</t>
  </si>
  <si>
    <t>$120.99 for first 52 Weeks</t>
  </si>
  <si>
    <t>$ 210.99 for first 52 Weeks</t>
  </si>
  <si>
    <t>$66.62 for first 39 Weeks</t>
  </si>
  <si>
    <t>$88.49 for first 39 Weeks</t>
  </si>
  <si>
    <t>$154.12 for first 39 Weeks</t>
  </si>
  <si>
    <t>$ 154.12 for first 39 Weeks</t>
  </si>
  <si>
    <t>PRODUCT_MARKETING_IMAGE</t>
  </si>
  <si>
    <t>This will be a reference to an image file. The image is displayed on the Order form and is optional</t>
  </si>
  <si>
    <t>Dux</t>
  </si>
  <si>
    <t>PRODUCT_MARKETING_DESCRIPTOR</t>
  </si>
  <si>
    <t>This is used to describe the bundle on the order form. For example "Most Popular Bundle". Optional again</t>
  </si>
  <si>
    <t>DESCRIPTION</t>
  </si>
  <si>
    <t>Description of this offer chain</t>
  </si>
  <si>
    <t>Dux/Sartre</t>
  </si>
  <si>
    <t>Unlimited access to NYTimes.com and the NYTimes smartphone app.*</t>
  </si>
  <si>
    <t>Unlimited access to NYTimes.com and the NYTimes tablet app.*</t>
  </si>
  <si>
    <t>Unlimited access to NYTimes.com, and the NYTimes smartphone and tablet apps.*</t>
  </si>
  <si>
    <t>OFFER_PRICE_DESCRIPTOR</t>
  </si>
  <si>
    <t>For display only  (below offer price and detail - in callout)</t>
  </si>
  <si>
    <t>EDU RATE- ANNUAL SUB- 50% off</t>
  </si>
  <si>
    <t>EDU RATE- 9 MNTH SUB- 50% off</t>
  </si>
  <si>
    <t>TEACHER RATE- ANNUAL SUB- 50% off</t>
  </si>
  <si>
    <t>TEACHER RATE- 9 MNTH SUB- 50% off</t>
  </si>
  <si>
    <t>EDU INTL RATE- ANNUAL SUB- 50% off</t>
  </si>
  <si>
    <t>EDU INTL RATE- 9 MNTH SUB- 50% off</t>
  </si>
  <si>
    <t>OFFER_PRICE</t>
  </si>
  <si>
    <t>This describes the price displayed in the top right had corner of the order form. For example "$1.50/per week for the first 12 weeks*". Mandatory</t>
  </si>
  <si>
    <t>$90.99 for first 52 Weeks and $97.50 for next 52 Weeks thereafter</t>
  </si>
  <si>
    <t>$120.99 for first 52 Weeks and $130.00 for next 52 Weeks thereafter</t>
  </si>
  <si>
    <t>$210.99 for first 52 Weeks and $227.50 for next 52 Weeks thereafter</t>
  </si>
  <si>
    <t>$66.62 for first 39 Weeks and $73.13 for next 39 Weeks thereafter</t>
  </si>
  <si>
    <t>$88.49 for first 39 Weeks and $97.50 for next 39 Weeks thereafter</t>
  </si>
  <si>
    <t>$154.12 for first 39 Weeks and $170.63 for next 39 Weeks thereafter</t>
  </si>
  <si>
    <t>OFFER_PRICE_DETAIL</t>
  </si>
  <si>
    <t>This describes the secondary offer price</t>
  </si>
  <si>
    <t>($1.88 / week thereafter)</t>
  </si>
  <si>
    <t>($2.50 / week thereafter)</t>
  </si>
  <si>
    <t>($4.38 / week thereafter)</t>
  </si>
  <si>
    <t>OFFER_PRICE_DESCRIPTOR_INTERNATIONAL</t>
  </si>
  <si>
    <t>This describes the marketing descriptor for the offer</t>
  </si>
  <si>
    <t>OFFER_PRICE_INTERNATIONAL</t>
  </si>
  <si>
    <t>this is the international price replacing OFFER_PRICE where it is an international purchase</t>
  </si>
  <si>
    <t>OFFER_PRICE_DETAIL_INTERNATIONAL</t>
  </si>
  <si>
    <t>this is the international price replacing OFFER_PRICE_DETAIL where it is an international purchase</t>
  </si>
  <si>
    <t>PROMO_PRICE_FOOTER_LABEL</t>
  </si>
  <si>
    <t>field for the  about your subscription section.</t>
  </si>
  <si>
    <t>First 52 Weeks</t>
  </si>
  <si>
    <t>First 39 Weeks</t>
  </si>
  <si>
    <t>ACTUAL_PRICE_FOOTER_LABEL</t>
  </si>
  <si>
    <t>Thereafter</t>
  </si>
  <si>
    <t>Thereafter</t>
  </si>
  <si>
    <t>UPSELL_OFFER_HEADER</t>
  </si>
  <si>
    <t>Top line used in upsell page</t>
  </si>
  <si>
    <t>UPSELL_OFFER_TRAILER</t>
  </si>
  <si>
    <t>Bottom line used in upsell  page</t>
  </si>
  <si>
    <t>BILLING_CYCLE</t>
  </si>
  <si>
    <t>For display only</t>
  </si>
  <si>
    <t>Dux/Sartre/DW</t>
  </si>
  <si>
    <t>every 52 weeks</t>
  </si>
  <si>
    <t>every 39 weeks</t>
  </si>
  <si>
    <t>SUBSCRIBER_TYPE</t>
  </si>
  <si>
    <t>Sartre/DW</t>
  </si>
  <si>
    <t>Education</t>
  </si>
  <si>
    <t>K-12</t>
  </si>
  <si>
    <t>International Education</t>
  </si>
  <si>
    <t>REFUND_POLICY</t>
  </si>
  <si>
    <t>Does this need be meta data?</t>
  </si>
  <si>
    <t>Multi-week Billing: Full refund within first 30 days, No refund if cancelled in the last 30 days and access remains through the end of the period.  Otherwise, pro-rated refund and access removed within 6 hours.</t>
  </si>
  <si>
    <t>Siebel_Unique_Name</t>
  </si>
  <si>
    <t>This is for reference. Actual is created in Siebel and is mashup</t>
  </si>
  <si>
    <t>ABOUT_ORDER</t>
  </si>
  <si>
    <t>For display</t>
  </si>
  <si>
    <t>REQUIRES_EMAIL_DOMAIN</t>
  </si>
  <si>
    <t>Specify email domain requirement</t>
  </si>
  <si>
    <t>Eligibility</t>
  </si>
  <si>
    <t>*.edu,byu.net,cgcc.cc.or.us,gmc.cc.ga.us,lakeland.cc.il.us,aalto.fi,concordia.ca,dal.ca,epfl.ch,escpeurope.eu,ethz.ch,fgu.edu.tw,fu-berlin.de,huji.ac.il,iiml.ac.in,imperial.ac.uk,leeds.ac.uk,mcgill.ca,mun.ca,nottingham.ac.uk,ox.ac.uk,qmul.ac.uk,ryerson.ca,szie.hu,ubc.ca,uct.ac.za,unam.mx,uni-jena.de,unina.it,unisul.br,utoronto.ca,ac.at,ac.be,ac.il,ac.jp,ac.uk,dcu.ie,edu.au,edu.cn,edu.mx,edu.sa,edu.sg,enst.fr,etu.paris-sorbonne.fr,eur.nl,fh-koeln.de,graduateinstitute.ch,itesm.mx,koncon.nl,ku.dk,langara.bc.ca,leuphana.de,lmu.de,mccg.org,mcmaster.ca,mgh-ita.org,musikkons.dk,nyumc.org,partners.org,presidioedu.org,queensu.ca,questu.ca,su.se,tcd.ie,trinityprep.org,ualberta.ca,uam.es,uc.cl,ucc.ie,ufrgs.br,uib.no,uio.no,umanitoba.ca,unibe.ch,unibo.it,unipg.it,uniroma3.it,uoguelph.ca,uqam.ca,usask.ca,usuhs.mil,ut.ee,utfpr.edu.br,uvic.ca,fh-bielefeld.de,viu.ca,uwo.ca,au.dk,uva.nl,sch.uk,pucsp.br,yorku.ca,brocku.ca,um.es,mylaurier.ca,wlu.ca,uni-mannheim.de,uni-potsdam.de,ens.fr,nyt.net</t>
  </si>
  <si>
    <t>REQUIRES_CURRENT_SUBSCRIPTION_TO_OFFER_CHAIN</t>
  </si>
  <si>
    <t>List of Offer Chain IDs, one of which must be subscribed to in order to adopt this Offer Chain</t>
  </si>
  <si>
    <t>GIFT CERTIFICATE REQUIRED</t>
  </si>
  <si>
    <t>Set to 1 if it is required that this OC be redeemed from a Gift Certificate</t>
  </si>
  <si>
    <t>IS_GIFT_CERTIFICATE</t>
  </si>
  <si>
    <t>Set to 1 if is gift certificate</t>
  </si>
  <si>
    <t>redemption offer chain id</t>
  </si>
  <si>
    <t>Set to OC ID of Redemption Offer</t>
  </si>
  <si>
    <t>CANCELABLE</t>
  </si>
  <si>
    <t>Set to 1 if Offer Chain is cancelable</t>
  </si>
  <si>
    <t>1</t>
  </si>
  <si>
    <t>REFUNDABLE</t>
  </si>
  <si>
    <t>Set to 1 if Offer Chain is refundable upon cancel - must be cancellable</t>
  </si>
  <si>
    <t>FULL_REFUND_DAYS_LIMIT</t>
  </si>
  <si>
    <t>Set to number of days after subscription begins for which should get full refund</t>
  </si>
  <si>
    <t>PRORATED_REFUND_DAYS_LIMIT</t>
  </si>
  <si>
    <t>Set tonumber of days after which subscrption begins, there will be no refund</t>
  </si>
  <si>
    <t>UPGRADABLE_OFFER_CHAIN_IDS</t>
  </si>
  <si>
    <t>CSV List of OC IDs from which one could upgrade to this OC - or * for all or NULL for none</t>
  </si>
  <si>
    <t>DOWNGRADABLE_OFFER_CHAIN_ID</t>
  </si>
  <si>
    <t>CSV List of OC IDs from which one could downgrade to this OC - or * for all or NULL for none</t>
  </si>
  <si>
    <t>OPEN_TO_ANONYMOUS</t>
  </si>
  <si>
    <t>Set to 1 is Offer Chain is open to anonymous users (not logged in)</t>
  </si>
  <si>
    <t>BUNDLE</t>
  </si>
  <si>
    <t>Bundle name to be used for financial reports.</t>
  </si>
  <si>
    <t>TAX_CATEGORY</t>
  </si>
  <si>
    <t>Tax category to be applied across all products in offer chain</t>
  </si>
  <si>
    <t>Rules to be Applied</t>
  </si>
  <si>
    <t>Information Service (Web Products) - "InfoService"</t>
  </si>
  <si>
    <t>STATUS</t>
  </si>
  <si>
    <t>ACTIVE</t>
  </si>
  <si>
    <t>ADOPTABILITY_WINDOW_START_DATE</t>
  </si>
  <si>
    <t>When offer chain is available to subscribe to</t>
  </si>
  <si>
    <t>ADOPTABILITY_WINDOW_END_DATE</t>
  </si>
  <si>
    <t>After which offer chain is no longer available to subscribe to</t>
  </si>
  <si>
    <t>ADX_BUNDLE</t>
  </si>
  <si>
    <t>Used for AdX targetting</t>
  </si>
  <si>
    <t>Sartre, AdX</t>
  </si>
  <si>
    <t>MM_EDU</t>
  </si>
  <si>
    <t>CIS_PRD_ID</t>
  </si>
  <si>
    <t>Proposed to hold CIS product ID to support put offer by mtea using CIS Prod ID</t>
  </si>
  <si>
    <t>Siebel</t>
  </si>
  <si>
    <t>SIEBEL_CAMPAIGN_CODE</t>
  </si>
  <si>
    <t>Default campaign code associated with offer chain</t>
  </si>
  <si>
    <t>3KJXR</t>
  </si>
  <si>
    <t>3KJXU</t>
  </si>
  <si>
    <t>3KJXW</t>
  </si>
  <si>
    <t>3KJXK</t>
  </si>
  <si>
    <t>3KJXL</t>
  </si>
  <si>
    <t>3KJXQ</t>
  </si>
  <si>
    <t>3KJYU</t>
  </si>
  <si>
    <t>3KJYW</t>
  </si>
  <si>
    <t>3KK36</t>
  </si>
  <si>
    <t>3KJYH</t>
  </si>
  <si>
    <t>3KJYJ</t>
  </si>
  <si>
    <t>3KJYX</t>
  </si>
  <si>
    <t>3KK37</t>
  </si>
  <si>
    <t>3KK38</t>
  </si>
  <si>
    <t>3KK39</t>
  </si>
  <si>
    <t>3KJYL</t>
  </si>
  <si>
    <t>3KJYQ</t>
  </si>
  <si>
    <t>3KJYR</t>
  </si>
  <si>
    <t>MEU</t>
  </si>
  <si>
    <t>Special Meta used only for one MEU offer</t>
  </si>
  <si>
    <t>IS_COMP</t>
  </si>
  <si>
    <t>Flag that indicates this is a free (comp) offer. Not one that is 100% discounted. Must be 0 or 1</t>
  </si>
  <si>
    <t>MAX_CONCURRENT_SUBS</t>
  </si>
  <si>
    <t>How many concurrent subscriptions can there be (blank, 1, UNLIMITED)</t>
  </si>
  <si>
    <t>REQUIRES_ENTITLEMENT</t>
  </si>
  <si>
    <t>For MEU only</t>
  </si>
  <si>
    <t>requires_unexpired_unused_articles</t>
  </si>
  <si>
    <t>Used for Archive Articles</t>
  </si>
  <si>
    <t>ITUNES_PRODUCT_ID</t>
  </si>
  <si>
    <t>Used for iTunes</t>
  </si>
  <si>
    <t>Sartre, iTunes</t>
  </si>
  <si>
    <t>BILLING_SOURCE</t>
  </si>
  <si>
    <t>Used for financial reporting and Siebel filtering</t>
  </si>
  <si>
    <t>Sartre, DW</t>
  </si>
  <si>
    <t>VENDOR_SOURCE_ID</t>
  </si>
  <si>
    <t>1 for NYT, 2 for IHT</t>
  </si>
  <si>
    <t>REVOKE_ENTITLEMENTS</t>
  </si>
  <si>
    <t>entitlements revoked when a user cancels</t>
  </si>
  <si>
    <t>INTERNAL_ONLY</t>
  </si>
  <si>
    <t>1 if OC only available to internal APIs - CSTools/Siebal. Else 0</t>
  </si>
  <si>
    <t>DOWNLOAD_APP_LINK</t>
  </si>
  <si>
    <t>If present, front end will replace default with</t>
  </si>
  <si>
    <t>REDEEMER_PROHIBITED_ENTITLEMENTS</t>
  </si>
  <si>
    <t>CSV list of entitlements which blocks GC purchase for recipient with any on the list</t>
  </si>
  <si>
    <t>GROUP_ACCOUNT_TYPE_ID</t>
  </si>
  <si>
    <t>NO - No group account
IL-  Individual Fixed Seat Group Account
FL - Family Plan/Single Seat Group Account
GL - Rolling Seat Group Account
PL - Site Group Account</t>
  </si>
  <si>
    <t>NO</t>
  </si>
  <si>
    <t>FL</t>
  </si>
  <si>
    <t>SOCIAL_DISPLAY</t>
  </si>
  <si>
    <t>possible values for now will be null and "nyt-bundle"</t>
  </si>
  <si>
    <t>DUX</t>
  </si>
  <si>
    <t>IS_ADDRESS_REQUIRED</t>
  </si>
  <si>
    <t>Set to 1 to indicate address capture on certificate redeem required, otherwise 0</t>
  </si>
  <si>
    <t>Sartre, DUX</t>
  </si>
  <si>
    <t>AMAZON_APPSTORE_SKU</t>
  </si>
  <si>
    <t>ANNUAL_PRICE</t>
  </si>
  <si>
    <t>Used for display purposes. Is thirteen 28 day periods</t>
  </si>
  <si>
    <t>COLLEGE_CODE</t>
  </si>
  <si>
    <t>For EDU offers only</t>
  </si>
  <si>
    <t>COLLEGE_NAME</t>
  </si>
  <si>
    <t>STATE</t>
  </si>
  <si>
    <t>COLLEGE_NAME_AND_STATE</t>
  </si>
  <si>
    <t>Emails</t>
  </si>
  <si>
    <t>SUBSCRIBE_TO_OFFER_CHAIN</t>
  </si>
  <si>
    <t>Email template mapping</t>
  </si>
  <si>
    <t>Notification</t>
  </si>
  <si>
    <t>sartre-digital-purchase-edu</t>
  </si>
  <si>
    <t>sartre-digital-purchase-k12</t>
  </si>
  <si>
    <t>sartre-digital-purchase-international-education</t>
  </si>
  <si>
    <t>UPGRADE_SUBSCRIPTION</t>
  </si>
  <si>
    <t>CONFIRM</t>
  </si>
  <si>
    <t>Email API</t>
  </si>
  <si>
    <t>edu_verify_email2</t>
  </si>
  <si>
    <t>email_conf2</t>
  </si>
  <si>
    <t>CANCEL_SUBSCRIPTION</t>
  </si>
  <si>
    <t>sartre-cancel</t>
  </si>
  <si>
    <t>SYSTEM_CANCEL</t>
  </si>
  <si>
    <t>sartre-decline-edu-and-k12</t>
  </si>
  <si>
    <t>sartre-decline</t>
  </si>
  <si>
    <t>sartre-decline-international-education</t>
  </si>
  <si>
    <t>CREDIT_CARD_EXP</t>
  </si>
  <si>
    <t>card_expiration</t>
  </si>
  <si>
    <t>GC_REDEEMER_ON_PURCHASE</t>
  </si>
  <si>
    <t>GC_REDEEMER_ON_REDEEM</t>
  </si>
  <si>
    <t>GC_REDEEMER_ON_PURCHASE_30DAY</t>
  </si>
  <si>
    <t>GC_REDEEMER_ON_PURCHASE_90DAY</t>
  </si>
  <si>
    <t>PURCHASE_GIFT_CERTIFICATE</t>
  </si>
  <si>
    <t>FAMILY_PLAN_OWNER_ADD</t>
  </si>
  <si>
    <t>FAMILY_PLAN_OWNER_EXPIRE</t>
  </si>
  <si>
    <t>FAMILY_PLAN_OWNER_INVITE</t>
  </si>
  <si>
    <t>FAMILY_PLAN_BORROWER_EXPIRE</t>
  </si>
  <si>
    <t>INDIVIDUAL_SEAT_OWNER_ADD</t>
  </si>
  <si>
    <t>INDIVIDUAL_SEAT_BORROWER_EXPIRE</t>
  </si>
  <si>
    <t>CLOSE_SUBSCRIPTION</t>
  </si>
  <si>
    <t>OFFER #1 (TIER #1)</t>
  </si>
  <si>
    <t>Offer Order (For Offer Offer Chain)</t>
  </si>
  <si>
    <t>Position of this offer in the chain</t>
  </si>
  <si>
    <t>Billing Cycle</t>
  </si>
  <si>
    <t>Number of Recurrences</t>
  </si>
  <si>
    <t>How many times can this repeat (in period increments)</t>
  </si>
  <si>
    <t>Offer Status</t>
  </si>
  <si>
    <t>Active</t>
  </si>
  <si>
    <t>Entitlement Duration</t>
  </si>
  <si>
    <t>How many days is the period</t>
  </si>
  <si>
    <t>U.S. &amp; Canada</t>
  </si>
  <si>
    <t>Discount</t>
  </si>
  <si>
    <t>Amount of overall discount</t>
  </si>
  <si>
    <t>MONTHLY_PRICE</t>
  </si>
  <si>
    <t>The price for the defined period</t>
  </si>
  <si>
    <t>International</t>
  </si>
  <si>
    <t>Market Facing Full Term Offer Price - International</t>
  </si>
  <si>
    <t>OFFER #2 (TIER #2)</t>
  </si>
  <si>
    <t>Tilforbid</t>
  </si>
  <si>
    <t>OFFER #3 (TIER #3)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</si>
</sst>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$-409]#,##0.00"/>
    <numFmt numFmtId="166" formatCode="_(\$* #,##0.00_);_(\$* \(#,##0.00\);_(\$* \-??_);_(@_)"/>
    <numFmt numFmtId="167" formatCode="0.000000"/>
    <numFmt numFmtId="168" formatCode="\$#,##0.000000"/>
    <numFmt numFmtId="169" formatCode="m/d/yyyy"/>
    <numFmt numFmtId="170" formatCode="_(* #,##0_);_(* \(#,##0\);_(* \-??_);_(@_)"/>
    <numFmt numFmtId="171" formatCode="\$#,##0.00"/>
    <numFmt numFmtId="172" formatCode="\$#,##0.00_);[Red]&quot;($&quot;#,##0.00\)"/>
    <numFmt numFmtId="173" formatCode="m/d/yyyy;@"/>
  </numFmts>
  <fonts count="18" x14ac:knownFonts="1">
    <font>
      <sz val="10"/>
      <name val="Arial"/>
      <family val="2"/>
      <charset val="1"/>
    </font>
    <font>
      <sz val="10"/>
      <name val="Arial"/>
    </font>
    <font>
      <sz val="11"/>
      <color rgb="FF000000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00"/>
      <name val="Arial"/>
      <family val="2"/>
      <charset val="1"/>
    </font>
    <font>
      <sz val="10"/>
      <color rgb="FFFFFFFF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trike/>
      <sz val="11"/>
      <name val="Arial"/>
      <family val="2"/>
      <charset val="1"/>
    </font>
    <font>
      <b/>
      <u/>
      <sz val="10"/>
      <name val="Arial"/>
      <family val="2"/>
      <charset val="1"/>
    </font>
    <font>
      <sz val="11"/>
      <color rgb="FF1F497D"/>
      <name val="Arial"/>
      <family val="2"/>
      <charset val="1"/>
    </font>
    <font>
      <b/>
      <sz val="11"/>
      <color rgb="FFFFFFFF"/>
      <name val="Arial"/>
      <family val="2"/>
      <charset val="1"/>
    </font>
    <font>
      <sz val="11"/>
      <color rgb="FFFF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9D9D9"/>
        <bgColor rgb="FFE6E0EC"/>
      </patternFill>
    </fill>
    <fill>
      <patternFill patternType="solid">
        <fgColor rgb="FFF2DCDB"/>
        <bgColor rgb="FFE6E0EC"/>
      </patternFill>
    </fill>
    <fill>
      <patternFill patternType="solid">
        <fgColor rgb="FFDCE6F2"/>
        <bgColor rgb="FFDBEEF4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C6D9F1"/>
        <bgColor rgb="FFD9D9D9"/>
      </patternFill>
    </fill>
    <fill>
      <patternFill patternType="solid">
        <fgColor rgb="FFD7E4BD"/>
        <bgColor rgb="FFD9D9D9"/>
      </patternFill>
    </fill>
    <fill>
      <patternFill patternType="solid">
        <fgColor rgb="FFFAC090"/>
        <bgColor rgb="FFE6B9B8"/>
      </patternFill>
    </fill>
    <fill>
      <patternFill patternType="solid">
        <fgColor rgb="FF93CDDD"/>
        <bgColor rgb="FFC6D9F1"/>
      </patternFill>
    </fill>
    <fill>
      <patternFill patternType="solid">
        <fgColor rgb="FFB3A2C7"/>
        <bgColor rgb="FFCC99FF"/>
      </patternFill>
    </fill>
    <fill>
      <patternFill patternType="solid">
        <fgColor rgb="FFFFFF00"/>
        <bgColor rgb="FFFFC000"/>
      </patternFill>
    </fill>
    <fill>
      <patternFill patternType="solid">
        <fgColor rgb="FFDBEEF4"/>
        <bgColor rgb="FFDCE6F2"/>
      </patternFill>
    </fill>
    <fill>
      <patternFill patternType="solid">
        <fgColor rgb="FFFF0000"/>
        <bgColor rgb="FF993300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1F497D"/>
      </patternFill>
    </fill>
    <fill>
      <patternFill patternType="solid">
        <fgColor rgb="FF7030A0"/>
        <bgColor rgb="FF333399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CC99FF"/>
        <bgColor rgb="FFB3A2C7"/>
      </patternFill>
    </fill>
    <fill>
      <patternFill patternType="solid">
        <fgColor rgb="FFFFC000"/>
        <bgColor rgb="FFFAC090"/>
      </patternFill>
    </fill>
    <fill>
      <patternFill patternType="solid">
        <fgColor rgb="FF92D050"/>
        <bgColor rgb="FFC3D69B"/>
      </patternFill>
    </fill>
    <fill>
      <patternFill patternType="solid">
        <fgColor rgb="FF215968"/>
        <bgColor rgb="FF1F497D"/>
      </patternFill>
    </fill>
    <fill>
      <patternFill patternType="solid">
        <fgColor rgb="FF4F6228"/>
        <bgColor rgb="FF215968"/>
      </patternFill>
    </fill>
    <fill>
      <patternFill patternType="solid">
        <fgColor rgb="FF953735"/>
        <bgColor rgb="FF993300"/>
      </patternFill>
    </fill>
    <fill>
      <patternFill patternType="solid">
        <fgColor rgb="FFE6B9B8"/>
        <bgColor rgb="FFFAC090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164" fontId="0" fillId="0" borderId="0"/>
    <xf numFmtId="166" fontId="1" fillId="0" borderId="0"/>
    <xf numFmtId="9" fontId="1" fillId="0" borderId="0"/>
    <xf numFmtId="164" fontId="1" fillId="0" borderId="0"/>
  </cellStyleXfs>
  <cellXfs count="313">
    <xf numFmtId="164" fontId="0" fillId="0" borderId="0" xfId="0"/>
    <xf numFmtId="164" fontId="8" fillId="30" borderId="7" xfId="3" applyFont="1" applyFill="1" applyBorder="1" applyAlignment="1">
      <alignment horizontal="center" vertical="center" wrapText="1"/>
    </xf>
    <xf numFmtId="164" fontId="14" fillId="30" borderId="1" xfId="3" applyFont="1" applyFill="1" applyBorder="1" applyAlignment="1">
      <alignment horizontal="center" vertical="center" textRotation="255"/>
    </xf>
    <xf numFmtId="164" fontId="14" fillId="29" borderId="14" xfId="3" applyFont="1" applyFill="1" applyBorder="1" applyAlignment="1">
      <alignment horizontal="center" wrapText="1"/>
    </xf>
    <xf numFmtId="164" fontId="14" fillId="22" borderId="13" xfId="3" applyFont="1" applyFill="1" applyBorder="1" applyAlignment="1">
      <alignment horizontal="center" vertical="center" textRotation="255"/>
    </xf>
    <xf numFmtId="164" fontId="4" fillId="3" borderId="0" xfId="3" applyFont="1" applyFill="1" applyBorder="1" applyAlignment="1">
      <alignment horizontal="center"/>
    </xf>
    <xf numFmtId="167" fontId="5" fillId="3" borderId="0" xfId="3" applyNumberFormat="1" applyFont="1" applyFill="1" applyBorder="1" applyAlignment="1">
      <alignment horizontal="center" vertical="center" wrapText="1"/>
    </xf>
    <xf numFmtId="167" fontId="4" fillId="3" borderId="0" xfId="3" applyNumberFormat="1" applyFont="1" applyFill="1" applyBorder="1" applyAlignment="1">
      <alignment horizontal="center" vertical="center" wrapText="1"/>
    </xf>
    <xf numFmtId="164" fontId="4" fillId="3" borderId="0" xfId="3" applyFont="1" applyFill="1" applyBorder="1" applyAlignment="1">
      <alignment horizontal="center" vertical="center" wrapText="1"/>
    </xf>
    <xf numFmtId="164" fontId="4" fillId="3" borderId="0" xfId="3" applyFont="1" applyFill="1" applyBorder="1" applyAlignment="1">
      <alignment horizontal="center" vertical="center"/>
    </xf>
    <xf numFmtId="164" fontId="0" fillId="2" borderId="0" xfId="3" applyFont="1" applyFill="1"/>
    <xf numFmtId="164" fontId="3" fillId="2" borderId="0" xfId="3" applyFont="1" applyFill="1"/>
    <xf numFmtId="164" fontId="0" fillId="2" borderId="0" xfId="3" applyFont="1" applyFill="1"/>
    <xf numFmtId="164" fontId="4" fillId="3" borderId="0" xfId="3" applyFont="1" applyFill="1" applyBorder="1" applyAlignment="1">
      <alignment horizontal="center" vertical="center" wrapText="1"/>
    </xf>
    <xf numFmtId="164" fontId="6" fillId="4" borderId="0" xfId="3" applyFont="1" applyFill="1"/>
    <xf numFmtId="164" fontId="4" fillId="3" borderId="0" xfId="3" applyFont="1" applyFill="1" applyBorder="1" applyAlignment="1">
      <alignment horizontal="center"/>
    </xf>
    <xf numFmtId="164" fontId="4" fillId="3" borderId="0" xfId="3" applyFont="1" applyFill="1" applyAlignment="1">
      <alignment horizontal="center" vertical="center" wrapText="1"/>
    </xf>
    <xf numFmtId="164" fontId="6" fillId="2" borderId="0" xfId="3" applyFont="1" applyFill="1"/>
    <xf numFmtId="164" fontId="4" fillId="4" borderId="1" xfId="3" applyFont="1" applyFill="1" applyBorder="1" applyAlignment="1">
      <alignment horizontal="center"/>
    </xf>
    <xf numFmtId="164" fontId="4" fillId="4" borderId="2" xfId="3" applyFont="1" applyFill="1" applyBorder="1" applyAlignment="1">
      <alignment horizontal="center"/>
    </xf>
    <xf numFmtId="164" fontId="4" fillId="4" borderId="3" xfId="3" applyFont="1" applyFill="1" applyBorder="1" applyAlignment="1">
      <alignment horizontal="center"/>
    </xf>
    <xf numFmtId="164" fontId="0" fillId="2" borderId="0" xfId="3" applyFont="1" applyFill="1" applyAlignment="1">
      <alignment wrapText="1"/>
    </xf>
    <xf numFmtId="164" fontId="6" fillId="4" borderId="0" xfId="3" applyFont="1" applyFill="1" applyAlignment="1">
      <alignment wrapText="1"/>
    </xf>
    <xf numFmtId="164" fontId="4" fillId="4" borderId="4" xfId="3" applyFont="1" applyFill="1" applyBorder="1" applyAlignment="1">
      <alignment wrapText="1"/>
    </xf>
    <xf numFmtId="164" fontId="5" fillId="4" borderId="5" xfId="3" applyFont="1" applyFill="1" applyBorder="1" applyAlignment="1">
      <alignment wrapText="1"/>
    </xf>
    <xf numFmtId="164" fontId="5" fillId="4" borderId="4" xfId="3" applyFont="1" applyFill="1" applyBorder="1" applyAlignment="1">
      <alignment wrapText="1"/>
    </xf>
    <xf numFmtId="164" fontId="4" fillId="4" borderId="4" xfId="3" applyFont="1" applyFill="1" applyBorder="1" applyAlignment="1">
      <alignment horizontal="left" wrapText="1"/>
    </xf>
    <xf numFmtId="164" fontId="4" fillId="4" borderId="6" xfId="3" applyFont="1" applyFill="1" applyBorder="1" applyAlignment="1">
      <alignment wrapText="1"/>
    </xf>
    <xf numFmtId="164" fontId="6" fillId="2" borderId="0" xfId="3" applyFont="1" applyFill="1" applyAlignment="1">
      <alignment wrapText="1"/>
    </xf>
    <xf numFmtId="164" fontId="7" fillId="5" borderId="1" xfId="3" applyFont="1" applyFill="1" applyBorder="1" applyAlignment="1">
      <alignment horizontal="left" vertical="center" wrapText="1"/>
    </xf>
    <xf numFmtId="168" fontId="0" fillId="2" borderId="1" xfId="1" applyNumberFormat="1" applyFont="1" applyFill="1" applyBorder="1" applyAlignment="1" applyProtection="1">
      <alignment horizontal="center" vertical="center"/>
    </xf>
    <xf numFmtId="164" fontId="0" fillId="4" borderId="7" xfId="3" applyFont="1" applyFill="1" applyBorder="1"/>
    <xf numFmtId="164" fontId="0" fillId="6" borderId="1" xfId="3" applyFont="1" applyFill="1" applyBorder="1" applyAlignment="1">
      <alignment horizontal="center" vertical="center"/>
    </xf>
    <xf numFmtId="9" fontId="0" fillId="6" borderId="1" xfId="2" applyFont="1" applyFill="1" applyBorder="1" applyAlignment="1" applyProtection="1">
      <alignment horizontal="center" vertical="center"/>
    </xf>
    <xf numFmtId="168" fontId="0" fillId="6" borderId="1" xfId="3" applyNumberFormat="1" applyFont="1" applyFill="1" applyBorder="1" applyAlignment="1">
      <alignment vertical="center"/>
    </xf>
    <xf numFmtId="164" fontId="0" fillId="7" borderId="1" xfId="3" applyFont="1" applyFill="1" applyBorder="1" applyAlignment="1">
      <alignment horizontal="center" vertical="center"/>
    </xf>
    <xf numFmtId="9" fontId="0" fillId="7" borderId="1" xfId="2" applyFont="1" applyFill="1" applyBorder="1" applyAlignment="1" applyProtection="1">
      <alignment horizontal="center" vertical="center"/>
    </xf>
    <xf numFmtId="168" fontId="0" fillId="7" borderId="1" xfId="3" applyNumberFormat="1" applyFont="1" applyFill="1" applyBorder="1" applyAlignment="1">
      <alignment vertical="center"/>
    </xf>
    <xf numFmtId="164" fontId="0" fillId="8" borderId="1" xfId="3" applyFont="1" applyFill="1" applyBorder="1" applyAlignment="1">
      <alignment horizontal="center" vertical="center"/>
    </xf>
    <xf numFmtId="9" fontId="0" fillId="8" borderId="1" xfId="2" applyFont="1" applyFill="1" applyBorder="1" applyAlignment="1" applyProtection="1">
      <alignment horizontal="center" vertical="center"/>
    </xf>
    <xf numFmtId="168" fontId="0" fillId="8" borderId="1" xfId="3" applyNumberFormat="1" applyFont="1" applyFill="1" applyBorder="1" applyAlignment="1">
      <alignment vertical="center"/>
    </xf>
    <xf numFmtId="164" fontId="0" fillId="9" borderId="1" xfId="3" applyFont="1" applyFill="1" applyBorder="1" applyAlignment="1">
      <alignment horizontal="center" vertical="center"/>
    </xf>
    <xf numFmtId="9" fontId="0" fillId="9" borderId="1" xfId="2" applyFont="1" applyFill="1" applyBorder="1" applyAlignment="1" applyProtection="1">
      <alignment horizontal="center" vertical="center"/>
    </xf>
    <xf numFmtId="168" fontId="0" fillId="9" borderId="1" xfId="3" applyNumberFormat="1" applyFont="1" applyFill="1" applyBorder="1" applyAlignment="1">
      <alignment vertical="center"/>
    </xf>
    <xf numFmtId="164" fontId="0" fillId="10" borderId="1" xfId="3" applyFont="1" applyFill="1" applyBorder="1" applyAlignment="1">
      <alignment horizontal="center" vertical="center"/>
    </xf>
    <xf numFmtId="9" fontId="0" fillId="10" borderId="1" xfId="2" applyFont="1" applyFill="1" applyBorder="1" applyAlignment="1" applyProtection="1">
      <alignment horizontal="center" vertical="center"/>
    </xf>
    <xf numFmtId="168" fontId="0" fillId="10" borderId="1" xfId="3" applyNumberFormat="1" applyFont="1" applyFill="1" applyBorder="1" applyAlignment="1">
      <alignment vertical="center"/>
    </xf>
    <xf numFmtId="164" fontId="0" fillId="11" borderId="1" xfId="3" applyFont="1" applyFill="1" applyBorder="1" applyAlignment="1">
      <alignment horizontal="center" vertical="center"/>
    </xf>
    <xf numFmtId="9" fontId="0" fillId="11" borderId="1" xfId="2" applyFont="1" applyFill="1" applyBorder="1" applyAlignment="1" applyProtection="1">
      <alignment horizontal="center" vertical="center"/>
    </xf>
    <xf numFmtId="168" fontId="0" fillId="11" borderId="1" xfId="3" applyNumberFormat="1" applyFont="1" applyFill="1" applyBorder="1" applyAlignment="1">
      <alignment vertical="center"/>
    </xf>
    <xf numFmtId="164" fontId="0" fillId="12" borderId="1" xfId="3" applyFont="1" applyFill="1" applyBorder="1" applyAlignment="1">
      <alignment horizontal="center" vertical="center"/>
    </xf>
    <xf numFmtId="9" fontId="0" fillId="12" borderId="1" xfId="2" applyFont="1" applyFill="1" applyBorder="1" applyAlignment="1" applyProtection="1">
      <alignment horizontal="center" vertical="center"/>
    </xf>
    <xf numFmtId="168" fontId="0" fillId="12" borderId="1" xfId="3" applyNumberFormat="1" applyFont="1" applyFill="1" applyBorder="1" applyAlignment="1">
      <alignment vertical="center"/>
    </xf>
    <xf numFmtId="164" fontId="0" fillId="13" borderId="1" xfId="3" applyFont="1" applyFill="1" applyBorder="1" applyAlignment="1">
      <alignment horizontal="center" vertical="center"/>
    </xf>
    <xf numFmtId="9" fontId="0" fillId="13" borderId="1" xfId="2" applyFont="1" applyFill="1" applyBorder="1" applyAlignment="1" applyProtection="1">
      <alignment horizontal="center" vertical="center"/>
    </xf>
    <xf numFmtId="168" fontId="0" fillId="13" borderId="1" xfId="3" applyNumberFormat="1" applyFont="1" applyFill="1" applyBorder="1" applyAlignment="1">
      <alignment vertical="center"/>
    </xf>
    <xf numFmtId="164" fontId="0" fillId="14" borderId="1" xfId="3" applyFont="1" applyFill="1" applyBorder="1" applyAlignment="1">
      <alignment horizontal="center" vertical="center"/>
    </xf>
    <xf numFmtId="9" fontId="0" fillId="14" borderId="1" xfId="2" applyFont="1" applyFill="1" applyBorder="1" applyAlignment="1" applyProtection="1">
      <alignment horizontal="center" vertical="center"/>
    </xf>
    <xf numFmtId="168" fontId="0" fillId="14" borderId="1" xfId="3" applyNumberFormat="1" applyFont="1" applyFill="1" applyBorder="1" applyAlignment="1">
      <alignment vertical="center"/>
    </xf>
    <xf numFmtId="164" fontId="0" fillId="15" borderId="1" xfId="3" applyFont="1" applyFill="1" applyBorder="1" applyAlignment="1">
      <alignment horizontal="center" vertical="center"/>
    </xf>
    <xf numFmtId="9" fontId="0" fillId="15" borderId="1" xfId="2" applyFont="1" applyFill="1" applyBorder="1" applyAlignment="1" applyProtection="1">
      <alignment horizontal="center" vertical="center"/>
    </xf>
    <xf numFmtId="168" fontId="0" fillId="15" borderId="1" xfId="3" applyNumberFormat="1" applyFont="1" applyFill="1" applyBorder="1" applyAlignment="1">
      <alignment vertical="center"/>
    </xf>
    <xf numFmtId="164" fontId="0" fillId="16" borderId="1" xfId="3" applyFont="1" applyFill="1" applyBorder="1" applyAlignment="1">
      <alignment horizontal="center" vertical="center"/>
    </xf>
    <xf numFmtId="9" fontId="0" fillId="16" borderId="1" xfId="2" applyFont="1" applyFill="1" applyBorder="1" applyAlignment="1" applyProtection="1">
      <alignment horizontal="center" vertical="center"/>
    </xf>
    <xf numFmtId="168" fontId="0" fillId="16" borderId="1" xfId="3" applyNumberFormat="1" applyFont="1" applyFill="1" applyBorder="1" applyAlignment="1">
      <alignment vertical="center"/>
    </xf>
    <xf numFmtId="164" fontId="7" fillId="5" borderId="4" xfId="3" applyFont="1" applyFill="1" applyBorder="1" applyAlignment="1">
      <alignment horizontal="left" vertical="center" wrapText="1"/>
    </xf>
    <xf numFmtId="168" fontId="0" fillId="2" borderId="4" xfId="1" applyNumberFormat="1" applyFont="1" applyFill="1" applyBorder="1" applyAlignment="1" applyProtection="1">
      <alignment horizontal="center" vertical="center"/>
    </xf>
    <xf numFmtId="164" fontId="0" fillId="4" borderId="8" xfId="3" applyFont="1" applyFill="1" applyBorder="1"/>
    <xf numFmtId="164" fontId="0" fillId="6" borderId="4" xfId="3" applyFont="1" applyFill="1" applyBorder="1" applyAlignment="1">
      <alignment horizontal="center" vertical="center"/>
    </xf>
    <xf numFmtId="9" fontId="0" fillId="6" borderId="4" xfId="2" applyFont="1" applyFill="1" applyBorder="1" applyAlignment="1" applyProtection="1">
      <alignment horizontal="center" vertical="center"/>
    </xf>
    <xf numFmtId="168" fontId="0" fillId="6" borderId="4" xfId="3" applyNumberFormat="1" applyFont="1" applyFill="1" applyBorder="1" applyAlignment="1">
      <alignment vertical="center"/>
    </xf>
    <xf numFmtId="164" fontId="0" fillId="7" borderId="4" xfId="3" applyFont="1" applyFill="1" applyBorder="1" applyAlignment="1">
      <alignment horizontal="center" vertical="center"/>
    </xf>
    <xf numFmtId="9" fontId="0" fillId="7" borderId="4" xfId="2" applyFont="1" applyFill="1" applyBorder="1" applyAlignment="1" applyProtection="1">
      <alignment horizontal="center" vertical="center"/>
    </xf>
    <xf numFmtId="164" fontId="0" fillId="8" borderId="4" xfId="3" applyFont="1" applyFill="1" applyBorder="1" applyAlignment="1">
      <alignment horizontal="center" vertical="center"/>
    </xf>
    <xf numFmtId="9" fontId="0" fillId="8" borderId="4" xfId="2" applyFont="1" applyFill="1" applyBorder="1" applyAlignment="1" applyProtection="1">
      <alignment horizontal="center" vertical="center"/>
    </xf>
    <xf numFmtId="168" fontId="0" fillId="8" borderId="4" xfId="3" applyNumberFormat="1" applyFont="1" applyFill="1" applyBorder="1" applyAlignment="1">
      <alignment vertical="center"/>
    </xf>
    <xf numFmtId="164" fontId="0" fillId="9" borderId="4" xfId="3" applyFont="1" applyFill="1" applyBorder="1" applyAlignment="1">
      <alignment horizontal="center" vertical="center"/>
    </xf>
    <xf numFmtId="9" fontId="0" fillId="9" borderId="4" xfId="2" applyFont="1" applyFill="1" applyBorder="1" applyAlignment="1" applyProtection="1">
      <alignment horizontal="center" vertical="center"/>
    </xf>
    <xf numFmtId="168" fontId="0" fillId="9" borderId="4" xfId="3" applyNumberFormat="1" applyFont="1" applyFill="1" applyBorder="1" applyAlignment="1">
      <alignment vertical="center"/>
    </xf>
    <xf numFmtId="168" fontId="0" fillId="7" borderId="4" xfId="3" applyNumberFormat="1" applyFont="1" applyFill="1" applyBorder="1" applyAlignment="1">
      <alignment vertical="center"/>
    </xf>
    <xf numFmtId="164" fontId="0" fillId="10" borderId="4" xfId="3" applyFont="1" applyFill="1" applyBorder="1" applyAlignment="1">
      <alignment horizontal="center" vertical="center"/>
    </xf>
    <xf numFmtId="9" fontId="0" fillId="10" borderId="4" xfId="2" applyFont="1" applyFill="1" applyBorder="1" applyAlignment="1" applyProtection="1">
      <alignment horizontal="center" vertical="center"/>
    </xf>
    <xf numFmtId="168" fontId="0" fillId="10" borderId="4" xfId="3" applyNumberFormat="1" applyFont="1" applyFill="1" applyBorder="1" applyAlignment="1">
      <alignment vertical="center"/>
    </xf>
    <xf numFmtId="164" fontId="0" fillId="11" borderId="4" xfId="3" applyFont="1" applyFill="1" applyBorder="1" applyAlignment="1">
      <alignment horizontal="center" vertical="center"/>
    </xf>
    <xf numFmtId="9" fontId="0" fillId="11" borderId="4" xfId="2" applyFont="1" applyFill="1" applyBorder="1" applyAlignment="1" applyProtection="1">
      <alignment horizontal="center" vertical="center"/>
    </xf>
    <xf numFmtId="168" fontId="0" fillId="11" borderId="4" xfId="3" applyNumberFormat="1" applyFont="1" applyFill="1" applyBorder="1" applyAlignment="1">
      <alignment vertical="center"/>
    </xf>
    <xf numFmtId="164" fontId="0" fillId="12" borderId="4" xfId="3" applyFont="1" applyFill="1" applyBorder="1" applyAlignment="1">
      <alignment horizontal="center" vertical="center"/>
    </xf>
    <xf numFmtId="9" fontId="0" fillId="12" borderId="4" xfId="2" applyFont="1" applyFill="1" applyBorder="1" applyAlignment="1" applyProtection="1">
      <alignment horizontal="center" vertical="center"/>
    </xf>
    <xf numFmtId="168" fontId="0" fillId="12" borderId="4" xfId="3" applyNumberFormat="1" applyFont="1" applyFill="1" applyBorder="1" applyAlignment="1">
      <alignment vertical="center"/>
    </xf>
    <xf numFmtId="164" fontId="0" fillId="13" borderId="4" xfId="3" applyFont="1" applyFill="1" applyBorder="1" applyAlignment="1">
      <alignment horizontal="center" vertical="center"/>
    </xf>
    <xf numFmtId="9" fontId="0" fillId="13" borderId="4" xfId="2" applyFont="1" applyFill="1" applyBorder="1" applyAlignment="1" applyProtection="1">
      <alignment horizontal="center" vertical="center"/>
    </xf>
    <xf numFmtId="168" fontId="0" fillId="13" borderId="4" xfId="3" applyNumberFormat="1" applyFont="1" applyFill="1" applyBorder="1" applyAlignment="1">
      <alignment vertical="center"/>
    </xf>
    <xf numFmtId="164" fontId="0" fillId="14" borderId="4" xfId="3" applyFont="1" applyFill="1" applyBorder="1" applyAlignment="1">
      <alignment horizontal="center" vertical="center"/>
    </xf>
    <xf numFmtId="9" fontId="0" fillId="14" borderId="4" xfId="2" applyFont="1" applyFill="1" applyBorder="1" applyAlignment="1" applyProtection="1">
      <alignment horizontal="center" vertical="center"/>
    </xf>
    <xf numFmtId="168" fontId="0" fillId="14" borderId="4" xfId="3" applyNumberFormat="1" applyFont="1" applyFill="1" applyBorder="1" applyAlignment="1">
      <alignment vertical="center"/>
    </xf>
    <xf numFmtId="164" fontId="0" fillId="15" borderId="4" xfId="3" applyFont="1" applyFill="1" applyBorder="1" applyAlignment="1">
      <alignment horizontal="center" vertical="center"/>
    </xf>
    <xf numFmtId="9" fontId="0" fillId="15" borderId="4" xfId="2" applyFont="1" applyFill="1" applyBorder="1" applyAlignment="1" applyProtection="1">
      <alignment horizontal="center" vertical="center"/>
    </xf>
    <xf numFmtId="168" fontId="0" fillId="15" borderId="4" xfId="3" applyNumberFormat="1" applyFont="1" applyFill="1" applyBorder="1" applyAlignment="1">
      <alignment vertical="center"/>
    </xf>
    <xf numFmtId="164" fontId="0" fillId="16" borderId="4" xfId="3" applyFont="1" applyFill="1" applyBorder="1" applyAlignment="1">
      <alignment horizontal="center" vertical="center"/>
    </xf>
    <xf numFmtId="9" fontId="0" fillId="16" borderId="4" xfId="2" applyFont="1" applyFill="1" applyBorder="1" applyAlignment="1" applyProtection="1">
      <alignment horizontal="center" vertical="center"/>
    </xf>
    <xf numFmtId="168" fontId="0" fillId="16" borderId="4" xfId="3" applyNumberFormat="1" applyFont="1" applyFill="1" applyBorder="1" applyAlignment="1">
      <alignment vertical="center"/>
    </xf>
    <xf numFmtId="164" fontId="0" fillId="4" borderId="1" xfId="3" applyFont="1" applyFill="1" applyBorder="1"/>
    <xf numFmtId="164" fontId="7" fillId="5" borderId="9" xfId="3" applyFont="1" applyFill="1" applyBorder="1" applyAlignment="1">
      <alignment horizontal="left" vertical="center" wrapText="1"/>
    </xf>
    <xf numFmtId="168" fontId="0" fillId="2" borderId="9" xfId="1" applyNumberFormat="1" applyFont="1" applyFill="1" applyBorder="1" applyAlignment="1" applyProtection="1">
      <alignment horizontal="center" vertical="center"/>
    </xf>
    <xf numFmtId="164" fontId="0" fillId="4" borderId="10" xfId="3" applyFont="1" applyFill="1" applyBorder="1"/>
    <xf numFmtId="164" fontId="0" fillId="6" borderId="9" xfId="3" applyFont="1" applyFill="1" applyBorder="1" applyAlignment="1">
      <alignment horizontal="center" vertical="center"/>
    </xf>
    <xf numFmtId="9" fontId="0" fillId="6" borderId="9" xfId="2" applyFont="1" applyFill="1" applyBorder="1" applyAlignment="1" applyProtection="1">
      <alignment horizontal="center" vertical="center"/>
    </xf>
    <xf numFmtId="168" fontId="0" fillId="6" borderId="9" xfId="3" applyNumberFormat="1" applyFont="1" applyFill="1" applyBorder="1" applyAlignment="1">
      <alignment vertical="center"/>
    </xf>
    <xf numFmtId="164" fontId="0" fillId="7" borderId="9" xfId="3" applyFont="1" applyFill="1" applyBorder="1" applyAlignment="1">
      <alignment horizontal="center" vertical="center"/>
    </xf>
    <xf numFmtId="9" fontId="0" fillId="7" borderId="9" xfId="2" applyFont="1" applyFill="1" applyBorder="1" applyAlignment="1" applyProtection="1">
      <alignment horizontal="center" vertical="center"/>
    </xf>
    <xf numFmtId="164" fontId="0" fillId="8" borderId="9" xfId="3" applyFont="1" applyFill="1" applyBorder="1" applyAlignment="1">
      <alignment horizontal="center" vertical="center"/>
    </xf>
    <xf numFmtId="9" fontId="0" fillId="8" borderId="9" xfId="2" applyFont="1" applyFill="1" applyBorder="1" applyAlignment="1" applyProtection="1">
      <alignment horizontal="center" vertical="center"/>
    </xf>
    <xf numFmtId="168" fontId="0" fillId="8" borderId="9" xfId="3" applyNumberFormat="1" applyFont="1" applyFill="1" applyBorder="1" applyAlignment="1">
      <alignment vertical="center"/>
    </xf>
    <xf numFmtId="164" fontId="0" fillId="9" borderId="9" xfId="3" applyFont="1" applyFill="1" applyBorder="1" applyAlignment="1">
      <alignment horizontal="center" vertical="center"/>
    </xf>
    <xf numFmtId="9" fontId="0" fillId="9" borderId="9" xfId="2" applyFont="1" applyFill="1" applyBorder="1" applyAlignment="1" applyProtection="1">
      <alignment horizontal="center" vertical="center"/>
    </xf>
    <xf numFmtId="168" fontId="0" fillId="9" borderId="9" xfId="3" applyNumberFormat="1" applyFont="1" applyFill="1" applyBorder="1" applyAlignment="1">
      <alignment vertical="center"/>
    </xf>
    <xf numFmtId="168" fontId="0" fillId="7" borderId="9" xfId="3" applyNumberFormat="1" applyFont="1" applyFill="1" applyBorder="1" applyAlignment="1">
      <alignment vertical="center"/>
    </xf>
    <xf numFmtId="164" fontId="0" fillId="10" borderId="9" xfId="3" applyFont="1" applyFill="1" applyBorder="1" applyAlignment="1">
      <alignment horizontal="center" vertical="center"/>
    </xf>
    <xf numFmtId="9" fontId="0" fillId="10" borderId="9" xfId="2" applyFont="1" applyFill="1" applyBorder="1" applyAlignment="1" applyProtection="1">
      <alignment horizontal="center" vertical="center"/>
    </xf>
    <xf numFmtId="168" fontId="0" fillId="10" borderId="9" xfId="3" applyNumberFormat="1" applyFont="1" applyFill="1" applyBorder="1" applyAlignment="1">
      <alignment vertical="center"/>
    </xf>
    <xf numFmtId="164" fontId="0" fillId="11" borderId="9" xfId="3" applyFont="1" applyFill="1" applyBorder="1" applyAlignment="1">
      <alignment horizontal="center" vertical="center"/>
    </xf>
    <xf numFmtId="9" fontId="0" fillId="11" borderId="9" xfId="2" applyFont="1" applyFill="1" applyBorder="1" applyAlignment="1" applyProtection="1">
      <alignment horizontal="center" vertical="center"/>
    </xf>
    <xf numFmtId="168" fontId="0" fillId="11" borderId="9" xfId="3" applyNumberFormat="1" applyFont="1" applyFill="1" applyBorder="1" applyAlignment="1">
      <alignment vertical="center"/>
    </xf>
    <xf numFmtId="164" fontId="0" fillId="12" borderId="9" xfId="3" applyFont="1" applyFill="1" applyBorder="1" applyAlignment="1">
      <alignment horizontal="center" vertical="center"/>
    </xf>
    <xf numFmtId="9" fontId="0" fillId="12" borderId="9" xfId="2" applyFont="1" applyFill="1" applyBorder="1" applyAlignment="1" applyProtection="1">
      <alignment horizontal="center" vertical="center"/>
    </xf>
    <xf numFmtId="168" fontId="0" fillId="12" borderId="9" xfId="3" applyNumberFormat="1" applyFont="1" applyFill="1" applyBorder="1" applyAlignment="1">
      <alignment vertical="center"/>
    </xf>
    <xf numFmtId="164" fontId="0" fillId="13" borderId="9" xfId="3" applyFont="1" applyFill="1" applyBorder="1" applyAlignment="1">
      <alignment horizontal="center" vertical="center"/>
    </xf>
    <xf numFmtId="9" fontId="0" fillId="13" borderId="9" xfId="2" applyFont="1" applyFill="1" applyBorder="1" applyAlignment="1" applyProtection="1">
      <alignment horizontal="center" vertical="center"/>
    </xf>
    <xf numFmtId="168" fontId="0" fillId="13" borderId="9" xfId="3" applyNumberFormat="1" applyFont="1" applyFill="1" applyBorder="1" applyAlignment="1">
      <alignment vertical="center"/>
    </xf>
    <xf numFmtId="164" fontId="0" fillId="14" borderId="9" xfId="3" applyFont="1" applyFill="1" applyBorder="1" applyAlignment="1">
      <alignment horizontal="center" vertical="center"/>
    </xf>
    <xf numFmtId="9" fontId="0" fillId="14" borderId="9" xfId="2" applyFont="1" applyFill="1" applyBorder="1" applyAlignment="1" applyProtection="1">
      <alignment horizontal="center" vertical="center"/>
    </xf>
    <xf numFmtId="168" fontId="0" fillId="14" borderId="9" xfId="3" applyNumberFormat="1" applyFont="1" applyFill="1" applyBorder="1" applyAlignment="1">
      <alignment vertical="center"/>
    </xf>
    <xf numFmtId="164" fontId="0" fillId="15" borderId="9" xfId="3" applyFont="1" applyFill="1" applyBorder="1" applyAlignment="1">
      <alignment horizontal="center" vertical="center"/>
    </xf>
    <xf numFmtId="9" fontId="0" fillId="15" borderId="9" xfId="2" applyFont="1" applyFill="1" applyBorder="1" applyAlignment="1" applyProtection="1">
      <alignment horizontal="center" vertical="center"/>
    </xf>
    <xf numFmtId="168" fontId="0" fillId="15" borderId="9" xfId="3" applyNumberFormat="1" applyFont="1" applyFill="1" applyBorder="1" applyAlignment="1">
      <alignment vertical="center"/>
    </xf>
    <xf numFmtId="164" fontId="0" fillId="16" borderId="9" xfId="3" applyFont="1" applyFill="1" applyBorder="1" applyAlignment="1">
      <alignment horizontal="center" vertical="center"/>
    </xf>
    <xf numFmtId="9" fontId="0" fillId="16" borderId="9" xfId="2" applyFont="1" applyFill="1" applyBorder="1" applyAlignment="1" applyProtection="1">
      <alignment horizontal="center" vertical="center"/>
    </xf>
    <xf numFmtId="168" fontId="0" fillId="16" borderId="9" xfId="3" applyNumberFormat="1" applyFont="1" applyFill="1" applyBorder="1" applyAlignment="1">
      <alignment vertical="center"/>
    </xf>
    <xf numFmtId="164" fontId="7" fillId="5" borderId="11" xfId="3" applyFont="1" applyFill="1" applyBorder="1" applyAlignment="1">
      <alignment horizontal="left" vertical="center" wrapText="1"/>
    </xf>
    <xf numFmtId="168" fontId="0" fillId="2" borderId="11" xfId="1" applyNumberFormat="1" applyFont="1" applyFill="1" applyBorder="1" applyAlignment="1" applyProtection="1">
      <alignment horizontal="center" vertical="center"/>
    </xf>
    <xf numFmtId="164" fontId="0" fillId="4" borderId="12" xfId="3" applyFont="1" applyFill="1" applyBorder="1"/>
    <xf numFmtId="164" fontId="0" fillId="6" borderId="11" xfId="3" applyFont="1" applyFill="1" applyBorder="1" applyAlignment="1">
      <alignment horizontal="center" vertical="center"/>
    </xf>
    <xf numFmtId="9" fontId="0" fillId="6" borderId="11" xfId="2" applyFont="1" applyFill="1" applyBorder="1" applyAlignment="1" applyProtection="1">
      <alignment horizontal="center" vertical="center"/>
    </xf>
    <xf numFmtId="168" fontId="0" fillId="6" borderId="11" xfId="3" applyNumberFormat="1" applyFont="1" applyFill="1" applyBorder="1" applyAlignment="1">
      <alignment vertical="center"/>
    </xf>
    <xf numFmtId="164" fontId="0" fillId="7" borderId="11" xfId="3" applyFont="1" applyFill="1" applyBorder="1" applyAlignment="1">
      <alignment horizontal="center" vertical="center"/>
    </xf>
    <xf numFmtId="9" fontId="0" fillId="7" borderId="11" xfId="2" applyFont="1" applyFill="1" applyBorder="1" applyAlignment="1" applyProtection="1">
      <alignment horizontal="center" vertical="center"/>
    </xf>
    <xf numFmtId="168" fontId="0" fillId="7" borderId="11" xfId="3" applyNumberFormat="1" applyFont="1" applyFill="1" applyBorder="1" applyAlignment="1">
      <alignment vertical="center"/>
    </xf>
    <xf numFmtId="164" fontId="0" fillId="8" borderId="11" xfId="3" applyFont="1" applyFill="1" applyBorder="1" applyAlignment="1">
      <alignment horizontal="center" vertical="center"/>
    </xf>
    <xf numFmtId="9" fontId="0" fillId="8" borderId="11" xfId="2" applyFont="1" applyFill="1" applyBorder="1" applyAlignment="1" applyProtection="1">
      <alignment horizontal="center" vertical="center"/>
    </xf>
    <xf numFmtId="168" fontId="0" fillId="8" borderId="11" xfId="3" applyNumberFormat="1" applyFont="1" applyFill="1" applyBorder="1" applyAlignment="1">
      <alignment vertical="center"/>
    </xf>
    <xf numFmtId="164" fontId="0" fillId="9" borderId="11" xfId="3" applyFont="1" applyFill="1" applyBorder="1" applyAlignment="1">
      <alignment horizontal="center" vertical="center"/>
    </xf>
    <xf numFmtId="9" fontId="0" fillId="9" borderId="11" xfId="2" applyFont="1" applyFill="1" applyBorder="1" applyAlignment="1" applyProtection="1">
      <alignment horizontal="center" vertical="center"/>
    </xf>
    <xf numFmtId="168" fontId="0" fillId="9" borderId="11" xfId="3" applyNumberFormat="1" applyFont="1" applyFill="1" applyBorder="1" applyAlignment="1">
      <alignment vertical="center"/>
    </xf>
    <xf numFmtId="164" fontId="0" fillId="10" borderId="11" xfId="3" applyFont="1" applyFill="1" applyBorder="1" applyAlignment="1">
      <alignment horizontal="center" vertical="center"/>
    </xf>
    <xf numFmtId="9" fontId="0" fillId="10" borderId="11" xfId="2" applyFont="1" applyFill="1" applyBorder="1" applyAlignment="1" applyProtection="1">
      <alignment horizontal="center" vertical="center"/>
    </xf>
    <xf numFmtId="168" fontId="0" fillId="10" borderId="11" xfId="3" applyNumberFormat="1" applyFont="1" applyFill="1" applyBorder="1" applyAlignment="1">
      <alignment vertical="center"/>
    </xf>
    <xf numFmtId="164" fontId="0" fillId="11" borderId="11" xfId="3" applyFont="1" applyFill="1" applyBorder="1" applyAlignment="1">
      <alignment horizontal="center" vertical="center"/>
    </xf>
    <xf numFmtId="9" fontId="0" fillId="11" borderId="11" xfId="2" applyFont="1" applyFill="1" applyBorder="1" applyAlignment="1" applyProtection="1">
      <alignment horizontal="center" vertical="center"/>
    </xf>
    <xf numFmtId="168" fontId="0" fillId="11" borderId="11" xfId="3" applyNumberFormat="1" applyFont="1" applyFill="1" applyBorder="1" applyAlignment="1">
      <alignment vertical="center"/>
    </xf>
    <xf numFmtId="164" fontId="0" fillId="12" borderId="11" xfId="3" applyFont="1" applyFill="1" applyBorder="1" applyAlignment="1">
      <alignment horizontal="center" vertical="center"/>
    </xf>
    <xf numFmtId="9" fontId="0" fillId="12" borderId="11" xfId="2" applyFont="1" applyFill="1" applyBorder="1" applyAlignment="1" applyProtection="1">
      <alignment horizontal="center" vertical="center"/>
    </xf>
    <xf numFmtId="168" fontId="0" fillId="12" borderId="11" xfId="3" applyNumberFormat="1" applyFont="1" applyFill="1" applyBorder="1" applyAlignment="1">
      <alignment vertical="center"/>
    </xf>
    <xf numFmtId="164" fontId="0" fillId="13" borderId="11" xfId="3" applyFont="1" applyFill="1" applyBorder="1" applyAlignment="1">
      <alignment horizontal="center" vertical="center"/>
    </xf>
    <xf numFmtId="9" fontId="0" fillId="13" borderId="11" xfId="2" applyFont="1" applyFill="1" applyBorder="1" applyAlignment="1" applyProtection="1">
      <alignment horizontal="center" vertical="center"/>
    </xf>
    <xf numFmtId="168" fontId="0" fillId="13" borderId="11" xfId="3" applyNumberFormat="1" applyFont="1" applyFill="1" applyBorder="1" applyAlignment="1">
      <alignment vertical="center"/>
    </xf>
    <xf numFmtId="164" fontId="0" fillId="14" borderId="11" xfId="3" applyFont="1" applyFill="1" applyBorder="1" applyAlignment="1">
      <alignment horizontal="center" vertical="center"/>
    </xf>
    <xf numFmtId="9" fontId="0" fillId="14" borderId="11" xfId="2" applyFont="1" applyFill="1" applyBorder="1" applyAlignment="1" applyProtection="1">
      <alignment horizontal="center" vertical="center"/>
    </xf>
    <xf numFmtId="168" fontId="0" fillId="14" borderId="11" xfId="3" applyNumberFormat="1" applyFont="1" applyFill="1" applyBorder="1" applyAlignment="1">
      <alignment vertical="center"/>
    </xf>
    <xf numFmtId="164" fontId="0" fillId="15" borderId="11" xfId="3" applyFont="1" applyFill="1" applyBorder="1" applyAlignment="1">
      <alignment horizontal="center" vertical="center"/>
    </xf>
    <xf numFmtId="9" fontId="0" fillId="15" borderId="11" xfId="2" applyFont="1" applyFill="1" applyBorder="1" applyAlignment="1" applyProtection="1">
      <alignment horizontal="center" vertical="center"/>
    </xf>
    <xf numFmtId="168" fontId="0" fillId="15" borderId="11" xfId="3" applyNumberFormat="1" applyFont="1" applyFill="1" applyBorder="1" applyAlignment="1">
      <alignment vertical="center"/>
    </xf>
    <xf numFmtId="164" fontId="0" fillId="16" borderId="11" xfId="3" applyFont="1" applyFill="1" applyBorder="1" applyAlignment="1">
      <alignment horizontal="center" vertical="center"/>
    </xf>
    <xf numFmtId="9" fontId="0" fillId="16" borderId="11" xfId="2" applyFont="1" applyFill="1" applyBorder="1" applyAlignment="1" applyProtection="1">
      <alignment horizontal="center" vertical="center"/>
    </xf>
    <xf numFmtId="168" fontId="0" fillId="16" borderId="11" xfId="3" applyNumberFormat="1" applyFont="1" applyFill="1" applyBorder="1" applyAlignment="1">
      <alignment vertical="center"/>
    </xf>
    <xf numFmtId="166" fontId="0" fillId="13" borderId="1" xfId="1" applyFont="1" applyFill="1" applyBorder="1" applyAlignment="1" applyProtection="1">
      <alignment horizontal="center" vertical="center"/>
    </xf>
    <xf numFmtId="164" fontId="8" fillId="3" borderId="9" xfId="3" applyFont="1" applyFill="1" applyBorder="1" applyAlignment="1">
      <alignment horizontal="left" vertical="center" wrapText="1"/>
    </xf>
    <xf numFmtId="168" fontId="0" fillId="3" borderId="9" xfId="1" applyNumberFormat="1" applyFont="1" applyFill="1" applyBorder="1" applyAlignment="1" applyProtection="1">
      <alignment horizontal="center"/>
    </xf>
    <xf numFmtId="164" fontId="0" fillId="3" borderId="9" xfId="3" applyFont="1" applyFill="1" applyBorder="1" applyAlignment="1">
      <alignment vertical="center"/>
    </xf>
    <xf numFmtId="164" fontId="9" fillId="17" borderId="1" xfId="3" applyFont="1" applyFill="1" applyBorder="1"/>
    <xf numFmtId="164" fontId="0" fillId="17" borderId="7" xfId="3" applyFont="1" applyFill="1" applyBorder="1"/>
    <xf numFmtId="164" fontId="0" fillId="3" borderId="0" xfId="3" applyFont="1" applyFill="1" applyAlignment="1">
      <alignment vertical="center"/>
    </xf>
    <xf numFmtId="168" fontId="10" fillId="6" borderId="2" xfId="3" applyNumberFormat="1" applyFont="1" applyFill="1" applyBorder="1" applyAlignment="1">
      <alignment vertical="center"/>
    </xf>
    <xf numFmtId="164" fontId="0" fillId="3" borderId="2" xfId="3" applyFont="1" applyFill="1" applyBorder="1" applyAlignment="1">
      <alignment vertical="center"/>
    </xf>
    <xf numFmtId="168" fontId="10" fillId="7" borderId="2" xfId="3" applyNumberFormat="1" applyFont="1" applyFill="1" applyBorder="1" applyAlignment="1">
      <alignment vertical="center"/>
    </xf>
    <xf numFmtId="168" fontId="10" fillId="8" borderId="2" xfId="3" applyNumberFormat="1" applyFont="1" applyFill="1" applyBorder="1" applyAlignment="1">
      <alignment vertical="center"/>
    </xf>
    <xf numFmtId="168" fontId="10" fillId="9" borderId="2" xfId="3" applyNumberFormat="1" applyFont="1" applyFill="1" applyBorder="1" applyAlignment="1">
      <alignment vertical="center"/>
    </xf>
    <xf numFmtId="168" fontId="10" fillId="10" borderId="2" xfId="3" applyNumberFormat="1" applyFont="1" applyFill="1" applyBorder="1" applyAlignment="1">
      <alignment vertical="center"/>
    </xf>
    <xf numFmtId="168" fontId="10" fillId="11" borderId="3" xfId="3" applyNumberFormat="1" applyFont="1" applyFill="1" applyBorder="1" applyAlignment="1">
      <alignment vertical="center"/>
    </xf>
    <xf numFmtId="168" fontId="10" fillId="12" borderId="3" xfId="3" applyNumberFormat="1" applyFont="1" applyFill="1" applyBorder="1" applyAlignment="1">
      <alignment vertical="center"/>
    </xf>
    <xf numFmtId="168" fontId="10" fillId="18" borderId="2" xfId="3" applyNumberFormat="1" applyFont="1" applyFill="1" applyBorder="1" applyAlignment="1">
      <alignment vertical="center"/>
    </xf>
    <xf numFmtId="168" fontId="10" fillId="8" borderId="3" xfId="3" applyNumberFormat="1" applyFont="1" applyFill="1" applyBorder="1" applyAlignment="1">
      <alignment vertical="center"/>
    </xf>
    <xf numFmtId="168" fontId="10" fillId="13" borderId="3" xfId="3" applyNumberFormat="1" applyFont="1" applyFill="1" applyBorder="1" applyAlignment="1">
      <alignment vertical="center"/>
    </xf>
    <xf numFmtId="168" fontId="9" fillId="6" borderId="2" xfId="3" applyNumberFormat="1" applyFont="1" applyFill="1" applyBorder="1" applyAlignment="1">
      <alignment vertical="center"/>
    </xf>
    <xf numFmtId="168" fontId="9" fillId="7" borderId="2" xfId="3" applyNumberFormat="1" applyFont="1" applyFill="1" applyBorder="1" applyAlignment="1">
      <alignment vertical="center"/>
    </xf>
    <xf numFmtId="168" fontId="9" fillId="8" borderId="2" xfId="3" applyNumberFormat="1" applyFont="1" applyFill="1" applyBorder="1" applyAlignment="1">
      <alignment vertical="center"/>
    </xf>
    <xf numFmtId="168" fontId="9" fillId="9" borderId="2" xfId="3" applyNumberFormat="1" applyFont="1" applyFill="1" applyBorder="1" applyAlignment="1">
      <alignment vertical="center"/>
    </xf>
    <xf numFmtId="168" fontId="9" fillId="10" borderId="2" xfId="3" applyNumberFormat="1" applyFont="1" applyFill="1" applyBorder="1" applyAlignment="1">
      <alignment vertical="center"/>
    </xf>
    <xf numFmtId="168" fontId="9" fillId="11" borderId="3" xfId="3" applyNumberFormat="1" applyFont="1" applyFill="1" applyBorder="1" applyAlignment="1">
      <alignment vertical="center"/>
    </xf>
    <xf numFmtId="168" fontId="9" fillId="12" borderId="3" xfId="3" applyNumberFormat="1" applyFont="1" applyFill="1" applyBorder="1" applyAlignment="1">
      <alignment vertical="center"/>
    </xf>
    <xf numFmtId="168" fontId="9" fillId="18" borderId="2" xfId="3" applyNumberFormat="1" applyFont="1" applyFill="1" applyBorder="1" applyAlignment="1">
      <alignment vertical="center"/>
    </xf>
    <xf numFmtId="168" fontId="9" fillId="8" borderId="3" xfId="3" applyNumberFormat="1" applyFont="1" applyFill="1" applyBorder="1" applyAlignment="1">
      <alignment vertical="center"/>
    </xf>
    <xf numFmtId="168" fontId="9" fillId="13" borderId="3" xfId="3" applyNumberFormat="1" applyFont="1" applyFill="1" applyBorder="1" applyAlignment="1">
      <alignment vertical="center"/>
    </xf>
    <xf numFmtId="168" fontId="9" fillId="11" borderId="2" xfId="3" applyNumberFormat="1" applyFont="1" applyFill="1" applyBorder="1" applyAlignment="1">
      <alignment vertical="center"/>
    </xf>
    <xf numFmtId="168" fontId="9" fillId="13" borderId="2" xfId="3" applyNumberFormat="1" applyFont="1" applyFill="1" applyBorder="1" applyAlignment="1">
      <alignment vertical="center"/>
    </xf>
    <xf numFmtId="164" fontId="9" fillId="19" borderId="1" xfId="3" applyFont="1" applyFill="1" applyBorder="1"/>
    <xf numFmtId="164" fontId="0" fillId="19" borderId="7" xfId="3" applyFont="1" applyFill="1" applyBorder="1"/>
    <xf numFmtId="168" fontId="0" fillId="2" borderId="0" xfId="3" applyNumberFormat="1" applyFont="1" applyFill="1"/>
    <xf numFmtId="164" fontId="4" fillId="3" borderId="0" xfId="3" applyFont="1" applyFill="1" applyAlignment="1">
      <alignment wrapText="1"/>
    </xf>
    <xf numFmtId="9" fontId="0" fillId="2" borderId="1" xfId="3" applyNumberFormat="1" applyFont="1" applyFill="1" applyBorder="1" applyAlignment="1">
      <alignment horizontal="center"/>
    </xf>
    <xf numFmtId="9" fontId="0" fillId="2" borderId="0" xfId="3" applyNumberFormat="1" applyFont="1" applyFill="1" applyBorder="1" applyAlignment="1">
      <alignment horizontal="center"/>
    </xf>
    <xf numFmtId="169" fontId="0" fillId="2" borderId="0" xfId="3" applyNumberFormat="1" applyFont="1" applyFill="1" applyBorder="1" applyAlignment="1">
      <alignment horizontal="center"/>
    </xf>
    <xf numFmtId="164" fontId="4" fillId="2" borderId="0" xfId="3" applyFont="1" applyFill="1" applyAlignment="1">
      <alignment wrapText="1"/>
    </xf>
    <xf numFmtId="164" fontId="9" fillId="2" borderId="0" xfId="3" applyFont="1" applyFill="1"/>
    <xf numFmtId="164" fontId="4" fillId="3" borderId="0" xfId="3" applyFont="1" applyFill="1"/>
    <xf numFmtId="164" fontId="4" fillId="3" borderId="0" xfId="3" applyFont="1" applyFill="1" applyAlignment="1">
      <alignment horizontal="center"/>
    </xf>
    <xf numFmtId="9" fontId="0" fillId="2" borderId="0" xfId="2" applyFont="1" applyFill="1" applyBorder="1" applyAlignment="1" applyProtection="1"/>
    <xf numFmtId="166" fontId="0" fillId="2" borderId="0" xfId="1" applyFont="1" applyFill="1" applyBorder="1" applyAlignment="1" applyProtection="1"/>
    <xf numFmtId="164" fontId="9" fillId="4" borderId="1" xfId="3" applyFont="1" applyFill="1" applyBorder="1"/>
    <xf numFmtId="164" fontId="0" fillId="2" borderId="1" xfId="3" applyFont="1" applyFill="1" applyBorder="1"/>
    <xf numFmtId="164" fontId="0" fillId="0" borderId="0" xfId="3" applyFont="1"/>
    <xf numFmtId="164" fontId="9" fillId="2" borderId="5" xfId="3" applyFont="1" applyFill="1" applyBorder="1"/>
    <xf numFmtId="164" fontId="4" fillId="3" borderId="1" xfId="3" applyFont="1" applyFill="1" applyBorder="1" applyAlignment="1">
      <alignment wrapText="1"/>
    </xf>
    <xf numFmtId="164" fontId="4" fillId="3" borderId="0" xfId="3" applyFont="1" applyFill="1" applyBorder="1" applyAlignment="1">
      <alignment wrapText="1"/>
    </xf>
    <xf numFmtId="164" fontId="8" fillId="5" borderId="1" xfId="3" applyFont="1" applyFill="1" applyBorder="1" applyAlignment="1">
      <alignment horizontal="left" vertical="center" wrapText="1"/>
    </xf>
    <xf numFmtId="164" fontId="8" fillId="5" borderId="1" xfId="3" applyFont="1" applyFill="1" applyBorder="1" applyAlignment="1">
      <alignment horizontal="center" vertical="center" wrapText="1"/>
    </xf>
    <xf numFmtId="170" fontId="0" fillId="2" borderId="0" xfId="3" applyNumberFormat="1" applyFont="1" applyFill="1" applyBorder="1" applyAlignment="1" applyProtection="1"/>
    <xf numFmtId="164" fontId="11" fillId="5" borderId="1" xfId="3" applyFont="1" applyFill="1" applyBorder="1" applyAlignment="1">
      <alignment horizontal="left" vertical="center" wrapText="1"/>
    </xf>
    <xf numFmtId="164" fontId="11" fillId="5" borderId="1" xfId="3" applyFont="1" applyFill="1" applyBorder="1" applyAlignment="1">
      <alignment horizontal="center" vertical="center" wrapText="1"/>
    </xf>
    <xf numFmtId="171" fontId="0" fillId="2" borderId="0" xfId="3" applyNumberFormat="1" applyFont="1" applyFill="1" applyAlignment="1">
      <alignment horizontal="center" vertical="center"/>
    </xf>
    <xf numFmtId="164" fontId="12" fillId="2" borderId="0" xfId="3" applyFont="1" applyFill="1"/>
    <xf numFmtId="164" fontId="13" fillId="0" borderId="0" xfId="3" applyFont="1"/>
    <xf numFmtId="164" fontId="0" fillId="0" borderId="0" xfId="3" applyFont="1"/>
    <xf numFmtId="164" fontId="2" fillId="0" borderId="0" xfId="3" applyFont="1" applyAlignment="1">
      <alignment horizontal="left" wrapText="1"/>
    </xf>
    <xf numFmtId="164" fontId="7" fillId="2" borderId="0" xfId="3" applyFont="1" applyFill="1" applyBorder="1" applyAlignment="1">
      <alignment wrapText="1"/>
    </xf>
    <xf numFmtId="164" fontId="14" fillId="2" borderId="0" xfId="3" applyFont="1" applyFill="1" applyBorder="1" applyAlignment="1">
      <alignment horizontal="left" wrapText="1"/>
    </xf>
    <xf numFmtId="164" fontId="14" fillId="20" borderId="1" xfId="3" applyFont="1" applyFill="1" applyBorder="1" applyAlignment="1">
      <alignment horizontal="left" vertical="center" wrapText="1"/>
    </xf>
    <xf numFmtId="164" fontId="14" fillId="21" borderId="1" xfId="3" applyFont="1" applyFill="1" applyBorder="1" applyAlignment="1">
      <alignment horizontal="center" vertical="center" wrapText="1"/>
    </xf>
    <xf numFmtId="164" fontId="0" fillId="0" borderId="0" xfId="3" applyFont="1" applyAlignment="1">
      <alignment wrapText="1"/>
    </xf>
    <xf numFmtId="164" fontId="14" fillId="2" borderId="0" xfId="3" applyFont="1" applyFill="1" applyBorder="1" applyAlignment="1">
      <alignment wrapText="1"/>
    </xf>
    <xf numFmtId="164" fontId="14" fillId="3" borderId="1" xfId="3" applyFont="1" applyFill="1" applyBorder="1" applyAlignment="1">
      <alignment vertical="center" wrapText="1"/>
    </xf>
    <xf numFmtId="164" fontId="14" fillId="3" borderId="1" xfId="3" applyFont="1" applyFill="1" applyBorder="1" applyAlignment="1">
      <alignment horizontal="center" vertical="center" wrapText="1"/>
    </xf>
    <xf numFmtId="164" fontId="7" fillId="2" borderId="0" xfId="3" applyFont="1" applyFill="1" applyBorder="1"/>
    <xf numFmtId="164" fontId="8" fillId="23" borderId="1" xfId="3" applyFont="1" applyFill="1" applyBorder="1" applyAlignment="1">
      <alignment horizontal="left" vertical="center" wrapText="1"/>
    </xf>
    <xf numFmtId="164" fontId="7" fillId="24" borderId="7" xfId="3" applyFont="1" applyFill="1" applyBorder="1" applyAlignment="1">
      <alignment horizontal="center" vertical="center"/>
    </xf>
    <xf numFmtId="164" fontId="7" fillId="24" borderId="1" xfId="3" applyFont="1" applyFill="1" applyBorder="1" applyAlignment="1">
      <alignment horizontal="center" vertical="center"/>
    </xf>
    <xf numFmtId="164" fontId="8" fillId="25" borderId="1" xfId="3" applyFont="1" applyFill="1" applyBorder="1" applyAlignment="1">
      <alignment horizontal="left" vertical="center" wrapText="1"/>
    </xf>
    <xf numFmtId="0" fontId="0" fillId="19" borderId="1" xfId="3" applyNumberFormat="1" applyFont="1" applyFill="1" applyBorder="1" applyAlignment="1">
      <alignment horizontal="center" vertical="center" wrapText="1"/>
    </xf>
    <xf numFmtId="164" fontId="7" fillId="2" borderId="1" xfId="3" applyFont="1" applyFill="1" applyBorder="1" applyAlignment="1">
      <alignment wrapText="1"/>
    </xf>
    <xf numFmtId="164" fontId="0" fillId="0" borderId="1" xfId="3" applyFont="1" applyBorder="1" applyAlignment="1">
      <alignment horizontal="center" vertical="center" wrapText="1"/>
    </xf>
    <xf numFmtId="164" fontId="0" fillId="0" borderId="1" xfId="3" applyFont="1" applyBorder="1" applyAlignment="1">
      <alignment horizontal="center" vertical="center" wrapText="1"/>
    </xf>
    <xf numFmtId="164" fontId="0" fillId="0" borderId="1" xfId="3" applyFont="1" applyBorder="1" applyAlignment="1">
      <alignment horizontal="center" vertical="center" wrapText="1"/>
    </xf>
    <xf numFmtId="164" fontId="0" fillId="19" borderId="1" xfId="3" applyFont="1" applyFill="1" applyBorder="1" applyAlignment="1">
      <alignment horizontal="center" vertical="center" wrapText="1"/>
    </xf>
    <xf numFmtId="172" fontId="7" fillId="0" borderId="1" xfId="3" applyNumberFormat="1" applyFont="1" applyBorder="1" applyAlignment="1">
      <alignment horizontal="center" vertical="center" wrapText="1"/>
    </xf>
    <xf numFmtId="172" fontId="7" fillId="0" borderId="1" xfId="3" applyNumberFormat="1" applyFont="1" applyBorder="1" applyAlignment="1">
      <alignment horizontal="left" vertical="center" wrapText="1"/>
    </xf>
    <xf numFmtId="164" fontId="7" fillId="0" borderId="1" xfId="3" applyFont="1" applyBorder="1" applyAlignment="1">
      <alignment horizontal="center" vertical="center"/>
    </xf>
    <xf numFmtId="164" fontId="7" fillId="0" borderId="1" xfId="3" applyFont="1" applyBorder="1" applyAlignment="1">
      <alignment horizontal="center" vertical="center" wrapText="1"/>
    </xf>
    <xf numFmtId="164" fontId="7" fillId="19" borderId="1" xfId="3" applyFont="1" applyFill="1" applyBorder="1" applyAlignment="1">
      <alignment horizontal="center" vertical="center"/>
    </xf>
    <xf numFmtId="164" fontId="15" fillId="2" borderId="0" xfId="3" applyFont="1" applyFill="1" applyBorder="1"/>
    <xf numFmtId="164" fontId="7" fillId="0" borderId="1" xfId="3" applyFont="1" applyBorder="1" applyAlignment="1">
      <alignment horizontal="center" vertical="center" wrapText="1"/>
    </xf>
    <xf numFmtId="164" fontId="7" fillId="2" borderId="1" xfId="3" applyFont="1" applyFill="1" applyBorder="1" applyAlignment="1">
      <alignment horizontal="left" vertical="center" wrapText="1"/>
    </xf>
    <xf numFmtId="164" fontId="8" fillId="17" borderId="1" xfId="3" applyFont="1" applyFill="1" applyBorder="1" applyAlignment="1">
      <alignment horizontal="left" vertical="center" wrapText="1"/>
    </xf>
    <xf numFmtId="164" fontId="0" fillId="17" borderId="1" xfId="3" applyFont="1" applyFill="1" applyBorder="1" applyAlignment="1">
      <alignment horizontal="center" vertical="center" wrapText="1"/>
    </xf>
    <xf numFmtId="164" fontId="0" fillId="26" borderId="1" xfId="3" applyFont="1" applyFill="1" applyBorder="1" applyAlignment="1">
      <alignment horizontal="center" vertical="center" wrapText="1"/>
    </xf>
    <xf numFmtId="164" fontId="7" fillId="2" borderId="0" xfId="3" applyFont="1" applyFill="1" applyBorder="1"/>
    <xf numFmtId="164" fontId="8" fillId="25" borderId="1" xfId="3" applyFont="1" applyFill="1" applyBorder="1" applyAlignment="1">
      <alignment horizontal="left" vertical="center" wrapText="1"/>
    </xf>
    <xf numFmtId="164" fontId="0" fillId="0" borderId="0" xfId="3" applyFont="1"/>
    <xf numFmtId="164" fontId="0" fillId="27" borderId="1" xfId="3" applyFont="1" applyFill="1" applyBorder="1" applyAlignment="1">
      <alignment horizontal="center" vertical="center" wrapText="1"/>
    </xf>
    <xf numFmtId="1" fontId="0" fillId="27" borderId="1" xfId="3" applyNumberFormat="1" applyFont="1" applyFill="1" applyBorder="1" applyAlignment="1">
      <alignment horizontal="center" vertical="center" wrapText="1"/>
    </xf>
    <xf numFmtId="164" fontId="7" fillId="2" borderId="1" xfId="3" applyFont="1" applyFill="1" applyBorder="1" applyAlignment="1">
      <alignment horizontal="center" vertical="center"/>
    </xf>
    <xf numFmtId="173" fontId="7" fillId="2" borderId="0" xfId="3" applyNumberFormat="1" applyFont="1" applyFill="1" applyBorder="1"/>
    <xf numFmtId="173" fontId="8" fillId="25" borderId="1" xfId="3" applyNumberFormat="1" applyFont="1" applyFill="1" applyBorder="1" applyAlignment="1">
      <alignment horizontal="left" vertical="center" wrapText="1"/>
    </xf>
    <xf numFmtId="169" fontId="0" fillId="0" borderId="1" xfId="3" applyNumberFormat="1" applyFont="1" applyBorder="1" applyAlignment="1">
      <alignment horizontal="center" vertical="center" wrapText="1"/>
    </xf>
    <xf numFmtId="173" fontId="0" fillId="0" borderId="0" xfId="3" applyNumberFormat="1" applyFont="1"/>
    <xf numFmtId="169" fontId="7" fillId="2" borderId="1" xfId="3" applyNumberFormat="1" applyFont="1" applyFill="1" applyBorder="1" applyAlignment="1">
      <alignment horizontal="center" vertical="center" wrapText="1"/>
    </xf>
    <xf numFmtId="164" fontId="0" fillId="2" borderId="1" xfId="3" applyFont="1" applyFill="1" applyBorder="1" applyAlignment="1">
      <alignment horizontal="center" vertical="center" wrapText="1"/>
    </xf>
    <xf numFmtId="164" fontId="0" fillId="0" borderId="1" xfId="3" applyFont="1" applyBorder="1" applyAlignment="1">
      <alignment horizontal="center" vertical="center" wrapText="1"/>
    </xf>
    <xf numFmtId="164" fontId="0" fillId="23" borderId="1" xfId="3" applyFont="1" applyFill="1" applyBorder="1" applyAlignment="1">
      <alignment horizontal="center" vertical="center" wrapText="1"/>
    </xf>
    <xf numFmtId="164" fontId="8" fillId="25" borderId="1" xfId="3" applyFont="1" applyFill="1" applyBorder="1" applyAlignment="1">
      <alignment horizontal="left" vertical="center" wrapText="1"/>
    </xf>
    <xf numFmtId="164" fontId="2" fillId="0" borderId="1" xfId="3" applyFont="1" applyBorder="1" applyAlignment="1">
      <alignment horizontal="left" wrapText="1"/>
    </xf>
    <xf numFmtId="164" fontId="7" fillId="0" borderId="0" xfId="3" applyFont="1" applyBorder="1"/>
    <xf numFmtId="172" fontId="7" fillId="17" borderId="1" xfId="3" applyNumberFormat="1" applyFont="1" applyFill="1" applyBorder="1" applyAlignment="1">
      <alignment horizontal="center" vertical="center" wrapText="1"/>
    </xf>
    <xf numFmtId="164" fontId="14" fillId="28" borderId="13" xfId="3" applyFont="1" applyFill="1" applyBorder="1" applyAlignment="1">
      <alignment horizontal="center" vertical="center" textRotation="255"/>
    </xf>
    <xf numFmtId="164" fontId="8" fillId="15" borderId="1" xfId="3" applyFont="1" applyFill="1" applyBorder="1" applyAlignment="1">
      <alignment horizontal="left" vertical="center" wrapText="1"/>
    </xf>
    <xf numFmtId="164" fontId="0" fillId="28" borderId="13" xfId="3" applyFont="1" applyFill="1" applyBorder="1"/>
    <xf numFmtId="164" fontId="14" fillId="3" borderId="4" xfId="3" applyFont="1" applyFill="1" applyBorder="1" applyAlignment="1">
      <alignment horizontal="center" vertical="center" textRotation="255" wrapText="1"/>
    </xf>
    <xf numFmtId="164" fontId="14" fillId="3" borderId="1" xfId="3" applyFont="1" applyFill="1" applyBorder="1" applyAlignment="1">
      <alignment horizontal="center" vertical="center" wrapText="1"/>
    </xf>
    <xf numFmtId="164" fontId="8" fillId="27" borderId="1" xfId="3" applyFont="1" applyFill="1" applyBorder="1" applyAlignment="1">
      <alignment horizontal="left" vertical="center" wrapText="1"/>
    </xf>
    <xf numFmtId="164" fontId="0" fillId="7" borderId="1" xfId="3" applyFont="1" applyFill="1" applyBorder="1" applyAlignment="1">
      <alignment horizontal="center" vertical="center" wrapText="1"/>
    </xf>
    <xf numFmtId="164" fontId="0" fillId="0" borderId="1" xfId="3" applyFont="1" applyBorder="1" applyAlignment="1">
      <alignment horizontal="left" wrapText="1"/>
    </xf>
    <xf numFmtId="164" fontId="14" fillId="29" borderId="13" xfId="3" applyFont="1" applyFill="1" applyBorder="1" applyAlignment="1">
      <alignment horizontal="center" wrapText="1"/>
    </xf>
    <xf numFmtId="164" fontId="0" fillId="0" borderId="1" xfId="3" applyFont="1" applyBorder="1" applyAlignment="1">
      <alignment horizontal="left" vertical="center" wrapText="1"/>
    </xf>
    <xf numFmtId="172" fontId="7" fillId="0" borderId="1" xfId="3" applyNumberFormat="1" applyFont="1" applyBorder="1" applyAlignment="1">
      <alignment horizontal="center" vertical="center" wrapText="1"/>
    </xf>
    <xf numFmtId="164" fontId="0" fillId="0" borderId="1" xfId="3" applyFont="1" applyBorder="1"/>
    <xf numFmtId="164" fontId="0" fillId="0" borderId="0" xfId="3" applyFont="1" applyBorder="1" applyAlignment="1">
      <alignment horizontal="left" vertical="center" wrapText="1"/>
    </xf>
    <xf numFmtId="164" fontId="8" fillId="3" borderId="9" xfId="3" applyFont="1" applyFill="1" applyBorder="1" applyAlignment="1">
      <alignment horizontal="left" vertical="center" wrapText="1"/>
    </xf>
    <xf numFmtId="164" fontId="8" fillId="3" borderId="10" xfId="3" applyFont="1" applyFill="1" applyBorder="1" applyAlignment="1">
      <alignment horizontal="left" vertical="center" wrapText="1"/>
    </xf>
    <xf numFmtId="164" fontId="7" fillId="3" borderId="1" xfId="3" applyFont="1" applyFill="1" applyBorder="1" applyAlignment="1">
      <alignment horizontal="center" vertical="center" wrapText="1"/>
    </xf>
    <xf numFmtId="164" fontId="8" fillId="31" borderId="1" xfId="3" applyFont="1" applyFill="1" applyBorder="1" applyAlignment="1">
      <alignment horizontal="left" vertical="center" wrapText="1"/>
    </xf>
    <xf numFmtId="164" fontId="8" fillId="31" borderId="7" xfId="3" applyFont="1" applyFill="1" applyBorder="1" applyAlignment="1">
      <alignment horizontal="left" vertical="center" wrapText="1"/>
    </xf>
    <xf numFmtId="164" fontId="7" fillId="2" borderId="1" xfId="3" applyFont="1" applyFill="1" applyBorder="1" applyAlignment="1">
      <alignment horizontal="center" vertical="center" wrapText="1"/>
    </xf>
    <xf numFmtId="164" fontId="7" fillId="2" borderId="7" xfId="3" applyFont="1" applyFill="1" applyBorder="1" applyAlignment="1">
      <alignment horizontal="center" vertical="center"/>
    </xf>
    <xf numFmtId="164" fontId="7" fillId="2" borderId="7" xfId="3" applyFont="1" applyFill="1" applyBorder="1" applyAlignment="1">
      <alignment horizontal="center" vertical="center" wrapText="1"/>
    </xf>
    <xf numFmtId="164" fontId="7" fillId="17" borderId="7" xfId="3" applyFont="1" applyFill="1" applyBorder="1" applyAlignment="1">
      <alignment horizontal="center" vertical="center" wrapText="1"/>
    </xf>
    <xf numFmtId="172" fontId="14" fillId="30" borderId="7" xfId="3" applyNumberFormat="1" applyFont="1" applyFill="1" applyBorder="1" applyAlignment="1">
      <alignment horizontal="center" vertical="center" wrapText="1"/>
    </xf>
    <xf numFmtId="9" fontId="7" fillId="17" borderId="7" xfId="3" applyNumberFormat="1" applyFont="1" applyFill="1" applyBorder="1" applyAlignment="1">
      <alignment horizontal="center" vertical="center" wrapText="1"/>
    </xf>
    <xf numFmtId="164" fontId="8" fillId="3" borderId="1" xfId="3" applyFont="1" applyFill="1" applyBorder="1" applyAlignment="1">
      <alignment horizontal="left" vertical="center" wrapText="1"/>
    </xf>
    <xf numFmtId="164" fontId="8" fillId="3" borderId="7" xfId="3" applyFont="1" applyFill="1" applyBorder="1" applyAlignment="1">
      <alignment horizontal="left" vertical="center" wrapText="1"/>
    </xf>
    <xf numFmtId="164" fontId="7" fillId="3" borderId="1" xfId="3" applyFont="1" applyFill="1" applyBorder="1" applyAlignment="1">
      <alignment horizontal="center" vertical="center" wrapText="1"/>
    </xf>
    <xf numFmtId="164" fontId="2" fillId="0" borderId="1" xfId="3" applyFont="1" applyBorder="1" applyAlignment="1">
      <alignment horizontal="center" vertical="center" wrapText="1"/>
    </xf>
    <xf numFmtId="9" fontId="7" fillId="2" borderId="1" xfId="3" applyNumberFormat="1" applyFont="1" applyFill="1" applyBorder="1" applyAlignment="1">
      <alignment horizontal="center" vertical="center" wrapText="1"/>
    </xf>
    <xf numFmtId="172" fontId="7" fillId="2" borderId="1" xfId="3" applyNumberFormat="1" applyFont="1" applyFill="1" applyBorder="1" applyAlignment="1">
      <alignment horizontal="center" vertical="center" wrapText="1"/>
    </xf>
    <xf numFmtId="164" fontId="7" fillId="0" borderId="0" xfId="3" applyFont="1" applyAlignment="1">
      <alignment vertical="center" wrapText="1"/>
    </xf>
    <xf numFmtId="164" fontId="8" fillId="2" borderId="7" xfId="3" applyFont="1" applyFill="1" applyBorder="1" applyAlignment="1">
      <alignment horizontal="left" vertical="center" wrapText="1"/>
    </xf>
  </cellXfs>
  <cellStyles count="4">
    <cellStyle name="Currency" xfId="1" builtinId="4"/>
    <cellStyle name="Normal" xfId="0" builtinId="0"/>
    <cellStyle name="Percent" xfId="2" builtinId="5"/>
    <cellStyle name="TableStyleLight1" xfId="3" customBuilti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B3A2C7"/>
      <rgbColor rgb="FF953735"/>
      <rgbColor rgb="FFEBF1DE"/>
      <rgbColor rgb="FFDBEEF4"/>
      <rgbColor rgb="FF660066"/>
      <rgbColor rgb="FFD99694"/>
      <rgbColor rgb="FF0066CC"/>
      <rgbColor rgb="FFC6D9F1"/>
      <rgbColor rgb="FF000080"/>
      <rgbColor rgb="FFFF00FF"/>
      <rgbColor rgb="FFFCD5B5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CC99FF"/>
      <rgbColor rgb="FFFAC090"/>
      <rgbColor rgb="FF3366FF"/>
      <rgbColor rgb="FFE6E0EC"/>
      <rgbColor rgb="FF92D050"/>
      <rgbColor rgb="FFFFC000"/>
      <rgbColor rgb="FFF2DCDB"/>
      <rgbColor rgb="FFFF6600"/>
      <rgbColor rgb="FF666699"/>
      <rgbColor rgb="FFD9D9D9"/>
      <rgbColor rgb="FF1F497D"/>
      <rgbColor rgb="FF339966"/>
      <rgbColor rgb="FF003300"/>
      <rgbColor rgb="FF333300"/>
      <rgbColor rgb="FF993300"/>
      <rgbColor rgb="FF7030A0"/>
      <rgbColor rgb="FF333399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13</xdr:row>
      <xdr:rowOff>38100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81"/>
  <sheetViews>
    <sheetView windowProtection="1" topLeftCell="BD1" workbookViewId="0">
      <selection activeCell="BY5" sqref="BY5"/>
    </sheetView>
  </sheetViews>
  <sheetFormatPr baseColWidth="10" defaultColWidth="8.83203125" defaultRowHeight="12" x14ac:dyDescent="0"/>
  <cols>
    <col min="1" max="1025" width="8.83203125" style="10"/>
  </cols>
  <sheetData>
    <row r="1" spans="2:102" ht="18">
      <c r="D1" s="11"/>
      <c r="H1" s="10" t="s">
        <v>0</v>
      </c>
      <c r="I1" s="10" t="s">
        <v>1</v>
      </c>
      <c r="J1" s="12"/>
      <c r="K1" s="12"/>
      <c r="L1" s="12"/>
      <c r="N1" s="12"/>
      <c r="Q1" s="12"/>
      <c r="T1" s="12"/>
      <c r="W1" s="12"/>
      <c r="Z1" s="12"/>
      <c r="AC1" s="12"/>
      <c r="AF1" s="12"/>
      <c r="AI1" s="12"/>
      <c r="AX1" s="12"/>
      <c r="BS1" s="12"/>
      <c r="BU1" s="12"/>
      <c r="BV1" s="12"/>
      <c r="BW1" s="12"/>
      <c r="BY1" s="12"/>
      <c r="CB1" s="12"/>
      <c r="CE1" s="12"/>
      <c r="CH1" s="12"/>
      <c r="CN1" s="12"/>
    </row>
    <row r="2" spans="2:102" ht="13.5" customHeight="1">
      <c r="B2" s="9" t="s">
        <v>2</v>
      </c>
      <c r="C2" s="8" t="s">
        <v>3</v>
      </c>
      <c r="D2" s="8" t="s">
        <v>4</v>
      </c>
      <c r="E2" s="7" t="s">
        <v>5</v>
      </c>
      <c r="F2" s="6" t="s">
        <v>6</v>
      </c>
      <c r="G2" s="6" t="s">
        <v>7</v>
      </c>
      <c r="H2" s="6" t="s">
        <v>8</v>
      </c>
      <c r="I2" s="14"/>
      <c r="J2" s="5" t="s">
        <v>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6" t="s">
        <v>4</v>
      </c>
      <c r="CW2" s="16" t="s">
        <v>3</v>
      </c>
      <c r="CX2" s="17"/>
    </row>
    <row r="3" spans="2:102">
      <c r="B3" s="9"/>
      <c r="C3" s="8"/>
      <c r="D3" s="8"/>
      <c r="E3" s="7"/>
      <c r="F3" s="6"/>
      <c r="G3" s="6"/>
      <c r="H3" s="6"/>
      <c r="I3" s="14"/>
      <c r="J3" s="18">
        <v>1</v>
      </c>
      <c r="K3" s="19">
        <v>1</v>
      </c>
      <c r="L3" s="18">
        <v>1</v>
      </c>
      <c r="M3" s="18">
        <v>2</v>
      </c>
      <c r="N3" s="19">
        <v>2</v>
      </c>
      <c r="O3" s="18">
        <v>2</v>
      </c>
      <c r="P3" s="18">
        <v>3</v>
      </c>
      <c r="Q3" s="19">
        <v>3</v>
      </c>
      <c r="R3" s="18">
        <v>3</v>
      </c>
      <c r="S3" s="20">
        <v>4</v>
      </c>
      <c r="T3" s="19">
        <v>4</v>
      </c>
      <c r="U3" s="20">
        <v>4</v>
      </c>
      <c r="V3" s="20">
        <v>5</v>
      </c>
      <c r="W3" s="19">
        <v>5</v>
      </c>
      <c r="X3" s="20">
        <v>5</v>
      </c>
      <c r="Y3" s="18">
        <v>6</v>
      </c>
      <c r="Z3" s="19">
        <v>6</v>
      </c>
      <c r="AA3" s="18">
        <v>6</v>
      </c>
      <c r="AB3" s="18">
        <v>7</v>
      </c>
      <c r="AC3" s="19">
        <v>7</v>
      </c>
      <c r="AD3" s="18">
        <v>7</v>
      </c>
      <c r="AE3" s="20">
        <v>8</v>
      </c>
      <c r="AF3" s="19">
        <v>8</v>
      </c>
      <c r="AG3" s="20">
        <v>8</v>
      </c>
      <c r="AH3" s="18">
        <v>9</v>
      </c>
      <c r="AI3" s="19">
        <v>9</v>
      </c>
      <c r="AJ3" s="18">
        <v>9</v>
      </c>
      <c r="AK3" s="18">
        <v>10</v>
      </c>
      <c r="AL3" s="18">
        <v>10</v>
      </c>
      <c r="AM3" s="18">
        <v>10</v>
      </c>
      <c r="AN3" s="18">
        <v>11</v>
      </c>
      <c r="AO3" s="18">
        <v>11</v>
      </c>
      <c r="AP3" s="18">
        <v>11</v>
      </c>
      <c r="AQ3" s="18">
        <v>12</v>
      </c>
      <c r="AR3" s="18">
        <v>12</v>
      </c>
      <c r="AS3" s="18">
        <v>12</v>
      </c>
      <c r="AT3" s="18">
        <v>13</v>
      </c>
      <c r="AU3" s="18">
        <v>13</v>
      </c>
      <c r="AV3" s="18">
        <v>13</v>
      </c>
      <c r="AW3" s="18">
        <v>14</v>
      </c>
      <c r="AX3" s="19">
        <v>14</v>
      </c>
      <c r="AY3" s="18">
        <v>14</v>
      </c>
      <c r="AZ3" s="18">
        <v>15</v>
      </c>
      <c r="BA3" s="18">
        <v>15</v>
      </c>
      <c r="BB3" s="18">
        <v>15</v>
      </c>
      <c r="BC3" s="18">
        <v>16</v>
      </c>
      <c r="BD3" s="18">
        <v>16</v>
      </c>
      <c r="BE3" s="18">
        <v>16</v>
      </c>
      <c r="BF3" s="18">
        <v>17</v>
      </c>
      <c r="BG3" s="18">
        <v>17</v>
      </c>
      <c r="BH3" s="18">
        <v>17</v>
      </c>
      <c r="BI3" s="18">
        <v>18</v>
      </c>
      <c r="BJ3" s="18">
        <v>18</v>
      </c>
      <c r="BK3" s="18">
        <v>18</v>
      </c>
      <c r="BL3" s="18">
        <v>19</v>
      </c>
      <c r="BM3" s="18">
        <v>19</v>
      </c>
      <c r="BN3" s="18">
        <v>19</v>
      </c>
      <c r="BO3" s="18">
        <v>20</v>
      </c>
      <c r="BP3" s="18">
        <v>20</v>
      </c>
      <c r="BQ3" s="18">
        <v>20</v>
      </c>
      <c r="BR3" s="18">
        <v>21</v>
      </c>
      <c r="BS3" s="19">
        <v>21</v>
      </c>
      <c r="BT3" s="18">
        <v>21</v>
      </c>
      <c r="BU3" s="18">
        <v>22</v>
      </c>
      <c r="BV3" s="19">
        <v>22</v>
      </c>
      <c r="BW3" s="18">
        <v>22</v>
      </c>
      <c r="BX3" s="18">
        <v>23</v>
      </c>
      <c r="BY3" s="19">
        <v>23</v>
      </c>
      <c r="BZ3" s="18">
        <v>23</v>
      </c>
      <c r="CA3" s="18">
        <v>24</v>
      </c>
      <c r="CB3" s="19">
        <v>24</v>
      </c>
      <c r="CC3" s="18">
        <v>24</v>
      </c>
      <c r="CD3" s="18">
        <v>25</v>
      </c>
      <c r="CE3" s="19">
        <v>25</v>
      </c>
      <c r="CF3" s="18">
        <v>25</v>
      </c>
      <c r="CG3" s="18">
        <v>26</v>
      </c>
      <c r="CH3" s="19">
        <v>26</v>
      </c>
      <c r="CI3" s="18">
        <v>26</v>
      </c>
      <c r="CJ3" s="18">
        <v>27</v>
      </c>
      <c r="CK3" s="18">
        <v>27</v>
      </c>
      <c r="CL3" s="18">
        <v>27</v>
      </c>
      <c r="CM3" s="20">
        <v>28</v>
      </c>
      <c r="CN3" s="19">
        <v>28</v>
      </c>
      <c r="CO3" s="20">
        <v>28</v>
      </c>
      <c r="CP3" s="18">
        <v>29</v>
      </c>
      <c r="CQ3" s="18">
        <v>29</v>
      </c>
      <c r="CR3" s="18">
        <v>29</v>
      </c>
      <c r="CS3" s="18">
        <v>30</v>
      </c>
      <c r="CT3" s="18">
        <v>30</v>
      </c>
      <c r="CU3" s="18">
        <v>30</v>
      </c>
      <c r="CV3" s="16"/>
      <c r="CW3" s="16"/>
      <c r="CX3" s="17"/>
    </row>
    <row r="4" spans="2:102" s="21" customFormat="1" ht="72">
      <c r="B4" s="9" t="s">
        <v>2</v>
      </c>
      <c r="C4" s="8"/>
      <c r="D4" s="8"/>
      <c r="E4" s="7"/>
      <c r="F4" s="6"/>
      <c r="G4" s="6"/>
      <c r="H4" s="6"/>
      <c r="I4" s="22">
        <v>3181972212</v>
      </c>
      <c r="J4" s="23" t="s">
        <v>10</v>
      </c>
      <c r="K4" s="24" t="s">
        <v>11</v>
      </c>
      <c r="L4" s="25" t="s">
        <v>12</v>
      </c>
      <c r="M4" s="23" t="s">
        <v>13</v>
      </c>
      <c r="N4" s="24" t="s">
        <v>11</v>
      </c>
      <c r="O4" s="25" t="s">
        <v>12</v>
      </c>
      <c r="P4" s="26" t="s">
        <v>14</v>
      </c>
      <c r="Q4" s="24" t="s">
        <v>11</v>
      </c>
      <c r="R4" s="25" t="s">
        <v>12</v>
      </c>
      <c r="S4" s="27" t="s">
        <v>15</v>
      </c>
      <c r="T4" s="24" t="s">
        <v>11</v>
      </c>
      <c r="U4" s="25" t="s">
        <v>12</v>
      </c>
      <c r="V4" s="27" t="s">
        <v>16</v>
      </c>
      <c r="W4" s="24" t="s">
        <v>11</v>
      </c>
      <c r="X4" s="25" t="s">
        <v>12</v>
      </c>
      <c r="Y4" s="23" t="s">
        <v>17</v>
      </c>
      <c r="Z4" s="24" t="s">
        <v>11</v>
      </c>
      <c r="AA4" s="25" t="s">
        <v>12</v>
      </c>
      <c r="AB4" s="23" t="s">
        <v>18</v>
      </c>
      <c r="AC4" s="24" t="s">
        <v>11</v>
      </c>
      <c r="AD4" s="25" t="s">
        <v>12</v>
      </c>
      <c r="AE4" s="27" t="s">
        <v>19</v>
      </c>
      <c r="AF4" s="24" t="s">
        <v>11</v>
      </c>
      <c r="AG4" s="25" t="s">
        <v>12</v>
      </c>
      <c r="AH4" s="23" t="s">
        <v>20</v>
      </c>
      <c r="AI4" s="24" t="s">
        <v>11</v>
      </c>
      <c r="AJ4" s="25" t="s">
        <v>12</v>
      </c>
      <c r="AK4" s="23" t="s">
        <v>21</v>
      </c>
      <c r="AL4" s="24" t="s">
        <v>11</v>
      </c>
      <c r="AM4" s="25" t="s">
        <v>12</v>
      </c>
      <c r="AN4" s="23" t="s">
        <v>22</v>
      </c>
      <c r="AO4" s="24" t="s">
        <v>11</v>
      </c>
      <c r="AP4" s="25" t="s">
        <v>12</v>
      </c>
      <c r="AQ4" s="23" t="s">
        <v>23</v>
      </c>
      <c r="AR4" s="24" t="s">
        <v>11</v>
      </c>
      <c r="AS4" s="25" t="s">
        <v>12</v>
      </c>
      <c r="AT4" s="23" t="s">
        <v>24</v>
      </c>
      <c r="AU4" s="24" t="s">
        <v>11</v>
      </c>
      <c r="AV4" s="25" t="s">
        <v>12</v>
      </c>
      <c r="AW4" s="26" t="s">
        <v>25</v>
      </c>
      <c r="AX4" s="24" t="s">
        <v>11</v>
      </c>
      <c r="AY4" s="25" t="s">
        <v>12</v>
      </c>
      <c r="AZ4" s="23" t="s">
        <v>26</v>
      </c>
      <c r="BA4" s="24" t="s">
        <v>11</v>
      </c>
      <c r="BB4" s="25" t="s">
        <v>12</v>
      </c>
      <c r="BC4" s="23" t="s">
        <v>27</v>
      </c>
      <c r="BD4" s="24" t="s">
        <v>11</v>
      </c>
      <c r="BE4" s="25" t="s">
        <v>12</v>
      </c>
      <c r="BF4" s="23" t="s">
        <v>28</v>
      </c>
      <c r="BG4" s="24" t="s">
        <v>11</v>
      </c>
      <c r="BH4" s="25" t="s">
        <v>12</v>
      </c>
      <c r="BI4" s="23" t="s">
        <v>29</v>
      </c>
      <c r="BJ4" s="24" t="s">
        <v>11</v>
      </c>
      <c r="BK4" s="25" t="s">
        <v>12</v>
      </c>
      <c r="BL4" s="23" t="s">
        <v>30</v>
      </c>
      <c r="BM4" s="24" t="s">
        <v>11</v>
      </c>
      <c r="BN4" s="25" t="s">
        <v>12</v>
      </c>
      <c r="BO4" s="23" t="s">
        <v>31</v>
      </c>
      <c r="BP4" s="24" t="s">
        <v>11</v>
      </c>
      <c r="BQ4" s="25" t="s">
        <v>12</v>
      </c>
      <c r="BR4" s="23" t="s">
        <v>32</v>
      </c>
      <c r="BS4" s="24" t="s">
        <v>11</v>
      </c>
      <c r="BT4" s="25" t="s">
        <v>12</v>
      </c>
      <c r="BU4" s="23" t="s">
        <v>33</v>
      </c>
      <c r="BV4" s="24" t="s">
        <v>11</v>
      </c>
      <c r="BW4" s="25" t="s">
        <v>12</v>
      </c>
      <c r="BX4" s="23" t="s">
        <v>34</v>
      </c>
      <c r="BY4" s="24" t="s">
        <v>11</v>
      </c>
      <c r="BZ4" s="25" t="s">
        <v>12</v>
      </c>
      <c r="CA4" s="26" t="s">
        <v>35</v>
      </c>
      <c r="CB4" s="24" t="s">
        <v>11</v>
      </c>
      <c r="CC4" s="25" t="s">
        <v>12</v>
      </c>
      <c r="CD4" s="23" t="s">
        <v>36</v>
      </c>
      <c r="CE4" s="24" t="s">
        <v>11</v>
      </c>
      <c r="CF4" s="25" t="s">
        <v>12</v>
      </c>
      <c r="CG4" s="23" t="s">
        <v>37</v>
      </c>
      <c r="CH4" s="24" t="s">
        <v>11</v>
      </c>
      <c r="CI4" s="25" t="s">
        <v>12</v>
      </c>
      <c r="CJ4" s="23" t="s">
        <v>38</v>
      </c>
      <c r="CK4" s="24" t="s">
        <v>11</v>
      </c>
      <c r="CL4" s="25" t="s">
        <v>12</v>
      </c>
      <c r="CM4" s="27" t="s">
        <v>15</v>
      </c>
      <c r="CN4" s="24" t="s">
        <v>11</v>
      </c>
      <c r="CO4" s="25" t="s">
        <v>12</v>
      </c>
      <c r="CP4" s="23" t="s">
        <v>39</v>
      </c>
      <c r="CQ4" s="24" t="s">
        <v>11</v>
      </c>
      <c r="CR4" s="25" t="s">
        <v>12</v>
      </c>
      <c r="CS4" s="23" t="s">
        <v>40</v>
      </c>
      <c r="CT4" s="24" t="s">
        <v>11</v>
      </c>
      <c r="CU4" s="25" t="s">
        <v>12</v>
      </c>
      <c r="CV4" s="13"/>
      <c r="CW4" s="13"/>
      <c r="CX4" s="28"/>
    </row>
    <row r="5" spans="2:102" ht="13">
      <c r="B5" s="29" t="s">
        <v>41</v>
      </c>
      <c r="C5" s="29" t="s">
        <v>41</v>
      </c>
      <c r="D5" s="29" t="s">
        <v>41</v>
      </c>
      <c r="E5" s="30">
        <f>(15/28)*0.6666666666</f>
        <v>0.35714285710714283</v>
      </c>
      <c r="F5" s="30">
        <f t="shared" ref="F5:F26" si="0">E5*28</f>
        <v>9.9999999989999999</v>
      </c>
      <c r="G5" s="30">
        <f t="shared" ref="G5:G31" si="1">F5*13</f>
        <v>129.999999987</v>
      </c>
      <c r="H5" s="30">
        <f t="shared" ref="H5:H31" si="2">E5*365</f>
        <v>130.35714284410713</v>
      </c>
      <c r="I5" s="31"/>
      <c r="J5" s="32">
        <v>1</v>
      </c>
      <c r="K5" s="33">
        <f t="shared" ref="K5:K32" si="3">IF(ISNUMBER(L5),L5/$L$36,"")</f>
        <v>0.66666666686666665</v>
      </c>
      <c r="L5" s="34">
        <f t="shared" ref="L5:L32" si="4">IF(J5=1,$F5,"")</f>
        <v>9.9999999989999999</v>
      </c>
      <c r="M5" s="35">
        <v>1</v>
      </c>
      <c r="N5" s="36">
        <f t="shared" ref="N5:N32" si="5">IF(ISNUMBER(O5),O5/O$36,"")</f>
        <v>0.499999999975</v>
      </c>
      <c r="O5" s="37">
        <f t="shared" ref="O5:O32" si="6">IF(M5=1,$F5,"")</f>
        <v>9.9999999989999999</v>
      </c>
      <c r="P5" s="38">
        <v>1</v>
      </c>
      <c r="Q5" s="39">
        <f t="shared" ref="Q5:Q32" si="7">IF(ISNUMBER(R5),R5/R$36,"")</f>
        <v>0.28571428573469387</v>
      </c>
      <c r="R5" s="40">
        <f t="shared" ref="R5:R32" si="8">IF(P5=1,$F5,"")</f>
        <v>9.9999999989999999</v>
      </c>
      <c r="S5" s="41">
        <v>0</v>
      </c>
      <c r="T5" s="42" t="str">
        <f t="shared" ref="T5:T32" si="9">IF(ISNUMBER(U5),U5/U$36,"")</f>
        <v/>
      </c>
      <c r="U5" s="43" t="str">
        <f t="shared" ref="U5:U32" si="10">IF(S5=1,$F5,"")</f>
        <v/>
      </c>
      <c r="V5" s="35">
        <v>0</v>
      </c>
      <c r="W5" s="36" t="str">
        <f t="shared" ref="W5:W32" si="11">IF(ISNUMBER(X5),X5/X$36,"")</f>
        <v/>
      </c>
      <c r="X5" s="37" t="str">
        <f t="shared" ref="X5:X32" si="12">IF(V5=1,$F5,"")</f>
        <v/>
      </c>
      <c r="Y5" s="44">
        <v>0</v>
      </c>
      <c r="Z5" s="45" t="str">
        <f t="shared" ref="Z5:Z32" si="13">IF(ISNUMBER(AA5),AA5/AA$36,"")</f>
        <v/>
      </c>
      <c r="AA5" s="46" t="str">
        <f t="shared" ref="AA5:AA32" si="14">IF(Y5=1,$F5,"")</f>
        <v/>
      </c>
      <c r="AB5" s="35">
        <v>0</v>
      </c>
      <c r="AC5" s="36" t="str">
        <f t="shared" ref="AC5:AC32" si="15">IF(ISNUMBER(AD5),AD5/AD$36,"")</f>
        <v/>
      </c>
      <c r="AD5" s="37" t="str">
        <f t="shared" ref="AD5:AD32" si="16">IF(AB5=1,$F5,"")</f>
        <v/>
      </c>
      <c r="AE5" s="41">
        <v>0</v>
      </c>
      <c r="AF5" s="42" t="str">
        <f t="shared" ref="AF5:AF32" si="17">IF(ISNUMBER(AG5),AG5/AG$36,"")</f>
        <v/>
      </c>
      <c r="AG5" s="43" t="str">
        <f t="shared" ref="AG5:AG32" si="18">IF(AE5=1,$F5,"")</f>
        <v/>
      </c>
      <c r="AH5" s="47">
        <v>0</v>
      </c>
      <c r="AI5" s="48" t="str">
        <f t="shared" ref="AI5:AI12" si="19">IF(ISNUMBER(AJ5),AJ5/AJ$36,"")</f>
        <v/>
      </c>
      <c r="AJ5" s="49" t="str">
        <f t="shared" ref="AJ5:AJ32" si="20">IF(AH5=1,$F5,"")</f>
        <v/>
      </c>
      <c r="AK5" s="50">
        <v>0</v>
      </c>
      <c r="AL5" s="51" t="str">
        <f t="shared" ref="AL5:AL12" si="21">IF(ISNUMBER(AM5),AM5/AM$36,"")</f>
        <v/>
      </c>
      <c r="AM5" s="52" t="str">
        <f t="shared" ref="AM5:AM29" si="22">IF(AK5=1,$F5,"")</f>
        <v/>
      </c>
      <c r="AN5" s="32">
        <v>0</v>
      </c>
      <c r="AO5" s="33" t="str">
        <f t="shared" ref="AO5:AO12" si="23">IF(ISNUMBER(AP5),AP5/AP$36,"")</f>
        <v/>
      </c>
      <c r="AP5" s="34" t="str">
        <f t="shared" ref="AP5:AP29" si="24">IF(AN5=1,$F5,"")</f>
        <v/>
      </c>
      <c r="AQ5" s="38">
        <v>0</v>
      </c>
      <c r="AR5" s="39" t="str">
        <f t="shared" ref="AR5:AR12" si="25">IF(ISNUMBER(AS5),AS5/AS$36,"")</f>
        <v/>
      </c>
      <c r="AS5" s="40" t="str">
        <f t="shared" ref="AS5:AS29" si="26">IF(AQ5=1,$F5,"")</f>
        <v/>
      </c>
      <c r="AT5" s="53">
        <v>0</v>
      </c>
      <c r="AU5" s="54" t="str">
        <f t="shared" ref="AU5:AU12" si="27">IF(ISNUMBER(AV5),AV5/AV$36,"")</f>
        <v/>
      </c>
      <c r="AV5" s="55" t="str">
        <f t="shared" ref="AV5:AV29" si="28">IF(AT5=1,$F5,"")</f>
        <v/>
      </c>
      <c r="AW5" s="38">
        <v>0</v>
      </c>
      <c r="AX5" s="39" t="str">
        <f t="shared" ref="AX5:AX32" si="29">IF(ISNUMBER(AY5),AY5/AY$36,"")</f>
        <v/>
      </c>
      <c r="AY5" s="40" t="str">
        <f t="shared" ref="AY5:AY32" si="30">IF(AW5=1,$F5,"")</f>
        <v/>
      </c>
      <c r="AZ5" s="53">
        <v>0</v>
      </c>
      <c r="BA5" s="54" t="str">
        <f t="shared" ref="BA5:BA32" si="31">IF(ISNUMBER(BB5),BB5/BB$36,"")</f>
        <v/>
      </c>
      <c r="BB5" s="55" t="str">
        <f t="shared" ref="BB5:BB32" si="32">IF(AZ5=1,$F5,"")</f>
        <v/>
      </c>
      <c r="BC5" s="56">
        <v>0</v>
      </c>
      <c r="BD5" s="57" t="str">
        <f t="shared" ref="BD5:BD32" si="33">IF(ISNUMBER(BE5),BE5/BE$36,"")</f>
        <v/>
      </c>
      <c r="BE5" s="58" t="str">
        <f t="shared" ref="BE5:BE32" si="34">IF(BC5=1,$F5,"")</f>
        <v/>
      </c>
      <c r="BF5" s="59">
        <v>0</v>
      </c>
      <c r="BG5" s="60" t="str">
        <f t="shared" ref="BG5:BG32" si="35">IF(ISNUMBER(BH5),BH5/BH$36,"")</f>
        <v/>
      </c>
      <c r="BH5" s="61" t="str">
        <f t="shared" ref="BH5:BH32" si="36">IF(BF5=1,$F5,"")</f>
        <v/>
      </c>
      <c r="BI5" s="53">
        <v>0</v>
      </c>
      <c r="BJ5" s="54" t="str">
        <f t="shared" ref="BJ5:BJ32" si="37">IF(ISNUMBER(BK5),BK5/BK$36,"")</f>
        <v/>
      </c>
      <c r="BK5" s="55" t="str">
        <f t="shared" ref="BK5:BK32" si="38">IF(BI5=1,$F5,"")</f>
        <v/>
      </c>
      <c r="BL5" s="56">
        <v>0</v>
      </c>
      <c r="BM5" s="57" t="str">
        <f t="shared" ref="BM5:BM32" si="39">IF(ISNUMBER(BN5),BN5/BN$36,"")</f>
        <v/>
      </c>
      <c r="BN5" s="58" t="str">
        <f t="shared" ref="BN5:BN32" si="40">IF(BL5=1,$F5,"")</f>
        <v/>
      </c>
      <c r="BO5" s="59">
        <v>0</v>
      </c>
      <c r="BP5" s="60" t="str">
        <f t="shared" ref="BP5:BP32" si="41">IF(ISNUMBER(BQ5),BQ5/BQ$36,"")</f>
        <v/>
      </c>
      <c r="BQ5" s="61" t="str">
        <f t="shared" ref="BQ5:BQ32" si="42">IF(BO5=1,$F5,"")</f>
        <v/>
      </c>
      <c r="BR5" s="62">
        <v>0</v>
      </c>
      <c r="BS5" s="63" t="str">
        <f t="shared" ref="BS5:BS12" si="43">IF(ISNUMBER(BT5),BT5/BT$36,"")</f>
        <v/>
      </c>
      <c r="BT5" s="64" t="str">
        <f t="shared" ref="BT5:BT32" si="44">IF(BR5=1,$F5,"")</f>
        <v/>
      </c>
      <c r="BU5" s="32">
        <v>1</v>
      </c>
      <c r="BV5" s="33">
        <f t="shared" ref="BV5:BV32" si="45">IF(ISNUMBER(BW5),BW5/$L$36,"")</f>
        <v>0.66666666686666665</v>
      </c>
      <c r="BW5" s="34">
        <f t="shared" ref="BW5:BW32" si="46">IF(BU5=1,$F5,"")</f>
        <v>9.9999999989999999</v>
      </c>
      <c r="BX5" s="35">
        <v>1</v>
      </c>
      <c r="BY5" s="36">
        <f t="shared" ref="BY5:BY32" si="47">IF(ISNUMBER(BZ5),BZ5/BZ$36,"")</f>
        <v>0.499999999975</v>
      </c>
      <c r="BZ5" s="37">
        <f t="shared" ref="BZ5:BZ32" si="48">IF(BX5=1,$F5,"")</f>
        <v>9.9999999989999999</v>
      </c>
      <c r="CA5" s="38">
        <v>1</v>
      </c>
      <c r="CB5" s="39">
        <f t="shared" ref="CB5:CB32" si="49">IF(ISNUMBER(CC5),CC5/CC$36,"")</f>
        <v>0.28571428573469387</v>
      </c>
      <c r="CC5" s="40">
        <f t="shared" ref="CC5:CC32" si="50">IF(CA5=1,$F5,"")</f>
        <v>9.9999999989999999</v>
      </c>
      <c r="CD5" s="53">
        <v>0</v>
      </c>
      <c r="CE5" s="54" t="str">
        <f t="shared" ref="CE5:CE12" si="51">IF(ISNUMBER(CF5),CF5/CF$36,"")</f>
        <v/>
      </c>
      <c r="CF5" s="55" t="str">
        <f t="shared" ref="CF5:CF32" si="52">IF(CD5=1,$F5,"")</f>
        <v/>
      </c>
      <c r="CG5" s="38">
        <v>0</v>
      </c>
      <c r="CH5" s="39" t="str">
        <f t="shared" ref="CH5:CH12" si="53">IF(ISNUMBER(CI5),CI5/CI$36,"")</f>
        <v/>
      </c>
      <c r="CI5" s="40" t="str">
        <f t="shared" ref="CI5:CI34" si="54">IF(CG5=1,$F5,"")</f>
        <v/>
      </c>
      <c r="CJ5" s="53">
        <v>0</v>
      </c>
      <c r="CK5" s="54" t="str">
        <f t="shared" ref="CK5:CK12" si="55">IF(ISNUMBER(CL5),CL5/CL$36,"")</f>
        <v/>
      </c>
      <c r="CL5" s="55" t="str">
        <f t="shared" ref="CL5:CL29" si="56">IF(CJ5=1,$F5,"")</f>
        <v/>
      </c>
      <c r="CM5" s="41">
        <v>0</v>
      </c>
      <c r="CN5" s="42" t="str">
        <f t="shared" ref="CN5:CN32" si="57">IF(ISNUMBER(CO5),CO5/CO$36,"")</f>
        <v/>
      </c>
      <c r="CO5" s="43" t="str">
        <f t="shared" ref="CO5:CO32" si="58">IF(CM5=1,$F5,"")</f>
        <v/>
      </c>
      <c r="CP5" s="50">
        <v>0</v>
      </c>
      <c r="CQ5" s="51" t="str">
        <f t="shared" ref="CQ5:CQ12" si="59">IF(ISNUMBER(CR5),CR5/CR$36,"")</f>
        <v/>
      </c>
      <c r="CR5" s="52" t="str">
        <f t="shared" ref="CR5:CR29" si="60">IF(CP5=1,$F5,"")</f>
        <v/>
      </c>
      <c r="CS5" s="47">
        <v>0</v>
      </c>
      <c r="CT5" s="48" t="str">
        <f t="shared" ref="CT5:CT12" si="61">IF(ISNUMBER(CU5),CU5/CU$36,"")</f>
        <v/>
      </c>
      <c r="CU5" s="49" t="str">
        <f t="shared" ref="CU5:CU29" si="62">IF(CS5=1,$F5,"")</f>
        <v/>
      </c>
      <c r="CV5" s="29" t="str">
        <f t="shared" ref="CV5:CV34" si="63">D5</f>
        <v>Web</v>
      </c>
      <c r="CW5" s="29" t="str">
        <f t="shared" ref="CW5:CW34" si="64">C5</f>
        <v>Web</v>
      </c>
    </row>
    <row r="6" spans="2:102" ht="39">
      <c r="B6" s="29" t="s">
        <v>41</v>
      </c>
      <c r="C6" s="29" t="s">
        <v>42</v>
      </c>
      <c r="D6" s="29" t="s">
        <v>41</v>
      </c>
      <c r="E6" s="30">
        <v>0</v>
      </c>
      <c r="F6" s="30">
        <f t="shared" si="0"/>
        <v>0</v>
      </c>
      <c r="G6" s="30">
        <f t="shared" si="1"/>
        <v>0</v>
      </c>
      <c r="H6" s="30">
        <f t="shared" si="2"/>
        <v>0</v>
      </c>
      <c r="I6" s="31"/>
      <c r="J6" s="32">
        <v>0</v>
      </c>
      <c r="K6" s="33" t="str">
        <f t="shared" si="3"/>
        <v/>
      </c>
      <c r="L6" s="34" t="str">
        <f t="shared" si="4"/>
        <v/>
      </c>
      <c r="M6" s="35">
        <v>0</v>
      </c>
      <c r="N6" s="36" t="str">
        <f t="shared" si="5"/>
        <v/>
      </c>
      <c r="O6" s="37" t="str">
        <f t="shared" si="6"/>
        <v/>
      </c>
      <c r="P6" s="38">
        <v>0</v>
      </c>
      <c r="Q6" s="39" t="str">
        <f t="shared" si="7"/>
        <v/>
      </c>
      <c r="R6" s="40" t="str">
        <f t="shared" si="8"/>
        <v/>
      </c>
      <c r="S6" s="41">
        <v>1</v>
      </c>
      <c r="T6" s="42" t="e">
        <f t="shared" si="9"/>
        <v>#DIV/0!</v>
      </c>
      <c r="U6" s="43">
        <f t="shared" si="10"/>
        <v>0</v>
      </c>
      <c r="V6" s="35">
        <v>1</v>
      </c>
      <c r="W6" s="36" t="e">
        <f t="shared" si="11"/>
        <v>#DIV/0!</v>
      </c>
      <c r="X6" s="37">
        <f t="shared" si="12"/>
        <v>0</v>
      </c>
      <c r="Y6" s="44">
        <v>1</v>
      </c>
      <c r="Z6" s="45" t="e">
        <f t="shared" si="13"/>
        <v>#DIV/0!</v>
      </c>
      <c r="AA6" s="46">
        <f t="shared" si="14"/>
        <v>0</v>
      </c>
      <c r="AB6" s="35">
        <v>1</v>
      </c>
      <c r="AC6" s="36" t="e">
        <f t="shared" si="15"/>
        <v>#DIV/0!</v>
      </c>
      <c r="AD6" s="37">
        <f t="shared" si="16"/>
        <v>0</v>
      </c>
      <c r="AE6" s="41">
        <v>0</v>
      </c>
      <c r="AF6" s="42" t="str">
        <f t="shared" si="17"/>
        <v/>
      </c>
      <c r="AG6" s="43" t="str">
        <f t="shared" si="18"/>
        <v/>
      </c>
      <c r="AH6" s="47">
        <v>1</v>
      </c>
      <c r="AI6" s="48" t="e">
        <f t="shared" si="19"/>
        <v>#DIV/0!</v>
      </c>
      <c r="AJ6" s="49">
        <f t="shared" si="20"/>
        <v>0</v>
      </c>
      <c r="AK6" s="50">
        <v>0</v>
      </c>
      <c r="AL6" s="51" t="str">
        <f t="shared" si="21"/>
        <v/>
      </c>
      <c r="AM6" s="52" t="str">
        <f t="shared" si="22"/>
        <v/>
      </c>
      <c r="AN6" s="32">
        <v>0</v>
      </c>
      <c r="AO6" s="33" t="str">
        <f t="shared" si="23"/>
        <v/>
      </c>
      <c r="AP6" s="34" t="str">
        <f t="shared" si="24"/>
        <v/>
      </c>
      <c r="AQ6" s="38">
        <v>0</v>
      </c>
      <c r="AR6" s="39" t="str">
        <f t="shared" si="25"/>
        <v/>
      </c>
      <c r="AS6" s="40" t="str">
        <f t="shared" si="26"/>
        <v/>
      </c>
      <c r="AT6" s="53">
        <v>0</v>
      </c>
      <c r="AU6" s="54" t="str">
        <f t="shared" si="27"/>
        <v/>
      </c>
      <c r="AV6" s="55" t="str">
        <f t="shared" si="28"/>
        <v/>
      </c>
      <c r="AW6" s="38">
        <v>1</v>
      </c>
      <c r="AX6" s="39" t="e">
        <f t="shared" si="29"/>
        <v>#DIV/0!</v>
      </c>
      <c r="AY6" s="40">
        <f t="shared" si="30"/>
        <v>0</v>
      </c>
      <c r="AZ6" s="53">
        <v>0</v>
      </c>
      <c r="BA6" s="54" t="str">
        <f t="shared" si="31"/>
        <v/>
      </c>
      <c r="BB6" s="55" t="str">
        <f t="shared" si="32"/>
        <v/>
      </c>
      <c r="BC6" s="56">
        <v>0</v>
      </c>
      <c r="BD6" s="57" t="str">
        <f t="shared" si="33"/>
        <v/>
      </c>
      <c r="BE6" s="58" t="str">
        <f t="shared" si="34"/>
        <v/>
      </c>
      <c r="BF6" s="59">
        <v>0</v>
      </c>
      <c r="BG6" s="60" t="str">
        <f t="shared" si="35"/>
        <v/>
      </c>
      <c r="BH6" s="61" t="str">
        <f t="shared" si="36"/>
        <v/>
      </c>
      <c r="BI6" s="53">
        <v>1</v>
      </c>
      <c r="BJ6" s="54" t="e">
        <f t="shared" si="37"/>
        <v>#DIV/0!</v>
      </c>
      <c r="BK6" s="55">
        <f t="shared" si="38"/>
        <v>0</v>
      </c>
      <c r="BL6" s="56">
        <v>0</v>
      </c>
      <c r="BM6" s="57" t="str">
        <f t="shared" si="39"/>
        <v/>
      </c>
      <c r="BN6" s="58" t="str">
        <f t="shared" si="40"/>
        <v/>
      </c>
      <c r="BO6" s="59">
        <v>1</v>
      </c>
      <c r="BP6" s="60" t="e">
        <f t="shared" si="41"/>
        <v>#DIV/0!</v>
      </c>
      <c r="BQ6" s="61">
        <f t="shared" si="42"/>
        <v>0</v>
      </c>
      <c r="BR6" s="62">
        <v>1</v>
      </c>
      <c r="BS6" s="63" t="e">
        <f t="shared" si="43"/>
        <v>#DIV/0!</v>
      </c>
      <c r="BT6" s="64">
        <f t="shared" si="44"/>
        <v>0</v>
      </c>
      <c r="BU6" s="32">
        <v>0</v>
      </c>
      <c r="BV6" s="33" t="str">
        <f t="shared" si="45"/>
        <v/>
      </c>
      <c r="BW6" s="34" t="str">
        <f t="shared" si="46"/>
        <v/>
      </c>
      <c r="BX6" s="35">
        <v>0</v>
      </c>
      <c r="BY6" s="36" t="str">
        <f t="shared" si="47"/>
        <v/>
      </c>
      <c r="BZ6" s="37" t="str">
        <f t="shared" si="48"/>
        <v/>
      </c>
      <c r="CA6" s="38">
        <v>0</v>
      </c>
      <c r="CB6" s="39" t="str">
        <f t="shared" si="49"/>
        <v/>
      </c>
      <c r="CC6" s="40" t="str">
        <f t="shared" si="50"/>
        <v/>
      </c>
      <c r="CD6" s="53">
        <v>0</v>
      </c>
      <c r="CE6" s="54" t="str">
        <f t="shared" si="51"/>
        <v/>
      </c>
      <c r="CF6" s="55" t="str">
        <f t="shared" si="52"/>
        <v/>
      </c>
      <c r="CG6" s="38">
        <v>0</v>
      </c>
      <c r="CH6" s="39" t="str">
        <f t="shared" si="53"/>
        <v/>
      </c>
      <c r="CI6" s="40" t="str">
        <f t="shared" si="54"/>
        <v/>
      </c>
      <c r="CJ6" s="53">
        <v>0</v>
      </c>
      <c r="CK6" s="54" t="str">
        <f t="shared" si="55"/>
        <v/>
      </c>
      <c r="CL6" s="55" t="str">
        <f t="shared" si="56"/>
        <v/>
      </c>
      <c r="CM6" s="41">
        <v>1</v>
      </c>
      <c r="CN6" s="42" t="e">
        <f t="shared" si="57"/>
        <v>#DIV/0!</v>
      </c>
      <c r="CO6" s="43">
        <f t="shared" si="58"/>
        <v>0</v>
      </c>
      <c r="CP6" s="50">
        <v>0</v>
      </c>
      <c r="CQ6" s="51" t="str">
        <f t="shared" si="59"/>
        <v/>
      </c>
      <c r="CR6" s="52" t="str">
        <f t="shared" si="60"/>
        <v/>
      </c>
      <c r="CS6" s="47">
        <v>0</v>
      </c>
      <c r="CT6" s="48" t="str">
        <f t="shared" si="61"/>
        <v/>
      </c>
      <c r="CU6" s="49" t="str">
        <f t="shared" si="62"/>
        <v/>
      </c>
      <c r="CV6" s="29" t="str">
        <f t="shared" si="63"/>
        <v>Web</v>
      </c>
      <c r="CW6" s="29" t="str">
        <f t="shared" si="64"/>
        <v>Web HD/Comp</v>
      </c>
    </row>
    <row r="7" spans="2:102" ht="39">
      <c r="B7" s="29" t="s">
        <v>41</v>
      </c>
      <c r="C7" s="29" t="s">
        <v>43</v>
      </c>
      <c r="D7" s="29" t="s">
        <v>41</v>
      </c>
      <c r="E7" s="30">
        <f>(15/28)*0.6666666666</f>
        <v>0.35714285710714283</v>
      </c>
      <c r="F7" s="30">
        <f t="shared" si="0"/>
        <v>9.9999999989999999</v>
      </c>
      <c r="G7" s="30">
        <f t="shared" si="1"/>
        <v>129.999999987</v>
      </c>
      <c r="H7" s="30">
        <f t="shared" si="2"/>
        <v>130.35714284410713</v>
      </c>
      <c r="I7" s="31"/>
      <c r="J7" s="32">
        <v>0</v>
      </c>
      <c r="K7" s="33" t="str">
        <f t="shared" si="3"/>
        <v/>
      </c>
      <c r="L7" s="34" t="str">
        <f t="shared" si="4"/>
        <v/>
      </c>
      <c r="M7" s="35">
        <v>0</v>
      </c>
      <c r="N7" s="36" t="str">
        <f t="shared" si="5"/>
        <v/>
      </c>
      <c r="O7" s="37" t="str">
        <f t="shared" si="6"/>
        <v/>
      </c>
      <c r="P7" s="38">
        <v>0</v>
      </c>
      <c r="Q7" s="39" t="str">
        <f t="shared" si="7"/>
        <v/>
      </c>
      <c r="R7" s="40" t="str">
        <f t="shared" si="8"/>
        <v/>
      </c>
      <c r="S7" s="41">
        <v>0</v>
      </c>
      <c r="T7" s="42" t="str">
        <f t="shared" si="9"/>
        <v/>
      </c>
      <c r="U7" s="43" t="str">
        <f t="shared" si="10"/>
        <v/>
      </c>
      <c r="V7" s="35">
        <v>0</v>
      </c>
      <c r="W7" s="36" t="str">
        <f t="shared" si="11"/>
        <v/>
      </c>
      <c r="X7" s="37" t="str">
        <f t="shared" si="12"/>
        <v/>
      </c>
      <c r="Y7" s="44">
        <v>0</v>
      </c>
      <c r="Z7" s="45" t="str">
        <f t="shared" si="13"/>
        <v/>
      </c>
      <c r="AA7" s="46" t="str">
        <f t="shared" si="14"/>
        <v/>
      </c>
      <c r="AB7" s="35">
        <v>0</v>
      </c>
      <c r="AC7" s="36" t="str">
        <f t="shared" si="15"/>
        <v/>
      </c>
      <c r="AD7" s="37" t="str">
        <f t="shared" si="16"/>
        <v/>
      </c>
      <c r="AE7" s="41">
        <v>0</v>
      </c>
      <c r="AF7" s="42" t="str">
        <f t="shared" si="17"/>
        <v/>
      </c>
      <c r="AG7" s="43" t="str">
        <f t="shared" si="18"/>
        <v/>
      </c>
      <c r="AH7" s="47">
        <v>0</v>
      </c>
      <c r="AI7" s="48" t="str">
        <f t="shared" si="19"/>
        <v/>
      </c>
      <c r="AJ7" s="49" t="str">
        <f t="shared" si="20"/>
        <v/>
      </c>
      <c r="AK7" s="50">
        <v>0</v>
      </c>
      <c r="AL7" s="51" t="str">
        <f t="shared" si="21"/>
        <v/>
      </c>
      <c r="AM7" s="52" t="str">
        <f t="shared" si="22"/>
        <v/>
      </c>
      <c r="AN7" s="32">
        <v>0</v>
      </c>
      <c r="AO7" s="33" t="str">
        <f t="shared" si="23"/>
        <v/>
      </c>
      <c r="AP7" s="34" t="str">
        <f t="shared" si="24"/>
        <v/>
      </c>
      <c r="AQ7" s="38">
        <v>0</v>
      </c>
      <c r="AR7" s="39" t="str">
        <f t="shared" si="25"/>
        <v/>
      </c>
      <c r="AS7" s="40" t="str">
        <f t="shared" si="26"/>
        <v/>
      </c>
      <c r="AT7" s="53">
        <v>0</v>
      </c>
      <c r="AU7" s="54" t="str">
        <f t="shared" si="27"/>
        <v/>
      </c>
      <c r="AV7" s="55" t="str">
        <f t="shared" si="28"/>
        <v/>
      </c>
      <c r="AW7" s="38">
        <v>0</v>
      </c>
      <c r="AX7" s="39" t="str">
        <f t="shared" si="29"/>
        <v/>
      </c>
      <c r="AY7" s="40" t="str">
        <f t="shared" si="30"/>
        <v/>
      </c>
      <c r="AZ7" s="53">
        <v>1</v>
      </c>
      <c r="BA7" s="54">
        <f t="shared" si="31"/>
        <v>0.66666666664444441</v>
      </c>
      <c r="BB7" s="55">
        <f t="shared" si="32"/>
        <v>9.9999999989999999</v>
      </c>
      <c r="BC7" s="56">
        <v>0</v>
      </c>
      <c r="BD7" s="57" t="str">
        <f t="shared" si="33"/>
        <v/>
      </c>
      <c r="BE7" s="58" t="str">
        <f t="shared" si="34"/>
        <v/>
      </c>
      <c r="BF7" s="59">
        <v>1</v>
      </c>
      <c r="BG7" s="60">
        <f t="shared" si="35"/>
        <v>0.399999999976</v>
      </c>
      <c r="BH7" s="61">
        <f t="shared" si="36"/>
        <v>9.9999999989999999</v>
      </c>
      <c r="BI7" s="53">
        <v>0</v>
      </c>
      <c r="BJ7" s="54" t="str">
        <f t="shared" si="37"/>
        <v/>
      </c>
      <c r="BK7" s="55" t="str">
        <f t="shared" si="38"/>
        <v/>
      </c>
      <c r="BL7" s="56">
        <v>0</v>
      </c>
      <c r="BM7" s="57" t="str">
        <f t="shared" si="39"/>
        <v/>
      </c>
      <c r="BN7" s="58" t="str">
        <f t="shared" si="40"/>
        <v/>
      </c>
      <c r="BO7" s="59">
        <v>0</v>
      </c>
      <c r="BP7" s="60" t="str">
        <f t="shared" si="41"/>
        <v/>
      </c>
      <c r="BQ7" s="61" t="str">
        <f t="shared" si="42"/>
        <v/>
      </c>
      <c r="BR7" s="62">
        <v>0</v>
      </c>
      <c r="BS7" s="63" t="str">
        <f t="shared" si="43"/>
        <v/>
      </c>
      <c r="BT7" s="64" t="str">
        <f t="shared" si="44"/>
        <v/>
      </c>
      <c r="BU7" s="32">
        <v>0</v>
      </c>
      <c r="BV7" s="33" t="str">
        <f t="shared" si="45"/>
        <v/>
      </c>
      <c r="BW7" s="34" t="str">
        <f t="shared" si="46"/>
        <v/>
      </c>
      <c r="BX7" s="35">
        <v>0</v>
      </c>
      <c r="BY7" s="36" t="str">
        <f t="shared" si="47"/>
        <v/>
      </c>
      <c r="BZ7" s="37" t="str">
        <f t="shared" si="48"/>
        <v/>
      </c>
      <c r="CA7" s="38">
        <v>0</v>
      </c>
      <c r="CB7" s="39" t="str">
        <f t="shared" si="49"/>
        <v/>
      </c>
      <c r="CC7" s="40" t="str">
        <f t="shared" si="50"/>
        <v/>
      </c>
      <c r="CD7" s="53">
        <v>0</v>
      </c>
      <c r="CE7" s="54" t="str">
        <f t="shared" si="51"/>
        <v/>
      </c>
      <c r="CF7" s="55" t="str">
        <f t="shared" si="52"/>
        <v/>
      </c>
      <c r="CG7" s="38">
        <v>0</v>
      </c>
      <c r="CH7" s="39" t="str">
        <f t="shared" si="53"/>
        <v/>
      </c>
      <c r="CI7" s="40" t="str">
        <f t="shared" si="54"/>
        <v/>
      </c>
      <c r="CJ7" s="53">
        <v>0</v>
      </c>
      <c r="CK7" s="54" t="str">
        <f t="shared" si="55"/>
        <v/>
      </c>
      <c r="CL7" s="55" t="str">
        <f t="shared" si="56"/>
        <v/>
      </c>
      <c r="CM7" s="41">
        <v>0</v>
      </c>
      <c r="CN7" s="42" t="str">
        <f t="shared" si="57"/>
        <v/>
      </c>
      <c r="CO7" s="43" t="str">
        <f t="shared" si="58"/>
        <v/>
      </c>
      <c r="CP7" s="50">
        <v>0</v>
      </c>
      <c r="CQ7" s="51" t="str">
        <f t="shared" si="59"/>
        <v/>
      </c>
      <c r="CR7" s="52" t="str">
        <f t="shared" si="60"/>
        <v/>
      </c>
      <c r="CS7" s="47">
        <v>0</v>
      </c>
      <c r="CT7" s="48" t="str">
        <f t="shared" si="61"/>
        <v/>
      </c>
      <c r="CU7" s="49" t="str">
        <f t="shared" si="62"/>
        <v/>
      </c>
      <c r="CV7" s="29" t="str">
        <f t="shared" si="63"/>
        <v>Web</v>
      </c>
      <c r="CW7" s="29" t="str">
        <f t="shared" si="64"/>
        <v>Web IHT/Tax free</v>
      </c>
    </row>
    <row r="8" spans="2:102" ht="13">
      <c r="B8" s="29" t="s">
        <v>41</v>
      </c>
      <c r="C8" s="29" t="s">
        <v>44</v>
      </c>
      <c r="D8" s="29" t="s">
        <v>44</v>
      </c>
      <c r="E8" s="30">
        <v>0</v>
      </c>
      <c r="F8" s="30">
        <f t="shared" si="0"/>
        <v>0</v>
      </c>
      <c r="G8" s="30">
        <f t="shared" si="1"/>
        <v>0</v>
      </c>
      <c r="H8" s="30">
        <f t="shared" si="2"/>
        <v>0</v>
      </c>
      <c r="I8" s="31"/>
      <c r="J8" s="32">
        <v>1</v>
      </c>
      <c r="K8" s="33">
        <f t="shared" si="3"/>
        <v>0</v>
      </c>
      <c r="L8" s="34">
        <f t="shared" si="4"/>
        <v>0</v>
      </c>
      <c r="M8" s="35">
        <v>1</v>
      </c>
      <c r="N8" s="36">
        <f t="shared" si="5"/>
        <v>0</v>
      </c>
      <c r="O8" s="37">
        <f t="shared" si="6"/>
        <v>0</v>
      </c>
      <c r="P8" s="38">
        <v>1</v>
      </c>
      <c r="Q8" s="39">
        <f t="shared" si="7"/>
        <v>0</v>
      </c>
      <c r="R8" s="40">
        <f t="shared" si="8"/>
        <v>0</v>
      </c>
      <c r="S8" s="41">
        <v>1</v>
      </c>
      <c r="T8" s="42" t="e">
        <f t="shared" si="9"/>
        <v>#DIV/0!</v>
      </c>
      <c r="U8" s="43">
        <f t="shared" si="10"/>
        <v>0</v>
      </c>
      <c r="V8" s="35">
        <v>1</v>
      </c>
      <c r="W8" s="36" t="e">
        <f t="shared" si="11"/>
        <v>#DIV/0!</v>
      </c>
      <c r="X8" s="37">
        <f t="shared" si="12"/>
        <v>0</v>
      </c>
      <c r="Y8" s="44">
        <v>1</v>
      </c>
      <c r="Z8" s="45" t="e">
        <f t="shared" si="13"/>
        <v>#DIV/0!</v>
      </c>
      <c r="AA8" s="46">
        <f t="shared" si="14"/>
        <v>0</v>
      </c>
      <c r="AB8" s="35">
        <v>1</v>
      </c>
      <c r="AC8" s="36" t="e">
        <f t="shared" si="15"/>
        <v>#DIV/0!</v>
      </c>
      <c r="AD8" s="37">
        <f t="shared" si="16"/>
        <v>0</v>
      </c>
      <c r="AE8" s="41">
        <v>0</v>
      </c>
      <c r="AF8" s="42" t="str">
        <f t="shared" si="17"/>
        <v/>
      </c>
      <c r="AG8" s="43" t="str">
        <f t="shared" si="18"/>
        <v/>
      </c>
      <c r="AH8" s="47">
        <v>1</v>
      </c>
      <c r="AI8" s="48" t="e">
        <f t="shared" si="19"/>
        <v>#DIV/0!</v>
      </c>
      <c r="AJ8" s="49">
        <f t="shared" si="20"/>
        <v>0</v>
      </c>
      <c r="AK8" s="50">
        <v>0</v>
      </c>
      <c r="AL8" s="51" t="str">
        <f t="shared" si="21"/>
        <v/>
      </c>
      <c r="AM8" s="52" t="str">
        <f t="shared" si="22"/>
        <v/>
      </c>
      <c r="AN8" s="32">
        <v>0</v>
      </c>
      <c r="AO8" s="33" t="str">
        <f t="shared" si="23"/>
        <v/>
      </c>
      <c r="AP8" s="34" t="str">
        <f t="shared" si="24"/>
        <v/>
      </c>
      <c r="AQ8" s="38">
        <v>0</v>
      </c>
      <c r="AR8" s="39" t="str">
        <f t="shared" si="25"/>
        <v/>
      </c>
      <c r="AS8" s="40" t="str">
        <f t="shared" si="26"/>
        <v/>
      </c>
      <c r="AT8" s="53">
        <v>0</v>
      </c>
      <c r="AU8" s="54" t="str">
        <f t="shared" si="27"/>
        <v/>
      </c>
      <c r="AV8" s="55" t="str">
        <f t="shared" si="28"/>
        <v/>
      </c>
      <c r="AW8" s="38">
        <v>1</v>
      </c>
      <c r="AX8" s="39" t="e">
        <f t="shared" si="29"/>
        <v>#DIV/0!</v>
      </c>
      <c r="AY8" s="40">
        <f t="shared" si="30"/>
        <v>0</v>
      </c>
      <c r="AZ8" s="53">
        <v>1</v>
      </c>
      <c r="BA8" s="54">
        <f t="shared" si="31"/>
        <v>0</v>
      </c>
      <c r="BB8" s="55">
        <f t="shared" si="32"/>
        <v>0</v>
      </c>
      <c r="BC8" s="56">
        <v>0</v>
      </c>
      <c r="BD8" s="57" t="str">
        <f t="shared" si="33"/>
        <v/>
      </c>
      <c r="BE8" s="58" t="str">
        <f t="shared" si="34"/>
        <v/>
      </c>
      <c r="BF8" s="59">
        <v>1</v>
      </c>
      <c r="BG8" s="60">
        <f t="shared" si="35"/>
        <v>0</v>
      </c>
      <c r="BH8" s="61">
        <f t="shared" si="36"/>
        <v>0</v>
      </c>
      <c r="BI8" s="53">
        <v>1</v>
      </c>
      <c r="BJ8" s="54" t="e">
        <f t="shared" si="37"/>
        <v>#DIV/0!</v>
      </c>
      <c r="BK8" s="55">
        <f t="shared" si="38"/>
        <v>0</v>
      </c>
      <c r="BL8" s="56">
        <v>0</v>
      </c>
      <c r="BM8" s="57" t="str">
        <f t="shared" si="39"/>
        <v/>
      </c>
      <c r="BN8" s="58" t="str">
        <f t="shared" si="40"/>
        <v/>
      </c>
      <c r="BO8" s="59">
        <v>1</v>
      </c>
      <c r="BP8" s="60" t="e">
        <f t="shared" si="41"/>
        <v>#DIV/0!</v>
      </c>
      <c r="BQ8" s="61">
        <f t="shared" si="42"/>
        <v>0</v>
      </c>
      <c r="BR8" s="62">
        <v>1</v>
      </c>
      <c r="BS8" s="63" t="e">
        <f t="shared" si="43"/>
        <v>#DIV/0!</v>
      </c>
      <c r="BT8" s="64">
        <f t="shared" si="44"/>
        <v>0</v>
      </c>
      <c r="BU8" s="32">
        <v>1</v>
      </c>
      <c r="BV8" s="33">
        <f t="shared" si="45"/>
        <v>0</v>
      </c>
      <c r="BW8" s="34">
        <f t="shared" si="46"/>
        <v>0</v>
      </c>
      <c r="BX8" s="35">
        <v>1</v>
      </c>
      <c r="BY8" s="36">
        <f t="shared" si="47"/>
        <v>0</v>
      </c>
      <c r="BZ8" s="37">
        <f t="shared" si="48"/>
        <v>0</v>
      </c>
      <c r="CA8" s="38">
        <v>1</v>
      </c>
      <c r="CB8" s="39">
        <f t="shared" si="49"/>
        <v>0</v>
      </c>
      <c r="CC8" s="40">
        <f t="shared" si="50"/>
        <v>0</v>
      </c>
      <c r="CD8" s="53">
        <v>0</v>
      </c>
      <c r="CE8" s="54" t="str">
        <f t="shared" si="51"/>
        <v/>
      </c>
      <c r="CF8" s="55" t="str">
        <f t="shared" si="52"/>
        <v/>
      </c>
      <c r="CG8" s="38">
        <v>0</v>
      </c>
      <c r="CH8" s="39" t="str">
        <f t="shared" si="53"/>
        <v/>
      </c>
      <c r="CI8" s="40" t="str">
        <f t="shared" si="54"/>
        <v/>
      </c>
      <c r="CJ8" s="53">
        <v>0</v>
      </c>
      <c r="CK8" s="54" t="str">
        <f t="shared" si="55"/>
        <v/>
      </c>
      <c r="CL8" s="55" t="str">
        <f t="shared" si="56"/>
        <v/>
      </c>
      <c r="CM8" s="41">
        <v>1</v>
      </c>
      <c r="CN8" s="42" t="e">
        <f t="shared" si="57"/>
        <v>#DIV/0!</v>
      </c>
      <c r="CO8" s="43">
        <f t="shared" si="58"/>
        <v>0</v>
      </c>
      <c r="CP8" s="50">
        <v>0</v>
      </c>
      <c r="CQ8" s="51" t="str">
        <f t="shared" si="59"/>
        <v/>
      </c>
      <c r="CR8" s="52" t="str">
        <f t="shared" si="60"/>
        <v/>
      </c>
      <c r="CS8" s="47">
        <v>0</v>
      </c>
      <c r="CT8" s="48" t="str">
        <f t="shared" si="61"/>
        <v/>
      </c>
      <c r="CU8" s="49" t="str">
        <f t="shared" si="62"/>
        <v/>
      </c>
      <c r="CV8" s="29" t="str">
        <f t="shared" si="63"/>
        <v>WAP</v>
      </c>
      <c r="CW8" s="29" t="str">
        <f t="shared" si="64"/>
        <v>WAP</v>
      </c>
    </row>
    <row r="9" spans="2:102" ht="39">
      <c r="B9" s="29" t="s">
        <v>41</v>
      </c>
      <c r="C9" s="29" t="s">
        <v>45</v>
      </c>
      <c r="D9" s="29" t="s">
        <v>46</v>
      </c>
      <c r="E9" s="30">
        <f>0*100</f>
        <v>0</v>
      </c>
      <c r="F9" s="30">
        <f t="shared" si="0"/>
        <v>0</v>
      </c>
      <c r="G9" s="30">
        <f t="shared" si="1"/>
        <v>0</v>
      </c>
      <c r="H9" s="30">
        <f t="shared" si="2"/>
        <v>0</v>
      </c>
      <c r="I9" s="31"/>
      <c r="J9" s="32">
        <v>1</v>
      </c>
      <c r="K9" s="33">
        <f t="shared" si="3"/>
        <v>0</v>
      </c>
      <c r="L9" s="34">
        <f t="shared" si="4"/>
        <v>0</v>
      </c>
      <c r="M9" s="35">
        <v>1</v>
      </c>
      <c r="N9" s="36">
        <f t="shared" si="5"/>
        <v>0</v>
      </c>
      <c r="O9" s="37">
        <f t="shared" si="6"/>
        <v>0</v>
      </c>
      <c r="P9" s="38">
        <v>1</v>
      </c>
      <c r="Q9" s="39">
        <f t="shared" si="7"/>
        <v>0</v>
      </c>
      <c r="R9" s="40">
        <f t="shared" si="8"/>
        <v>0</v>
      </c>
      <c r="S9" s="41">
        <v>1</v>
      </c>
      <c r="T9" s="42" t="e">
        <f t="shared" si="9"/>
        <v>#DIV/0!</v>
      </c>
      <c r="U9" s="43">
        <f t="shared" si="10"/>
        <v>0</v>
      </c>
      <c r="V9" s="35">
        <v>1</v>
      </c>
      <c r="W9" s="36" t="e">
        <f t="shared" si="11"/>
        <v>#DIV/0!</v>
      </c>
      <c r="X9" s="37">
        <f t="shared" si="12"/>
        <v>0</v>
      </c>
      <c r="Y9" s="44">
        <v>1</v>
      </c>
      <c r="Z9" s="45" t="e">
        <f t="shared" si="13"/>
        <v>#DIV/0!</v>
      </c>
      <c r="AA9" s="46">
        <f t="shared" si="14"/>
        <v>0</v>
      </c>
      <c r="AB9" s="35">
        <v>1</v>
      </c>
      <c r="AC9" s="36" t="e">
        <f t="shared" si="15"/>
        <v>#DIV/0!</v>
      </c>
      <c r="AD9" s="37">
        <f t="shared" si="16"/>
        <v>0</v>
      </c>
      <c r="AE9" s="41">
        <v>0</v>
      </c>
      <c r="AF9" s="42" t="str">
        <f t="shared" si="17"/>
        <v/>
      </c>
      <c r="AG9" s="43" t="str">
        <f t="shared" si="18"/>
        <v/>
      </c>
      <c r="AH9" s="47">
        <v>1</v>
      </c>
      <c r="AI9" s="48" t="e">
        <f t="shared" si="19"/>
        <v>#DIV/0!</v>
      </c>
      <c r="AJ9" s="49">
        <f t="shared" si="20"/>
        <v>0</v>
      </c>
      <c r="AK9" s="50">
        <v>0</v>
      </c>
      <c r="AL9" s="51" t="str">
        <f t="shared" si="21"/>
        <v/>
      </c>
      <c r="AM9" s="52" t="str">
        <f t="shared" si="22"/>
        <v/>
      </c>
      <c r="AN9" s="32">
        <v>0</v>
      </c>
      <c r="AO9" s="33" t="str">
        <f t="shared" si="23"/>
        <v/>
      </c>
      <c r="AP9" s="34" t="str">
        <f t="shared" si="24"/>
        <v/>
      </c>
      <c r="AQ9" s="38">
        <v>0</v>
      </c>
      <c r="AR9" s="39" t="str">
        <f t="shared" si="25"/>
        <v/>
      </c>
      <c r="AS9" s="40" t="str">
        <f t="shared" si="26"/>
        <v/>
      </c>
      <c r="AT9" s="53">
        <v>0</v>
      </c>
      <c r="AU9" s="54" t="str">
        <f t="shared" si="27"/>
        <v/>
      </c>
      <c r="AV9" s="55" t="str">
        <f t="shared" si="28"/>
        <v/>
      </c>
      <c r="AW9" s="38">
        <v>1</v>
      </c>
      <c r="AX9" s="39" t="e">
        <f t="shared" si="29"/>
        <v>#DIV/0!</v>
      </c>
      <c r="AY9" s="40">
        <f t="shared" si="30"/>
        <v>0</v>
      </c>
      <c r="AZ9" s="53">
        <v>1</v>
      </c>
      <c r="BA9" s="54">
        <f t="shared" si="31"/>
        <v>0</v>
      </c>
      <c r="BB9" s="55">
        <f t="shared" si="32"/>
        <v>0</v>
      </c>
      <c r="BC9" s="56">
        <v>0</v>
      </c>
      <c r="BD9" s="57" t="str">
        <f t="shared" si="33"/>
        <v/>
      </c>
      <c r="BE9" s="58" t="str">
        <f t="shared" si="34"/>
        <v/>
      </c>
      <c r="BF9" s="59">
        <v>1</v>
      </c>
      <c r="BG9" s="60">
        <f t="shared" si="35"/>
        <v>0</v>
      </c>
      <c r="BH9" s="61">
        <f t="shared" si="36"/>
        <v>0</v>
      </c>
      <c r="BI9" s="53">
        <v>1</v>
      </c>
      <c r="BJ9" s="54" t="e">
        <f t="shared" si="37"/>
        <v>#DIV/0!</v>
      </c>
      <c r="BK9" s="55">
        <f t="shared" si="38"/>
        <v>0</v>
      </c>
      <c r="BL9" s="56">
        <v>0</v>
      </c>
      <c r="BM9" s="57" t="str">
        <f t="shared" si="39"/>
        <v/>
      </c>
      <c r="BN9" s="58" t="str">
        <f t="shared" si="40"/>
        <v/>
      </c>
      <c r="BO9" s="59">
        <v>1</v>
      </c>
      <c r="BP9" s="60" t="e">
        <f t="shared" si="41"/>
        <v>#DIV/0!</v>
      </c>
      <c r="BQ9" s="61">
        <f t="shared" si="42"/>
        <v>0</v>
      </c>
      <c r="BR9" s="62">
        <v>1</v>
      </c>
      <c r="BS9" s="63" t="e">
        <f t="shared" si="43"/>
        <v>#DIV/0!</v>
      </c>
      <c r="BT9" s="64">
        <f t="shared" si="44"/>
        <v>0</v>
      </c>
      <c r="BU9" s="32">
        <v>1</v>
      </c>
      <c r="BV9" s="33">
        <f t="shared" si="45"/>
        <v>0</v>
      </c>
      <c r="BW9" s="34">
        <f t="shared" si="46"/>
        <v>0</v>
      </c>
      <c r="BX9" s="35">
        <v>1</v>
      </c>
      <c r="BY9" s="36">
        <f t="shared" si="47"/>
        <v>0</v>
      </c>
      <c r="BZ9" s="37">
        <f t="shared" si="48"/>
        <v>0</v>
      </c>
      <c r="CA9" s="38">
        <v>1</v>
      </c>
      <c r="CB9" s="39">
        <f t="shared" si="49"/>
        <v>0</v>
      </c>
      <c r="CC9" s="40">
        <f t="shared" si="50"/>
        <v>0</v>
      </c>
      <c r="CD9" s="53">
        <v>0</v>
      </c>
      <c r="CE9" s="54" t="str">
        <f t="shared" si="51"/>
        <v/>
      </c>
      <c r="CF9" s="55" t="str">
        <f t="shared" si="52"/>
        <v/>
      </c>
      <c r="CG9" s="38">
        <v>0</v>
      </c>
      <c r="CH9" s="39" t="str">
        <f t="shared" si="53"/>
        <v/>
      </c>
      <c r="CI9" s="40" t="str">
        <f t="shared" si="54"/>
        <v/>
      </c>
      <c r="CJ9" s="53">
        <v>0</v>
      </c>
      <c r="CK9" s="54" t="str">
        <f t="shared" si="55"/>
        <v/>
      </c>
      <c r="CL9" s="55" t="str">
        <f t="shared" si="56"/>
        <v/>
      </c>
      <c r="CM9" s="41">
        <v>1</v>
      </c>
      <c r="CN9" s="42" t="e">
        <f t="shared" si="57"/>
        <v>#DIV/0!</v>
      </c>
      <c r="CO9" s="43">
        <f t="shared" si="58"/>
        <v>0</v>
      </c>
      <c r="CP9" s="50">
        <v>0</v>
      </c>
      <c r="CQ9" s="51" t="str">
        <f t="shared" si="59"/>
        <v/>
      </c>
      <c r="CR9" s="52" t="str">
        <f t="shared" si="60"/>
        <v/>
      </c>
      <c r="CS9" s="47">
        <v>0</v>
      </c>
      <c r="CT9" s="48" t="str">
        <f t="shared" si="61"/>
        <v/>
      </c>
      <c r="CU9" s="49" t="str">
        <f t="shared" si="62"/>
        <v/>
      </c>
      <c r="CV9" s="29" t="str">
        <f t="shared" si="63"/>
        <v>Archive Article</v>
      </c>
      <c r="CW9" s="29" t="str">
        <f t="shared" si="64"/>
        <v>Archives (100/month)</v>
      </c>
    </row>
    <row r="10" spans="2:102" ht="26">
      <c r="B10" s="29" t="s">
        <v>41</v>
      </c>
      <c r="C10" s="29" t="s">
        <v>47</v>
      </c>
      <c r="D10" s="29" t="s">
        <v>48</v>
      </c>
      <c r="E10" s="30">
        <v>0</v>
      </c>
      <c r="F10" s="30">
        <f t="shared" si="0"/>
        <v>0</v>
      </c>
      <c r="G10" s="30">
        <f t="shared" si="1"/>
        <v>0</v>
      </c>
      <c r="H10" s="30">
        <f t="shared" si="2"/>
        <v>0</v>
      </c>
      <c r="I10" s="31"/>
      <c r="J10" s="32">
        <v>1</v>
      </c>
      <c r="K10" s="33">
        <f t="shared" si="3"/>
        <v>0</v>
      </c>
      <c r="L10" s="34">
        <f t="shared" si="4"/>
        <v>0</v>
      </c>
      <c r="M10" s="35">
        <v>1</v>
      </c>
      <c r="N10" s="36">
        <f t="shared" si="5"/>
        <v>0</v>
      </c>
      <c r="O10" s="37">
        <f t="shared" si="6"/>
        <v>0</v>
      </c>
      <c r="P10" s="38">
        <v>1</v>
      </c>
      <c r="Q10" s="39">
        <f t="shared" si="7"/>
        <v>0</v>
      </c>
      <c r="R10" s="40">
        <f t="shared" si="8"/>
        <v>0</v>
      </c>
      <c r="S10" s="41">
        <v>1</v>
      </c>
      <c r="T10" s="42" t="e">
        <f t="shared" si="9"/>
        <v>#DIV/0!</v>
      </c>
      <c r="U10" s="43">
        <f t="shared" si="10"/>
        <v>0</v>
      </c>
      <c r="V10" s="35">
        <v>1</v>
      </c>
      <c r="W10" s="36" t="e">
        <f t="shared" si="11"/>
        <v>#DIV/0!</v>
      </c>
      <c r="X10" s="37">
        <f t="shared" si="12"/>
        <v>0</v>
      </c>
      <c r="Y10" s="44">
        <v>1</v>
      </c>
      <c r="Z10" s="45" t="e">
        <f t="shared" si="13"/>
        <v>#DIV/0!</v>
      </c>
      <c r="AA10" s="46">
        <f t="shared" si="14"/>
        <v>0</v>
      </c>
      <c r="AB10" s="35">
        <v>1</v>
      </c>
      <c r="AC10" s="36" t="e">
        <f t="shared" si="15"/>
        <v>#DIV/0!</v>
      </c>
      <c r="AD10" s="37">
        <f t="shared" si="16"/>
        <v>0</v>
      </c>
      <c r="AE10" s="41">
        <v>0</v>
      </c>
      <c r="AF10" s="42" t="str">
        <f t="shared" si="17"/>
        <v/>
      </c>
      <c r="AG10" s="43" t="str">
        <f t="shared" si="18"/>
        <v/>
      </c>
      <c r="AH10" s="47">
        <v>1</v>
      </c>
      <c r="AI10" s="48" t="e">
        <f t="shared" si="19"/>
        <v>#DIV/0!</v>
      </c>
      <c r="AJ10" s="49">
        <f t="shared" si="20"/>
        <v>0</v>
      </c>
      <c r="AK10" s="50">
        <v>0</v>
      </c>
      <c r="AL10" s="51" t="str">
        <f t="shared" si="21"/>
        <v/>
      </c>
      <c r="AM10" s="52" t="str">
        <f t="shared" si="22"/>
        <v/>
      </c>
      <c r="AN10" s="32">
        <v>0</v>
      </c>
      <c r="AO10" s="33" t="str">
        <f t="shared" si="23"/>
        <v/>
      </c>
      <c r="AP10" s="34" t="str">
        <f t="shared" si="24"/>
        <v/>
      </c>
      <c r="AQ10" s="38">
        <v>0</v>
      </c>
      <c r="AR10" s="39" t="str">
        <f t="shared" si="25"/>
        <v/>
      </c>
      <c r="AS10" s="40" t="str">
        <f t="shared" si="26"/>
        <v/>
      </c>
      <c r="AT10" s="53">
        <v>0</v>
      </c>
      <c r="AU10" s="54" t="str">
        <f t="shared" si="27"/>
        <v/>
      </c>
      <c r="AV10" s="55" t="str">
        <f t="shared" si="28"/>
        <v/>
      </c>
      <c r="AW10" s="38">
        <v>1</v>
      </c>
      <c r="AX10" s="39" t="e">
        <f t="shared" si="29"/>
        <v>#DIV/0!</v>
      </c>
      <c r="AY10" s="40">
        <f t="shared" si="30"/>
        <v>0</v>
      </c>
      <c r="AZ10" s="53">
        <v>1</v>
      </c>
      <c r="BA10" s="54">
        <f t="shared" si="31"/>
        <v>0</v>
      </c>
      <c r="BB10" s="55">
        <f t="shared" si="32"/>
        <v>0</v>
      </c>
      <c r="BC10" s="56">
        <v>0</v>
      </c>
      <c r="BD10" s="57" t="str">
        <f t="shared" si="33"/>
        <v/>
      </c>
      <c r="BE10" s="58" t="str">
        <f t="shared" si="34"/>
        <v/>
      </c>
      <c r="BF10" s="59">
        <v>1</v>
      </c>
      <c r="BG10" s="60">
        <f t="shared" si="35"/>
        <v>0</v>
      </c>
      <c r="BH10" s="61">
        <f t="shared" si="36"/>
        <v>0</v>
      </c>
      <c r="BI10" s="53">
        <v>1</v>
      </c>
      <c r="BJ10" s="54" t="e">
        <f t="shared" si="37"/>
        <v>#DIV/0!</v>
      </c>
      <c r="BK10" s="55">
        <f t="shared" si="38"/>
        <v>0</v>
      </c>
      <c r="BL10" s="56">
        <v>0</v>
      </c>
      <c r="BM10" s="57" t="str">
        <f t="shared" si="39"/>
        <v/>
      </c>
      <c r="BN10" s="58" t="str">
        <f t="shared" si="40"/>
        <v/>
      </c>
      <c r="BO10" s="59">
        <v>1</v>
      </c>
      <c r="BP10" s="60" t="e">
        <f t="shared" si="41"/>
        <v>#DIV/0!</v>
      </c>
      <c r="BQ10" s="61">
        <f t="shared" si="42"/>
        <v>0</v>
      </c>
      <c r="BR10" s="62">
        <v>1</v>
      </c>
      <c r="BS10" s="63" t="e">
        <f t="shared" si="43"/>
        <v>#DIV/0!</v>
      </c>
      <c r="BT10" s="64">
        <f t="shared" si="44"/>
        <v>0</v>
      </c>
      <c r="BU10" s="32">
        <v>1</v>
      </c>
      <c r="BV10" s="33">
        <f t="shared" si="45"/>
        <v>0</v>
      </c>
      <c r="BW10" s="34">
        <f t="shared" si="46"/>
        <v>0</v>
      </c>
      <c r="BX10" s="35">
        <v>1</v>
      </c>
      <c r="BY10" s="36">
        <f t="shared" si="47"/>
        <v>0</v>
      </c>
      <c r="BZ10" s="37">
        <f t="shared" si="48"/>
        <v>0</v>
      </c>
      <c r="CA10" s="38">
        <v>1</v>
      </c>
      <c r="CB10" s="39">
        <f t="shared" si="49"/>
        <v>0</v>
      </c>
      <c r="CC10" s="40">
        <f t="shared" si="50"/>
        <v>0</v>
      </c>
      <c r="CD10" s="53">
        <v>0</v>
      </c>
      <c r="CE10" s="54" t="str">
        <f t="shared" si="51"/>
        <v/>
      </c>
      <c r="CF10" s="55" t="str">
        <f t="shared" si="52"/>
        <v/>
      </c>
      <c r="CG10" s="38">
        <v>0</v>
      </c>
      <c r="CH10" s="39" t="str">
        <f t="shared" si="53"/>
        <v/>
      </c>
      <c r="CI10" s="40" t="str">
        <f t="shared" si="54"/>
        <v/>
      </c>
      <c r="CJ10" s="53">
        <v>0</v>
      </c>
      <c r="CK10" s="54" t="str">
        <f t="shared" si="55"/>
        <v/>
      </c>
      <c r="CL10" s="55" t="str">
        <f t="shared" si="56"/>
        <v/>
      </c>
      <c r="CM10" s="41">
        <v>1</v>
      </c>
      <c r="CN10" s="42" t="e">
        <f t="shared" si="57"/>
        <v>#DIV/0!</v>
      </c>
      <c r="CO10" s="43">
        <f t="shared" si="58"/>
        <v>0</v>
      </c>
      <c r="CP10" s="50">
        <v>0</v>
      </c>
      <c r="CQ10" s="51" t="str">
        <f t="shared" si="59"/>
        <v/>
      </c>
      <c r="CR10" s="52" t="str">
        <f t="shared" si="60"/>
        <v/>
      </c>
      <c r="CS10" s="47">
        <v>0</v>
      </c>
      <c r="CT10" s="48" t="str">
        <f t="shared" si="61"/>
        <v/>
      </c>
      <c r="CU10" s="49" t="str">
        <f t="shared" si="62"/>
        <v/>
      </c>
      <c r="CV10" s="29" t="str">
        <f t="shared" si="63"/>
        <v>TimesMachine</v>
      </c>
      <c r="CW10" s="29" t="str">
        <f t="shared" si="64"/>
        <v>Times Machine</v>
      </c>
    </row>
    <row r="11" spans="2:102" ht="26">
      <c r="B11" s="65" t="s">
        <v>41</v>
      </c>
      <c r="C11" s="65" t="s">
        <v>49</v>
      </c>
      <c r="D11" s="65" t="s">
        <v>50</v>
      </c>
      <c r="E11" s="66">
        <v>0</v>
      </c>
      <c r="F11" s="66">
        <f t="shared" si="0"/>
        <v>0</v>
      </c>
      <c r="G11" s="66">
        <f t="shared" si="1"/>
        <v>0</v>
      </c>
      <c r="H11" s="66">
        <f t="shared" si="2"/>
        <v>0</v>
      </c>
      <c r="I11" s="67"/>
      <c r="J11" s="68">
        <v>0</v>
      </c>
      <c r="K11" s="69" t="str">
        <f t="shared" si="3"/>
        <v/>
      </c>
      <c r="L11" s="70" t="str">
        <f t="shared" si="4"/>
        <v/>
      </c>
      <c r="M11" s="71">
        <v>0</v>
      </c>
      <c r="N11" s="72" t="str">
        <f t="shared" si="5"/>
        <v/>
      </c>
      <c r="O11" s="37" t="str">
        <f t="shared" si="6"/>
        <v/>
      </c>
      <c r="P11" s="73">
        <v>0</v>
      </c>
      <c r="Q11" s="74" t="str">
        <f t="shared" si="7"/>
        <v/>
      </c>
      <c r="R11" s="75" t="str">
        <f t="shared" si="8"/>
        <v/>
      </c>
      <c r="S11" s="76">
        <v>1</v>
      </c>
      <c r="T11" s="77" t="e">
        <f t="shared" si="9"/>
        <v>#DIV/0!</v>
      </c>
      <c r="U11" s="78">
        <f t="shared" si="10"/>
        <v>0</v>
      </c>
      <c r="V11" s="71">
        <v>0</v>
      </c>
      <c r="W11" s="72" t="str">
        <f t="shared" si="11"/>
        <v/>
      </c>
      <c r="X11" s="79" t="str">
        <f t="shared" si="12"/>
        <v/>
      </c>
      <c r="Y11" s="80">
        <v>0</v>
      </c>
      <c r="Z11" s="81" t="str">
        <f t="shared" si="13"/>
        <v/>
      </c>
      <c r="AA11" s="82" t="str">
        <f t="shared" si="14"/>
        <v/>
      </c>
      <c r="AB11" s="71">
        <v>0</v>
      </c>
      <c r="AC11" s="72" t="str">
        <f t="shared" si="15"/>
        <v/>
      </c>
      <c r="AD11" s="79" t="str">
        <f t="shared" si="16"/>
        <v/>
      </c>
      <c r="AE11" s="76">
        <v>0</v>
      </c>
      <c r="AF11" s="77" t="str">
        <f t="shared" si="17"/>
        <v/>
      </c>
      <c r="AG11" s="78" t="str">
        <f t="shared" si="18"/>
        <v/>
      </c>
      <c r="AH11" s="83">
        <v>0</v>
      </c>
      <c r="AI11" s="84" t="str">
        <f t="shared" si="19"/>
        <v/>
      </c>
      <c r="AJ11" s="85" t="str">
        <f t="shared" si="20"/>
        <v/>
      </c>
      <c r="AK11" s="86">
        <v>0</v>
      </c>
      <c r="AL11" s="87" t="str">
        <f t="shared" si="21"/>
        <v/>
      </c>
      <c r="AM11" s="88" t="str">
        <f t="shared" si="22"/>
        <v/>
      </c>
      <c r="AN11" s="68">
        <v>0</v>
      </c>
      <c r="AO11" s="69" t="str">
        <f t="shared" si="23"/>
        <v/>
      </c>
      <c r="AP11" s="70" t="str">
        <f t="shared" si="24"/>
        <v/>
      </c>
      <c r="AQ11" s="73">
        <v>0</v>
      </c>
      <c r="AR11" s="74" t="str">
        <f t="shared" si="25"/>
        <v/>
      </c>
      <c r="AS11" s="75" t="str">
        <f t="shared" si="26"/>
        <v/>
      </c>
      <c r="AT11" s="89">
        <v>0</v>
      </c>
      <c r="AU11" s="90" t="str">
        <f t="shared" si="27"/>
        <v/>
      </c>
      <c r="AV11" s="91" t="str">
        <f t="shared" si="28"/>
        <v/>
      </c>
      <c r="AW11" s="73">
        <v>0</v>
      </c>
      <c r="AX11" s="74" t="str">
        <f t="shared" si="29"/>
        <v/>
      </c>
      <c r="AY11" s="75" t="str">
        <f t="shared" si="30"/>
        <v/>
      </c>
      <c r="AZ11" s="89">
        <v>0</v>
      </c>
      <c r="BA11" s="90" t="str">
        <f t="shared" si="31"/>
        <v/>
      </c>
      <c r="BB11" s="91" t="str">
        <f t="shared" si="32"/>
        <v/>
      </c>
      <c r="BC11" s="92">
        <v>0</v>
      </c>
      <c r="BD11" s="93" t="str">
        <f t="shared" si="33"/>
        <v/>
      </c>
      <c r="BE11" s="94" t="str">
        <f t="shared" si="34"/>
        <v/>
      </c>
      <c r="BF11" s="95">
        <v>0</v>
      </c>
      <c r="BG11" s="96" t="str">
        <f t="shared" si="35"/>
        <v/>
      </c>
      <c r="BH11" s="97" t="str">
        <f t="shared" si="36"/>
        <v/>
      </c>
      <c r="BI11" s="89">
        <v>0</v>
      </c>
      <c r="BJ11" s="90" t="str">
        <f t="shared" si="37"/>
        <v/>
      </c>
      <c r="BK11" s="91" t="str">
        <f t="shared" si="38"/>
        <v/>
      </c>
      <c r="BL11" s="92">
        <v>0</v>
      </c>
      <c r="BM11" s="93" t="str">
        <f t="shared" si="39"/>
        <v/>
      </c>
      <c r="BN11" s="94" t="str">
        <f t="shared" si="40"/>
        <v/>
      </c>
      <c r="BO11" s="95">
        <v>0</v>
      </c>
      <c r="BP11" s="96" t="str">
        <f t="shared" si="41"/>
        <v/>
      </c>
      <c r="BQ11" s="97" t="str">
        <f t="shared" si="42"/>
        <v/>
      </c>
      <c r="BR11" s="98">
        <v>0</v>
      </c>
      <c r="BS11" s="99" t="str">
        <f t="shared" si="43"/>
        <v/>
      </c>
      <c r="BT11" s="100" t="str">
        <f t="shared" si="44"/>
        <v/>
      </c>
      <c r="BU11" s="68">
        <v>0</v>
      </c>
      <c r="BV11" s="69" t="str">
        <f t="shared" si="45"/>
        <v/>
      </c>
      <c r="BW11" s="70" t="str">
        <f t="shared" si="46"/>
        <v/>
      </c>
      <c r="BX11" s="71">
        <v>0</v>
      </c>
      <c r="BY11" s="72" t="str">
        <f t="shared" si="47"/>
        <v/>
      </c>
      <c r="BZ11" s="37" t="str">
        <f t="shared" si="48"/>
        <v/>
      </c>
      <c r="CA11" s="73">
        <v>0</v>
      </c>
      <c r="CB11" s="74" t="str">
        <f t="shared" si="49"/>
        <v/>
      </c>
      <c r="CC11" s="75" t="str">
        <f t="shared" si="50"/>
        <v/>
      </c>
      <c r="CD11" s="89">
        <v>0</v>
      </c>
      <c r="CE11" s="90" t="str">
        <f t="shared" si="51"/>
        <v/>
      </c>
      <c r="CF11" s="91" t="str">
        <f t="shared" si="52"/>
        <v/>
      </c>
      <c r="CG11" s="73">
        <v>0</v>
      </c>
      <c r="CH11" s="74" t="str">
        <f t="shared" si="53"/>
        <v/>
      </c>
      <c r="CI11" s="75" t="str">
        <f t="shared" si="54"/>
        <v/>
      </c>
      <c r="CJ11" s="89">
        <v>0</v>
      </c>
      <c r="CK11" s="90" t="str">
        <f t="shared" si="55"/>
        <v/>
      </c>
      <c r="CL11" s="91" t="str">
        <f t="shared" si="56"/>
        <v/>
      </c>
      <c r="CM11" s="76">
        <v>1</v>
      </c>
      <c r="CN11" s="77" t="e">
        <f t="shared" si="57"/>
        <v>#DIV/0!</v>
      </c>
      <c r="CO11" s="78">
        <f t="shared" si="58"/>
        <v>0</v>
      </c>
      <c r="CP11" s="86">
        <v>0</v>
      </c>
      <c r="CQ11" s="87" t="str">
        <f t="shared" si="59"/>
        <v/>
      </c>
      <c r="CR11" s="88" t="str">
        <f t="shared" si="60"/>
        <v/>
      </c>
      <c r="CS11" s="83">
        <v>0</v>
      </c>
      <c r="CT11" s="84" t="str">
        <f t="shared" si="61"/>
        <v/>
      </c>
      <c r="CU11" s="85" t="str">
        <f t="shared" si="62"/>
        <v/>
      </c>
      <c r="CV11" s="65" t="str">
        <f t="shared" si="63"/>
        <v>Replica</v>
      </c>
      <c r="CW11" s="65" t="str">
        <f t="shared" si="64"/>
        <v>Replica Edition</v>
      </c>
    </row>
    <row r="12" spans="2:102" ht="30" customHeight="1">
      <c r="B12" s="29" t="s">
        <v>51</v>
      </c>
      <c r="C12" s="29" t="s">
        <v>52</v>
      </c>
      <c r="D12" s="29" t="s">
        <v>53</v>
      </c>
      <c r="E12" s="30">
        <f>(15/28)*0.333333333</f>
        <v>0.17857142839285714</v>
      </c>
      <c r="F12" s="30">
        <f t="shared" si="0"/>
        <v>4.9999999949999996</v>
      </c>
      <c r="G12" s="30">
        <f t="shared" si="1"/>
        <v>64.999999934999991</v>
      </c>
      <c r="H12" s="30">
        <f t="shared" si="2"/>
        <v>65.178571363392862</v>
      </c>
      <c r="I12" s="101"/>
      <c r="J12" s="32">
        <v>1</v>
      </c>
      <c r="K12" s="33">
        <f t="shared" si="3"/>
        <v>0.3333333331333333</v>
      </c>
      <c r="L12" s="34">
        <f t="shared" si="4"/>
        <v>4.9999999949999996</v>
      </c>
      <c r="M12" s="35">
        <v>0</v>
      </c>
      <c r="N12" s="36" t="str">
        <f t="shared" si="5"/>
        <v/>
      </c>
      <c r="O12" s="37" t="str">
        <f t="shared" si="6"/>
        <v/>
      </c>
      <c r="P12" s="38">
        <v>1</v>
      </c>
      <c r="Q12" s="39">
        <f t="shared" si="7"/>
        <v>0.14285714273877551</v>
      </c>
      <c r="R12" s="40">
        <f t="shared" si="8"/>
        <v>4.9999999949999996</v>
      </c>
      <c r="S12" s="41">
        <v>0</v>
      </c>
      <c r="T12" s="42" t="str">
        <f t="shared" si="9"/>
        <v/>
      </c>
      <c r="U12" s="43" t="str">
        <f t="shared" si="10"/>
        <v/>
      </c>
      <c r="V12" s="35">
        <v>0</v>
      </c>
      <c r="W12" s="36" t="str">
        <f t="shared" si="11"/>
        <v/>
      </c>
      <c r="X12" s="37" t="str">
        <f t="shared" si="12"/>
        <v/>
      </c>
      <c r="Y12" s="44">
        <v>0</v>
      </c>
      <c r="Z12" s="45" t="str">
        <f t="shared" si="13"/>
        <v/>
      </c>
      <c r="AA12" s="46" t="str">
        <f t="shared" si="14"/>
        <v/>
      </c>
      <c r="AB12" s="35">
        <v>0</v>
      </c>
      <c r="AC12" s="36" t="str">
        <f t="shared" si="15"/>
        <v/>
      </c>
      <c r="AD12" s="37" t="str">
        <f t="shared" si="16"/>
        <v/>
      </c>
      <c r="AE12" s="41">
        <v>0</v>
      </c>
      <c r="AF12" s="42" t="str">
        <f t="shared" si="17"/>
        <v/>
      </c>
      <c r="AG12" s="43" t="str">
        <f t="shared" si="18"/>
        <v/>
      </c>
      <c r="AH12" s="47">
        <v>0</v>
      </c>
      <c r="AI12" s="48" t="str">
        <f t="shared" si="19"/>
        <v/>
      </c>
      <c r="AJ12" s="49" t="str">
        <f t="shared" si="20"/>
        <v/>
      </c>
      <c r="AK12" s="50">
        <v>0</v>
      </c>
      <c r="AL12" s="51" t="str">
        <f t="shared" si="21"/>
        <v/>
      </c>
      <c r="AM12" s="52" t="str">
        <f t="shared" si="22"/>
        <v/>
      </c>
      <c r="AN12" s="32">
        <v>0</v>
      </c>
      <c r="AO12" s="33" t="str">
        <f t="shared" si="23"/>
        <v/>
      </c>
      <c r="AP12" s="34" t="str">
        <f t="shared" si="24"/>
        <v/>
      </c>
      <c r="AQ12" s="38">
        <v>0</v>
      </c>
      <c r="AR12" s="39" t="str">
        <f t="shared" si="25"/>
        <v/>
      </c>
      <c r="AS12" s="40" t="str">
        <f t="shared" si="26"/>
        <v/>
      </c>
      <c r="AT12" s="53">
        <v>0</v>
      </c>
      <c r="AU12" s="54" t="str">
        <f t="shared" si="27"/>
        <v/>
      </c>
      <c r="AV12" s="55" t="str">
        <f t="shared" si="28"/>
        <v/>
      </c>
      <c r="AW12" s="38">
        <v>0</v>
      </c>
      <c r="AX12" s="39" t="str">
        <f t="shared" si="29"/>
        <v/>
      </c>
      <c r="AY12" s="40" t="str">
        <f t="shared" si="30"/>
        <v/>
      </c>
      <c r="AZ12" s="53">
        <v>0</v>
      </c>
      <c r="BA12" s="54" t="str">
        <f t="shared" si="31"/>
        <v/>
      </c>
      <c r="BB12" s="55" t="str">
        <f t="shared" si="32"/>
        <v/>
      </c>
      <c r="BC12" s="56">
        <v>0</v>
      </c>
      <c r="BD12" s="57" t="str">
        <f t="shared" si="33"/>
        <v/>
      </c>
      <c r="BE12" s="58" t="str">
        <f t="shared" si="34"/>
        <v/>
      </c>
      <c r="BF12" s="59">
        <v>0</v>
      </c>
      <c r="BG12" s="60" t="str">
        <f t="shared" si="35"/>
        <v/>
      </c>
      <c r="BH12" s="61" t="str">
        <f t="shared" si="36"/>
        <v/>
      </c>
      <c r="BI12" s="53">
        <v>0</v>
      </c>
      <c r="BJ12" s="54" t="str">
        <f t="shared" si="37"/>
        <v/>
      </c>
      <c r="BK12" s="55" t="str">
        <f t="shared" si="38"/>
        <v/>
      </c>
      <c r="BL12" s="56">
        <v>0</v>
      </c>
      <c r="BM12" s="57" t="str">
        <f t="shared" si="39"/>
        <v/>
      </c>
      <c r="BN12" s="58" t="str">
        <f t="shared" si="40"/>
        <v/>
      </c>
      <c r="BO12" s="59">
        <v>0</v>
      </c>
      <c r="BP12" s="60" t="str">
        <f t="shared" si="41"/>
        <v/>
      </c>
      <c r="BQ12" s="61" t="str">
        <f t="shared" si="42"/>
        <v/>
      </c>
      <c r="BR12" s="62">
        <v>0</v>
      </c>
      <c r="BS12" s="63" t="str">
        <f t="shared" si="43"/>
        <v/>
      </c>
      <c r="BT12" s="64" t="str">
        <f t="shared" si="44"/>
        <v/>
      </c>
      <c r="BU12" s="32">
        <v>1</v>
      </c>
      <c r="BV12" s="33">
        <f t="shared" si="45"/>
        <v>0.3333333331333333</v>
      </c>
      <c r="BW12" s="34">
        <f t="shared" si="46"/>
        <v>4.9999999949999996</v>
      </c>
      <c r="BX12" s="35">
        <v>0</v>
      </c>
      <c r="BY12" s="36" t="str">
        <f t="shared" si="47"/>
        <v/>
      </c>
      <c r="BZ12" s="37" t="str">
        <f t="shared" si="48"/>
        <v/>
      </c>
      <c r="CA12" s="38">
        <v>1</v>
      </c>
      <c r="CB12" s="39">
        <f t="shared" si="49"/>
        <v>0.14285714273877551</v>
      </c>
      <c r="CC12" s="40">
        <f t="shared" si="50"/>
        <v>4.9999999949999996</v>
      </c>
      <c r="CD12" s="53">
        <v>0</v>
      </c>
      <c r="CE12" s="54" t="str">
        <f t="shared" si="51"/>
        <v/>
      </c>
      <c r="CF12" s="55" t="str">
        <f t="shared" si="52"/>
        <v/>
      </c>
      <c r="CG12" s="38">
        <v>0</v>
      </c>
      <c r="CH12" s="39" t="str">
        <f t="shared" si="53"/>
        <v/>
      </c>
      <c r="CI12" s="40" t="str">
        <f t="shared" si="54"/>
        <v/>
      </c>
      <c r="CJ12" s="53">
        <v>0</v>
      </c>
      <c r="CK12" s="54" t="str">
        <f t="shared" si="55"/>
        <v/>
      </c>
      <c r="CL12" s="55" t="str">
        <f t="shared" si="56"/>
        <v/>
      </c>
      <c r="CM12" s="41">
        <v>0</v>
      </c>
      <c r="CN12" s="42" t="str">
        <f t="shared" si="57"/>
        <v/>
      </c>
      <c r="CO12" s="43" t="str">
        <f t="shared" si="58"/>
        <v/>
      </c>
      <c r="CP12" s="50">
        <v>0</v>
      </c>
      <c r="CQ12" s="51" t="str">
        <f t="shared" si="59"/>
        <v/>
      </c>
      <c r="CR12" s="52" t="str">
        <f t="shared" si="60"/>
        <v/>
      </c>
      <c r="CS12" s="47">
        <v>0</v>
      </c>
      <c r="CT12" s="48" t="str">
        <f t="shared" si="61"/>
        <v/>
      </c>
      <c r="CU12" s="49" t="str">
        <f t="shared" si="62"/>
        <v/>
      </c>
      <c r="CV12" s="29" t="str">
        <f t="shared" si="63"/>
        <v>Smartphone</v>
      </c>
      <c r="CW12" s="29" t="str">
        <f t="shared" si="64"/>
        <v>Smart Phone Apps</v>
      </c>
    </row>
    <row r="13" spans="2:102" ht="30" customHeight="1">
      <c r="B13" s="29" t="s">
        <v>51</v>
      </c>
      <c r="C13" s="29" t="s">
        <v>54</v>
      </c>
      <c r="D13" s="29" t="s">
        <v>53</v>
      </c>
      <c r="E13" s="30">
        <v>0</v>
      </c>
      <c r="F13" s="30">
        <f t="shared" si="0"/>
        <v>0</v>
      </c>
      <c r="G13" s="30">
        <f t="shared" si="1"/>
        <v>0</v>
      </c>
      <c r="H13" s="30">
        <f t="shared" si="2"/>
        <v>0</v>
      </c>
      <c r="I13" s="101"/>
      <c r="J13" s="32">
        <v>0</v>
      </c>
      <c r="K13" s="33" t="str">
        <f t="shared" si="3"/>
        <v/>
      </c>
      <c r="L13" s="34" t="str">
        <f t="shared" si="4"/>
        <v/>
      </c>
      <c r="M13" s="35">
        <v>0</v>
      </c>
      <c r="N13" s="36" t="str">
        <f t="shared" si="5"/>
        <v/>
      </c>
      <c r="O13" s="37" t="str">
        <f t="shared" si="6"/>
        <v/>
      </c>
      <c r="P13" s="38">
        <v>0</v>
      </c>
      <c r="Q13" s="39" t="str">
        <f t="shared" si="7"/>
        <v/>
      </c>
      <c r="R13" s="40" t="str">
        <f t="shared" si="8"/>
        <v/>
      </c>
      <c r="S13" s="41">
        <v>1</v>
      </c>
      <c r="T13" s="42" t="e">
        <f t="shared" si="9"/>
        <v>#DIV/0!</v>
      </c>
      <c r="U13" s="43">
        <f t="shared" si="10"/>
        <v>0</v>
      </c>
      <c r="V13" s="35">
        <v>0</v>
      </c>
      <c r="W13" s="36" t="str">
        <f t="shared" si="11"/>
        <v/>
      </c>
      <c r="X13" s="37" t="str">
        <f t="shared" si="12"/>
        <v/>
      </c>
      <c r="Y13" s="44">
        <v>1</v>
      </c>
      <c r="Z13" s="45" t="e">
        <f t="shared" si="13"/>
        <v>#DIV/0!</v>
      </c>
      <c r="AA13" s="46">
        <f t="shared" si="14"/>
        <v>0</v>
      </c>
      <c r="AB13" s="35">
        <v>0</v>
      </c>
      <c r="AC13" s="36" t="str">
        <f t="shared" si="15"/>
        <v/>
      </c>
      <c r="AD13" s="37" t="str">
        <f t="shared" si="16"/>
        <v/>
      </c>
      <c r="AE13" s="41">
        <v>0</v>
      </c>
      <c r="AF13" s="42" t="str">
        <f t="shared" si="17"/>
        <v/>
      </c>
      <c r="AG13" s="43" t="str">
        <f t="shared" si="18"/>
        <v/>
      </c>
      <c r="AH13" s="47">
        <v>1</v>
      </c>
      <c r="AI13" s="48"/>
      <c r="AJ13" s="49">
        <f t="shared" si="20"/>
        <v>0</v>
      </c>
      <c r="AK13" s="50">
        <v>0</v>
      </c>
      <c r="AL13" s="51"/>
      <c r="AM13" s="52" t="str">
        <f t="shared" si="22"/>
        <v/>
      </c>
      <c r="AN13" s="32">
        <v>0</v>
      </c>
      <c r="AO13" s="33"/>
      <c r="AP13" s="34" t="str">
        <f t="shared" si="24"/>
        <v/>
      </c>
      <c r="AQ13" s="38">
        <v>0</v>
      </c>
      <c r="AR13" s="39"/>
      <c r="AS13" s="40" t="str">
        <f t="shared" si="26"/>
        <v/>
      </c>
      <c r="AT13" s="53">
        <v>0</v>
      </c>
      <c r="AU13" s="54"/>
      <c r="AV13" s="55" t="str">
        <f t="shared" si="28"/>
        <v/>
      </c>
      <c r="AW13" s="38">
        <v>1</v>
      </c>
      <c r="AX13" s="39" t="e">
        <f t="shared" si="29"/>
        <v>#DIV/0!</v>
      </c>
      <c r="AY13" s="40">
        <f t="shared" si="30"/>
        <v>0</v>
      </c>
      <c r="AZ13" s="53">
        <v>0</v>
      </c>
      <c r="BA13" s="54" t="str">
        <f t="shared" si="31"/>
        <v/>
      </c>
      <c r="BB13" s="55" t="str">
        <f t="shared" si="32"/>
        <v/>
      </c>
      <c r="BC13" s="56">
        <v>0</v>
      </c>
      <c r="BD13" s="57" t="str">
        <f t="shared" si="33"/>
        <v/>
      </c>
      <c r="BE13" s="58" t="str">
        <f t="shared" si="34"/>
        <v/>
      </c>
      <c r="BF13" s="59">
        <v>0</v>
      </c>
      <c r="BG13" s="60" t="str">
        <f t="shared" si="35"/>
        <v/>
      </c>
      <c r="BH13" s="61" t="str">
        <f t="shared" si="36"/>
        <v/>
      </c>
      <c r="BI13" s="53">
        <v>0</v>
      </c>
      <c r="BJ13" s="54" t="str">
        <f t="shared" si="37"/>
        <v/>
      </c>
      <c r="BK13" s="55" t="str">
        <f t="shared" si="38"/>
        <v/>
      </c>
      <c r="BL13" s="56">
        <v>0</v>
      </c>
      <c r="BM13" s="57" t="str">
        <f t="shared" si="39"/>
        <v/>
      </c>
      <c r="BN13" s="58" t="str">
        <f t="shared" si="40"/>
        <v/>
      </c>
      <c r="BO13" s="59">
        <v>0</v>
      </c>
      <c r="BP13" s="60" t="str">
        <f t="shared" si="41"/>
        <v/>
      </c>
      <c r="BQ13" s="61" t="str">
        <f t="shared" si="42"/>
        <v/>
      </c>
      <c r="BR13" s="62">
        <v>1</v>
      </c>
      <c r="BS13" s="63"/>
      <c r="BT13" s="64">
        <f t="shared" si="44"/>
        <v>0</v>
      </c>
      <c r="BU13" s="32">
        <v>0</v>
      </c>
      <c r="BV13" s="33" t="str">
        <f t="shared" si="45"/>
        <v/>
      </c>
      <c r="BW13" s="34" t="str">
        <f t="shared" si="46"/>
        <v/>
      </c>
      <c r="BX13" s="35">
        <v>0</v>
      </c>
      <c r="BY13" s="36" t="str">
        <f t="shared" si="47"/>
        <v/>
      </c>
      <c r="BZ13" s="37" t="str">
        <f t="shared" si="48"/>
        <v/>
      </c>
      <c r="CA13" s="38">
        <v>0</v>
      </c>
      <c r="CB13" s="39" t="str">
        <f t="shared" si="49"/>
        <v/>
      </c>
      <c r="CC13" s="40" t="str">
        <f t="shared" si="50"/>
        <v/>
      </c>
      <c r="CD13" s="53">
        <v>0</v>
      </c>
      <c r="CE13" s="54"/>
      <c r="CF13" s="55" t="str">
        <f t="shared" si="52"/>
        <v/>
      </c>
      <c r="CG13" s="38">
        <v>0</v>
      </c>
      <c r="CH13" s="39"/>
      <c r="CI13" s="40" t="str">
        <f t="shared" si="54"/>
        <v/>
      </c>
      <c r="CJ13" s="53">
        <v>0</v>
      </c>
      <c r="CK13" s="54"/>
      <c r="CL13" s="55" t="str">
        <f t="shared" si="56"/>
        <v/>
      </c>
      <c r="CM13" s="41">
        <v>1</v>
      </c>
      <c r="CN13" s="42" t="e">
        <f t="shared" si="57"/>
        <v>#DIV/0!</v>
      </c>
      <c r="CO13" s="43">
        <f t="shared" si="58"/>
        <v>0</v>
      </c>
      <c r="CP13" s="50">
        <v>0</v>
      </c>
      <c r="CQ13" s="51"/>
      <c r="CR13" s="52" t="str">
        <f t="shared" si="60"/>
        <v/>
      </c>
      <c r="CS13" s="47">
        <v>0</v>
      </c>
      <c r="CT13" s="48"/>
      <c r="CU13" s="49" t="str">
        <f t="shared" si="62"/>
        <v/>
      </c>
      <c r="CV13" s="29" t="str">
        <f t="shared" si="63"/>
        <v>Smartphone</v>
      </c>
      <c r="CW13" s="29" t="str">
        <f t="shared" si="64"/>
        <v>Smart Phone Apps HD/Comp</v>
      </c>
    </row>
    <row r="14" spans="2:102" ht="39">
      <c r="B14" s="29" t="s">
        <v>51</v>
      </c>
      <c r="C14" s="29" t="s">
        <v>55</v>
      </c>
      <c r="D14" s="29" t="s">
        <v>56</v>
      </c>
      <c r="E14" s="30">
        <f>5/28</f>
        <v>0.17857142857142858</v>
      </c>
      <c r="F14" s="30">
        <f t="shared" si="0"/>
        <v>5</v>
      </c>
      <c r="G14" s="30">
        <f t="shared" si="1"/>
        <v>65</v>
      </c>
      <c r="H14" s="30">
        <f t="shared" si="2"/>
        <v>65.178571428571431</v>
      </c>
      <c r="I14" s="101"/>
      <c r="J14" s="32">
        <v>0</v>
      </c>
      <c r="K14" s="33" t="str">
        <f t="shared" si="3"/>
        <v/>
      </c>
      <c r="L14" s="34" t="str">
        <f t="shared" si="4"/>
        <v/>
      </c>
      <c r="M14" s="35">
        <v>0</v>
      </c>
      <c r="N14" s="36" t="str">
        <f t="shared" si="5"/>
        <v/>
      </c>
      <c r="O14" s="37" t="str">
        <f t="shared" si="6"/>
        <v/>
      </c>
      <c r="P14" s="38">
        <v>0</v>
      </c>
      <c r="Q14" s="39" t="str">
        <f t="shared" si="7"/>
        <v/>
      </c>
      <c r="R14" s="40" t="str">
        <f t="shared" si="8"/>
        <v/>
      </c>
      <c r="S14" s="41">
        <v>0</v>
      </c>
      <c r="T14" s="42" t="str">
        <f t="shared" si="9"/>
        <v/>
      </c>
      <c r="U14" s="43" t="str">
        <f t="shared" si="10"/>
        <v/>
      </c>
      <c r="V14" s="35">
        <v>0</v>
      </c>
      <c r="W14" s="36" t="str">
        <f t="shared" si="11"/>
        <v/>
      </c>
      <c r="X14" s="37" t="str">
        <f t="shared" si="12"/>
        <v/>
      </c>
      <c r="Y14" s="44">
        <v>0</v>
      </c>
      <c r="Z14" s="45" t="str">
        <f t="shared" si="13"/>
        <v/>
      </c>
      <c r="AA14" s="46" t="str">
        <f t="shared" si="14"/>
        <v/>
      </c>
      <c r="AB14" s="35">
        <v>0</v>
      </c>
      <c r="AC14" s="36" t="str">
        <f t="shared" si="15"/>
        <v/>
      </c>
      <c r="AD14" s="37" t="str">
        <f t="shared" si="16"/>
        <v/>
      </c>
      <c r="AE14" s="41">
        <v>0</v>
      </c>
      <c r="AF14" s="42" t="str">
        <f t="shared" si="17"/>
        <v/>
      </c>
      <c r="AG14" s="43" t="str">
        <f t="shared" si="18"/>
        <v/>
      </c>
      <c r="AH14" s="47">
        <v>0</v>
      </c>
      <c r="AI14" s="48"/>
      <c r="AJ14" s="49" t="str">
        <f t="shared" si="20"/>
        <v/>
      </c>
      <c r="AK14" s="50">
        <v>0</v>
      </c>
      <c r="AL14" s="51"/>
      <c r="AM14" s="52" t="str">
        <f t="shared" si="22"/>
        <v/>
      </c>
      <c r="AN14" s="32">
        <v>0</v>
      </c>
      <c r="AO14" s="33"/>
      <c r="AP14" s="34" t="str">
        <f t="shared" si="24"/>
        <v/>
      </c>
      <c r="AQ14" s="38">
        <v>0</v>
      </c>
      <c r="AR14" s="39"/>
      <c r="AS14" s="40" t="str">
        <f t="shared" si="26"/>
        <v/>
      </c>
      <c r="AT14" s="53">
        <v>0</v>
      </c>
      <c r="AU14" s="54"/>
      <c r="AV14" s="55" t="str">
        <f t="shared" si="28"/>
        <v/>
      </c>
      <c r="AW14" s="38">
        <v>0</v>
      </c>
      <c r="AX14" s="39" t="str">
        <f t="shared" si="29"/>
        <v/>
      </c>
      <c r="AY14" s="40" t="str">
        <f t="shared" si="30"/>
        <v/>
      </c>
      <c r="AZ14" s="53">
        <v>1</v>
      </c>
      <c r="BA14" s="54">
        <f t="shared" si="31"/>
        <v>0.33333333335555554</v>
      </c>
      <c r="BB14" s="55">
        <f t="shared" si="32"/>
        <v>5</v>
      </c>
      <c r="BC14" s="56">
        <v>0</v>
      </c>
      <c r="BD14" s="57" t="str">
        <f t="shared" si="33"/>
        <v/>
      </c>
      <c r="BE14" s="58" t="str">
        <f t="shared" si="34"/>
        <v/>
      </c>
      <c r="BF14" s="59">
        <v>1</v>
      </c>
      <c r="BG14" s="60">
        <f t="shared" si="35"/>
        <v>0.200000000008</v>
      </c>
      <c r="BH14" s="61">
        <f t="shared" si="36"/>
        <v>5</v>
      </c>
      <c r="BI14" s="53">
        <v>0</v>
      </c>
      <c r="BJ14" s="54" t="str">
        <f t="shared" si="37"/>
        <v/>
      </c>
      <c r="BK14" s="55" t="str">
        <f t="shared" si="38"/>
        <v/>
      </c>
      <c r="BL14" s="56">
        <v>0</v>
      </c>
      <c r="BM14" s="57" t="str">
        <f t="shared" si="39"/>
        <v/>
      </c>
      <c r="BN14" s="58" t="str">
        <f t="shared" si="40"/>
        <v/>
      </c>
      <c r="BO14" s="59">
        <v>0</v>
      </c>
      <c r="BP14" s="60" t="str">
        <f t="shared" si="41"/>
        <v/>
      </c>
      <c r="BQ14" s="61" t="str">
        <f t="shared" si="42"/>
        <v/>
      </c>
      <c r="BR14" s="62">
        <v>0</v>
      </c>
      <c r="BS14" s="63"/>
      <c r="BT14" s="64" t="str">
        <f t="shared" si="44"/>
        <v/>
      </c>
      <c r="BU14" s="32">
        <v>0</v>
      </c>
      <c r="BV14" s="33" t="str">
        <f t="shared" si="45"/>
        <v/>
      </c>
      <c r="BW14" s="34" t="str">
        <f t="shared" si="46"/>
        <v/>
      </c>
      <c r="BX14" s="35">
        <v>0</v>
      </c>
      <c r="BY14" s="36" t="str">
        <f t="shared" si="47"/>
        <v/>
      </c>
      <c r="BZ14" s="37" t="str">
        <f t="shared" si="48"/>
        <v/>
      </c>
      <c r="CA14" s="38">
        <v>0</v>
      </c>
      <c r="CB14" s="39" t="str">
        <f t="shared" si="49"/>
        <v/>
      </c>
      <c r="CC14" s="40" t="str">
        <f t="shared" si="50"/>
        <v/>
      </c>
      <c r="CD14" s="53">
        <v>0</v>
      </c>
      <c r="CE14" s="54"/>
      <c r="CF14" s="55" t="str">
        <f t="shared" si="52"/>
        <v/>
      </c>
      <c r="CG14" s="38">
        <v>0</v>
      </c>
      <c r="CH14" s="39"/>
      <c r="CI14" s="40" t="str">
        <f t="shared" si="54"/>
        <v/>
      </c>
      <c r="CJ14" s="53">
        <v>0</v>
      </c>
      <c r="CK14" s="54"/>
      <c r="CL14" s="55" t="str">
        <f t="shared" si="56"/>
        <v/>
      </c>
      <c r="CM14" s="41">
        <v>0</v>
      </c>
      <c r="CN14" s="42" t="str">
        <f t="shared" si="57"/>
        <v/>
      </c>
      <c r="CO14" s="43" t="str">
        <f t="shared" si="58"/>
        <v/>
      </c>
      <c r="CP14" s="50">
        <v>0</v>
      </c>
      <c r="CQ14" s="51"/>
      <c r="CR14" s="52" t="str">
        <f t="shared" si="60"/>
        <v/>
      </c>
      <c r="CS14" s="47">
        <v>0</v>
      </c>
      <c r="CT14" s="48"/>
      <c r="CU14" s="49" t="str">
        <f t="shared" si="62"/>
        <v/>
      </c>
      <c r="CV14" s="29" t="str">
        <f t="shared" si="63"/>
        <v>IHT Smartphone</v>
      </c>
      <c r="CW14" s="29" t="str">
        <f t="shared" si="64"/>
        <v>IHT Smart Phone</v>
      </c>
    </row>
    <row r="15" spans="2:102" ht="52">
      <c r="B15" s="29" t="s">
        <v>51</v>
      </c>
      <c r="C15" s="29" t="s">
        <v>57</v>
      </c>
      <c r="D15" s="29" t="s">
        <v>56</v>
      </c>
      <c r="E15" s="30">
        <v>0</v>
      </c>
      <c r="F15" s="30">
        <f t="shared" si="0"/>
        <v>0</v>
      </c>
      <c r="G15" s="30">
        <f t="shared" si="1"/>
        <v>0</v>
      </c>
      <c r="H15" s="30">
        <f t="shared" si="2"/>
        <v>0</v>
      </c>
      <c r="I15" s="101"/>
      <c r="J15" s="32">
        <v>0</v>
      </c>
      <c r="K15" s="33" t="str">
        <f t="shared" si="3"/>
        <v/>
      </c>
      <c r="L15" s="34" t="str">
        <f t="shared" si="4"/>
        <v/>
      </c>
      <c r="M15" s="35">
        <v>0</v>
      </c>
      <c r="N15" s="36" t="str">
        <f t="shared" si="5"/>
        <v/>
      </c>
      <c r="O15" s="37" t="str">
        <f t="shared" si="6"/>
        <v/>
      </c>
      <c r="P15" s="38">
        <v>0</v>
      </c>
      <c r="Q15" s="39" t="str">
        <f t="shared" si="7"/>
        <v/>
      </c>
      <c r="R15" s="40" t="str">
        <f t="shared" si="8"/>
        <v/>
      </c>
      <c r="S15" s="41">
        <v>0</v>
      </c>
      <c r="T15" s="42" t="str">
        <f t="shared" si="9"/>
        <v/>
      </c>
      <c r="U15" s="43" t="str">
        <f t="shared" si="10"/>
        <v/>
      </c>
      <c r="V15" s="35">
        <v>0</v>
      </c>
      <c r="W15" s="36" t="str">
        <f t="shared" si="11"/>
        <v/>
      </c>
      <c r="X15" s="37" t="str">
        <f t="shared" si="12"/>
        <v/>
      </c>
      <c r="Y15" s="44">
        <v>0</v>
      </c>
      <c r="Z15" s="45" t="str">
        <f t="shared" si="13"/>
        <v/>
      </c>
      <c r="AA15" s="46" t="str">
        <f t="shared" si="14"/>
        <v/>
      </c>
      <c r="AB15" s="35">
        <v>0</v>
      </c>
      <c r="AC15" s="36" t="str">
        <f t="shared" si="15"/>
        <v/>
      </c>
      <c r="AD15" s="37" t="str">
        <f t="shared" si="16"/>
        <v/>
      </c>
      <c r="AE15" s="41">
        <v>0</v>
      </c>
      <c r="AF15" s="42" t="str">
        <f t="shared" si="17"/>
        <v/>
      </c>
      <c r="AG15" s="43" t="str">
        <f t="shared" si="18"/>
        <v/>
      </c>
      <c r="AH15" s="47">
        <v>0</v>
      </c>
      <c r="AI15" s="48"/>
      <c r="AJ15" s="49" t="str">
        <f t="shared" si="20"/>
        <v/>
      </c>
      <c r="AK15" s="50">
        <v>0</v>
      </c>
      <c r="AL15" s="51"/>
      <c r="AM15" s="52" t="str">
        <f t="shared" si="22"/>
        <v/>
      </c>
      <c r="AN15" s="32">
        <v>0</v>
      </c>
      <c r="AO15" s="33"/>
      <c r="AP15" s="34" t="str">
        <f t="shared" si="24"/>
        <v/>
      </c>
      <c r="AQ15" s="38">
        <v>0</v>
      </c>
      <c r="AR15" s="39"/>
      <c r="AS15" s="40" t="str">
        <f t="shared" si="26"/>
        <v/>
      </c>
      <c r="AT15" s="53">
        <v>0</v>
      </c>
      <c r="AU15" s="54"/>
      <c r="AV15" s="55" t="str">
        <f t="shared" si="28"/>
        <v/>
      </c>
      <c r="AW15" s="38">
        <v>0</v>
      </c>
      <c r="AX15" s="39" t="str">
        <f t="shared" si="29"/>
        <v/>
      </c>
      <c r="AY15" s="40" t="str">
        <f t="shared" si="30"/>
        <v/>
      </c>
      <c r="AZ15" s="53">
        <v>0</v>
      </c>
      <c r="BA15" s="54" t="str">
        <f t="shared" si="31"/>
        <v/>
      </c>
      <c r="BB15" s="55" t="str">
        <f t="shared" si="32"/>
        <v/>
      </c>
      <c r="BC15" s="56">
        <v>0</v>
      </c>
      <c r="BD15" s="57" t="str">
        <f t="shared" si="33"/>
        <v/>
      </c>
      <c r="BE15" s="58" t="str">
        <f t="shared" si="34"/>
        <v/>
      </c>
      <c r="BF15" s="59">
        <v>0</v>
      </c>
      <c r="BG15" s="60" t="str">
        <f t="shared" si="35"/>
        <v/>
      </c>
      <c r="BH15" s="61" t="str">
        <f t="shared" si="36"/>
        <v/>
      </c>
      <c r="BI15" s="53">
        <v>1</v>
      </c>
      <c r="BJ15" s="54" t="e">
        <f t="shared" si="37"/>
        <v>#DIV/0!</v>
      </c>
      <c r="BK15" s="55">
        <f t="shared" si="38"/>
        <v>0</v>
      </c>
      <c r="BL15" s="56">
        <v>0</v>
      </c>
      <c r="BM15" s="57" t="str">
        <f t="shared" si="39"/>
        <v/>
      </c>
      <c r="BN15" s="58" t="str">
        <f t="shared" si="40"/>
        <v/>
      </c>
      <c r="BO15" s="59">
        <v>1</v>
      </c>
      <c r="BP15" s="60" t="e">
        <f t="shared" si="41"/>
        <v>#DIV/0!</v>
      </c>
      <c r="BQ15" s="61">
        <f t="shared" si="42"/>
        <v>0</v>
      </c>
      <c r="BR15" s="62">
        <v>1</v>
      </c>
      <c r="BS15" s="63"/>
      <c r="BT15" s="64">
        <f t="shared" si="44"/>
        <v>0</v>
      </c>
      <c r="BU15" s="32">
        <v>0</v>
      </c>
      <c r="BV15" s="33" t="str">
        <f t="shared" si="45"/>
        <v/>
      </c>
      <c r="BW15" s="34" t="str">
        <f t="shared" si="46"/>
        <v/>
      </c>
      <c r="BX15" s="35">
        <v>0</v>
      </c>
      <c r="BY15" s="36" t="str">
        <f t="shared" si="47"/>
        <v/>
      </c>
      <c r="BZ15" s="37" t="str">
        <f t="shared" si="48"/>
        <v/>
      </c>
      <c r="CA15" s="38">
        <v>0</v>
      </c>
      <c r="CB15" s="39" t="str">
        <f t="shared" si="49"/>
        <v/>
      </c>
      <c r="CC15" s="40" t="str">
        <f t="shared" si="50"/>
        <v/>
      </c>
      <c r="CD15" s="53">
        <v>0</v>
      </c>
      <c r="CE15" s="54"/>
      <c r="CF15" s="55" t="str">
        <f t="shared" si="52"/>
        <v/>
      </c>
      <c r="CG15" s="38">
        <v>0</v>
      </c>
      <c r="CH15" s="39"/>
      <c r="CI15" s="40" t="str">
        <f t="shared" si="54"/>
        <v/>
      </c>
      <c r="CJ15" s="53">
        <v>0</v>
      </c>
      <c r="CK15" s="54"/>
      <c r="CL15" s="55" t="str">
        <f t="shared" si="56"/>
        <v/>
      </c>
      <c r="CM15" s="41">
        <v>0</v>
      </c>
      <c r="CN15" s="42" t="str">
        <f t="shared" si="57"/>
        <v/>
      </c>
      <c r="CO15" s="43" t="str">
        <f t="shared" si="58"/>
        <v/>
      </c>
      <c r="CP15" s="50">
        <v>0</v>
      </c>
      <c r="CQ15" s="51"/>
      <c r="CR15" s="52" t="str">
        <f t="shared" si="60"/>
        <v/>
      </c>
      <c r="CS15" s="47">
        <v>0</v>
      </c>
      <c r="CT15" s="48"/>
      <c r="CU15" s="49" t="str">
        <f t="shared" si="62"/>
        <v/>
      </c>
      <c r="CV15" s="29" t="str">
        <f t="shared" si="63"/>
        <v>IHT Smartphone</v>
      </c>
      <c r="CW15" s="29" t="str">
        <f t="shared" si="64"/>
        <v>IHT Smart Phone Comp</v>
      </c>
    </row>
    <row r="16" spans="2:102" ht="26">
      <c r="B16" s="102" t="s">
        <v>58</v>
      </c>
      <c r="C16" s="102" t="s">
        <v>58</v>
      </c>
      <c r="D16" s="102" t="s">
        <v>59</v>
      </c>
      <c r="E16" s="103">
        <f>10/28</f>
        <v>0.35714285714285715</v>
      </c>
      <c r="F16" s="103">
        <f t="shared" si="0"/>
        <v>10</v>
      </c>
      <c r="G16" s="103">
        <f t="shared" si="1"/>
        <v>130</v>
      </c>
      <c r="H16" s="103">
        <f t="shared" si="2"/>
        <v>130.35714285714286</v>
      </c>
      <c r="I16" s="104"/>
      <c r="J16" s="105">
        <v>0</v>
      </c>
      <c r="K16" s="106" t="str">
        <f t="shared" si="3"/>
        <v/>
      </c>
      <c r="L16" s="107" t="str">
        <f t="shared" si="4"/>
        <v/>
      </c>
      <c r="M16" s="108">
        <v>1</v>
      </c>
      <c r="N16" s="109">
        <f t="shared" si="5"/>
        <v>0.500000000025</v>
      </c>
      <c r="O16" s="37">
        <f t="shared" si="6"/>
        <v>10</v>
      </c>
      <c r="P16" s="110">
        <v>0</v>
      </c>
      <c r="Q16" s="111" t="str">
        <f t="shared" si="7"/>
        <v/>
      </c>
      <c r="R16" s="112" t="str">
        <f t="shared" si="8"/>
        <v/>
      </c>
      <c r="S16" s="113">
        <v>0</v>
      </c>
      <c r="T16" s="114" t="str">
        <f t="shared" si="9"/>
        <v/>
      </c>
      <c r="U16" s="115" t="str">
        <f t="shared" si="10"/>
        <v/>
      </c>
      <c r="V16" s="108">
        <v>0</v>
      </c>
      <c r="W16" s="109" t="str">
        <f t="shared" si="11"/>
        <v/>
      </c>
      <c r="X16" s="116" t="str">
        <f t="shared" si="12"/>
        <v/>
      </c>
      <c r="Y16" s="117">
        <v>0</v>
      </c>
      <c r="Z16" s="118" t="str">
        <f t="shared" si="13"/>
        <v/>
      </c>
      <c r="AA16" s="119" t="str">
        <f t="shared" si="14"/>
        <v/>
      </c>
      <c r="AB16" s="108">
        <v>0</v>
      </c>
      <c r="AC16" s="109" t="str">
        <f t="shared" si="15"/>
        <v/>
      </c>
      <c r="AD16" s="116" t="str">
        <f t="shared" si="16"/>
        <v/>
      </c>
      <c r="AE16" s="113">
        <v>0</v>
      </c>
      <c r="AF16" s="114" t="str">
        <f t="shared" si="17"/>
        <v/>
      </c>
      <c r="AG16" s="115" t="str">
        <f t="shared" si="18"/>
        <v/>
      </c>
      <c r="AH16" s="120">
        <v>0</v>
      </c>
      <c r="AI16" s="121" t="str">
        <f t="shared" ref="AI16:AI32" si="65">IF(ISNUMBER(AJ16),AJ16/AJ$36,"")</f>
        <v/>
      </c>
      <c r="AJ16" s="122" t="str">
        <f t="shared" si="20"/>
        <v/>
      </c>
      <c r="AK16" s="123">
        <v>0</v>
      </c>
      <c r="AL16" s="124" t="str">
        <f t="shared" ref="AL16:AL32" si="66">IF(ISNUMBER(AM16),AM16/AM$36,"")</f>
        <v/>
      </c>
      <c r="AM16" s="125" t="str">
        <f t="shared" si="22"/>
        <v/>
      </c>
      <c r="AN16" s="105">
        <v>0</v>
      </c>
      <c r="AO16" s="106" t="str">
        <f t="shared" ref="AO16:AO32" si="67">IF(ISNUMBER(AP16),AP16/AP$36,"")</f>
        <v/>
      </c>
      <c r="AP16" s="107" t="str">
        <f t="shared" si="24"/>
        <v/>
      </c>
      <c r="AQ16" s="110">
        <v>0</v>
      </c>
      <c r="AR16" s="111" t="str">
        <f t="shared" ref="AR16:AR32" si="68">IF(ISNUMBER(AS16),AS16/AS$36,"")</f>
        <v/>
      </c>
      <c r="AS16" s="112" t="str">
        <f t="shared" si="26"/>
        <v/>
      </c>
      <c r="AT16" s="126">
        <v>0</v>
      </c>
      <c r="AU16" s="127" t="str">
        <f t="shared" ref="AU16:AU32" si="69">IF(ISNUMBER(AV16),AV16/AV$36,"")</f>
        <v/>
      </c>
      <c r="AV16" s="128" t="str">
        <f t="shared" si="28"/>
        <v/>
      </c>
      <c r="AW16" s="110">
        <v>0</v>
      </c>
      <c r="AX16" s="111" t="str">
        <f t="shared" si="29"/>
        <v/>
      </c>
      <c r="AY16" s="112" t="str">
        <f t="shared" si="30"/>
        <v/>
      </c>
      <c r="AZ16" s="126">
        <v>0</v>
      </c>
      <c r="BA16" s="127" t="str">
        <f t="shared" si="31"/>
        <v/>
      </c>
      <c r="BB16" s="128" t="str">
        <f t="shared" si="32"/>
        <v/>
      </c>
      <c r="BC16" s="129">
        <v>0</v>
      </c>
      <c r="BD16" s="130" t="str">
        <f t="shared" si="33"/>
        <v/>
      </c>
      <c r="BE16" s="131" t="str">
        <f t="shared" si="34"/>
        <v/>
      </c>
      <c r="BF16" s="132">
        <v>0</v>
      </c>
      <c r="BG16" s="133" t="str">
        <f t="shared" si="35"/>
        <v/>
      </c>
      <c r="BH16" s="134" t="str">
        <f t="shared" si="36"/>
        <v/>
      </c>
      <c r="BI16" s="126">
        <v>0</v>
      </c>
      <c r="BJ16" s="127" t="str">
        <f t="shared" si="37"/>
        <v/>
      </c>
      <c r="BK16" s="128" t="str">
        <f t="shared" si="38"/>
        <v/>
      </c>
      <c r="BL16" s="129">
        <v>0</v>
      </c>
      <c r="BM16" s="130" t="str">
        <f t="shared" si="39"/>
        <v/>
      </c>
      <c r="BN16" s="131" t="str">
        <f t="shared" si="40"/>
        <v/>
      </c>
      <c r="BO16" s="132">
        <v>0</v>
      </c>
      <c r="BP16" s="133" t="str">
        <f t="shared" si="41"/>
        <v/>
      </c>
      <c r="BQ16" s="134" t="str">
        <f t="shared" si="42"/>
        <v/>
      </c>
      <c r="BR16" s="135">
        <v>0</v>
      </c>
      <c r="BS16" s="136" t="str">
        <f t="shared" ref="BS16:BS32" si="70">IF(ISNUMBER(BT16),BT16/BT$36,"")</f>
        <v/>
      </c>
      <c r="BT16" s="137" t="str">
        <f t="shared" si="44"/>
        <v/>
      </c>
      <c r="BU16" s="105">
        <v>0</v>
      </c>
      <c r="BV16" s="106" t="str">
        <f t="shared" si="45"/>
        <v/>
      </c>
      <c r="BW16" s="107" t="str">
        <f t="shared" si="46"/>
        <v/>
      </c>
      <c r="BX16" s="108">
        <v>1</v>
      </c>
      <c r="BY16" s="109">
        <f t="shared" si="47"/>
        <v>0.500000000025</v>
      </c>
      <c r="BZ16" s="37">
        <f t="shared" si="48"/>
        <v>10</v>
      </c>
      <c r="CA16" s="110">
        <v>0</v>
      </c>
      <c r="CB16" s="111" t="str">
        <f t="shared" si="49"/>
        <v/>
      </c>
      <c r="CC16" s="112" t="str">
        <f t="shared" si="50"/>
        <v/>
      </c>
      <c r="CD16" s="126">
        <v>0</v>
      </c>
      <c r="CE16" s="127" t="str">
        <f t="shared" ref="CE16:CE34" si="71">IF(ISNUMBER(CF16),CF16/CF$36,"")</f>
        <v/>
      </c>
      <c r="CF16" s="128" t="str">
        <f t="shared" si="52"/>
        <v/>
      </c>
      <c r="CG16" s="110">
        <v>0</v>
      </c>
      <c r="CH16" s="111" t="str">
        <f t="shared" ref="CH16:CH34" si="72">IF(ISNUMBER(CI16),CI16/CI$36,"")</f>
        <v/>
      </c>
      <c r="CI16" s="112" t="str">
        <f t="shared" si="54"/>
        <v/>
      </c>
      <c r="CJ16" s="126">
        <v>0</v>
      </c>
      <c r="CK16" s="127" t="str">
        <f t="shared" ref="CK16:CK32" si="73">IF(ISNUMBER(CL16),CL16/CL$36,"")</f>
        <v/>
      </c>
      <c r="CL16" s="128" t="str">
        <f t="shared" si="56"/>
        <v/>
      </c>
      <c r="CM16" s="113">
        <v>0</v>
      </c>
      <c r="CN16" s="114" t="str">
        <f t="shared" si="57"/>
        <v/>
      </c>
      <c r="CO16" s="115" t="str">
        <f t="shared" si="58"/>
        <v/>
      </c>
      <c r="CP16" s="123">
        <v>0</v>
      </c>
      <c r="CQ16" s="124" t="str">
        <f t="shared" ref="CQ16:CQ32" si="74">IF(ISNUMBER(CR16),CR16/CR$36,"")</f>
        <v/>
      </c>
      <c r="CR16" s="125" t="str">
        <f t="shared" si="60"/>
        <v/>
      </c>
      <c r="CS16" s="120">
        <v>0</v>
      </c>
      <c r="CT16" s="121" t="str">
        <f t="shared" ref="CT16:CT32" si="75">IF(ISNUMBER(CU16),CU16/CU$36,"")</f>
        <v/>
      </c>
      <c r="CU16" s="122" t="str">
        <f t="shared" si="62"/>
        <v/>
      </c>
      <c r="CV16" s="102" t="str">
        <f t="shared" si="63"/>
        <v>Tablet</v>
      </c>
      <c r="CW16" s="102" t="str">
        <f t="shared" si="64"/>
        <v>Tablet Apps</v>
      </c>
    </row>
    <row r="17" spans="2:101" ht="39">
      <c r="B17" s="29" t="s">
        <v>58</v>
      </c>
      <c r="C17" s="29" t="s">
        <v>60</v>
      </c>
      <c r="D17" s="29" t="s">
        <v>59</v>
      </c>
      <c r="E17" s="30">
        <f>60/365</f>
        <v>0.16438356164383561</v>
      </c>
      <c r="F17" s="30">
        <f t="shared" si="0"/>
        <v>4.602739726027397</v>
      </c>
      <c r="G17" s="30">
        <f t="shared" si="1"/>
        <v>59.835616438356162</v>
      </c>
      <c r="H17" s="30">
        <f t="shared" si="2"/>
        <v>60</v>
      </c>
      <c r="I17" s="31"/>
      <c r="J17" s="32">
        <v>0</v>
      </c>
      <c r="K17" s="33" t="str">
        <f t="shared" si="3"/>
        <v/>
      </c>
      <c r="L17" s="34" t="str">
        <f t="shared" si="4"/>
        <v/>
      </c>
      <c r="M17" s="35">
        <v>0</v>
      </c>
      <c r="N17" s="36" t="str">
        <f t="shared" si="5"/>
        <v/>
      </c>
      <c r="O17" s="37" t="str">
        <f t="shared" si="6"/>
        <v/>
      </c>
      <c r="P17" s="38">
        <v>0</v>
      </c>
      <c r="Q17" s="39" t="str">
        <f t="shared" si="7"/>
        <v/>
      </c>
      <c r="R17" s="40" t="str">
        <f t="shared" si="8"/>
        <v/>
      </c>
      <c r="S17" s="41">
        <v>0</v>
      </c>
      <c r="T17" s="42" t="str">
        <f t="shared" si="9"/>
        <v/>
      </c>
      <c r="U17" s="43" t="str">
        <f t="shared" si="10"/>
        <v/>
      </c>
      <c r="V17" s="35">
        <v>0</v>
      </c>
      <c r="W17" s="36" t="str">
        <f t="shared" si="11"/>
        <v/>
      </c>
      <c r="X17" s="37" t="str">
        <f t="shared" si="12"/>
        <v/>
      </c>
      <c r="Y17" s="44">
        <v>0</v>
      </c>
      <c r="Z17" s="45" t="str">
        <f t="shared" si="13"/>
        <v/>
      </c>
      <c r="AA17" s="46" t="str">
        <f t="shared" si="14"/>
        <v/>
      </c>
      <c r="AB17" s="35">
        <v>0</v>
      </c>
      <c r="AC17" s="36" t="str">
        <f t="shared" si="15"/>
        <v/>
      </c>
      <c r="AD17" s="37" t="str">
        <f t="shared" si="16"/>
        <v/>
      </c>
      <c r="AE17" s="41">
        <v>0</v>
      </c>
      <c r="AF17" s="42" t="str">
        <f t="shared" si="17"/>
        <v/>
      </c>
      <c r="AG17" s="43" t="str">
        <f t="shared" si="18"/>
        <v/>
      </c>
      <c r="AH17" s="47">
        <v>0</v>
      </c>
      <c r="AI17" s="48" t="str">
        <f t="shared" si="65"/>
        <v/>
      </c>
      <c r="AJ17" s="49" t="str">
        <f t="shared" si="20"/>
        <v/>
      </c>
      <c r="AK17" s="50">
        <v>0</v>
      </c>
      <c r="AL17" s="51" t="str">
        <f t="shared" si="66"/>
        <v/>
      </c>
      <c r="AM17" s="52" t="str">
        <f t="shared" si="22"/>
        <v/>
      </c>
      <c r="AN17" s="32">
        <v>0</v>
      </c>
      <c r="AO17" s="33" t="str">
        <f t="shared" si="67"/>
        <v/>
      </c>
      <c r="AP17" s="34" t="str">
        <f t="shared" si="24"/>
        <v/>
      </c>
      <c r="AQ17" s="38">
        <v>0</v>
      </c>
      <c r="AR17" s="39" t="str">
        <f t="shared" si="68"/>
        <v/>
      </c>
      <c r="AS17" s="40" t="str">
        <f t="shared" si="26"/>
        <v/>
      </c>
      <c r="AT17" s="53">
        <v>0</v>
      </c>
      <c r="AU17" s="54" t="str">
        <f t="shared" si="69"/>
        <v/>
      </c>
      <c r="AV17" s="55" t="str">
        <f t="shared" si="28"/>
        <v/>
      </c>
      <c r="AW17" s="38">
        <v>0</v>
      </c>
      <c r="AX17" s="39" t="str">
        <f t="shared" si="29"/>
        <v/>
      </c>
      <c r="AY17" s="40" t="str">
        <f t="shared" si="30"/>
        <v/>
      </c>
      <c r="AZ17" s="53">
        <v>0</v>
      </c>
      <c r="BA17" s="54" t="str">
        <f t="shared" si="31"/>
        <v/>
      </c>
      <c r="BB17" s="55" t="str">
        <f t="shared" si="32"/>
        <v/>
      </c>
      <c r="BC17" s="56">
        <v>0</v>
      </c>
      <c r="BD17" s="57" t="str">
        <f t="shared" si="33"/>
        <v/>
      </c>
      <c r="BE17" s="58" t="str">
        <f t="shared" si="34"/>
        <v/>
      </c>
      <c r="BF17" s="59">
        <v>0</v>
      </c>
      <c r="BG17" s="60" t="str">
        <f t="shared" si="35"/>
        <v/>
      </c>
      <c r="BH17" s="61" t="str">
        <f t="shared" si="36"/>
        <v/>
      </c>
      <c r="BI17" s="53">
        <v>0</v>
      </c>
      <c r="BJ17" s="54" t="str">
        <f t="shared" si="37"/>
        <v/>
      </c>
      <c r="BK17" s="55" t="str">
        <f t="shared" si="38"/>
        <v/>
      </c>
      <c r="BL17" s="56">
        <v>0</v>
      </c>
      <c r="BM17" s="57" t="str">
        <f t="shared" si="39"/>
        <v/>
      </c>
      <c r="BN17" s="58" t="str">
        <f t="shared" si="40"/>
        <v/>
      </c>
      <c r="BO17" s="59">
        <v>0</v>
      </c>
      <c r="BP17" s="60" t="str">
        <f t="shared" si="41"/>
        <v/>
      </c>
      <c r="BQ17" s="61" t="str">
        <f t="shared" si="42"/>
        <v/>
      </c>
      <c r="BR17" s="62">
        <v>0</v>
      </c>
      <c r="BS17" s="63" t="str">
        <f t="shared" si="70"/>
        <v/>
      </c>
      <c r="BT17" s="64" t="str">
        <f t="shared" si="44"/>
        <v/>
      </c>
      <c r="BU17" s="32">
        <v>0</v>
      </c>
      <c r="BV17" s="33" t="str">
        <f t="shared" si="45"/>
        <v/>
      </c>
      <c r="BW17" s="34" t="str">
        <f t="shared" si="46"/>
        <v/>
      </c>
      <c r="BX17" s="35">
        <v>0</v>
      </c>
      <c r="BY17" s="36" t="str">
        <f t="shared" si="47"/>
        <v/>
      </c>
      <c r="BZ17" s="37" t="str">
        <f t="shared" si="48"/>
        <v/>
      </c>
      <c r="CA17" s="38">
        <v>0</v>
      </c>
      <c r="CB17" s="39" t="str">
        <f t="shared" si="49"/>
        <v/>
      </c>
      <c r="CC17" s="40" t="str">
        <f t="shared" si="50"/>
        <v/>
      </c>
      <c r="CD17" s="53">
        <v>0</v>
      </c>
      <c r="CE17" s="54" t="str">
        <f t="shared" si="71"/>
        <v/>
      </c>
      <c r="CF17" s="55" t="str">
        <f t="shared" si="52"/>
        <v/>
      </c>
      <c r="CG17" s="38">
        <v>0</v>
      </c>
      <c r="CH17" s="39" t="str">
        <f t="shared" si="72"/>
        <v/>
      </c>
      <c r="CI17" s="40" t="str">
        <f t="shared" si="54"/>
        <v/>
      </c>
      <c r="CJ17" s="53">
        <v>0</v>
      </c>
      <c r="CK17" s="54" t="str">
        <f t="shared" si="73"/>
        <v/>
      </c>
      <c r="CL17" s="55" t="str">
        <f t="shared" si="56"/>
        <v/>
      </c>
      <c r="CM17" s="41">
        <v>0</v>
      </c>
      <c r="CN17" s="42" t="str">
        <f t="shared" si="57"/>
        <v/>
      </c>
      <c r="CO17" s="43" t="str">
        <f t="shared" si="58"/>
        <v/>
      </c>
      <c r="CP17" s="50">
        <v>0</v>
      </c>
      <c r="CQ17" s="51" t="str">
        <f t="shared" si="74"/>
        <v/>
      </c>
      <c r="CR17" s="52" t="str">
        <f t="shared" si="60"/>
        <v/>
      </c>
      <c r="CS17" s="47">
        <v>0</v>
      </c>
      <c r="CT17" s="48" t="str">
        <f t="shared" si="75"/>
        <v/>
      </c>
      <c r="CU17" s="49" t="str">
        <f t="shared" si="62"/>
        <v/>
      </c>
      <c r="CV17" s="29" t="str">
        <f t="shared" si="63"/>
        <v>Tablet</v>
      </c>
      <c r="CW17" s="29" t="str">
        <f t="shared" si="64"/>
        <v>Tablet Apps IHD</v>
      </c>
    </row>
    <row r="18" spans="2:101" ht="39">
      <c r="B18" s="29" t="s">
        <v>58</v>
      </c>
      <c r="C18" s="29" t="s">
        <v>61</v>
      </c>
      <c r="D18" s="29" t="s">
        <v>59</v>
      </c>
      <c r="E18" s="30">
        <f>20/28</f>
        <v>0.7142857142857143</v>
      </c>
      <c r="F18" s="30">
        <f t="shared" si="0"/>
        <v>20</v>
      </c>
      <c r="G18" s="30">
        <f t="shared" si="1"/>
        <v>260</v>
      </c>
      <c r="H18" s="30">
        <f t="shared" si="2"/>
        <v>260.71428571428572</v>
      </c>
      <c r="I18" s="31"/>
      <c r="J18" s="32">
        <v>0</v>
      </c>
      <c r="K18" s="33" t="str">
        <f t="shared" si="3"/>
        <v/>
      </c>
      <c r="L18" s="34" t="str">
        <f t="shared" si="4"/>
        <v/>
      </c>
      <c r="M18" s="35">
        <v>0</v>
      </c>
      <c r="N18" s="36" t="str">
        <f t="shared" si="5"/>
        <v/>
      </c>
      <c r="O18" s="37" t="str">
        <f t="shared" si="6"/>
        <v/>
      </c>
      <c r="P18" s="38">
        <v>1</v>
      </c>
      <c r="Q18" s="39">
        <f t="shared" si="7"/>
        <v>0.57142857152653059</v>
      </c>
      <c r="R18" s="40">
        <f t="shared" si="8"/>
        <v>20</v>
      </c>
      <c r="S18" s="41">
        <v>0</v>
      </c>
      <c r="T18" s="42" t="str">
        <f t="shared" si="9"/>
        <v/>
      </c>
      <c r="U18" s="43" t="str">
        <f t="shared" si="10"/>
        <v/>
      </c>
      <c r="V18" s="35">
        <v>0</v>
      </c>
      <c r="W18" s="36" t="str">
        <f t="shared" si="11"/>
        <v/>
      </c>
      <c r="X18" s="37" t="str">
        <f t="shared" si="12"/>
        <v/>
      </c>
      <c r="Y18" s="44">
        <v>0</v>
      </c>
      <c r="Z18" s="45" t="str">
        <f t="shared" si="13"/>
        <v/>
      </c>
      <c r="AA18" s="46" t="str">
        <f t="shared" si="14"/>
        <v/>
      </c>
      <c r="AB18" s="35">
        <v>0</v>
      </c>
      <c r="AC18" s="36" t="str">
        <f t="shared" si="15"/>
        <v/>
      </c>
      <c r="AD18" s="37" t="str">
        <f t="shared" si="16"/>
        <v/>
      </c>
      <c r="AE18" s="41">
        <v>0</v>
      </c>
      <c r="AF18" s="42" t="str">
        <f t="shared" si="17"/>
        <v/>
      </c>
      <c r="AG18" s="43" t="str">
        <f t="shared" si="18"/>
        <v/>
      </c>
      <c r="AH18" s="47">
        <v>0</v>
      </c>
      <c r="AI18" s="48" t="str">
        <f t="shared" si="65"/>
        <v/>
      </c>
      <c r="AJ18" s="49" t="str">
        <f t="shared" si="20"/>
        <v/>
      </c>
      <c r="AK18" s="50">
        <v>0</v>
      </c>
      <c r="AL18" s="51" t="str">
        <f t="shared" si="66"/>
        <v/>
      </c>
      <c r="AM18" s="52" t="str">
        <f t="shared" si="22"/>
        <v/>
      </c>
      <c r="AN18" s="32">
        <v>0</v>
      </c>
      <c r="AO18" s="33" t="str">
        <f t="shared" si="67"/>
        <v/>
      </c>
      <c r="AP18" s="34" t="str">
        <f t="shared" si="24"/>
        <v/>
      </c>
      <c r="AQ18" s="38">
        <v>0</v>
      </c>
      <c r="AR18" s="39" t="str">
        <f t="shared" si="68"/>
        <v/>
      </c>
      <c r="AS18" s="40" t="str">
        <f t="shared" si="26"/>
        <v/>
      </c>
      <c r="AT18" s="53">
        <v>0</v>
      </c>
      <c r="AU18" s="54" t="str">
        <f t="shared" si="69"/>
        <v/>
      </c>
      <c r="AV18" s="55" t="str">
        <f t="shared" si="28"/>
        <v/>
      </c>
      <c r="AW18" s="38">
        <v>0</v>
      </c>
      <c r="AX18" s="39" t="str">
        <f t="shared" si="29"/>
        <v/>
      </c>
      <c r="AY18" s="40" t="str">
        <f t="shared" si="30"/>
        <v/>
      </c>
      <c r="AZ18" s="53">
        <v>0</v>
      </c>
      <c r="BA18" s="54" t="str">
        <f t="shared" si="31"/>
        <v/>
      </c>
      <c r="BB18" s="55" t="str">
        <f t="shared" si="32"/>
        <v/>
      </c>
      <c r="BC18" s="56">
        <v>0</v>
      </c>
      <c r="BD18" s="57" t="str">
        <f t="shared" si="33"/>
        <v/>
      </c>
      <c r="BE18" s="58" t="str">
        <f t="shared" si="34"/>
        <v/>
      </c>
      <c r="BF18" s="59">
        <v>0</v>
      </c>
      <c r="BG18" s="60" t="str">
        <f t="shared" si="35"/>
        <v/>
      </c>
      <c r="BH18" s="61" t="str">
        <f t="shared" si="36"/>
        <v/>
      </c>
      <c r="BI18" s="53">
        <v>0</v>
      </c>
      <c r="BJ18" s="54" t="str">
        <f t="shared" si="37"/>
        <v/>
      </c>
      <c r="BK18" s="55" t="str">
        <f t="shared" si="38"/>
        <v/>
      </c>
      <c r="BL18" s="56">
        <v>0</v>
      </c>
      <c r="BM18" s="57" t="str">
        <f t="shared" si="39"/>
        <v/>
      </c>
      <c r="BN18" s="58" t="str">
        <f t="shared" si="40"/>
        <v/>
      </c>
      <c r="BO18" s="59">
        <v>0</v>
      </c>
      <c r="BP18" s="60" t="str">
        <f t="shared" si="41"/>
        <v/>
      </c>
      <c r="BQ18" s="61" t="str">
        <f t="shared" si="42"/>
        <v/>
      </c>
      <c r="BR18" s="62">
        <v>0</v>
      </c>
      <c r="BS18" s="63" t="str">
        <f t="shared" si="70"/>
        <v/>
      </c>
      <c r="BT18" s="64" t="str">
        <f t="shared" si="44"/>
        <v/>
      </c>
      <c r="BU18" s="32">
        <v>0</v>
      </c>
      <c r="BV18" s="33" t="str">
        <f t="shared" si="45"/>
        <v/>
      </c>
      <c r="BW18" s="34" t="str">
        <f t="shared" si="46"/>
        <v/>
      </c>
      <c r="BX18" s="35">
        <v>0</v>
      </c>
      <c r="BY18" s="36" t="str">
        <f t="shared" si="47"/>
        <v/>
      </c>
      <c r="BZ18" s="37" t="str">
        <f t="shared" si="48"/>
        <v/>
      </c>
      <c r="CA18" s="38">
        <v>1</v>
      </c>
      <c r="CB18" s="39">
        <f t="shared" si="49"/>
        <v>0.57142857152653059</v>
      </c>
      <c r="CC18" s="40">
        <f t="shared" si="50"/>
        <v>20</v>
      </c>
      <c r="CD18" s="53">
        <v>0</v>
      </c>
      <c r="CE18" s="54" t="str">
        <f t="shared" si="71"/>
        <v/>
      </c>
      <c r="CF18" s="55" t="str">
        <f t="shared" si="52"/>
        <v/>
      </c>
      <c r="CG18" s="38">
        <v>0</v>
      </c>
      <c r="CH18" s="39" t="str">
        <f t="shared" si="72"/>
        <v/>
      </c>
      <c r="CI18" s="40" t="str">
        <f t="shared" si="54"/>
        <v/>
      </c>
      <c r="CJ18" s="53">
        <v>0</v>
      </c>
      <c r="CK18" s="54" t="str">
        <f t="shared" si="73"/>
        <v/>
      </c>
      <c r="CL18" s="55" t="str">
        <f t="shared" si="56"/>
        <v/>
      </c>
      <c r="CM18" s="41">
        <v>0</v>
      </c>
      <c r="CN18" s="42" t="str">
        <f t="shared" si="57"/>
        <v/>
      </c>
      <c r="CO18" s="43" t="str">
        <f t="shared" si="58"/>
        <v/>
      </c>
      <c r="CP18" s="50">
        <v>0</v>
      </c>
      <c r="CQ18" s="51" t="str">
        <f t="shared" si="74"/>
        <v/>
      </c>
      <c r="CR18" s="52" t="str">
        <f t="shared" si="60"/>
        <v/>
      </c>
      <c r="CS18" s="47">
        <v>0</v>
      </c>
      <c r="CT18" s="48" t="str">
        <f t="shared" si="75"/>
        <v/>
      </c>
      <c r="CU18" s="49" t="str">
        <f t="shared" si="62"/>
        <v/>
      </c>
      <c r="CV18" s="29" t="str">
        <f t="shared" si="63"/>
        <v>Tablet</v>
      </c>
      <c r="CW18" s="29" t="str">
        <f t="shared" si="64"/>
        <v>Tablet Apps All Access</v>
      </c>
    </row>
    <row r="19" spans="2:101" ht="39">
      <c r="B19" s="29" t="s">
        <v>58</v>
      </c>
      <c r="C19" s="29" t="s">
        <v>62</v>
      </c>
      <c r="D19" s="29" t="s">
        <v>59</v>
      </c>
      <c r="E19" s="30">
        <f>35/28</f>
        <v>1.25</v>
      </c>
      <c r="F19" s="30">
        <f t="shared" si="0"/>
        <v>35</v>
      </c>
      <c r="G19" s="30">
        <f t="shared" si="1"/>
        <v>455</v>
      </c>
      <c r="H19" s="30">
        <f t="shared" si="2"/>
        <v>456.25</v>
      </c>
      <c r="I19" s="31"/>
      <c r="J19" s="32">
        <v>0</v>
      </c>
      <c r="K19" s="33" t="str">
        <f t="shared" si="3"/>
        <v/>
      </c>
      <c r="L19" s="34" t="str">
        <f t="shared" si="4"/>
        <v/>
      </c>
      <c r="M19" s="35">
        <v>0</v>
      </c>
      <c r="N19" s="36" t="str">
        <f t="shared" si="5"/>
        <v/>
      </c>
      <c r="O19" s="37" t="str">
        <f t="shared" si="6"/>
        <v/>
      </c>
      <c r="P19" s="38">
        <v>0</v>
      </c>
      <c r="Q19" s="39" t="str">
        <f t="shared" si="7"/>
        <v/>
      </c>
      <c r="R19" s="40" t="str">
        <f t="shared" si="8"/>
        <v/>
      </c>
      <c r="S19" s="41">
        <v>0</v>
      </c>
      <c r="T19" s="42" t="str">
        <f t="shared" si="9"/>
        <v/>
      </c>
      <c r="U19" s="43" t="str">
        <f t="shared" si="10"/>
        <v/>
      </c>
      <c r="V19" s="35">
        <v>0</v>
      </c>
      <c r="W19" s="36" t="str">
        <f t="shared" si="11"/>
        <v/>
      </c>
      <c r="X19" s="37" t="str">
        <f t="shared" si="12"/>
        <v/>
      </c>
      <c r="Y19" s="44">
        <v>0</v>
      </c>
      <c r="Z19" s="45" t="str">
        <f t="shared" si="13"/>
        <v/>
      </c>
      <c r="AA19" s="46" t="str">
        <f t="shared" si="14"/>
        <v/>
      </c>
      <c r="AB19" s="35">
        <v>0</v>
      </c>
      <c r="AC19" s="36" t="str">
        <f t="shared" si="15"/>
        <v/>
      </c>
      <c r="AD19" s="37" t="str">
        <f t="shared" si="16"/>
        <v/>
      </c>
      <c r="AE19" s="41">
        <v>1</v>
      </c>
      <c r="AF19" s="42">
        <f t="shared" si="17"/>
        <v>1</v>
      </c>
      <c r="AG19" s="43">
        <f t="shared" si="18"/>
        <v>35</v>
      </c>
      <c r="AH19" s="47">
        <v>0</v>
      </c>
      <c r="AI19" s="48" t="str">
        <f t="shared" si="65"/>
        <v/>
      </c>
      <c r="AJ19" s="49" t="str">
        <f t="shared" si="20"/>
        <v/>
      </c>
      <c r="AK19" s="50">
        <v>0</v>
      </c>
      <c r="AL19" s="51" t="str">
        <f t="shared" si="66"/>
        <v/>
      </c>
      <c r="AM19" s="52" t="str">
        <f t="shared" si="22"/>
        <v/>
      </c>
      <c r="AN19" s="32">
        <v>0</v>
      </c>
      <c r="AO19" s="33" t="str">
        <f t="shared" si="67"/>
        <v/>
      </c>
      <c r="AP19" s="34" t="str">
        <f t="shared" si="24"/>
        <v/>
      </c>
      <c r="AQ19" s="38">
        <v>0</v>
      </c>
      <c r="AR19" s="39" t="str">
        <f t="shared" si="68"/>
        <v/>
      </c>
      <c r="AS19" s="40" t="str">
        <f t="shared" si="26"/>
        <v/>
      </c>
      <c r="AT19" s="53">
        <v>0</v>
      </c>
      <c r="AU19" s="54" t="str">
        <f t="shared" si="69"/>
        <v/>
      </c>
      <c r="AV19" s="55" t="str">
        <f t="shared" si="28"/>
        <v/>
      </c>
      <c r="AW19" s="38">
        <v>0</v>
      </c>
      <c r="AX19" s="39" t="str">
        <f t="shared" si="29"/>
        <v/>
      </c>
      <c r="AY19" s="40" t="str">
        <f t="shared" si="30"/>
        <v/>
      </c>
      <c r="AZ19" s="53">
        <v>0</v>
      </c>
      <c r="BA19" s="54" t="str">
        <f t="shared" si="31"/>
        <v/>
      </c>
      <c r="BB19" s="55" t="str">
        <f t="shared" si="32"/>
        <v/>
      </c>
      <c r="BC19" s="56">
        <v>0</v>
      </c>
      <c r="BD19" s="57" t="str">
        <f t="shared" si="33"/>
        <v/>
      </c>
      <c r="BE19" s="58" t="str">
        <f t="shared" si="34"/>
        <v/>
      </c>
      <c r="BF19" s="59">
        <v>0</v>
      </c>
      <c r="BG19" s="60" t="str">
        <f t="shared" si="35"/>
        <v/>
      </c>
      <c r="BH19" s="61" t="str">
        <f t="shared" si="36"/>
        <v/>
      </c>
      <c r="BI19" s="53">
        <v>0</v>
      </c>
      <c r="BJ19" s="54" t="str">
        <f t="shared" si="37"/>
        <v/>
      </c>
      <c r="BK19" s="55" t="str">
        <f t="shared" si="38"/>
        <v/>
      </c>
      <c r="BL19" s="56">
        <v>0</v>
      </c>
      <c r="BM19" s="57" t="str">
        <f t="shared" si="39"/>
        <v/>
      </c>
      <c r="BN19" s="58" t="str">
        <f t="shared" si="40"/>
        <v/>
      </c>
      <c r="BO19" s="59">
        <v>0</v>
      </c>
      <c r="BP19" s="60" t="str">
        <f t="shared" si="41"/>
        <v/>
      </c>
      <c r="BQ19" s="61" t="str">
        <f t="shared" si="42"/>
        <v/>
      </c>
      <c r="BR19" s="62">
        <v>0</v>
      </c>
      <c r="BS19" s="63" t="str">
        <f t="shared" si="70"/>
        <v/>
      </c>
      <c r="BT19" s="64" t="str">
        <f t="shared" si="44"/>
        <v/>
      </c>
      <c r="BU19" s="32">
        <v>0</v>
      </c>
      <c r="BV19" s="33" t="str">
        <f t="shared" si="45"/>
        <v/>
      </c>
      <c r="BW19" s="34" t="str">
        <f t="shared" si="46"/>
        <v/>
      </c>
      <c r="BX19" s="35">
        <v>0</v>
      </c>
      <c r="BY19" s="36" t="str">
        <f t="shared" si="47"/>
        <v/>
      </c>
      <c r="BZ19" s="37" t="str">
        <f t="shared" si="48"/>
        <v/>
      </c>
      <c r="CA19" s="38">
        <v>0</v>
      </c>
      <c r="CB19" s="39" t="str">
        <f t="shared" si="49"/>
        <v/>
      </c>
      <c r="CC19" s="40" t="str">
        <f t="shared" si="50"/>
        <v/>
      </c>
      <c r="CD19" s="53">
        <v>0</v>
      </c>
      <c r="CE19" s="54" t="str">
        <f t="shared" si="71"/>
        <v/>
      </c>
      <c r="CF19" s="55" t="str">
        <f t="shared" si="52"/>
        <v/>
      </c>
      <c r="CG19" s="38">
        <v>0</v>
      </c>
      <c r="CH19" s="39" t="str">
        <f t="shared" si="72"/>
        <v/>
      </c>
      <c r="CI19" s="40" t="str">
        <f t="shared" si="54"/>
        <v/>
      </c>
      <c r="CJ19" s="53">
        <v>0</v>
      </c>
      <c r="CK19" s="54" t="str">
        <f t="shared" si="73"/>
        <v/>
      </c>
      <c r="CL19" s="55" t="str">
        <f t="shared" si="56"/>
        <v/>
      </c>
      <c r="CM19" s="41">
        <v>0</v>
      </c>
      <c r="CN19" s="42" t="str">
        <f t="shared" si="57"/>
        <v/>
      </c>
      <c r="CO19" s="43" t="str">
        <f t="shared" si="58"/>
        <v/>
      </c>
      <c r="CP19" s="50">
        <v>0</v>
      </c>
      <c r="CQ19" s="51" t="str">
        <f t="shared" si="74"/>
        <v/>
      </c>
      <c r="CR19" s="52" t="str">
        <f t="shared" si="60"/>
        <v/>
      </c>
      <c r="CS19" s="47">
        <v>0</v>
      </c>
      <c r="CT19" s="48" t="str">
        <f t="shared" si="75"/>
        <v/>
      </c>
      <c r="CU19" s="49" t="str">
        <f t="shared" si="62"/>
        <v/>
      </c>
      <c r="CV19" s="29" t="str">
        <f t="shared" si="63"/>
        <v>Tablet</v>
      </c>
      <c r="CW19" s="29" t="str">
        <f t="shared" si="64"/>
        <v>Tablet Only for MEU</v>
      </c>
    </row>
    <row r="20" spans="2:101" ht="30.75" customHeight="1">
      <c r="B20" s="29" t="s">
        <v>58</v>
      </c>
      <c r="C20" s="29" t="s">
        <v>63</v>
      </c>
      <c r="D20" s="29" t="s">
        <v>59</v>
      </c>
      <c r="E20" s="30">
        <v>0</v>
      </c>
      <c r="F20" s="30">
        <f t="shared" si="0"/>
        <v>0</v>
      </c>
      <c r="G20" s="30">
        <f t="shared" si="1"/>
        <v>0</v>
      </c>
      <c r="H20" s="30">
        <f t="shared" si="2"/>
        <v>0</v>
      </c>
      <c r="I20" s="31"/>
      <c r="J20" s="32">
        <v>0</v>
      </c>
      <c r="K20" s="33" t="str">
        <f t="shared" si="3"/>
        <v/>
      </c>
      <c r="L20" s="34" t="str">
        <f t="shared" si="4"/>
        <v/>
      </c>
      <c r="M20" s="35">
        <v>0</v>
      </c>
      <c r="N20" s="36" t="str">
        <f t="shared" si="5"/>
        <v/>
      </c>
      <c r="O20" s="37" t="str">
        <f t="shared" si="6"/>
        <v/>
      </c>
      <c r="P20" s="38">
        <v>0</v>
      </c>
      <c r="Q20" s="39" t="str">
        <f t="shared" si="7"/>
        <v/>
      </c>
      <c r="R20" s="40" t="str">
        <f t="shared" si="8"/>
        <v/>
      </c>
      <c r="S20" s="41">
        <v>1</v>
      </c>
      <c r="T20" s="42" t="e">
        <f t="shared" si="9"/>
        <v>#DIV/0!</v>
      </c>
      <c r="U20" s="43">
        <f t="shared" si="10"/>
        <v>0</v>
      </c>
      <c r="V20" s="35">
        <v>0</v>
      </c>
      <c r="W20" s="36" t="str">
        <f t="shared" si="11"/>
        <v/>
      </c>
      <c r="X20" s="37" t="str">
        <f t="shared" si="12"/>
        <v/>
      </c>
      <c r="Y20" s="44">
        <v>0</v>
      </c>
      <c r="Z20" s="45" t="str">
        <f t="shared" si="13"/>
        <v/>
      </c>
      <c r="AA20" s="46" t="str">
        <f t="shared" si="14"/>
        <v/>
      </c>
      <c r="AB20" s="35">
        <v>1</v>
      </c>
      <c r="AC20" s="36" t="e">
        <f t="shared" si="15"/>
        <v>#DIV/0!</v>
      </c>
      <c r="AD20" s="37">
        <f t="shared" si="16"/>
        <v>0</v>
      </c>
      <c r="AE20" s="41">
        <v>0</v>
      </c>
      <c r="AF20" s="42" t="str">
        <f t="shared" si="17"/>
        <v/>
      </c>
      <c r="AG20" s="43" t="str">
        <f t="shared" si="18"/>
        <v/>
      </c>
      <c r="AH20" s="47">
        <v>1</v>
      </c>
      <c r="AI20" s="48" t="e">
        <f t="shared" si="65"/>
        <v>#DIV/0!</v>
      </c>
      <c r="AJ20" s="49">
        <f t="shared" si="20"/>
        <v>0</v>
      </c>
      <c r="AK20" s="50">
        <v>0</v>
      </c>
      <c r="AL20" s="51" t="str">
        <f t="shared" si="66"/>
        <v/>
      </c>
      <c r="AM20" s="52" t="str">
        <f t="shared" si="22"/>
        <v/>
      </c>
      <c r="AN20" s="32">
        <v>0</v>
      </c>
      <c r="AO20" s="33" t="str">
        <f t="shared" si="67"/>
        <v/>
      </c>
      <c r="AP20" s="34" t="str">
        <f t="shared" si="24"/>
        <v/>
      </c>
      <c r="AQ20" s="38">
        <v>0</v>
      </c>
      <c r="AR20" s="39" t="str">
        <f t="shared" si="68"/>
        <v/>
      </c>
      <c r="AS20" s="40" t="str">
        <f t="shared" si="26"/>
        <v/>
      </c>
      <c r="AT20" s="53">
        <v>0</v>
      </c>
      <c r="AU20" s="54" t="str">
        <f t="shared" si="69"/>
        <v/>
      </c>
      <c r="AV20" s="55" t="str">
        <f t="shared" si="28"/>
        <v/>
      </c>
      <c r="AW20" s="38">
        <v>1</v>
      </c>
      <c r="AX20" s="39" t="e">
        <f t="shared" si="29"/>
        <v>#DIV/0!</v>
      </c>
      <c r="AY20" s="40">
        <f t="shared" si="30"/>
        <v>0</v>
      </c>
      <c r="AZ20" s="53">
        <v>0</v>
      </c>
      <c r="BA20" s="54" t="str">
        <f t="shared" si="31"/>
        <v/>
      </c>
      <c r="BB20" s="55" t="str">
        <f t="shared" si="32"/>
        <v/>
      </c>
      <c r="BC20" s="56">
        <v>0</v>
      </c>
      <c r="BD20" s="57" t="str">
        <f t="shared" si="33"/>
        <v/>
      </c>
      <c r="BE20" s="58" t="str">
        <f t="shared" si="34"/>
        <v/>
      </c>
      <c r="BF20" s="59">
        <v>0</v>
      </c>
      <c r="BG20" s="60" t="str">
        <f t="shared" si="35"/>
        <v/>
      </c>
      <c r="BH20" s="61" t="str">
        <f t="shared" si="36"/>
        <v/>
      </c>
      <c r="BI20" s="53">
        <v>0</v>
      </c>
      <c r="BJ20" s="54" t="str">
        <f t="shared" si="37"/>
        <v/>
      </c>
      <c r="BK20" s="55" t="str">
        <f t="shared" si="38"/>
        <v/>
      </c>
      <c r="BL20" s="56">
        <v>0</v>
      </c>
      <c r="BM20" s="57" t="str">
        <f t="shared" si="39"/>
        <v/>
      </c>
      <c r="BN20" s="58" t="str">
        <f t="shared" si="40"/>
        <v/>
      </c>
      <c r="BO20" s="59">
        <v>0</v>
      </c>
      <c r="BP20" s="60" t="str">
        <f t="shared" si="41"/>
        <v/>
      </c>
      <c r="BQ20" s="61" t="str">
        <f t="shared" si="42"/>
        <v/>
      </c>
      <c r="BR20" s="62">
        <v>1</v>
      </c>
      <c r="BS20" s="63" t="e">
        <f t="shared" si="70"/>
        <v>#DIV/0!</v>
      </c>
      <c r="BT20" s="64">
        <f t="shared" si="44"/>
        <v>0</v>
      </c>
      <c r="BU20" s="32">
        <v>0</v>
      </c>
      <c r="BV20" s="33" t="str">
        <f t="shared" si="45"/>
        <v/>
      </c>
      <c r="BW20" s="34" t="str">
        <f t="shared" si="46"/>
        <v/>
      </c>
      <c r="BX20" s="35">
        <v>0</v>
      </c>
      <c r="BY20" s="36" t="str">
        <f t="shared" si="47"/>
        <v/>
      </c>
      <c r="BZ20" s="37" t="str">
        <f t="shared" si="48"/>
        <v/>
      </c>
      <c r="CA20" s="38">
        <v>0</v>
      </c>
      <c r="CB20" s="39" t="str">
        <f t="shared" si="49"/>
        <v/>
      </c>
      <c r="CC20" s="40" t="str">
        <f t="shared" si="50"/>
        <v/>
      </c>
      <c r="CD20" s="53">
        <v>0</v>
      </c>
      <c r="CE20" s="54" t="str">
        <f t="shared" si="71"/>
        <v/>
      </c>
      <c r="CF20" s="55" t="str">
        <f t="shared" si="52"/>
        <v/>
      </c>
      <c r="CG20" s="38">
        <v>1</v>
      </c>
      <c r="CH20" s="39" t="e">
        <f t="shared" si="72"/>
        <v>#DIV/0!</v>
      </c>
      <c r="CI20" s="40">
        <f t="shared" si="54"/>
        <v>0</v>
      </c>
      <c r="CJ20" s="53">
        <v>0</v>
      </c>
      <c r="CK20" s="54" t="str">
        <f t="shared" si="73"/>
        <v/>
      </c>
      <c r="CL20" s="55" t="str">
        <f t="shared" si="56"/>
        <v/>
      </c>
      <c r="CM20" s="41">
        <v>1</v>
      </c>
      <c r="CN20" s="42" t="e">
        <f t="shared" si="57"/>
        <v>#DIV/0!</v>
      </c>
      <c r="CO20" s="43">
        <f t="shared" si="58"/>
        <v>0</v>
      </c>
      <c r="CP20" s="50">
        <v>0</v>
      </c>
      <c r="CQ20" s="51" t="str">
        <f t="shared" si="74"/>
        <v/>
      </c>
      <c r="CR20" s="52" t="str">
        <f t="shared" si="60"/>
        <v/>
      </c>
      <c r="CS20" s="47">
        <v>0</v>
      </c>
      <c r="CT20" s="48" t="str">
        <f t="shared" si="75"/>
        <v/>
      </c>
      <c r="CU20" s="49" t="str">
        <f t="shared" si="62"/>
        <v/>
      </c>
      <c r="CV20" s="29" t="str">
        <f t="shared" si="63"/>
        <v>Tablet</v>
      </c>
      <c r="CW20" s="29" t="str">
        <f t="shared" si="64"/>
        <v>Tablet Apps HD/Comp</v>
      </c>
    </row>
    <row r="21" spans="2:101" ht="24.75" customHeight="1">
      <c r="B21" s="29" t="s">
        <v>58</v>
      </c>
      <c r="C21" s="29" t="s">
        <v>64</v>
      </c>
      <c r="D21" s="29" t="s">
        <v>64</v>
      </c>
      <c r="E21" s="30">
        <f>19.99/28</f>
        <v>0.71392857142857136</v>
      </c>
      <c r="F21" s="30">
        <f t="shared" si="0"/>
        <v>19.989999999999998</v>
      </c>
      <c r="G21" s="30">
        <f t="shared" si="1"/>
        <v>259.87</v>
      </c>
      <c r="H21" s="30">
        <f t="shared" si="2"/>
        <v>260.58392857142854</v>
      </c>
      <c r="I21" s="31"/>
      <c r="J21" s="32">
        <v>0</v>
      </c>
      <c r="K21" s="33" t="str">
        <f t="shared" si="3"/>
        <v/>
      </c>
      <c r="L21" s="34" t="str">
        <f t="shared" si="4"/>
        <v/>
      </c>
      <c r="M21" s="35">
        <v>0</v>
      </c>
      <c r="N21" s="36" t="str">
        <f t="shared" si="5"/>
        <v/>
      </c>
      <c r="O21" s="37" t="str">
        <f t="shared" si="6"/>
        <v/>
      </c>
      <c r="P21" s="38">
        <v>0</v>
      </c>
      <c r="Q21" s="39" t="str">
        <f t="shared" si="7"/>
        <v/>
      </c>
      <c r="R21" s="40" t="str">
        <f t="shared" si="8"/>
        <v/>
      </c>
      <c r="S21" s="41">
        <v>0</v>
      </c>
      <c r="T21" s="42" t="str">
        <f t="shared" si="9"/>
        <v/>
      </c>
      <c r="U21" s="43" t="str">
        <f t="shared" si="10"/>
        <v/>
      </c>
      <c r="V21" s="35">
        <v>0</v>
      </c>
      <c r="W21" s="36" t="str">
        <f t="shared" si="11"/>
        <v/>
      </c>
      <c r="X21" s="37" t="str">
        <f t="shared" si="12"/>
        <v/>
      </c>
      <c r="Y21" s="44">
        <v>0</v>
      </c>
      <c r="Z21" s="45" t="str">
        <f t="shared" si="13"/>
        <v/>
      </c>
      <c r="AA21" s="46" t="str">
        <f t="shared" si="14"/>
        <v/>
      </c>
      <c r="AB21" s="35">
        <v>0</v>
      </c>
      <c r="AC21" s="36" t="str">
        <f t="shared" si="15"/>
        <v/>
      </c>
      <c r="AD21" s="37" t="str">
        <f t="shared" si="16"/>
        <v/>
      </c>
      <c r="AE21" s="41">
        <v>0</v>
      </c>
      <c r="AF21" s="42" t="str">
        <f t="shared" si="17"/>
        <v/>
      </c>
      <c r="AG21" s="43" t="str">
        <f t="shared" si="18"/>
        <v/>
      </c>
      <c r="AH21" s="47">
        <v>0</v>
      </c>
      <c r="AI21" s="48" t="str">
        <f t="shared" si="65"/>
        <v/>
      </c>
      <c r="AJ21" s="49" t="str">
        <f t="shared" si="20"/>
        <v/>
      </c>
      <c r="AK21" s="50">
        <v>0</v>
      </c>
      <c r="AL21" s="51" t="str">
        <f t="shared" si="66"/>
        <v/>
      </c>
      <c r="AM21" s="52" t="str">
        <f t="shared" si="22"/>
        <v/>
      </c>
      <c r="AN21" s="32">
        <v>1</v>
      </c>
      <c r="AO21" s="33">
        <f t="shared" si="67"/>
        <v>1</v>
      </c>
      <c r="AP21" s="34">
        <f t="shared" si="24"/>
        <v>19.989999999999998</v>
      </c>
      <c r="AQ21" s="38">
        <v>0</v>
      </c>
      <c r="AR21" s="39" t="str">
        <f t="shared" si="68"/>
        <v/>
      </c>
      <c r="AS21" s="40" t="str">
        <f t="shared" si="26"/>
        <v/>
      </c>
      <c r="AT21" s="53">
        <v>0</v>
      </c>
      <c r="AU21" s="54" t="str">
        <f t="shared" si="69"/>
        <v/>
      </c>
      <c r="AV21" s="55" t="str">
        <f t="shared" si="28"/>
        <v/>
      </c>
      <c r="AW21" s="38">
        <v>0</v>
      </c>
      <c r="AX21" s="39" t="str">
        <f t="shared" si="29"/>
        <v/>
      </c>
      <c r="AY21" s="40" t="str">
        <f t="shared" si="30"/>
        <v/>
      </c>
      <c r="AZ21" s="53">
        <v>0</v>
      </c>
      <c r="BA21" s="54" t="str">
        <f t="shared" si="31"/>
        <v/>
      </c>
      <c r="BB21" s="55" t="str">
        <f t="shared" si="32"/>
        <v/>
      </c>
      <c r="BC21" s="56">
        <v>0</v>
      </c>
      <c r="BD21" s="57" t="str">
        <f t="shared" si="33"/>
        <v/>
      </c>
      <c r="BE21" s="58" t="str">
        <f t="shared" si="34"/>
        <v/>
      </c>
      <c r="BF21" s="59">
        <v>0</v>
      </c>
      <c r="BG21" s="60" t="str">
        <f t="shared" si="35"/>
        <v/>
      </c>
      <c r="BH21" s="61" t="str">
        <f t="shared" si="36"/>
        <v/>
      </c>
      <c r="BI21" s="53">
        <v>0</v>
      </c>
      <c r="BJ21" s="54" t="str">
        <f t="shared" si="37"/>
        <v/>
      </c>
      <c r="BK21" s="55" t="str">
        <f t="shared" si="38"/>
        <v/>
      </c>
      <c r="BL21" s="56">
        <v>0</v>
      </c>
      <c r="BM21" s="57" t="str">
        <f t="shared" si="39"/>
        <v/>
      </c>
      <c r="BN21" s="58" t="str">
        <f t="shared" si="40"/>
        <v/>
      </c>
      <c r="BO21" s="59">
        <v>0</v>
      </c>
      <c r="BP21" s="60" t="str">
        <f t="shared" si="41"/>
        <v/>
      </c>
      <c r="BQ21" s="61" t="str">
        <f t="shared" si="42"/>
        <v/>
      </c>
      <c r="BR21" s="62">
        <v>0</v>
      </c>
      <c r="BS21" s="63" t="str">
        <f t="shared" si="70"/>
        <v/>
      </c>
      <c r="BT21" s="64" t="str">
        <f t="shared" si="44"/>
        <v/>
      </c>
      <c r="BU21" s="32">
        <v>0</v>
      </c>
      <c r="BV21" s="33" t="str">
        <f t="shared" si="45"/>
        <v/>
      </c>
      <c r="BW21" s="34" t="str">
        <f t="shared" si="46"/>
        <v/>
      </c>
      <c r="BX21" s="35">
        <v>0</v>
      </c>
      <c r="BY21" s="36" t="str">
        <f t="shared" si="47"/>
        <v/>
      </c>
      <c r="BZ21" s="37" t="str">
        <f t="shared" si="48"/>
        <v/>
      </c>
      <c r="CA21" s="38">
        <v>0</v>
      </c>
      <c r="CB21" s="39" t="str">
        <f t="shared" si="49"/>
        <v/>
      </c>
      <c r="CC21" s="40" t="str">
        <f t="shared" si="50"/>
        <v/>
      </c>
      <c r="CD21" s="53">
        <v>0</v>
      </c>
      <c r="CE21" s="54" t="str">
        <f t="shared" si="71"/>
        <v/>
      </c>
      <c r="CF21" s="55" t="str">
        <f t="shared" si="52"/>
        <v/>
      </c>
      <c r="CG21" s="38">
        <v>0</v>
      </c>
      <c r="CH21" s="39" t="str">
        <f t="shared" si="72"/>
        <v/>
      </c>
      <c r="CI21" s="40" t="str">
        <f t="shared" si="54"/>
        <v/>
      </c>
      <c r="CJ21" s="53">
        <v>0</v>
      </c>
      <c r="CK21" s="54" t="str">
        <f t="shared" si="73"/>
        <v/>
      </c>
      <c r="CL21" s="55" t="str">
        <f t="shared" si="56"/>
        <v/>
      </c>
      <c r="CM21" s="41">
        <v>0</v>
      </c>
      <c r="CN21" s="42" t="str">
        <f t="shared" si="57"/>
        <v/>
      </c>
      <c r="CO21" s="43" t="str">
        <f t="shared" si="58"/>
        <v/>
      </c>
      <c r="CP21" s="50">
        <v>0</v>
      </c>
      <c r="CQ21" s="51" t="str">
        <f t="shared" si="74"/>
        <v/>
      </c>
      <c r="CR21" s="52" t="str">
        <f t="shared" si="60"/>
        <v/>
      </c>
      <c r="CS21" s="47">
        <v>0</v>
      </c>
      <c r="CT21" s="48" t="str">
        <f t="shared" si="75"/>
        <v/>
      </c>
      <c r="CU21" s="49" t="str">
        <f t="shared" si="62"/>
        <v/>
      </c>
      <c r="CV21" s="29" t="str">
        <f t="shared" si="63"/>
        <v>Times Reader</v>
      </c>
      <c r="CW21" s="29" t="str">
        <f t="shared" si="64"/>
        <v>Times Reader</v>
      </c>
    </row>
    <row r="22" spans="2:101" ht="31.5" customHeight="1">
      <c r="B22" s="29" t="s">
        <v>58</v>
      </c>
      <c r="C22" s="29" t="s">
        <v>65</v>
      </c>
      <c r="D22" s="29" t="s">
        <v>64</v>
      </c>
      <c r="E22" s="30">
        <v>0</v>
      </c>
      <c r="F22" s="30">
        <f t="shared" si="0"/>
        <v>0</v>
      </c>
      <c r="G22" s="30">
        <f t="shared" si="1"/>
        <v>0</v>
      </c>
      <c r="H22" s="30">
        <f t="shared" si="2"/>
        <v>0</v>
      </c>
      <c r="I22" s="31"/>
      <c r="J22" s="32">
        <v>0</v>
      </c>
      <c r="K22" s="33" t="str">
        <f t="shared" si="3"/>
        <v/>
      </c>
      <c r="L22" s="34" t="str">
        <f t="shared" si="4"/>
        <v/>
      </c>
      <c r="M22" s="35">
        <v>1</v>
      </c>
      <c r="N22" s="36">
        <f t="shared" si="5"/>
        <v>0</v>
      </c>
      <c r="O22" s="37">
        <f t="shared" si="6"/>
        <v>0</v>
      </c>
      <c r="P22" s="38">
        <v>1</v>
      </c>
      <c r="Q22" s="39">
        <f t="shared" si="7"/>
        <v>0</v>
      </c>
      <c r="R22" s="40">
        <f t="shared" si="8"/>
        <v>0</v>
      </c>
      <c r="S22" s="41">
        <v>1</v>
      </c>
      <c r="T22" s="42" t="e">
        <f t="shared" si="9"/>
        <v>#DIV/0!</v>
      </c>
      <c r="U22" s="43">
        <f t="shared" si="10"/>
        <v>0</v>
      </c>
      <c r="V22" s="35">
        <v>0</v>
      </c>
      <c r="W22" s="36" t="str">
        <f t="shared" si="11"/>
        <v/>
      </c>
      <c r="X22" s="37" t="str">
        <f t="shared" si="12"/>
        <v/>
      </c>
      <c r="Y22" s="44">
        <v>0</v>
      </c>
      <c r="Z22" s="45" t="str">
        <f t="shared" si="13"/>
        <v/>
      </c>
      <c r="AA22" s="46" t="str">
        <f t="shared" si="14"/>
        <v/>
      </c>
      <c r="AB22" s="35">
        <v>1</v>
      </c>
      <c r="AC22" s="36" t="e">
        <f t="shared" si="15"/>
        <v>#DIV/0!</v>
      </c>
      <c r="AD22" s="37">
        <f t="shared" si="16"/>
        <v>0</v>
      </c>
      <c r="AE22" s="41">
        <v>1</v>
      </c>
      <c r="AF22" s="42">
        <f t="shared" si="17"/>
        <v>0</v>
      </c>
      <c r="AG22" s="43">
        <f t="shared" si="18"/>
        <v>0</v>
      </c>
      <c r="AH22" s="47">
        <v>1</v>
      </c>
      <c r="AI22" s="48" t="e">
        <f t="shared" si="65"/>
        <v>#DIV/0!</v>
      </c>
      <c r="AJ22" s="49">
        <f t="shared" si="20"/>
        <v>0</v>
      </c>
      <c r="AK22" s="50">
        <v>0</v>
      </c>
      <c r="AL22" s="51" t="str">
        <f t="shared" si="66"/>
        <v/>
      </c>
      <c r="AM22" s="52" t="str">
        <f t="shared" si="22"/>
        <v/>
      </c>
      <c r="AN22" s="32">
        <v>0</v>
      </c>
      <c r="AO22" s="33" t="str">
        <f t="shared" si="67"/>
        <v/>
      </c>
      <c r="AP22" s="34" t="str">
        <f t="shared" si="24"/>
        <v/>
      </c>
      <c r="AQ22" s="38">
        <v>0</v>
      </c>
      <c r="AR22" s="39" t="str">
        <f t="shared" si="68"/>
        <v/>
      </c>
      <c r="AS22" s="40" t="str">
        <f t="shared" si="26"/>
        <v/>
      </c>
      <c r="AT22" s="53">
        <v>0</v>
      </c>
      <c r="AU22" s="54" t="str">
        <f t="shared" si="69"/>
        <v/>
      </c>
      <c r="AV22" s="55" t="str">
        <f t="shared" si="28"/>
        <v/>
      </c>
      <c r="AW22" s="38">
        <v>1</v>
      </c>
      <c r="AX22" s="39" t="e">
        <f t="shared" si="29"/>
        <v>#DIV/0!</v>
      </c>
      <c r="AY22" s="40">
        <f t="shared" si="30"/>
        <v>0</v>
      </c>
      <c r="AZ22" s="53">
        <v>0</v>
      </c>
      <c r="BA22" s="54" t="str">
        <f t="shared" si="31"/>
        <v/>
      </c>
      <c r="BB22" s="55" t="str">
        <f t="shared" si="32"/>
        <v/>
      </c>
      <c r="BC22" s="56">
        <v>0</v>
      </c>
      <c r="BD22" s="57" t="str">
        <f t="shared" si="33"/>
        <v/>
      </c>
      <c r="BE22" s="58" t="str">
        <f t="shared" si="34"/>
        <v/>
      </c>
      <c r="BF22" s="59">
        <v>0</v>
      </c>
      <c r="BG22" s="60" t="str">
        <f t="shared" si="35"/>
        <v/>
      </c>
      <c r="BH22" s="61" t="str">
        <f t="shared" si="36"/>
        <v/>
      </c>
      <c r="BI22" s="53">
        <v>0</v>
      </c>
      <c r="BJ22" s="54" t="str">
        <f t="shared" si="37"/>
        <v/>
      </c>
      <c r="BK22" s="55" t="str">
        <f t="shared" si="38"/>
        <v/>
      </c>
      <c r="BL22" s="56">
        <v>0</v>
      </c>
      <c r="BM22" s="57" t="str">
        <f t="shared" si="39"/>
        <v/>
      </c>
      <c r="BN22" s="58" t="str">
        <f t="shared" si="40"/>
        <v/>
      </c>
      <c r="BO22" s="59">
        <v>0</v>
      </c>
      <c r="BP22" s="60" t="str">
        <f t="shared" si="41"/>
        <v/>
      </c>
      <c r="BQ22" s="61" t="str">
        <f t="shared" si="42"/>
        <v/>
      </c>
      <c r="BR22" s="62">
        <v>1</v>
      </c>
      <c r="BS22" s="63" t="e">
        <f t="shared" si="70"/>
        <v>#DIV/0!</v>
      </c>
      <c r="BT22" s="64">
        <f t="shared" si="44"/>
        <v>0</v>
      </c>
      <c r="BU22" s="32">
        <v>0</v>
      </c>
      <c r="BV22" s="33" t="str">
        <f t="shared" si="45"/>
        <v/>
      </c>
      <c r="BW22" s="34" t="str">
        <f t="shared" si="46"/>
        <v/>
      </c>
      <c r="BX22" s="35">
        <v>1</v>
      </c>
      <c r="BY22" s="36">
        <f t="shared" si="47"/>
        <v>0</v>
      </c>
      <c r="BZ22" s="37">
        <f t="shared" si="48"/>
        <v>0</v>
      </c>
      <c r="CA22" s="38">
        <v>1</v>
      </c>
      <c r="CB22" s="39">
        <f t="shared" si="49"/>
        <v>0</v>
      </c>
      <c r="CC22" s="40">
        <f t="shared" si="50"/>
        <v>0</v>
      </c>
      <c r="CD22" s="53">
        <v>0</v>
      </c>
      <c r="CE22" s="54" t="str">
        <f t="shared" si="71"/>
        <v/>
      </c>
      <c r="CF22" s="55" t="str">
        <f t="shared" si="52"/>
        <v/>
      </c>
      <c r="CG22" s="38">
        <v>0</v>
      </c>
      <c r="CH22" s="39" t="str">
        <f t="shared" si="72"/>
        <v/>
      </c>
      <c r="CI22" s="40" t="str">
        <f t="shared" si="54"/>
        <v/>
      </c>
      <c r="CJ22" s="53">
        <v>0</v>
      </c>
      <c r="CK22" s="54" t="str">
        <f t="shared" si="73"/>
        <v/>
      </c>
      <c r="CL22" s="55" t="str">
        <f t="shared" si="56"/>
        <v/>
      </c>
      <c r="CM22" s="41">
        <v>1</v>
      </c>
      <c r="CN22" s="42" t="e">
        <f t="shared" si="57"/>
        <v>#DIV/0!</v>
      </c>
      <c r="CO22" s="43">
        <f t="shared" si="58"/>
        <v>0</v>
      </c>
      <c r="CP22" s="50">
        <v>0</v>
      </c>
      <c r="CQ22" s="51" t="str">
        <f t="shared" si="74"/>
        <v/>
      </c>
      <c r="CR22" s="52" t="str">
        <f t="shared" si="60"/>
        <v/>
      </c>
      <c r="CS22" s="47">
        <v>0</v>
      </c>
      <c r="CT22" s="48" t="str">
        <f t="shared" si="75"/>
        <v/>
      </c>
      <c r="CU22" s="49" t="str">
        <f t="shared" si="62"/>
        <v/>
      </c>
      <c r="CV22" s="29" t="str">
        <f t="shared" si="63"/>
        <v>Times Reader</v>
      </c>
      <c r="CW22" s="29" t="str">
        <f t="shared" si="64"/>
        <v>Times Reader HD/Comp</v>
      </c>
    </row>
    <row r="23" spans="2:101" ht="31.5" customHeight="1">
      <c r="B23" s="29" t="s">
        <v>58</v>
      </c>
      <c r="C23" s="29" t="s">
        <v>66</v>
      </c>
      <c r="D23" s="29" t="s">
        <v>66</v>
      </c>
      <c r="E23" s="30">
        <f>15/28</f>
        <v>0.5357142857142857</v>
      </c>
      <c r="F23" s="30">
        <f t="shared" si="0"/>
        <v>15</v>
      </c>
      <c r="G23" s="30">
        <f t="shared" si="1"/>
        <v>195</v>
      </c>
      <c r="H23" s="30">
        <f t="shared" si="2"/>
        <v>195.53571428571428</v>
      </c>
      <c r="I23" s="31"/>
      <c r="J23" s="32">
        <v>0</v>
      </c>
      <c r="K23" s="33" t="str">
        <f t="shared" si="3"/>
        <v/>
      </c>
      <c r="L23" s="34" t="str">
        <f t="shared" si="4"/>
        <v/>
      </c>
      <c r="M23" s="35">
        <v>0</v>
      </c>
      <c r="N23" s="36" t="str">
        <f t="shared" si="5"/>
        <v/>
      </c>
      <c r="O23" s="37" t="str">
        <f t="shared" si="6"/>
        <v/>
      </c>
      <c r="P23" s="38">
        <v>0</v>
      </c>
      <c r="Q23" s="39" t="str">
        <f t="shared" si="7"/>
        <v/>
      </c>
      <c r="R23" s="40" t="str">
        <f t="shared" si="8"/>
        <v/>
      </c>
      <c r="S23" s="41">
        <v>0</v>
      </c>
      <c r="T23" s="42" t="str">
        <f t="shared" si="9"/>
        <v/>
      </c>
      <c r="U23" s="43" t="str">
        <f t="shared" si="10"/>
        <v/>
      </c>
      <c r="V23" s="35">
        <v>0</v>
      </c>
      <c r="W23" s="36" t="str">
        <f t="shared" si="11"/>
        <v/>
      </c>
      <c r="X23" s="37" t="str">
        <f t="shared" si="12"/>
        <v/>
      </c>
      <c r="Y23" s="44">
        <v>0</v>
      </c>
      <c r="Z23" s="45" t="str">
        <f t="shared" si="13"/>
        <v/>
      </c>
      <c r="AA23" s="46" t="str">
        <f t="shared" si="14"/>
        <v/>
      </c>
      <c r="AB23" s="35">
        <v>0</v>
      </c>
      <c r="AC23" s="36" t="str">
        <f t="shared" si="15"/>
        <v/>
      </c>
      <c r="AD23" s="37" t="str">
        <f t="shared" si="16"/>
        <v/>
      </c>
      <c r="AE23" s="41">
        <v>0</v>
      </c>
      <c r="AF23" s="42" t="str">
        <f t="shared" si="17"/>
        <v/>
      </c>
      <c r="AG23" s="43" t="str">
        <f t="shared" si="18"/>
        <v/>
      </c>
      <c r="AH23" s="47">
        <v>0</v>
      </c>
      <c r="AI23" s="48" t="str">
        <f t="shared" si="65"/>
        <v/>
      </c>
      <c r="AJ23" s="49" t="str">
        <f t="shared" si="20"/>
        <v/>
      </c>
      <c r="AK23" s="50">
        <v>0</v>
      </c>
      <c r="AL23" s="51" t="str">
        <f t="shared" si="66"/>
        <v/>
      </c>
      <c r="AM23" s="52" t="str">
        <f t="shared" si="22"/>
        <v/>
      </c>
      <c r="AN23" s="32">
        <v>0</v>
      </c>
      <c r="AO23" s="33" t="str">
        <f t="shared" si="67"/>
        <v/>
      </c>
      <c r="AP23" s="34" t="str">
        <f t="shared" si="24"/>
        <v/>
      </c>
      <c r="AQ23" s="38">
        <v>0</v>
      </c>
      <c r="AR23" s="39" t="str">
        <f t="shared" si="68"/>
        <v/>
      </c>
      <c r="AS23" s="40" t="str">
        <f t="shared" si="26"/>
        <v/>
      </c>
      <c r="AT23" s="53">
        <v>0</v>
      </c>
      <c r="AU23" s="54" t="str">
        <f t="shared" si="69"/>
        <v/>
      </c>
      <c r="AV23" s="55" t="str">
        <f t="shared" si="28"/>
        <v/>
      </c>
      <c r="AW23" s="38">
        <v>0</v>
      </c>
      <c r="AX23" s="39" t="str">
        <f t="shared" si="29"/>
        <v/>
      </c>
      <c r="AY23" s="40" t="str">
        <f t="shared" si="30"/>
        <v/>
      </c>
      <c r="AZ23" s="53">
        <v>0</v>
      </c>
      <c r="BA23" s="54" t="str">
        <f t="shared" si="31"/>
        <v/>
      </c>
      <c r="BB23" s="55" t="str">
        <f t="shared" si="32"/>
        <v/>
      </c>
      <c r="BC23" s="56">
        <v>1</v>
      </c>
      <c r="BD23" s="57">
        <f t="shared" si="33"/>
        <v>1</v>
      </c>
      <c r="BE23" s="58">
        <f t="shared" si="34"/>
        <v>15</v>
      </c>
      <c r="BF23" s="59">
        <v>0</v>
      </c>
      <c r="BG23" s="60" t="str">
        <f t="shared" si="35"/>
        <v/>
      </c>
      <c r="BH23" s="61" t="str">
        <f t="shared" si="36"/>
        <v/>
      </c>
      <c r="BI23" s="53">
        <v>0</v>
      </c>
      <c r="BJ23" s="54" t="str">
        <f t="shared" si="37"/>
        <v/>
      </c>
      <c r="BK23" s="55" t="str">
        <f t="shared" si="38"/>
        <v/>
      </c>
      <c r="BL23" s="56">
        <v>0</v>
      </c>
      <c r="BM23" s="57" t="str">
        <f t="shared" si="39"/>
        <v/>
      </c>
      <c r="BN23" s="58" t="str">
        <f t="shared" si="40"/>
        <v/>
      </c>
      <c r="BO23" s="59">
        <v>0</v>
      </c>
      <c r="BP23" s="60" t="str">
        <f t="shared" si="41"/>
        <v/>
      </c>
      <c r="BQ23" s="61" t="str">
        <f t="shared" si="42"/>
        <v/>
      </c>
      <c r="BR23" s="62">
        <v>0</v>
      </c>
      <c r="BS23" s="63" t="str">
        <f t="shared" si="70"/>
        <v/>
      </c>
      <c r="BT23" s="64" t="str">
        <f t="shared" si="44"/>
        <v/>
      </c>
      <c r="BU23" s="32">
        <v>0</v>
      </c>
      <c r="BV23" s="33" t="str">
        <f t="shared" si="45"/>
        <v/>
      </c>
      <c r="BW23" s="34" t="str">
        <f t="shared" si="46"/>
        <v/>
      </c>
      <c r="BX23" s="35">
        <v>0</v>
      </c>
      <c r="BY23" s="36" t="str">
        <f t="shared" si="47"/>
        <v/>
      </c>
      <c r="BZ23" s="37" t="str">
        <f t="shared" si="48"/>
        <v/>
      </c>
      <c r="CA23" s="38">
        <v>0</v>
      </c>
      <c r="CB23" s="39" t="str">
        <f t="shared" si="49"/>
        <v/>
      </c>
      <c r="CC23" s="40" t="str">
        <f t="shared" si="50"/>
        <v/>
      </c>
      <c r="CD23" s="53">
        <v>0</v>
      </c>
      <c r="CE23" s="54" t="str">
        <f t="shared" si="71"/>
        <v/>
      </c>
      <c r="CF23" s="55" t="str">
        <f t="shared" si="52"/>
        <v/>
      </c>
      <c r="CG23" s="38">
        <v>0</v>
      </c>
      <c r="CH23" s="39" t="str">
        <f t="shared" si="72"/>
        <v/>
      </c>
      <c r="CI23" s="40" t="str">
        <f t="shared" si="54"/>
        <v/>
      </c>
      <c r="CJ23" s="53">
        <v>0</v>
      </c>
      <c r="CK23" s="54" t="str">
        <f t="shared" si="73"/>
        <v/>
      </c>
      <c r="CL23" s="55" t="str">
        <f t="shared" si="56"/>
        <v/>
      </c>
      <c r="CM23" s="41">
        <v>0</v>
      </c>
      <c r="CN23" s="42" t="str">
        <f t="shared" si="57"/>
        <v/>
      </c>
      <c r="CO23" s="43" t="str">
        <f t="shared" si="58"/>
        <v/>
      </c>
      <c r="CP23" s="50">
        <v>0</v>
      </c>
      <c r="CQ23" s="51" t="str">
        <f t="shared" si="74"/>
        <v/>
      </c>
      <c r="CR23" s="52" t="str">
        <f t="shared" si="60"/>
        <v/>
      </c>
      <c r="CS23" s="47">
        <v>0</v>
      </c>
      <c r="CT23" s="48" t="str">
        <f t="shared" si="75"/>
        <v/>
      </c>
      <c r="CU23" s="49" t="str">
        <f t="shared" si="62"/>
        <v/>
      </c>
      <c r="CV23" s="29" t="str">
        <f t="shared" si="63"/>
        <v>IHT Tablet</v>
      </c>
      <c r="CW23" s="29" t="str">
        <f t="shared" si="64"/>
        <v>IHT Tablet</v>
      </c>
    </row>
    <row r="24" spans="2:101" ht="31.5" customHeight="1">
      <c r="B24" s="29" t="s">
        <v>58</v>
      </c>
      <c r="C24" s="29" t="s">
        <v>67</v>
      </c>
      <c r="D24" s="29" t="s">
        <v>66</v>
      </c>
      <c r="E24" s="30">
        <f>10/28</f>
        <v>0.35714285714285715</v>
      </c>
      <c r="F24" s="30">
        <f t="shared" si="0"/>
        <v>10</v>
      </c>
      <c r="G24" s="30">
        <f t="shared" si="1"/>
        <v>130</v>
      </c>
      <c r="H24" s="30">
        <f t="shared" si="2"/>
        <v>130.35714285714286</v>
      </c>
      <c r="I24" s="31"/>
      <c r="J24" s="32">
        <v>0</v>
      </c>
      <c r="K24" s="33" t="str">
        <f t="shared" si="3"/>
        <v/>
      </c>
      <c r="L24" s="34" t="str">
        <f t="shared" si="4"/>
        <v/>
      </c>
      <c r="M24" s="35">
        <v>0</v>
      </c>
      <c r="N24" s="36" t="str">
        <f t="shared" si="5"/>
        <v/>
      </c>
      <c r="O24" s="37" t="str">
        <f t="shared" si="6"/>
        <v/>
      </c>
      <c r="P24" s="38">
        <v>0</v>
      </c>
      <c r="Q24" s="39" t="str">
        <f t="shared" si="7"/>
        <v/>
      </c>
      <c r="R24" s="40" t="str">
        <f t="shared" si="8"/>
        <v/>
      </c>
      <c r="S24" s="41">
        <v>0</v>
      </c>
      <c r="T24" s="42" t="str">
        <f t="shared" si="9"/>
        <v/>
      </c>
      <c r="U24" s="43" t="str">
        <f t="shared" si="10"/>
        <v/>
      </c>
      <c r="V24" s="35">
        <v>0</v>
      </c>
      <c r="W24" s="36" t="str">
        <f t="shared" si="11"/>
        <v/>
      </c>
      <c r="X24" s="37" t="str">
        <f t="shared" si="12"/>
        <v/>
      </c>
      <c r="Y24" s="44">
        <v>0</v>
      </c>
      <c r="Z24" s="45" t="str">
        <f t="shared" si="13"/>
        <v/>
      </c>
      <c r="AA24" s="46" t="str">
        <f t="shared" si="14"/>
        <v/>
      </c>
      <c r="AB24" s="35">
        <v>0</v>
      </c>
      <c r="AC24" s="36" t="str">
        <f t="shared" si="15"/>
        <v/>
      </c>
      <c r="AD24" s="37" t="str">
        <f t="shared" si="16"/>
        <v/>
      </c>
      <c r="AE24" s="41">
        <v>0</v>
      </c>
      <c r="AF24" s="42" t="str">
        <f t="shared" si="17"/>
        <v/>
      </c>
      <c r="AG24" s="43" t="str">
        <f t="shared" si="18"/>
        <v/>
      </c>
      <c r="AH24" s="47">
        <v>0</v>
      </c>
      <c r="AI24" s="48" t="str">
        <f t="shared" si="65"/>
        <v/>
      </c>
      <c r="AJ24" s="49" t="str">
        <f t="shared" si="20"/>
        <v/>
      </c>
      <c r="AK24" s="50">
        <v>0</v>
      </c>
      <c r="AL24" s="51" t="str">
        <f t="shared" si="66"/>
        <v/>
      </c>
      <c r="AM24" s="52" t="str">
        <f t="shared" si="22"/>
        <v/>
      </c>
      <c r="AN24" s="32">
        <v>0</v>
      </c>
      <c r="AO24" s="33" t="str">
        <f t="shared" si="67"/>
        <v/>
      </c>
      <c r="AP24" s="34" t="str">
        <f t="shared" si="24"/>
        <v/>
      </c>
      <c r="AQ24" s="38">
        <v>0</v>
      </c>
      <c r="AR24" s="39" t="str">
        <f t="shared" si="68"/>
        <v/>
      </c>
      <c r="AS24" s="40" t="str">
        <f t="shared" si="26"/>
        <v/>
      </c>
      <c r="AT24" s="53">
        <v>0</v>
      </c>
      <c r="AU24" s="54" t="str">
        <f t="shared" si="69"/>
        <v/>
      </c>
      <c r="AV24" s="55" t="str">
        <f t="shared" si="28"/>
        <v/>
      </c>
      <c r="AW24" s="38">
        <v>0</v>
      </c>
      <c r="AX24" s="39" t="str">
        <f t="shared" si="29"/>
        <v/>
      </c>
      <c r="AY24" s="40" t="str">
        <f t="shared" si="30"/>
        <v/>
      </c>
      <c r="AZ24" s="53">
        <v>0</v>
      </c>
      <c r="BA24" s="54" t="str">
        <f t="shared" si="31"/>
        <v/>
      </c>
      <c r="BB24" s="55" t="str">
        <f t="shared" si="32"/>
        <v/>
      </c>
      <c r="BC24" s="56">
        <v>0</v>
      </c>
      <c r="BD24" s="57" t="str">
        <f t="shared" si="33"/>
        <v/>
      </c>
      <c r="BE24" s="58" t="str">
        <f t="shared" si="34"/>
        <v/>
      </c>
      <c r="BF24" s="59">
        <v>1</v>
      </c>
      <c r="BG24" s="60">
        <f t="shared" si="35"/>
        <v>0.400000000016</v>
      </c>
      <c r="BH24" s="61">
        <f t="shared" si="36"/>
        <v>10</v>
      </c>
      <c r="BI24" s="53">
        <v>0</v>
      </c>
      <c r="BJ24" s="54" t="str">
        <f t="shared" si="37"/>
        <v/>
      </c>
      <c r="BK24" s="55" t="str">
        <f t="shared" si="38"/>
        <v/>
      </c>
      <c r="BL24" s="56">
        <v>0</v>
      </c>
      <c r="BM24" s="57" t="str">
        <f t="shared" si="39"/>
        <v/>
      </c>
      <c r="BN24" s="58" t="str">
        <f t="shared" si="40"/>
        <v/>
      </c>
      <c r="BO24" s="59">
        <v>0</v>
      </c>
      <c r="BP24" s="60" t="str">
        <f t="shared" si="41"/>
        <v/>
      </c>
      <c r="BQ24" s="61" t="str">
        <f t="shared" si="42"/>
        <v/>
      </c>
      <c r="BR24" s="62">
        <v>0</v>
      </c>
      <c r="BS24" s="63" t="str">
        <f t="shared" si="70"/>
        <v/>
      </c>
      <c r="BT24" s="64" t="str">
        <f t="shared" si="44"/>
        <v/>
      </c>
      <c r="BU24" s="32">
        <v>0</v>
      </c>
      <c r="BV24" s="33" t="str">
        <f t="shared" si="45"/>
        <v/>
      </c>
      <c r="BW24" s="34" t="str">
        <f t="shared" si="46"/>
        <v/>
      </c>
      <c r="BX24" s="35">
        <v>0</v>
      </c>
      <c r="BY24" s="36" t="str">
        <f t="shared" si="47"/>
        <v/>
      </c>
      <c r="BZ24" s="37" t="str">
        <f t="shared" si="48"/>
        <v/>
      </c>
      <c r="CA24" s="38">
        <v>0</v>
      </c>
      <c r="CB24" s="39" t="str">
        <f t="shared" si="49"/>
        <v/>
      </c>
      <c r="CC24" s="40" t="str">
        <f t="shared" si="50"/>
        <v/>
      </c>
      <c r="CD24" s="53">
        <v>0</v>
      </c>
      <c r="CE24" s="54" t="str">
        <f t="shared" si="71"/>
        <v/>
      </c>
      <c r="CF24" s="55" t="str">
        <f t="shared" si="52"/>
        <v/>
      </c>
      <c r="CG24" s="38">
        <v>0</v>
      </c>
      <c r="CH24" s="39" t="str">
        <f t="shared" si="72"/>
        <v/>
      </c>
      <c r="CI24" s="40" t="str">
        <f t="shared" si="54"/>
        <v/>
      </c>
      <c r="CJ24" s="53">
        <v>0</v>
      </c>
      <c r="CK24" s="54" t="str">
        <f t="shared" si="73"/>
        <v/>
      </c>
      <c r="CL24" s="55" t="str">
        <f t="shared" si="56"/>
        <v/>
      </c>
      <c r="CM24" s="41">
        <v>0</v>
      </c>
      <c r="CN24" s="42" t="str">
        <f t="shared" si="57"/>
        <v/>
      </c>
      <c r="CO24" s="43" t="str">
        <f t="shared" si="58"/>
        <v/>
      </c>
      <c r="CP24" s="50">
        <v>0</v>
      </c>
      <c r="CQ24" s="51" t="str">
        <f t="shared" si="74"/>
        <v/>
      </c>
      <c r="CR24" s="52" t="str">
        <f t="shared" si="60"/>
        <v/>
      </c>
      <c r="CS24" s="47">
        <v>0</v>
      </c>
      <c r="CT24" s="48" t="str">
        <f t="shared" si="75"/>
        <v/>
      </c>
      <c r="CU24" s="49" t="str">
        <f t="shared" si="62"/>
        <v/>
      </c>
      <c r="CV24" s="29" t="str">
        <f t="shared" si="63"/>
        <v>IHT Tablet</v>
      </c>
      <c r="CW24" s="29" t="str">
        <f t="shared" si="64"/>
        <v>IHT Tablet for ADA</v>
      </c>
    </row>
    <row r="25" spans="2:101" ht="31.5" customHeight="1">
      <c r="B25" s="29" t="s">
        <v>58</v>
      </c>
      <c r="C25" s="29" t="s">
        <v>68</v>
      </c>
      <c r="D25" s="29" t="s">
        <v>66</v>
      </c>
      <c r="E25" s="30">
        <v>0</v>
      </c>
      <c r="F25" s="30">
        <f t="shared" si="0"/>
        <v>0</v>
      </c>
      <c r="G25" s="30">
        <f t="shared" si="1"/>
        <v>0</v>
      </c>
      <c r="H25" s="30">
        <f t="shared" si="2"/>
        <v>0</v>
      </c>
      <c r="I25" s="31"/>
      <c r="J25" s="32">
        <v>0</v>
      </c>
      <c r="K25" s="33" t="str">
        <f t="shared" si="3"/>
        <v/>
      </c>
      <c r="L25" s="34" t="str">
        <f t="shared" si="4"/>
        <v/>
      </c>
      <c r="M25" s="35">
        <v>0</v>
      </c>
      <c r="N25" s="36" t="str">
        <f t="shared" si="5"/>
        <v/>
      </c>
      <c r="O25" s="37" t="str">
        <f t="shared" si="6"/>
        <v/>
      </c>
      <c r="P25" s="38">
        <v>0</v>
      </c>
      <c r="Q25" s="39" t="str">
        <f t="shared" si="7"/>
        <v/>
      </c>
      <c r="R25" s="40" t="str">
        <f t="shared" si="8"/>
        <v/>
      </c>
      <c r="S25" s="41">
        <v>0</v>
      </c>
      <c r="T25" s="42" t="str">
        <f t="shared" si="9"/>
        <v/>
      </c>
      <c r="U25" s="43" t="str">
        <f t="shared" si="10"/>
        <v/>
      </c>
      <c r="V25" s="35">
        <v>0</v>
      </c>
      <c r="W25" s="36" t="str">
        <f t="shared" si="11"/>
        <v/>
      </c>
      <c r="X25" s="37" t="str">
        <f t="shared" si="12"/>
        <v/>
      </c>
      <c r="Y25" s="44">
        <v>0</v>
      </c>
      <c r="Z25" s="45" t="str">
        <f t="shared" si="13"/>
        <v/>
      </c>
      <c r="AA25" s="46" t="str">
        <f t="shared" si="14"/>
        <v/>
      </c>
      <c r="AB25" s="35">
        <v>0</v>
      </c>
      <c r="AC25" s="36" t="str">
        <f t="shared" si="15"/>
        <v/>
      </c>
      <c r="AD25" s="37" t="str">
        <f t="shared" si="16"/>
        <v/>
      </c>
      <c r="AE25" s="41">
        <v>0</v>
      </c>
      <c r="AF25" s="42" t="str">
        <f t="shared" si="17"/>
        <v/>
      </c>
      <c r="AG25" s="43" t="str">
        <f t="shared" si="18"/>
        <v/>
      </c>
      <c r="AH25" s="47">
        <v>0</v>
      </c>
      <c r="AI25" s="48" t="str">
        <f t="shared" si="65"/>
        <v/>
      </c>
      <c r="AJ25" s="49" t="str">
        <f t="shared" si="20"/>
        <v/>
      </c>
      <c r="AK25" s="50">
        <v>0</v>
      </c>
      <c r="AL25" s="51" t="str">
        <f t="shared" si="66"/>
        <v/>
      </c>
      <c r="AM25" s="52" t="str">
        <f t="shared" si="22"/>
        <v/>
      </c>
      <c r="AN25" s="32">
        <v>0</v>
      </c>
      <c r="AO25" s="33" t="str">
        <f t="shared" si="67"/>
        <v/>
      </c>
      <c r="AP25" s="34" t="str">
        <f t="shared" si="24"/>
        <v/>
      </c>
      <c r="AQ25" s="38">
        <v>0</v>
      </c>
      <c r="AR25" s="39" t="str">
        <f t="shared" si="68"/>
        <v/>
      </c>
      <c r="AS25" s="40" t="str">
        <f t="shared" si="26"/>
        <v/>
      </c>
      <c r="AT25" s="53">
        <v>0</v>
      </c>
      <c r="AU25" s="54" t="str">
        <f t="shared" si="69"/>
        <v/>
      </c>
      <c r="AV25" s="55" t="str">
        <f t="shared" si="28"/>
        <v/>
      </c>
      <c r="AW25" s="38">
        <v>0</v>
      </c>
      <c r="AX25" s="39" t="str">
        <f t="shared" si="29"/>
        <v/>
      </c>
      <c r="AY25" s="40" t="str">
        <f t="shared" si="30"/>
        <v/>
      </c>
      <c r="AZ25" s="53">
        <v>0</v>
      </c>
      <c r="BA25" s="54" t="str">
        <f t="shared" si="31"/>
        <v/>
      </c>
      <c r="BB25" s="55" t="str">
        <f t="shared" si="32"/>
        <v/>
      </c>
      <c r="BC25" s="56">
        <v>0</v>
      </c>
      <c r="BD25" s="57" t="str">
        <f t="shared" si="33"/>
        <v/>
      </c>
      <c r="BE25" s="58" t="str">
        <f t="shared" si="34"/>
        <v/>
      </c>
      <c r="BF25" s="59">
        <v>0</v>
      </c>
      <c r="BG25" s="60" t="str">
        <f t="shared" si="35"/>
        <v/>
      </c>
      <c r="BH25" s="61" t="str">
        <f t="shared" si="36"/>
        <v/>
      </c>
      <c r="BI25" s="53">
        <v>0</v>
      </c>
      <c r="BJ25" s="54" t="str">
        <f t="shared" si="37"/>
        <v/>
      </c>
      <c r="BK25" s="55" t="str">
        <f t="shared" si="38"/>
        <v/>
      </c>
      <c r="BL25" s="56">
        <v>1</v>
      </c>
      <c r="BM25" s="57" t="e">
        <f t="shared" si="39"/>
        <v>#DIV/0!</v>
      </c>
      <c r="BN25" s="58">
        <f t="shared" si="40"/>
        <v>0</v>
      </c>
      <c r="BO25" s="59">
        <v>1</v>
      </c>
      <c r="BP25" s="60" t="e">
        <f t="shared" si="41"/>
        <v>#DIV/0!</v>
      </c>
      <c r="BQ25" s="61">
        <f t="shared" si="42"/>
        <v>0</v>
      </c>
      <c r="BR25" s="62">
        <v>1</v>
      </c>
      <c r="BS25" s="63" t="e">
        <f t="shared" si="70"/>
        <v>#DIV/0!</v>
      </c>
      <c r="BT25" s="64">
        <f t="shared" si="44"/>
        <v>0</v>
      </c>
      <c r="BU25" s="32">
        <v>0</v>
      </c>
      <c r="BV25" s="33" t="str">
        <f t="shared" si="45"/>
        <v/>
      </c>
      <c r="BW25" s="34" t="str">
        <f t="shared" si="46"/>
        <v/>
      </c>
      <c r="BX25" s="35">
        <v>0</v>
      </c>
      <c r="BY25" s="36" t="str">
        <f t="shared" si="47"/>
        <v/>
      </c>
      <c r="BZ25" s="37" t="str">
        <f t="shared" si="48"/>
        <v/>
      </c>
      <c r="CA25" s="38">
        <v>0</v>
      </c>
      <c r="CB25" s="39" t="str">
        <f t="shared" si="49"/>
        <v/>
      </c>
      <c r="CC25" s="40" t="str">
        <f t="shared" si="50"/>
        <v/>
      </c>
      <c r="CD25" s="53">
        <v>0</v>
      </c>
      <c r="CE25" s="54" t="str">
        <f t="shared" si="71"/>
        <v/>
      </c>
      <c r="CF25" s="55" t="str">
        <f t="shared" si="52"/>
        <v/>
      </c>
      <c r="CG25" s="38">
        <v>0</v>
      </c>
      <c r="CH25" s="39" t="str">
        <f t="shared" si="72"/>
        <v/>
      </c>
      <c r="CI25" s="40" t="str">
        <f t="shared" si="54"/>
        <v/>
      </c>
      <c r="CJ25" s="53">
        <v>0</v>
      </c>
      <c r="CK25" s="54" t="str">
        <f t="shared" si="73"/>
        <v/>
      </c>
      <c r="CL25" s="55" t="str">
        <f t="shared" si="56"/>
        <v/>
      </c>
      <c r="CM25" s="41">
        <v>0</v>
      </c>
      <c r="CN25" s="42" t="str">
        <f t="shared" si="57"/>
        <v/>
      </c>
      <c r="CO25" s="43" t="str">
        <f t="shared" si="58"/>
        <v/>
      </c>
      <c r="CP25" s="50">
        <v>0</v>
      </c>
      <c r="CQ25" s="51" t="str">
        <f t="shared" si="74"/>
        <v/>
      </c>
      <c r="CR25" s="52" t="str">
        <f t="shared" si="60"/>
        <v/>
      </c>
      <c r="CS25" s="47">
        <v>0</v>
      </c>
      <c r="CT25" s="48" t="str">
        <f t="shared" si="75"/>
        <v/>
      </c>
      <c r="CU25" s="49" t="str">
        <f t="shared" si="62"/>
        <v/>
      </c>
      <c r="CV25" s="29" t="str">
        <f t="shared" si="63"/>
        <v>IHT Tablet</v>
      </c>
      <c r="CW25" s="29" t="str">
        <f t="shared" si="64"/>
        <v>IHT Tablet Comp</v>
      </c>
    </row>
    <row r="26" spans="2:101" ht="22.5" customHeight="1">
      <c r="B26" s="29" t="s">
        <v>58</v>
      </c>
      <c r="C26" s="29" t="s">
        <v>69</v>
      </c>
      <c r="D26" s="29" t="s">
        <v>69</v>
      </c>
      <c r="E26" s="30">
        <f>14.95/28</f>
        <v>0.53392857142857142</v>
      </c>
      <c r="F26" s="30">
        <f t="shared" si="0"/>
        <v>14.95</v>
      </c>
      <c r="G26" s="30">
        <f t="shared" si="1"/>
        <v>194.35</v>
      </c>
      <c r="H26" s="30">
        <f t="shared" si="2"/>
        <v>194.88392857142856</v>
      </c>
      <c r="I26" s="31"/>
      <c r="J26" s="32">
        <v>0</v>
      </c>
      <c r="K26" s="33" t="str">
        <f t="shared" si="3"/>
        <v/>
      </c>
      <c r="L26" s="34" t="str">
        <f t="shared" si="4"/>
        <v/>
      </c>
      <c r="M26" s="35">
        <v>0</v>
      </c>
      <c r="N26" s="36" t="str">
        <f t="shared" si="5"/>
        <v/>
      </c>
      <c r="O26" s="37" t="str">
        <f t="shared" si="6"/>
        <v/>
      </c>
      <c r="P26" s="38">
        <v>0</v>
      </c>
      <c r="Q26" s="39" t="str">
        <f t="shared" si="7"/>
        <v/>
      </c>
      <c r="R26" s="40" t="str">
        <f t="shared" si="8"/>
        <v/>
      </c>
      <c r="S26" s="41">
        <v>0</v>
      </c>
      <c r="T26" s="42" t="str">
        <f t="shared" si="9"/>
        <v/>
      </c>
      <c r="U26" s="43" t="str">
        <f t="shared" si="10"/>
        <v/>
      </c>
      <c r="V26" s="35">
        <v>0</v>
      </c>
      <c r="W26" s="36" t="str">
        <f t="shared" si="11"/>
        <v/>
      </c>
      <c r="X26" s="37" t="str">
        <f t="shared" si="12"/>
        <v/>
      </c>
      <c r="Y26" s="44">
        <v>0</v>
      </c>
      <c r="Z26" s="45" t="str">
        <f t="shared" si="13"/>
        <v/>
      </c>
      <c r="AA26" s="46" t="str">
        <f t="shared" si="14"/>
        <v/>
      </c>
      <c r="AB26" s="35">
        <v>0</v>
      </c>
      <c r="AC26" s="36" t="str">
        <f t="shared" si="15"/>
        <v/>
      </c>
      <c r="AD26" s="37" t="str">
        <f t="shared" si="16"/>
        <v/>
      </c>
      <c r="AE26" s="41">
        <v>0</v>
      </c>
      <c r="AF26" s="42" t="str">
        <f t="shared" si="17"/>
        <v/>
      </c>
      <c r="AG26" s="43" t="str">
        <f t="shared" si="18"/>
        <v/>
      </c>
      <c r="AH26" s="47">
        <v>0</v>
      </c>
      <c r="AI26" s="48" t="str">
        <f t="shared" si="65"/>
        <v/>
      </c>
      <c r="AJ26" s="49" t="str">
        <f t="shared" si="20"/>
        <v/>
      </c>
      <c r="AK26" s="50">
        <v>0</v>
      </c>
      <c r="AL26" s="51" t="str">
        <f t="shared" si="66"/>
        <v/>
      </c>
      <c r="AM26" s="52" t="str">
        <f t="shared" si="22"/>
        <v/>
      </c>
      <c r="AN26" s="32">
        <v>0</v>
      </c>
      <c r="AO26" s="33" t="str">
        <f t="shared" si="67"/>
        <v/>
      </c>
      <c r="AP26" s="34" t="str">
        <f t="shared" si="24"/>
        <v/>
      </c>
      <c r="AQ26" s="38">
        <v>0</v>
      </c>
      <c r="AR26" s="39" t="str">
        <f t="shared" si="68"/>
        <v/>
      </c>
      <c r="AS26" s="40" t="str">
        <f t="shared" si="26"/>
        <v/>
      </c>
      <c r="AT26" s="53">
        <v>1</v>
      </c>
      <c r="AU26" s="54">
        <f t="shared" si="69"/>
        <v>1</v>
      </c>
      <c r="AV26" s="55">
        <f t="shared" si="28"/>
        <v>14.95</v>
      </c>
      <c r="AW26" s="38">
        <v>0</v>
      </c>
      <c r="AX26" s="39" t="str">
        <f t="shared" si="29"/>
        <v/>
      </c>
      <c r="AY26" s="40" t="str">
        <f t="shared" si="30"/>
        <v/>
      </c>
      <c r="AZ26" s="53">
        <v>0</v>
      </c>
      <c r="BA26" s="54" t="str">
        <f t="shared" si="31"/>
        <v/>
      </c>
      <c r="BB26" s="55" t="str">
        <f t="shared" si="32"/>
        <v/>
      </c>
      <c r="BC26" s="56">
        <v>0</v>
      </c>
      <c r="BD26" s="57" t="str">
        <f t="shared" si="33"/>
        <v/>
      </c>
      <c r="BE26" s="58" t="str">
        <f t="shared" si="34"/>
        <v/>
      </c>
      <c r="BF26" s="59">
        <v>0</v>
      </c>
      <c r="BG26" s="60" t="str">
        <f t="shared" si="35"/>
        <v/>
      </c>
      <c r="BH26" s="61" t="str">
        <f t="shared" si="36"/>
        <v/>
      </c>
      <c r="BI26" s="53">
        <v>0</v>
      </c>
      <c r="BJ26" s="54" t="str">
        <f t="shared" si="37"/>
        <v/>
      </c>
      <c r="BK26" s="55" t="str">
        <f t="shared" si="38"/>
        <v/>
      </c>
      <c r="BL26" s="56">
        <v>0</v>
      </c>
      <c r="BM26" s="57" t="str">
        <f t="shared" si="39"/>
        <v/>
      </c>
      <c r="BN26" s="58" t="str">
        <f t="shared" si="40"/>
        <v/>
      </c>
      <c r="BO26" s="59">
        <v>0</v>
      </c>
      <c r="BP26" s="60" t="str">
        <f t="shared" si="41"/>
        <v/>
      </c>
      <c r="BQ26" s="61" t="str">
        <f t="shared" si="42"/>
        <v/>
      </c>
      <c r="BR26" s="62">
        <v>0</v>
      </c>
      <c r="BS26" s="63" t="str">
        <f t="shared" si="70"/>
        <v/>
      </c>
      <c r="BT26" s="64" t="str">
        <f t="shared" si="44"/>
        <v/>
      </c>
      <c r="BU26" s="32">
        <v>0</v>
      </c>
      <c r="BV26" s="33" t="str">
        <f t="shared" si="45"/>
        <v/>
      </c>
      <c r="BW26" s="34" t="str">
        <f t="shared" si="46"/>
        <v/>
      </c>
      <c r="BX26" s="35">
        <v>0</v>
      </c>
      <c r="BY26" s="36" t="str">
        <f t="shared" si="47"/>
        <v/>
      </c>
      <c r="BZ26" s="37" t="str">
        <f t="shared" si="48"/>
        <v/>
      </c>
      <c r="CA26" s="38">
        <v>0</v>
      </c>
      <c r="CB26" s="39" t="str">
        <f t="shared" si="49"/>
        <v/>
      </c>
      <c r="CC26" s="40" t="str">
        <f t="shared" si="50"/>
        <v/>
      </c>
      <c r="CD26" s="53">
        <v>0</v>
      </c>
      <c r="CE26" s="54" t="str">
        <f t="shared" si="71"/>
        <v/>
      </c>
      <c r="CF26" s="55" t="str">
        <f t="shared" si="52"/>
        <v/>
      </c>
      <c r="CG26" s="38">
        <v>0</v>
      </c>
      <c r="CH26" s="39" t="str">
        <f t="shared" si="72"/>
        <v/>
      </c>
      <c r="CI26" s="40" t="str">
        <f t="shared" si="54"/>
        <v/>
      </c>
      <c r="CJ26" s="53">
        <v>0</v>
      </c>
      <c r="CK26" s="54" t="str">
        <f t="shared" si="73"/>
        <v/>
      </c>
      <c r="CL26" s="55" t="str">
        <f t="shared" si="56"/>
        <v/>
      </c>
      <c r="CM26" s="41">
        <v>0</v>
      </c>
      <c r="CN26" s="42" t="str">
        <f t="shared" si="57"/>
        <v/>
      </c>
      <c r="CO26" s="43" t="str">
        <f t="shared" si="58"/>
        <v/>
      </c>
      <c r="CP26" s="50">
        <v>0</v>
      </c>
      <c r="CQ26" s="51" t="str">
        <f t="shared" si="74"/>
        <v/>
      </c>
      <c r="CR26" s="52" t="str">
        <f t="shared" si="60"/>
        <v/>
      </c>
      <c r="CS26" s="47">
        <v>0</v>
      </c>
      <c r="CT26" s="48" t="str">
        <f t="shared" si="75"/>
        <v/>
      </c>
      <c r="CU26" s="49" t="str">
        <f t="shared" si="62"/>
        <v/>
      </c>
      <c r="CV26" s="29" t="str">
        <f t="shared" si="63"/>
        <v>IHT Reader</v>
      </c>
      <c r="CW26" s="29" t="str">
        <f t="shared" si="64"/>
        <v>IHT Reader</v>
      </c>
    </row>
    <row r="27" spans="2:101" ht="22.5" customHeight="1">
      <c r="B27" s="29" t="s">
        <v>58</v>
      </c>
      <c r="C27" s="29" t="s">
        <v>69</v>
      </c>
      <c r="D27" s="29" t="s">
        <v>69</v>
      </c>
      <c r="E27" s="30">
        <f>14.95/28</f>
        <v>0.53392857142857142</v>
      </c>
      <c r="F27" s="30">
        <v>15</v>
      </c>
      <c r="G27" s="30">
        <f t="shared" si="1"/>
        <v>195</v>
      </c>
      <c r="H27" s="30">
        <f t="shared" si="2"/>
        <v>194.88392857142856</v>
      </c>
      <c r="I27" s="31"/>
      <c r="J27" s="32">
        <v>0</v>
      </c>
      <c r="K27" s="33" t="str">
        <f t="shared" si="3"/>
        <v/>
      </c>
      <c r="L27" s="34" t="str">
        <f t="shared" si="4"/>
        <v/>
      </c>
      <c r="M27" s="35">
        <v>0</v>
      </c>
      <c r="N27" s="36" t="str">
        <f t="shared" si="5"/>
        <v/>
      </c>
      <c r="O27" s="37" t="str">
        <f t="shared" si="6"/>
        <v/>
      </c>
      <c r="P27" s="38">
        <v>0</v>
      </c>
      <c r="Q27" s="39" t="str">
        <f t="shared" si="7"/>
        <v/>
      </c>
      <c r="R27" s="40" t="str">
        <f t="shared" si="8"/>
        <v/>
      </c>
      <c r="S27" s="41">
        <v>0</v>
      </c>
      <c r="T27" s="42" t="str">
        <f t="shared" si="9"/>
        <v/>
      </c>
      <c r="U27" s="43" t="str">
        <f t="shared" si="10"/>
        <v/>
      </c>
      <c r="V27" s="35">
        <v>0</v>
      </c>
      <c r="W27" s="36" t="str">
        <f t="shared" si="11"/>
        <v/>
      </c>
      <c r="X27" s="37" t="str">
        <f t="shared" si="12"/>
        <v/>
      </c>
      <c r="Y27" s="44">
        <v>0</v>
      </c>
      <c r="Z27" s="45" t="str">
        <f t="shared" si="13"/>
        <v/>
      </c>
      <c r="AA27" s="46" t="str">
        <f t="shared" si="14"/>
        <v/>
      </c>
      <c r="AB27" s="35">
        <v>0</v>
      </c>
      <c r="AC27" s="36" t="str">
        <f t="shared" si="15"/>
        <v/>
      </c>
      <c r="AD27" s="37" t="str">
        <f t="shared" si="16"/>
        <v/>
      </c>
      <c r="AE27" s="41">
        <v>0</v>
      </c>
      <c r="AF27" s="42" t="str">
        <f t="shared" si="17"/>
        <v/>
      </c>
      <c r="AG27" s="43" t="str">
        <f t="shared" si="18"/>
        <v/>
      </c>
      <c r="AH27" s="47">
        <v>0</v>
      </c>
      <c r="AI27" s="48" t="str">
        <f t="shared" si="65"/>
        <v/>
      </c>
      <c r="AJ27" s="49" t="str">
        <f t="shared" si="20"/>
        <v/>
      </c>
      <c r="AK27" s="50">
        <v>0</v>
      </c>
      <c r="AL27" s="51" t="str">
        <f t="shared" si="66"/>
        <v/>
      </c>
      <c r="AM27" s="52" t="str">
        <f t="shared" si="22"/>
        <v/>
      </c>
      <c r="AN27" s="32">
        <v>0</v>
      </c>
      <c r="AO27" s="33" t="str">
        <f t="shared" si="67"/>
        <v/>
      </c>
      <c r="AP27" s="34" t="str">
        <f t="shared" si="24"/>
        <v/>
      </c>
      <c r="AQ27" s="38">
        <v>0</v>
      </c>
      <c r="AR27" s="39" t="str">
        <f t="shared" si="68"/>
        <v/>
      </c>
      <c r="AS27" s="40" t="str">
        <f t="shared" si="26"/>
        <v/>
      </c>
      <c r="AT27" s="53">
        <v>0</v>
      </c>
      <c r="AU27" s="54" t="str">
        <f t="shared" si="69"/>
        <v/>
      </c>
      <c r="AV27" s="55" t="str">
        <f t="shared" si="28"/>
        <v/>
      </c>
      <c r="AW27" s="38">
        <v>0</v>
      </c>
      <c r="AX27" s="39" t="str">
        <f t="shared" si="29"/>
        <v/>
      </c>
      <c r="AY27" s="40" t="str">
        <f t="shared" si="30"/>
        <v/>
      </c>
      <c r="AZ27" s="53">
        <v>0</v>
      </c>
      <c r="BA27" s="54" t="str">
        <f t="shared" si="31"/>
        <v/>
      </c>
      <c r="BB27" s="55" t="str">
        <f t="shared" si="32"/>
        <v/>
      </c>
      <c r="BC27" s="56">
        <v>0</v>
      </c>
      <c r="BD27" s="57" t="str">
        <f t="shared" si="33"/>
        <v/>
      </c>
      <c r="BE27" s="58" t="str">
        <f t="shared" si="34"/>
        <v/>
      </c>
      <c r="BF27" s="59">
        <v>0</v>
      </c>
      <c r="BG27" s="60" t="str">
        <f t="shared" si="35"/>
        <v/>
      </c>
      <c r="BH27" s="61" t="str">
        <f t="shared" si="36"/>
        <v/>
      </c>
      <c r="BI27" s="53">
        <v>0</v>
      </c>
      <c r="BJ27" s="54" t="str">
        <f t="shared" si="37"/>
        <v/>
      </c>
      <c r="BK27" s="55" t="str">
        <f t="shared" si="38"/>
        <v/>
      </c>
      <c r="BL27" s="56">
        <v>0</v>
      </c>
      <c r="BM27" s="57" t="str">
        <f t="shared" si="39"/>
        <v/>
      </c>
      <c r="BN27" s="58" t="str">
        <f t="shared" si="40"/>
        <v/>
      </c>
      <c r="BO27" s="59">
        <v>0</v>
      </c>
      <c r="BP27" s="60" t="str">
        <f t="shared" si="41"/>
        <v/>
      </c>
      <c r="BQ27" s="61" t="str">
        <f t="shared" si="42"/>
        <v/>
      </c>
      <c r="BR27" s="62">
        <v>0</v>
      </c>
      <c r="BS27" s="63" t="str">
        <f t="shared" si="70"/>
        <v/>
      </c>
      <c r="BT27" s="64" t="str">
        <f t="shared" si="44"/>
        <v/>
      </c>
      <c r="BU27" s="32">
        <v>0</v>
      </c>
      <c r="BV27" s="33" t="str">
        <f t="shared" si="45"/>
        <v/>
      </c>
      <c r="BW27" s="34" t="str">
        <f t="shared" si="46"/>
        <v/>
      </c>
      <c r="BX27" s="35">
        <v>0</v>
      </c>
      <c r="BY27" s="36" t="str">
        <f t="shared" si="47"/>
        <v/>
      </c>
      <c r="BZ27" s="37" t="str">
        <f t="shared" si="48"/>
        <v/>
      </c>
      <c r="CA27" s="38">
        <v>0</v>
      </c>
      <c r="CB27" s="39" t="str">
        <f t="shared" si="49"/>
        <v/>
      </c>
      <c r="CC27" s="40" t="str">
        <f t="shared" si="50"/>
        <v/>
      </c>
      <c r="CD27" s="53">
        <v>0</v>
      </c>
      <c r="CE27" s="54" t="str">
        <f t="shared" si="71"/>
        <v/>
      </c>
      <c r="CF27" s="55" t="str">
        <f t="shared" si="52"/>
        <v/>
      </c>
      <c r="CG27" s="38">
        <v>0</v>
      </c>
      <c r="CH27" s="39" t="str">
        <f t="shared" si="72"/>
        <v/>
      </c>
      <c r="CI27" s="40" t="str">
        <f t="shared" si="54"/>
        <v/>
      </c>
      <c r="CJ27" s="53">
        <v>1</v>
      </c>
      <c r="CK27" s="54">
        <f t="shared" si="73"/>
        <v>1</v>
      </c>
      <c r="CL27" s="55">
        <f t="shared" si="56"/>
        <v>15</v>
      </c>
      <c r="CM27" s="41">
        <v>0</v>
      </c>
      <c r="CN27" s="42" t="str">
        <f t="shared" si="57"/>
        <v/>
      </c>
      <c r="CO27" s="43" t="str">
        <f t="shared" si="58"/>
        <v/>
      </c>
      <c r="CP27" s="50">
        <v>0</v>
      </c>
      <c r="CQ27" s="51" t="str">
        <f t="shared" si="74"/>
        <v/>
      </c>
      <c r="CR27" s="52" t="str">
        <f t="shared" si="60"/>
        <v/>
      </c>
      <c r="CS27" s="47">
        <v>0</v>
      </c>
      <c r="CT27" s="48" t="str">
        <f t="shared" si="75"/>
        <v/>
      </c>
      <c r="CU27" s="49" t="str">
        <f t="shared" si="62"/>
        <v/>
      </c>
      <c r="CV27" s="29" t="str">
        <f t="shared" si="63"/>
        <v>IHT Reader</v>
      </c>
      <c r="CW27" s="29" t="str">
        <f t="shared" si="64"/>
        <v>IHT Reader</v>
      </c>
    </row>
    <row r="28" spans="2:101" ht="31.5" customHeight="1">
      <c r="B28" s="65" t="s">
        <v>58</v>
      </c>
      <c r="C28" s="65" t="s">
        <v>70</v>
      </c>
      <c r="D28" s="65" t="s">
        <v>69</v>
      </c>
      <c r="E28" s="66">
        <v>0</v>
      </c>
      <c r="F28" s="66">
        <f>E28*28</f>
        <v>0</v>
      </c>
      <c r="G28" s="66">
        <f t="shared" si="1"/>
        <v>0</v>
      </c>
      <c r="H28" s="66">
        <f t="shared" si="2"/>
        <v>0</v>
      </c>
      <c r="I28" s="67"/>
      <c r="J28" s="68">
        <v>0</v>
      </c>
      <c r="K28" s="69" t="str">
        <f t="shared" si="3"/>
        <v/>
      </c>
      <c r="L28" s="70" t="str">
        <f t="shared" si="4"/>
        <v/>
      </c>
      <c r="M28" s="71">
        <v>0</v>
      </c>
      <c r="N28" s="72" t="str">
        <f t="shared" si="5"/>
        <v/>
      </c>
      <c r="O28" s="79" t="str">
        <f t="shared" si="6"/>
        <v/>
      </c>
      <c r="P28" s="73">
        <v>0</v>
      </c>
      <c r="Q28" s="74" t="str">
        <f t="shared" si="7"/>
        <v/>
      </c>
      <c r="R28" s="75" t="str">
        <f t="shared" si="8"/>
        <v/>
      </c>
      <c r="S28" s="76">
        <v>0</v>
      </c>
      <c r="T28" s="77" t="str">
        <f t="shared" si="9"/>
        <v/>
      </c>
      <c r="U28" s="78" t="str">
        <f t="shared" si="10"/>
        <v/>
      </c>
      <c r="V28" s="71">
        <v>0</v>
      </c>
      <c r="W28" s="72" t="str">
        <f t="shared" si="11"/>
        <v/>
      </c>
      <c r="X28" s="79" t="str">
        <f t="shared" si="12"/>
        <v/>
      </c>
      <c r="Y28" s="80">
        <v>0</v>
      </c>
      <c r="Z28" s="81" t="str">
        <f t="shared" si="13"/>
        <v/>
      </c>
      <c r="AA28" s="82" t="str">
        <f t="shared" si="14"/>
        <v/>
      </c>
      <c r="AB28" s="71">
        <v>0</v>
      </c>
      <c r="AC28" s="72" t="str">
        <f t="shared" si="15"/>
        <v/>
      </c>
      <c r="AD28" s="79" t="str">
        <f t="shared" si="16"/>
        <v/>
      </c>
      <c r="AE28" s="76">
        <v>0</v>
      </c>
      <c r="AF28" s="77" t="str">
        <f t="shared" si="17"/>
        <v/>
      </c>
      <c r="AG28" s="78" t="str">
        <f t="shared" si="18"/>
        <v/>
      </c>
      <c r="AH28" s="83">
        <v>0</v>
      </c>
      <c r="AI28" s="84" t="str">
        <f t="shared" si="65"/>
        <v/>
      </c>
      <c r="AJ28" s="85" t="str">
        <f t="shared" si="20"/>
        <v/>
      </c>
      <c r="AK28" s="86">
        <v>0</v>
      </c>
      <c r="AL28" s="87" t="str">
        <f t="shared" si="66"/>
        <v/>
      </c>
      <c r="AM28" s="88" t="str">
        <f t="shared" si="22"/>
        <v/>
      </c>
      <c r="AN28" s="68">
        <v>0</v>
      </c>
      <c r="AO28" s="69" t="str">
        <f t="shared" si="67"/>
        <v/>
      </c>
      <c r="AP28" s="70" t="str">
        <f t="shared" si="24"/>
        <v/>
      </c>
      <c r="AQ28" s="73">
        <v>0</v>
      </c>
      <c r="AR28" s="74" t="str">
        <f t="shared" si="68"/>
        <v/>
      </c>
      <c r="AS28" s="75" t="str">
        <f t="shared" si="26"/>
        <v/>
      </c>
      <c r="AT28" s="89">
        <v>0</v>
      </c>
      <c r="AU28" s="90" t="str">
        <f t="shared" si="69"/>
        <v/>
      </c>
      <c r="AV28" s="91" t="str">
        <f t="shared" si="28"/>
        <v/>
      </c>
      <c r="AW28" s="73">
        <v>0</v>
      </c>
      <c r="AX28" s="74" t="str">
        <f t="shared" si="29"/>
        <v/>
      </c>
      <c r="AY28" s="75" t="str">
        <f t="shared" si="30"/>
        <v/>
      </c>
      <c r="AZ28" s="89">
        <v>0</v>
      </c>
      <c r="BA28" s="90" t="str">
        <f t="shared" si="31"/>
        <v/>
      </c>
      <c r="BB28" s="91" t="str">
        <f t="shared" si="32"/>
        <v/>
      </c>
      <c r="BC28" s="92">
        <v>0</v>
      </c>
      <c r="BD28" s="93" t="str">
        <f t="shared" si="33"/>
        <v/>
      </c>
      <c r="BE28" s="94" t="str">
        <f t="shared" si="34"/>
        <v/>
      </c>
      <c r="BF28" s="95">
        <v>1</v>
      </c>
      <c r="BG28" s="96">
        <f t="shared" si="35"/>
        <v>0</v>
      </c>
      <c r="BH28" s="97">
        <f t="shared" si="36"/>
        <v>0</v>
      </c>
      <c r="BI28" s="89">
        <v>0</v>
      </c>
      <c r="BJ28" s="90" t="str">
        <f t="shared" si="37"/>
        <v/>
      </c>
      <c r="BK28" s="91" t="str">
        <f t="shared" si="38"/>
        <v/>
      </c>
      <c r="BL28" s="92">
        <v>0</v>
      </c>
      <c r="BM28" s="93" t="str">
        <f t="shared" si="39"/>
        <v/>
      </c>
      <c r="BN28" s="94" t="str">
        <f t="shared" si="40"/>
        <v/>
      </c>
      <c r="BO28" s="95">
        <v>1</v>
      </c>
      <c r="BP28" s="96" t="e">
        <f t="shared" si="41"/>
        <v>#DIV/0!</v>
      </c>
      <c r="BQ28" s="97">
        <f t="shared" si="42"/>
        <v>0</v>
      </c>
      <c r="BR28" s="98">
        <v>1</v>
      </c>
      <c r="BS28" s="99" t="e">
        <f t="shared" si="70"/>
        <v>#DIV/0!</v>
      </c>
      <c r="BT28" s="100">
        <f t="shared" si="44"/>
        <v>0</v>
      </c>
      <c r="BU28" s="68">
        <v>0</v>
      </c>
      <c r="BV28" s="69" t="str">
        <f t="shared" si="45"/>
        <v/>
      </c>
      <c r="BW28" s="70" t="str">
        <f t="shared" si="46"/>
        <v/>
      </c>
      <c r="BX28" s="71">
        <v>0</v>
      </c>
      <c r="BY28" s="72" t="str">
        <f t="shared" si="47"/>
        <v/>
      </c>
      <c r="BZ28" s="79" t="str">
        <f t="shared" si="48"/>
        <v/>
      </c>
      <c r="CA28" s="73">
        <v>0</v>
      </c>
      <c r="CB28" s="74" t="str">
        <f t="shared" si="49"/>
        <v/>
      </c>
      <c r="CC28" s="75" t="str">
        <f t="shared" si="50"/>
        <v/>
      </c>
      <c r="CD28" s="89">
        <v>0</v>
      </c>
      <c r="CE28" s="90" t="str">
        <f t="shared" si="71"/>
        <v/>
      </c>
      <c r="CF28" s="91" t="str">
        <f t="shared" si="52"/>
        <v/>
      </c>
      <c r="CG28" s="73">
        <v>0</v>
      </c>
      <c r="CH28" s="74" t="str">
        <f t="shared" si="72"/>
        <v/>
      </c>
      <c r="CI28" s="75" t="str">
        <f t="shared" si="54"/>
        <v/>
      </c>
      <c r="CJ28" s="89">
        <v>0</v>
      </c>
      <c r="CK28" s="90" t="str">
        <f t="shared" si="73"/>
        <v/>
      </c>
      <c r="CL28" s="91" t="str">
        <f t="shared" si="56"/>
        <v/>
      </c>
      <c r="CM28" s="76">
        <v>0</v>
      </c>
      <c r="CN28" s="77" t="str">
        <f t="shared" si="57"/>
        <v/>
      </c>
      <c r="CO28" s="78" t="str">
        <f t="shared" si="58"/>
        <v/>
      </c>
      <c r="CP28" s="86">
        <v>0</v>
      </c>
      <c r="CQ28" s="87" t="str">
        <f t="shared" si="74"/>
        <v/>
      </c>
      <c r="CR28" s="88" t="str">
        <f t="shared" si="60"/>
        <v/>
      </c>
      <c r="CS28" s="83">
        <v>0</v>
      </c>
      <c r="CT28" s="84" t="str">
        <f t="shared" si="75"/>
        <v/>
      </c>
      <c r="CU28" s="85" t="str">
        <f t="shared" si="62"/>
        <v/>
      </c>
      <c r="CV28" s="65" t="str">
        <f t="shared" si="63"/>
        <v>IHT Reader</v>
      </c>
      <c r="CW28" s="65" t="str">
        <f t="shared" si="64"/>
        <v>IHT Reader HD/Comp</v>
      </c>
    </row>
    <row r="29" spans="2:101" ht="30.75" customHeight="1">
      <c r="B29" s="29" t="s">
        <v>71</v>
      </c>
      <c r="C29" s="29" t="s">
        <v>72</v>
      </c>
      <c r="D29" s="29" t="s">
        <v>71</v>
      </c>
      <c r="E29" s="30">
        <v>0</v>
      </c>
      <c r="F29" s="30">
        <f>E29*28</f>
        <v>0</v>
      </c>
      <c r="G29" s="30">
        <f t="shared" si="1"/>
        <v>0</v>
      </c>
      <c r="H29" s="30">
        <f t="shared" si="2"/>
        <v>0</v>
      </c>
      <c r="I29" s="101"/>
      <c r="J29" s="32">
        <v>0</v>
      </c>
      <c r="K29" s="33" t="str">
        <f t="shared" si="3"/>
        <v/>
      </c>
      <c r="L29" s="34" t="str">
        <f t="shared" si="4"/>
        <v/>
      </c>
      <c r="M29" s="35">
        <v>0</v>
      </c>
      <c r="N29" s="36" t="str">
        <f t="shared" si="5"/>
        <v/>
      </c>
      <c r="O29" s="37" t="str">
        <f t="shared" si="6"/>
        <v/>
      </c>
      <c r="P29" s="38">
        <v>0</v>
      </c>
      <c r="Q29" s="39" t="str">
        <f t="shared" si="7"/>
        <v/>
      </c>
      <c r="R29" s="40" t="str">
        <f t="shared" si="8"/>
        <v/>
      </c>
      <c r="S29" s="41">
        <v>1</v>
      </c>
      <c r="T29" s="42" t="e">
        <f t="shared" si="9"/>
        <v>#DIV/0!</v>
      </c>
      <c r="U29" s="43">
        <f t="shared" si="10"/>
        <v>0</v>
      </c>
      <c r="V29" s="35">
        <v>0</v>
      </c>
      <c r="W29" s="36" t="str">
        <f t="shared" si="11"/>
        <v/>
      </c>
      <c r="X29" s="37" t="str">
        <f t="shared" si="12"/>
        <v/>
      </c>
      <c r="Y29" s="44">
        <v>0</v>
      </c>
      <c r="Z29" s="45" t="str">
        <f t="shared" si="13"/>
        <v/>
      </c>
      <c r="AA29" s="46" t="str">
        <f t="shared" si="14"/>
        <v/>
      </c>
      <c r="AB29" s="35">
        <v>0</v>
      </c>
      <c r="AC29" s="36" t="str">
        <f t="shared" si="15"/>
        <v/>
      </c>
      <c r="AD29" s="37" t="str">
        <f t="shared" si="16"/>
        <v/>
      </c>
      <c r="AE29" s="41">
        <v>0</v>
      </c>
      <c r="AF29" s="42" t="str">
        <f t="shared" si="17"/>
        <v/>
      </c>
      <c r="AG29" s="43" t="str">
        <f t="shared" si="18"/>
        <v/>
      </c>
      <c r="AH29" s="47">
        <v>1</v>
      </c>
      <c r="AI29" s="48" t="e">
        <f t="shared" si="65"/>
        <v>#DIV/0!</v>
      </c>
      <c r="AJ29" s="49">
        <f t="shared" si="20"/>
        <v>0</v>
      </c>
      <c r="AK29" s="50">
        <v>0</v>
      </c>
      <c r="AL29" s="51" t="str">
        <f t="shared" si="66"/>
        <v/>
      </c>
      <c r="AM29" s="52" t="str">
        <f t="shared" si="22"/>
        <v/>
      </c>
      <c r="AN29" s="32">
        <v>0</v>
      </c>
      <c r="AO29" s="33" t="str">
        <f t="shared" si="67"/>
        <v/>
      </c>
      <c r="AP29" s="34" t="str">
        <f t="shared" si="24"/>
        <v/>
      </c>
      <c r="AQ29" s="38">
        <v>0</v>
      </c>
      <c r="AR29" s="39" t="str">
        <f t="shared" si="68"/>
        <v/>
      </c>
      <c r="AS29" s="40" t="str">
        <f t="shared" si="26"/>
        <v/>
      </c>
      <c r="AT29" s="53">
        <v>0</v>
      </c>
      <c r="AU29" s="54" t="str">
        <f t="shared" si="69"/>
        <v/>
      </c>
      <c r="AV29" s="55" t="str">
        <f t="shared" si="28"/>
        <v/>
      </c>
      <c r="AW29" s="38">
        <v>0</v>
      </c>
      <c r="AX29" s="39" t="str">
        <f t="shared" si="29"/>
        <v/>
      </c>
      <c r="AY29" s="40" t="str">
        <f t="shared" si="30"/>
        <v/>
      </c>
      <c r="AZ29" s="53">
        <v>0</v>
      </c>
      <c r="BA29" s="54" t="str">
        <f t="shared" si="31"/>
        <v/>
      </c>
      <c r="BB29" s="55" t="str">
        <f t="shared" si="32"/>
        <v/>
      </c>
      <c r="BC29" s="56">
        <v>0</v>
      </c>
      <c r="BD29" s="57" t="str">
        <f t="shared" si="33"/>
        <v/>
      </c>
      <c r="BE29" s="58" t="str">
        <f t="shared" si="34"/>
        <v/>
      </c>
      <c r="BF29" s="59">
        <v>0</v>
      </c>
      <c r="BG29" s="60" t="str">
        <f t="shared" si="35"/>
        <v/>
      </c>
      <c r="BH29" s="61" t="str">
        <f t="shared" si="36"/>
        <v/>
      </c>
      <c r="BI29" s="53">
        <v>0</v>
      </c>
      <c r="BJ29" s="54" t="str">
        <f t="shared" si="37"/>
        <v/>
      </c>
      <c r="BK29" s="55" t="str">
        <f t="shared" si="38"/>
        <v/>
      </c>
      <c r="BL29" s="56">
        <v>0</v>
      </c>
      <c r="BM29" s="57" t="str">
        <f t="shared" si="39"/>
        <v/>
      </c>
      <c r="BN29" s="58" t="str">
        <f t="shared" si="40"/>
        <v/>
      </c>
      <c r="BO29" s="59">
        <v>0</v>
      </c>
      <c r="BP29" s="60" t="str">
        <f t="shared" si="41"/>
        <v/>
      </c>
      <c r="BQ29" s="61" t="str">
        <f t="shared" si="42"/>
        <v/>
      </c>
      <c r="BR29" s="62">
        <v>1</v>
      </c>
      <c r="BS29" s="63" t="e">
        <f t="shared" si="70"/>
        <v>#DIV/0!</v>
      </c>
      <c r="BT29" s="64">
        <f t="shared" si="44"/>
        <v>0</v>
      </c>
      <c r="BU29" s="32">
        <v>0</v>
      </c>
      <c r="BV29" s="33" t="str">
        <f t="shared" si="45"/>
        <v/>
      </c>
      <c r="BW29" s="34" t="str">
        <f t="shared" si="46"/>
        <v/>
      </c>
      <c r="BX29" s="35">
        <v>0</v>
      </c>
      <c r="BY29" s="36" t="str">
        <f t="shared" si="47"/>
        <v/>
      </c>
      <c r="BZ29" s="37" t="str">
        <f t="shared" si="48"/>
        <v/>
      </c>
      <c r="CA29" s="38">
        <v>0</v>
      </c>
      <c r="CB29" s="39" t="str">
        <f t="shared" si="49"/>
        <v/>
      </c>
      <c r="CC29" s="40" t="str">
        <f t="shared" si="50"/>
        <v/>
      </c>
      <c r="CD29" s="53">
        <v>0</v>
      </c>
      <c r="CE29" s="54" t="str">
        <f t="shared" si="71"/>
        <v/>
      </c>
      <c r="CF29" s="55" t="str">
        <f t="shared" si="52"/>
        <v/>
      </c>
      <c r="CG29" s="38">
        <v>0</v>
      </c>
      <c r="CH29" s="39" t="str">
        <f t="shared" si="72"/>
        <v/>
      </c>
      <c r="CI29" s="40" t="str">
        <f t="shared" si="54"/>
        <v/>
      </c>
      <c r="CJ29" s="53">
        <v>0</v>
      </c>
      <c r="CK29" s="54" t="str">
        <f t="shared" si="73"/>
        <v/>
      </c>
      <c r="CL29" s="55" t="str">
        <f t="shared" si="56"/>
        <v/>
      </c>
      <c r="CM29" s="41">
        <v>0</v>
      </c>
      <c r="CN29" s="42" t="str">
        <f t="shared" si="57"/>
        <v/>
      </c>
      <c r="CO29" s="43" t="str">
        <f t="shared" si="58"/>
        <v/>
      </c>
      <c r="CP29" s="50">
        <v>0</v>
      </c>
      <c r="CQ29" s="51" t="str">
        <f t="shared" si="74"/>
        <v/>
      </c>
      <c r="CR29" s="52" t="str">
        <f t="shared" si="60"/>
        <v/>
      </c>
      <c r="CS29" s="47">
        <v>1</v>
      </c>
      <c r="CT29" s="48" t="e">
        <f t="shared" si="75"/>
        <v>#DIV/0!</v>
      </c>
      <c r="CU29" s="49">
        <f t="shared" si="62"/>
        <v>0</v>
      </c>
      <c r="CV29" s="29" t="str">
        <f t="shared" si="63"/>
        <v>Crosswords</v>
      </c>
      <c r="CW29" s="29" t="str">
        <f t="shared" si="64"/>
        <v>Crosswords HD/Comp</v>
      </c>
    </row>
    <row r="30" spans="2:101" ht="30.75" customHeight="1">
      <c r="B30" s="29" t="s">
        <v>71</v>
      </c>
      <c r="C30" s="29" t="s">
        <v>73</v>
      </c>
      <c r="D30" s="29" t="s">
        <v>71</v>
      </c>
      <c r="E30" s="30">
        <v>0.24</v>
      </c>
      <c r="F30" s="30">
        <f>E30*28</f>
        <v>6.72</v>
      </c>
      <c r="G30" s="30">
        <f t="shared" si="1"/>
        <v>87.36</v>
      </c>
      <c r="H30" s="30">
        <f t="shared" si="2"/>
        <v>87.6</v>
      </c>
      <c r="I30" s="101"/>
      <c r="J30" s="32">
        <v>0</v>
      </c>
      <c r="K30" s="33" t="str">
        <f t="shared" si="3"/>
        <v/>
      </c>
      <c r="L30" s="34" t="str">
        <f t="shared" si="4"/>
        <v/>
      </c>
      <c r="M30" s="35">
        <v>0</v>
      </c>
      <c r="N30" s="36" t="str">
        <f t="shared" si="5"/>
        <v/>
      </c>
      <c r="O30" s="37" t="str">
        <f t="shared" si="6"/>
        <v/>
      </c>
      <c r="P30" s="38">
        <v>0</v>
      </c>
      <c r="Q30" s="39" t="str">
        <f t="shared" si="7"/>
        <v/>
      </c>
      <c r="R30" s="40" t="str">
        <f t="shared" si="8"/>
        <v/>
      </c>
      <c r="S30" s="41">
        <v>0</v>
      </c>
      <c r="T30" s="42" t="str">
        <f t="shared" si="9"/>
        <v/>
      </c>
      <c r="U30" s="43" t="str">
        <f t="shared" si="10"/>
        <v/>
      </c>
      <c r="V30" s="35">
        <v>0</v>
      </c>
      <c r="W30" s="36" t="str">
        <f t="shared" si="11"/>
        <v/>
      </c>
      <c r="X30" s="37" t="str">
        <f t="shared" si="12"/>
        <v/>
      </c>
      <c r="Y30" s="44">
        <v>0</v>
      </c>
      <c r="Z30" s="45" t="str">
        <f t="shared" si="13"/>
        <v/>
      </c>
      <c r="AA30" s="46" t="str">
        <f t="shared" si="14"/>
        <v/>
      </c>
      <c r="AB30" s="35">
        <v>0</v>
      </c>
      <c r="AC30" s="36" t="str">
        <f t="shared" si="15"/>
        <v/>
      </c>
      <c r="AD30" s="37" t="str">
        <f t="shared" si="16"/>
        <v/>
      </c>
      <c r="AE30" s="41">
        <v>0</v>
      </c>
      <c r="AF30" s="42" t="str">
        <f t="shared" si="17"/>
        <v/>
      </c>
      <c r="AG30" s="43" t="str">
        <f t="shared" si="18"/>
        <v/>
      </c>
      <c r="AH30" s="47">
        <v>0</v>
      </c>
      <c r="AI30" s="48" t="str">
        <f t="shared" si="65"/>
        <v/>
      </c>
      <c r="AJ30" s="49" t="str">
        <f t="shared" si="20"/>
        <v/>
      </c>
      <c r="AK30" s="50">
        <v>1</v>
      </c>
      <c r="AL30" s="51">
        <f t="shared" si="66"/>
        <v>1</v>
      </c>
      <c r="AM30" s="52">
        <f>IF(AK30=1,$E30*30,"")</f>
        <v>7.1999999999999993</v>
      </c>
      <c r="AN30" s="32">
        <v>0</v>
      </c>
      <c r="AO30" s="33" t="str">
        <f t="shared" si="67"/>
        <v/>
      </c>
      <c r="AP30" s="34"/>
      <c r="AQ30" s="38">
        <v>0</v>
      </c>
      <c r="AR30" s="39" t="str">
        <f t="shared" si="68"/>
        <v/>
      </c>
      <c r="AS30" s="40" t="str">
        <f>IF(AQ30=1,$E30*30,"")</f>
        <v/>
      </c>
      <c r="AT30" s="53">
        <v>0</v>
      </c>
      <c r="AU30" s="54" t="str">
        <f t="shared" si="69"/>
        <v/>
      </c>
      <c r="AV30" s="55" t="str">
        <f>IF(AT30=1,$E30*30,"")</f>
        <v/>
      </c>
      <c r="AW30" s="38">
        <v>0</v>
      </c>
      <c r="AX30" s="39" t="str">
        <f t="shared" si="29"/>
        <v/>
      </c>
      <c r="AY30" s="40" t="str">
        <f t="shared" si="30"/>
        <v/>
      </c>
      <c r="AZ30" s="53">
        <v>0</v>
      </c>
      <c r="BA30" s="54" t="str">
        <f t="shared" si="31"/>
        <v/>
      </c>
      <c r="BB30" s="55" t="str">
        <f t="shared" si="32"/>
        <v/>
      </c>
      <c r="BC30" s="56">
        <v>0</v>
      </c>
      <c r="BD30" s="57" t="str">
        <f t="shared" si="33"/>
        <v/>
      </c>
      <c r="BE30" s="58" t="str">
        <f t="shared" si="34"/>
        <v/>
      </c>
      <c r="BF30" s="59">
        <v>0</v>
      </c>
      <c r="BG30" s="60" t="str">
        <f t="shared" si="35"/>
        <v/>
      </c>
      <c r="BH30" s="61" t="str">
        <f t="shared" si="36"/>
        <v/>
      </c>
      <c r="BI30" s="53">
        <v>0</v>
      </c>
      <c r="BJ30" s="54" t="str">
        <f t="shared" si="37"/>
        <v/>
      </c>
      <c r="BK30" s="55" t="str">
        <f t="shared" si="38"/>
        <v/>
      </c>
      <c r="BL30" s="56">
        <v>0</v>
      </c>
      <c r="BM30" s="57" t="str">
        <f t="shared" si="39"/>
        <v/>
      </c>
      <c r="BN30" s="58" t="str">
        <f t="shared" si="40"/>
        <v/>
      </c>
      <c r="BO30" s="59">
        <v>0</v>
      </c>
      <c r="BP30" s="60" t="str">
        <f t="shared" si="41"/>
        <v/>
      </c>
      <c r="BQ30" s="61" t="str">
        <f t="shared" si="42"/>
        <v/>
      </c>
      <c r="BR30" s="62">
        <v>0</v>
      </c>
      <c r="BS30" s="63" t="str">
        <f t="shared" si="70"/>
        <v/>
      </c>
      <c r="BT30" s="64" t="str">
        <f t="shared" si="44"/>
        <v/>
      </c>
      <c r="BU30" s="32">
        <v>0</v>
      </c>
      <c r="BV30" s="33" t="str">
        <f t="shared" si="45"/>
        <v/>
      </c>
      <c r="BW30" s="34" t="str">
        <f t="shared" si="46"/>
        <v/>
      </c>
      <c r="BX30" s="35">
        <v>0</v>
      </c>
      <c r="BY30" s="36" t="str">
        <f t="shared" si="47"/>
        <v/>
      </c>
      <c r="BZ30" s="37" t="str">
        <f t="shared" si="48"/>
        <v/>
      </c>
      <c r="CA30" s="38">
        <v>0</v>
      </c>
      <c r="CB30" s="39" t="str">
        <f t="shared" si="49"/>
        <v/>
      </c>
      <c r="CC30" s="40" t="str">
        <f t="shared" si="50"/>
        <v/>
      </c>
      <c r="CD30" s="53">
        <v>0</v>
      </c>
      <c r="CE30" s="54" t="str">
        <f t="shared" si="71"/>
        <v/>
      </c>
      <c r="CF30" s="55" t="str">
        <f t="shared" si="52"/>
        <v/>
      </c>
      <c r="CG30" s="38">
        <v>0</v>
      </c>
      <c r="CH30" s="39" t="str">
        <f t="shared" si="72"/>
        <v/>
      </c>
      <c r="CI30" s="40" t="str">
        <f t="shared" si="54"/>
        <v/>
      </c>
      <c r="CJ30" s="53">
        <v>0</v>
      </c>
      <c r="CK30" s="54" t="str">
        <f t="shared" si="73"/>
        <v/>
      </c>
      <c r="CL30" s="55" t="str">
        <f>IF(CJ30=1,$E30*30,"")</f>
        <v/>
      </c>
      <c r="CM30" s="41">
        <v>0</v>
      </c>
      <c r="CN30" s="42" t="str">
        <f t="shared" si="57"/>
        <v/>
      </c>
      <c r="CO30" s="43" t="str">
        <f t="shared" si="58"/>
        <v/>
      </c>
      <c r="CP30" s="50">
        <v>0</v>
      </c>
      <c r="CQ30" s="51" t="str">
        <f t="shared" si="74"/>
        <v/>
      </c>
      <c r="CR30" s="52" t="str">
        <f>IF(CP30=1,$E30*30,"")</f>
        <v/>
      </c>
      <c r="CS30" s="47">
        <v>0</v>
      </c>
      <c r="CT30" s="48" t="str">
        <f t="shared" si="75"/>
        <v/>
      </c>
      <c r="CU30" s="49" t="str">
        <f>IF(CS30=1,$E30*30,"")</f>
        <v/>
      </c>
      <c r="CV30" s="29" t="str">
        <f t="shared" si="63"/>
        <v>Crosswords</v>
      </c>
      <c r="CW30" s="29" t="str">
        <f t="shared" si="64"/>
        <v>Crosswords Monthly (30)</v>
      </c>
    </row>
    <row r="31" spans="2:101" ht="30.75" customHeight="1">
      <c r="B31" s="29" t="s">
        <v>71</v>
      </c>
      <c r="C31" s="29" t="s">
        <v>74</v>
      </c>
      <c r="D31" s="29" t="s">
        <v>71</v>
      </c>
      <c r="E31" s="30">
        <v>0</v>
      </c>
      <c r="F31" s="30">
        <f>E31*28</f>
        <v>0</v>
      </c>
      <c r="G31" s="30">
        <f t="shared" si="1"/>
        <v>0</v>
      </c>
      <c r="H31" s="30">
        <f t="shared" si="2"/>
        <v>0</v>
      </c>
      <c r="I31" s="101"/>
      <c r="J31" s="32">
        <v>0</v>
      </c>
      <c r="K31" s="33" t="str">
        <f t="shared" si="3"/>
        <v/>
      </c>
      <c r="L31" s="34" t="str">
        <f t="shared" si="4"/>
        <v/>
      </c>
      <c r="M31" s="35">
        <v>0</v>
      </c>
      <c r="N31" s="36" t="str">
        <f t="shared" si="5"/>
        <v/>
      </c>
      <c r="O31" s="37" t="str">
        <f t="shared" si="6"/>
        <v/>
      </c>
      <c r="P31" s="38">
        <v>0</v>
      </c>
      <c r="Q31" s="39" t="str">
        <f t="shared" si="7"/>
        <v/>
      </c>
      <c r="R31" s="40" t="str">
        <f t="shared" si="8"/>
        <v/>
      </c>
      <c r="S31" s="41">
        <v>0</v>
      </c>
      <c r="T31" s="42" t="str">
        <f t="shared" si="9"/>
        <v/>
      </c>
      <c r="U31" s="43" t="str">
        <f t="shared" si="10"/>
        <v/>
      </c>
      <c r="V31" s="35">
        <v>0</v>
      </c>
      <c r="W31" s="36" t="str">
        <f t="shared" si="11"/>
        <v/>
      </c>
      <c r="X31" s="37" t="str">
        <f t="shared" si="12"/>
        <v/>
      </c>
      <c r="Y31" s="44">
        <v>0</v>
      </c>
      <c r="Z31" s="45" t="str">
        <f t="shared" si="13"/>
        <v/>
      </c>
      <c r="AA31" s="46" t="str">
        <f t="shared" si="14"/>
        <v/>
      </c>
      <c r="AB31" s="35">
        <v>0</v>
      </c>
      <c r="AC31" s="36" t="str">
        <f t="shared" si="15"/>
        <v/>
      </c>
      <c r="AD31" s="37" t="str">
        <f t="shared" si="16"/>
        <v/>
      </c>
      <c r="AE31" s="41">
        <v>0</v>
      </c>
      <c r="AF31" s="42" t="str">
        <f t="shared" si="17"/>
        <v/>
      </c>
      <c r="AG31" s="43" t="str">
        <f t="shared" si="18"/>
        <v/>
      </c>
      <c r="AH31" s="47">
        <v>0</v>
      </c>
      <c r="AI31" s="48" t="str">
        <f t="shared" si="65"/>
        <v/>
      </c>
      <c r="AJ31" s="49" t="str">
        <f t="shared" si="20"/>
        <v/>
      </c>
      <c r="AK31" s="50">
        <v>0</v>
      </c>
      <c r="AL31" s="51" t="str">
        <f t="shared" si="66"/>
        <v/>
      </c>
      <c r="AM31" s="52" t="str">
        <f>IF(AK31=1,$E31*30,"")</f>
        <v/>
      </c>
      <c r="AN31" s="32">
        <v>0</v>
      </c>
      <c r="AO31" s="33" t="str">
        <f t="shared" si="67"/>
        <v/>
      </c>
      <c r="AP31" s="34"/>
      <c r="AQ31" s="38">
        <v>0</v>
      </c>
      <c r="AR31" s="39" t="str">
        <f t="shared" si="68"/>
        <v/>
      </c>
      <c r="AS31" s="40" t="str">
        <f>IF(AQ31=1,$E31*30,"")</f>
        <v/>
      </c>
      <c r="AT31" s="53">
        <v>0</v>
      </c>
      <c r="AU31" s="54" t="str">
        <f t="shared" si="69"/>
        <v/>
      </c>
      <c r="AV31" s="55" t="str">
        <f>IF(AT31=1,$E31*30,"")</f>
        <v/>
      </c>
      <c r="AW31" s="38">
        <v>0</v>
      </c>
      <c r="AX31" s="39" t="str">
        <f t="shared" si="29"/>
        <v/>
      </c>
      <c r="AY31" s="40" t="str">
        <f t="shared" si="30"/>
        <v/>
      </c>
      <c r="AZ31" s="53">
        <v>0</v>
      </c>
      <c r="BA31" s="54" t="str">
        <f t="shared" si="31"/>
        <v/>
      </c>
      <c r="BB31" s="55" t="str">
        <f t="shared" si="32"/>
        <v/>
      </c>
      <c r="BC31" s="56">
        <v>0</v>
      </c>
      <c r="BD31" s="57" t="str">
        <f t="shared" si="33"/>
        <v/>
      </c>
      <c r="BE31" s="58" t="str">
        <f t="shared" si="34"/>
        <v/>
      </c>
      <c r="BF31" s="59">
        <v>0</v>
      </c>
      <c r="BG31" s="60" t="str">
        <f t="shared" si="35"/>
        <v/>
      </c>
      <c r="BH31" s="61" t="str">
        <f t="shared" si="36"/>
        <v/>
      </c>
      <c r="BI31" s="53">
        <v>0</v>
      </c>
      <c r="BJ31" s="54" t="str">
        <f t="shared" si="37"/>
        <v/>
      </c>
      <c r="BK31" s="55" t="str">
        <f t="shared" si="38"/>
        <v/>
      </c>
      <c r="BL31" s="56">
        <v>0</v>
      </c>
      <c r="BM31" s="57" t="str">
        <f t="shared" si="39"/>
        <v/>
      </c>
      <c r="BN31" s="58" t="str">
        <f t="shared" si="40"/>
        <v/>
      </c>
      <c r="BO31" s="59">
        <v>0</v>
      </c>
      <c r="BP31" s="60" t="str">
        <f t="shared" si="41"/>
        <v/>
      </c>
      <c r="BQ31" s="61" t="str">
        <f t="shared" si="42"/>
        <v/>
      </c>
      <c r="BR31" s="62">
        <v>0</v>
      </c>
      <c r="BS31" s="63" t="str">
        <f t="shared" si="70"/>
        <v/>
      </c>
      <c r="BT31" s="64" t="str">
        <f t="shared" si="44"/>
        <v/>
      </c>
      <c r="BU31" s="32">
        <v>0</v>
      </c>
      <c r="BV31" s="33" t="str">
        <f t="shared" si="45"/>
        <v/>
      </c>
      <c r="BW31" s="34" t="str">
        <f t="shared" si="46"/>
        <v/>
      </c>
      <c r="BX31" s="35">
        <v>0</v>
      </c>
      <c r="BY31" s="36" t="str">
        <f t="shared" si="47"/>
        <v/>
      </c>
      <c r="BZ31" s="37" t="str">
        <f t="shared" si="48"/>
        <v/>
      </c>
      <c r="CA31" s="38">
        <v>0</v>
      </c>
      <c r="CB31" s="39" t="str">
        <f t="shared" si="49"/>
        <v/>
      </c>
      <c r="CC31" s="40" t="str">
        <f t="shared" si="50"/>
        <v/>
      </c>
      <c r="CD31" s="53">
        <v>0</v>
      </c>
      <c r="CE31" s="54" t="str">
        <f t="shared" si="71"/>
        <v/>
      </c>
      <c r="CF31" s="55" t="str">
        <f t="shared" si="52"/>
        <v/>
      </c>
      <c r="CG31" s="38">
        <v>0</v>
      </c>
      <c r="CH31" s="39" t="str">
        <f t="shared" si="72"/>
        <v/>
      </c>
      <c r="CI31" s="40" t="str">
        <f t="shared" si="54"/>
        <v/>
      </c>
      <c r="CJ31" s="53">
        <v>0</v>
      </c>
      <c r="CK31" s="54" t="str">
        <f t="shared" si="73"/>
        <v/>
      </c>
      <c r="CL31" s="55" t="str">
        <f>IF(CJ31=1,$E31*30,"")</f>
        <v/>
      </c>
      <c r="CM31" s="41">
        <v>0</v>
      </c>
      <c r="CN31" s="42" t="str">
        <f t="shared" si="57"/>
        <v/>
      </c>
      <c r="CO31" s="43" t="str">
        <f t="shared" si="58"/>
        <v/>
      </c>
      <c r="CP31" s="50">
        <v>1</v>
      </c>
      <c r="CQ31" s="51" t="e">
        <f t="shared" si="74"/>
        <v>#DIV/0!</v>
      </c>
      <c r="CR31" s="52">
        <f>IF(CP31=1,$E31*30,"")</f>
        <v>0</v>
      </c>
      <c r="CS31" s="47">
        <v>0</v>
      </c>
      <c r="CT31" s="48" t="str">
        <f t="shared" si="75"/>
        <v/>
      </c>
      <c r="CU31" s="49" t="str">
        <f>IF(CS31=1,$E31*30,"")</f>
        <v/>
      </c>
      <c r="CV31" s="29" t="str">
        <f t="shared" si="63"/>
        <v>Crosswords</v>
      </c>
      <c r="CW31" s="29" t="str">
        <f t="shared" si="64"/>
        <v>Crosswords Basic Plus</v>
      </c>
    </row>
    <row r="32" spans="2:101" ht="30.75" customHeight="1">
      <c r="B32" s="138" t="s">
        <v>75</v>
      </c>
      <c r="C32" s="138" t="s">
        <v>23</v>
      </c>
      <c r="D32" s="138" t="s">
        <v>46</v>
      </c>
      <c r="E32" s="139">
        <v>3.95</v>
      </c>
      <c r="F32" s="139" t="s">
        <v>76</v>
      </c>
      <c r="G32" s="139" t="s">
        <v>76</v>
      </c>
      <c r="H32" s="139" t="s">
        <v>76</v>
      </c>
      <c r="I32" s="140"/>
      <c r="J32" s="141">
        <v>0</v>
      </c>
      <c r="K32" s="142" t="str">
        <f t="shared" si="3"/>
        <v/>
      </c>
      <c r="L32" s="143" t="str">
        <f t="shared" si="4"/>
        <v/>
      </c>
      <c r="M32" s="144">
        <v>0</v>
      </c>
      <c r="N32" s="145" t="str">
        <f t="shared" si="5"/>
        <v/>
      </c>
      <c r="O32" s="146" t="str">
        <f t="shared" si="6"/>
        <v/>
      </c>
      <c r="P32" s="147">
        <v>0</v>
      </c>
      <c r="Q32" s="148" t="str">
        <f t="shared" si="7"/>
        <v/>
      </c>
      <c r="R32" s="149" t="str">
        <f t="shared" si="8"/>
        <v/>
      </c>
      <c r="S32" s="150">
        <v>0</v>
      </c>
      <c r="T32" s="151" t="str">
        <f t="shared" si="9"/>
        <v/>
      </c>
      <c r="U32" s="152" t="str">
        <f t="shared" si="10"/>
        <v/>
      </c>
      <c r="V32" s="144">
        <v>0</v>
      </c>
      <c r="W32" s="145" t="str">
        <f t="shared" si="11"/>
        <v/>
      </c>
      <c r="X32" s="146" t="str">
        <f t="shared" si="12"/>
        <v/>
      </c>
      <c r="Y32" s="153">
        <v>0</v>
      </c>
      <c r="Z32" s="154" t="str">
        <f t="shared" si="13"/>
        <v/>
      </c>
      <c r="AA32" s="155" t="str">
        <f t="shared" si="14"/>
        <v/>
      </c>
      <c r="AB32" s="144">
        <v>0</v>
      </c>
      <c r="AC32" s="145" t="str">
        <f t="shared" si="15"/>
        <v/>
      </c>
      <c r="AD32" s="146" t="str">
        <f t="shared" si="16"/>
        <v/>
      </c>
      <c r="AE32" s="150">
        <v>0</v>
      </c>
      <c r="AF32" s="151" t="str">
        <f t="shared" si="17"/>
        <v/>
      </c>
      <c r="AG32" s="152" t="str">
        <f t="shared" si="18"/>
        <v/>
      </c>
      <c r="AH32" s="156">
        <v>0</v>
      </c>
      <c r="AI32" s="157" t="str">
        <f t="shared" si="65"/>
        <v/>
      </c>
      <c r="AJ32" s="158" t="str">
        <f t="shared" si="20"/>
        <v/>
      </c>
      <c r="AK32" s="159">
        <v>0</v>
      </c>
      <c r="AL32" s="160" t="str">
        <f t="shared" si="66"/>
        <v/>
      </c>
      <c r="AM32" s="161" t="str">
        <f>IF(AK32=1,$F32,"")</f>
        <v/>
      </c>
      <c r="AN32" s="141">
        <v>0</v>
      </c>
      <c r="AO32" s="142" t="str">
        <f t="shared" si="67"/>
        <v/>
      </c>
      <c r="AP32" s="143" t="str">
        <f>IF(AN32=1,$F32,"")</f>
        <v/>
      </c>
      <c r="AQ32" s="147">
        <v>1</v>
      </c>
      <c r="AR32" s="148">
        <f t="shared" si="68"/>
        <v>1</v>
      </c>
      <c r="AS32" s="149">
        <f>IF(AQ32=1,$E32,"")</f>
        <v>3.95</v>
      </c>
      <c r="AT32" s="162">
        <v>0</v>
      </c>
      <c r="AU32" s="163" t="str">
        <f t="shared" si="69"/>
        <v/>
      </c>
      <c r="AV32" s="164" t="str">
        <f>IF(AT32=1,$E32,"")</f>
        <v/>
      </c>
      <c r="AW32" s="147">
        <v>0</v>
      </c>
      <c r="AX32" s="148" t="str">
        <f t="shared" si="29"/>
        <v/>
      </c>
      <c r="AY32" s="149" t="str">
        <f t="shared" si="30"/>
        <v/>
      </c>
      <c r="AZ32" s="162">
        <v>0</v>
      </c>
      <c r="BA32" s="163" t="str">
        <f t="shared" si="31"/>
        <v/>
      </c>
      <c r="BB32" s="164" t="str">
        <f t="shared" si="32"/>
        <v/>
      </c>
      <c r="BC32" s="165">
        <v>0</v>
      </c>
      <c r="BD32" s="166" t="str">
        <f t="shared" si="33"/>
        <v/>
      </c>
      <c r="BE32" s="167" t="str">
        <f t="shared" si="34"/>
        <v/>
      </c>
      <c r="BF32" s="168">
        <v>0</v>
      </c>
      <c r="BG32" s="169" t="str">
        <f t="shared" si="35"/>
        <v/>
      </c>
      <c r="BH32" s="170" t="str">
        <f t="shared" si="36"/>
        <v/>
      </c>
      <c r="BI32" s="162">
        <v>0</v>
      </c>
      <c r="BJ32" s="163" t="str">
        <f t="shared" si="37"/>
        <v/>
      </c>
      <c r="BK32" s="164" t="str">
        <f t="shared" si="38"/>
        <v/>
      </c>
      <c r="BL32" s="165">
        <v>0</v>
      </c>
      <c r="BM32" s="166" t="str">
        <f t="shared" si="39"/>
        <v/>
      </c>
      <c r="BN32" s="167" t="str">
        <f t="shared" si="40"/>
        <v/>
      </c>
      <c r="BO32" s="168">
        <v>0</v>
      </c>
      <c r="BP32" s="169" t="str">
        <f t="shared" si="41"/>
        <v/>
      </c>
      <c r="BQ32" s="170" t="str">
        <f t="shared" si="42"/>
        <v/>
      </c>
      <c r="BR32" s="171">
        <v>0</v>
      </c>
      <c r="BS32" s="172" t="str">
        <f t="shared" si="70"/>
        <v/>
      </c>
      <c r="BT32" s="173" t="str">
        <f t="shared" si="44"/>
        <v/>
      </c>
      <c r="BU32" s="141">
        <v>0</v>
      </c>
      <c r="BV32" s="142" t="str">
        <f t="shared" si="45"/>
        <v/>
      </c>
      <c r="BW32" s="143" t="str">
        <f t="shared" si="46"/>
        <v/>
      </c>
      <c r="BX32" s="144">
        <v>0</v>
      </c>
      <c r="BY32" s="145" t="str">
        <f t="shared" si="47"/>
        <v/>
      </c>
      <c r="BZ32" s="146" t="str">
        <f t="shared" si="48"/>
        <v/>
      </c>
      <c r="CA32" s="147">
        <v>0</v>
      </c>
      <c r="CB32" s="148" t="str">
        <f t="shared" si="49"/>
        <v/>
      </c>
      <c r="CC32" s="149" t="str">
        <f t="shared" si="50"/>
        <v/>
      </c>
      <c r="CD32" s="162">
        <v>0</v>
      </c>
      <c r="CE32" s="163" t="str">
        <f t="shared" si="71"/>
        <v/>
      </c>
      <c r="CF32" s="164" t="str">
        <f t="shared" si="52"/>
        <v/>
      </c>
      <c r="CG32" s="147">
        <v>0</v>
      </c>
      <c r="CH32" s="148" t="str">
        <f t="shared" si="72"/>
        <v/>
      </c>
      <c r="CI32" s="149" t="str">
        <f t="shared" si="54"/>
        <v/>
      </c>
      <c r="CJ32" s="162">
        <v>0</v>
      </c>
      <c r="CK32" s="163" t="str">
        <f t="shared" si="73"/>
        <v/>
      </c>
      <c r="CL32" s="164" t="str">
        <f>IF(CJ32=1,$E32,"")</f>
        <v/>
      </c>
      <c r="CM32" s="150">
        <v>0</v>
      </c>
      <c r="CN32" s="151" t="str">
        <f t="shared" si="57"/>
        <v/>
      </c>
      <c r="CO32" s="152" t="str">
        <f t="shared" si="58"/>
        <v/>
      </c>
      <c r="CP32" s="159">
        <v>0</v>
      </c>
      <c r="CQ32" s="160" t="str">
        <f t="shared" si="74"/>
        <v/>
      </c>
      <c r="CR32" s="161" t="str">
        <f>IF(CP32=1,$F32,"")</f>
        <v/>
      </c>
      <c r="CS32" s="156">
        <v>0</v>
      </c>
      <c r="CT32" s="157" t="str">
        <f t="shared" si="75"/>
        <v/>
      </c>
      <c r="CU32" s="158" t="str">
        <f>IF(CS32=1,$F32,"")</f>
        <v/>
      </c>
      <c r="CV32" s="138" t="str">
        <f t="shared" si="63"/>
        <v>Archive Article</v>
      </c>
      <c r="CW32" s="138" t="str">
        <f t="shared" si="64"/>
        <v>Single Archive</v>
      </c>
    </row>
    <row r="33" spans="2:101" ht="30.75" customHeight="1">
      <c r="B33" s="29" t="s">
        <v>36</v>
      </c>
      <c r="C33" s="29" t="s">
        <v>36</v>
      </c>
      <c r="D33" s="29" t="s">
        <v>36</v>
      </c>
      <c r="E33" s="30">
        <v>2.99</v>
      </c>
      <c r="F33" s="30" t="s">
        <v>76</v>
      </c>
      <c r="G33" s="30" t="s">
        <v>76</v>
      </c>
      <c r="H33" s="30" t="s">
        <v>76</v>
      </c>
      <c r="I33" s="31"/>
      <c r="J33" s="32">
        <v>0</v>
      </c>
      <c r="K33" s="33"/>
      <c r="L33" s="34"/>
      <c r="M33" s="35">
        <v>0</v>
      </c>
      <c r="N33" s="36"/>
      <c r="O33" s="37"/>
      <c r="P33" s="38">
        <v>0</v>
      </c>
      <c r="Q33" s="39"/>
      <c r="R33" s="40"/>
      <c r="S33" s="41">
        <v>0</v>
      </c>
      <c r="T33" s="42"/>
      <c r="U33" s="43"/>
      <c r="V33" s="35">
        <v>0</v>
      </c>
      <c r="W33" s="36"/>
      <c r="X33" s="37"/>
      <c r="Y33" s="44">
        <v>0</v>
      </c>
      <c r="Z33" s="45"/>
      <c r="AA33" s="46"/>
      <c r="AB33" s="35">
        <v>0</v>
      </c>
      <c r="AC33" s="36"/>
      <c r="AD33" s="37"/>
      <c r="AE33" s="41">
        <v>0</v>
      </c>
      <c r="AF33" s="42"/>
      <c r="AG33" s="43"/>
      <c r="AH33" s="47">
        <v>0</v>
      </c>
      <c r="AI33" s="48"/>
      <c r="AJ33" s="49"/>
      <c r="AK33" s="50">
        <v>0</v>
      </c>
      <c r="AL33" s="51"/>
      <c r="AM33" s="52"/>
      <c r="AN33" s="32">
        <v>0</v>
      </c>
      <c r="AO33" s="33"/>
      <c r="AP33" s="34"/>
      <c r="AQ33" s="38">
        <v>0</v>
      </c>
      <c r="AR33" s="39"/>
      <c r="AS33" s="40"/>
      <c r="AT33" s="53">
        <v>0</v>
      </c>
      <c r="AU33" s="54"/>
      <c r="AV33" s="55"/>
      <c r="AW33" s="38">
        <v>0</v>
      </c>
      <c r="AX33" s="39"/>
      <c r="AY33" s="40"/>
      <c r="AZ33" s="53">
        <v>0</v>
      </c>
      <c r="BA33" s="54"/>
      <c r="BB33" s="55"/>
      <c r="BC33" s="56">
        <v>0</v>
      </c>
      <c r="BD33" s="57"/>
      <c r="BE33" s="58"/>
      <c r="BF33" s="59">
        <v>0</v>
      </c>
      <c r="BG33" s="60"/>
      <c r="BH33" s="61"/>
      <c r="BI33" s="53">
        <v>0</v>
      </c>
      <c r="BJ33" s="54"/>
      <c r="BK33" s="55"/>
      <c r="BL33" s="56">
        <v>0</v>
      </c>
      <c r="BM33" s="57"/>
      <c r="BN33" s="58"/>
      <c r="BO33" s="59">
        <v>0</v>
      </c>
      <c r="BP33" s="60"/>
      <c r="BQ33" s="61"/>
      <c r="BR33" s="62">
        <v>0</v>
      </c>
      <c r="BS33" s="63"/>
      <c r="BT33" s="64"/>
      <c r="BU33" s="32">
        <v>0</v>
      </c>
      <c r="BV33" s="33"/>
      <c r="BW33" s="34"/>
      <c r="BX33" s="35">
        <v>0</v>
      </c>
      <c r="BY33" s="36"/>
      <c r="BZ33" s="37"/>
      <c r="CA33" s="38">
        <v>0</v>
      </c>
      <c r="CB33" s="39"/>
      <c r="CC33" s="40"/>
      <c r="CD33" s="53">
        <v>1</v>
      </c>
      <c r="CE33" s="54">
        <f t="shared" si="71"/>
        <v>1</v>
      </c>
      <c r="CF33" s="174">
        <f>IF(CD33=1,$E33,"")</f>
        <v>2.99</v>
      </c>
      <c r="CG33" s="38">
        <v>0</v>
      </c>
      <c r="CH33" s="39" t="str">
        <f t="shared" si="72"/>
        <v/>
      </c>
      <c r="CI33" s="40" t="str">
        <f t="shared" si="54"/>
        <v/>
      </c>
      <c r="CJ33" s="53">
        <v>0</v>
      </c>
      <c r="CK33" s="54"/>
      <c r="CL33" s="55"/>
      <c r="CM33" s="41">
        <v>0</v>
      </c>
      <c r="CN33" s="42"/>
      <c r="CO33" s="43"/>
      <c r="CP33" s="50">
        <v>0</v>
      </c>
      <c r="CQ33" s="51"/>
      <c r="CR33" s="52"/>
      <c r="CS33" s="47">
        <v>0</v>
      </c>
      <c r="CT33" s="48"/>
      <c r="CU33" s="49"/>
      <c r="CV33" s="29" t="str">
        <f t="shared" si="63"/>
        <v>Lesson Plan</v>
      </c>
      <c r="CW33" s="29" t="str">
        <f t="shared" si="64"/>
        <v>Lesson Plan</v>
      </c>
    </row>
    <row r="34" spans="2:101" ht="30.75" customHeight="1">
      <c r="B34" s="29" t="s">
        <v>77</v>
      </c>
      <c r="C34" s="29" t="s">
        <v>77</v>
      </c>
      <c r="D34" s="29" t="s">
        <v>77</v>
      </c>
      <c r="E34" s="30">
        <v>0</v>
      </c>
      <c r="F34" s="30">
        <v>0</v>
      </c>
      <c r="G34" s="30">
        <v>0</v>
      </c>
      <c r="H34" s="30">
        <v>0</v>
      </c>
      <c r="I34" s="31"/>
      <c r="J34" s="32">
        <v>0</v>
      </c>
      <c r="K34" s="33"/>
      <c r="L34" s="34"/>
      <c r="M34" s="35">
        <v>0</v>
      </c>
      <c r="N34" s="36"/>
      <c r="O34" s="37"/>
      <c r="P34" s="38">
        <v>0</v>
      </c>
      <c r="Q34" s="39"/>
      <c r="R34" s="40"/>
      <c r="S34" s="41">
        <v>0</v>
      </c>
      <c r="T34" s="42"/>
      <c r="U34" s="43"/>
      <c r="V34" s="35">
        <v>0</v>
      </c>
      <c r="W34" s="36"/>
      <c r="X34" s="37"/>
      <c r="Y34" s="44">
        <v>0</v>
      </c>
      <c r="Z34" s="45"/>
      <c r="AA34" s="46"/>
      <c r="AB34" s="35">
        <v>0</v>
      </c>
      <c r="AC34" s="36"/>
      <c r="AD34" s="37"/>
      <c r="AE34" s="41">
        <v>0</v>
      </c>
      <c r="AF34" s="42"/>
      <c r="AG34" s="43"/>
      <c r="AH34" s="47">
        <v>0</v>
      </c>
      <c r="AI34" s="48"/>
      <c r="AJ34" s="49"/>
      <c r="AK34" s="50">
        <v>0</v>
      </c>
      <c r="AL34" s="51"/>
      <c r="AM34" s="52"/>
      <c r="AN34" s="32">
        <v>0</v>
      </c>
      <c r="AO34" s="33"/>
      <c r="AP34" s="34"/>
      <c r="AQ34" s="38">
        <v>0</v>
      </c>
      <c r="AR34" s="39"/>
      <c r="AS34" s="40"/>
      <c r="AT34" s="53">
        <v>0</v>
      </c>
      <c r="AU34" s="54"/>
      <c r="AV34" s="55"/>
      <c r="AW34" s="38">
        <v>0</v>
      </c>
      <c r="AX34" s="39"/>
      <c r="AY34" s="40"/>
      <c r="AZ34" s="53">
        <v>0</v>
      </c>
      <c r="BA34" s="54"/>
      <c r="BB34" s="55"/>
      <c r="BC34" s="56">
        <v>0</v>
      </c>
      <c r="BD34" s="57"/>
      <c r="BE34" s="58"/>
      <c r="BF34" s="59">
        <v>0</v>
      </c>
      <c r="BG34" s="60"/>
      <c r="BH34" s="61"/>
      <c r="BI34" s="53">
        <v>0</v>
      </c>
      <c r="BJ34" s="54"/>
      <c r="BK34" s="55"/>
      <c r="BL34" s="56">
        <v>0</v>
      </c>
      <c r="BM34" s="57"/>
      <c r="BN34" s="58"/>
      <c r="BO34" s="59">
        <v>0</v>
      </c>
      <c r="BP34" s="60"/>
      <c r="BQ34" s="61"/>
      <c r="BR34" s="62">
        <v>0</v>
      </c>
      <c r="BS34" s="63"/>
      <c r="BT34" s="64" t="str">
        <f>IF(BR34=1,$F34,"")</f>
        <v/>
      </c>
      <c r="BU34" s="32">
        <v>0</v>
      </c>
      <c r="BV34" s="33"/>
      <c r="BW34" s="34"/>
      <c r="BX34" s="35">
        <v>0</v>
      </c>
      <c r="BY34" s="36"/>
      <c r="BZ34" s="37"/>
      <c r="CA34" s="38">
        <v>0</v>
      </c>
      <c r="CB34" s="39"/>
      <c r="CC34" s="40"/>
      <c r="CD34" s="53">
        <v>0</v>
      </c>
      <c r="CE34" s="54" t="str">
        <f t="shared" si="71"/>
        <v/>
      </c>
      <c r="CF34" s="55" t="str">
        <f>IF(CD34=1,$F34,"")</f>
        <v/>
      </c>
      <c r="CG34" s="38">
        <v>1</v>
      </c>
      <c r="CH34" s="39" t="e">
        <f t="shared" si="72"/>
        <v>#DIV/0!</v>
      </c>
      <c r="CI34" s="40">
        <f t="shared" si="54"/>
        <v>0</v>
      </c>
      <c r="CJ34" s="53">
        <v>0</v>
      </c>
      <c r="CK34" s="54"/>
      <c r="CL34" s="55"/>
      <c r="CM34" s="41">
        <v>0</v>
      </c>
      <c r="CN34" s="42"/>
      <c r="CO34" s="43"/>
      <c r="CP34" s="50">
        <v>0</v>
      </c>
      <c r="CQ34" s="51"/>
      <c r="CR34" s="52"/>
      <c r="CS34" s="47">
        <v>0</v>
      </c>
      <c r="CT34" s="48"/>
      <c r="CU34" s="49"/>
      <c r="CV34" s="29" t="str">
        <f t="shared" si="63"/>
        <v>Intent to Buy</v>
      </c>
      <c r="CW34" s="29" t="str">
        <f t="shared" si="64"/>
        <v>Intent to Buy</v>
      </c>
    </row>
    <row r="35" spans="2:101" ht="13">
      <c r="B35" s="175"/>
      <c r="C35" s="175"/>
      <c r="D35" s="175"/>
      <c r="E35" s="176"/>
      <c r="F35" s="176"/>
      <c r="G35" s="176"/>
      <c r="H35" s="176"/>
      <c r="I35" s="104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5"/>
      <c r="CW35" s="175"/>
    </row>
    <row r="36" spans="2:101">
      <c r="B36" s="12"/>
      <c r="C36" s="12"/>
      <c r="D36" s="12"/>
      <c r="G36" s="178" t="s">
        <v>78</v>
      </c>
      <c r="H36" s="178"/>
      <c r="I36" s="179"/>
      <c r="J36" s="180"/>
      <c r="K36" s="180"/>
      <c r="L36" s="181">
        <f>SUM(L5:L35)</f>
        <v>14.999999994</v>
      </c>
      <c r="M36" s="182"/>
      <c r="N36" s="180"/>
      <c r="O36" s="183">
        <f>SUM(O5:O35)</f>
        <v>19.999999999</v>
      </c>
      <c r="P36" s="182"/>
      <c r="Q36" s="180"/>
      <c r="R36" s="184">
        <f>SUM(R5:R35)</f>
        <v>34.999999994</v>
      </c>
      <c r="S36" s="182"/>
      <c r="T36" s="180"/>
      <c r="U36" s="185">
        <f>SUM(U5:U35)</f>
        <v>0</v>
      </c>
      <c r="V36" s="182"/>
      <c r="W36" s="180"/>
      <c r="X36" s="185">
        <f>SUM(X5:X35)</f>
        <v>0</v>
      </c>
      <c r="Y36" s="182"/>
      <c r="Z36" s="180"/>
      <c r="AA36" s="186">
        <f>SUM(AA5:AA35)</f>
        <v>0</v>
      </c>
      <c r="AB36" s="182"/>
      <c r="AC36" s="180"/>
      <c r="AD36" s="183">
        <f>SUM(AD5:AD35)</f>
        <v>0</v>
      </c>
      <c r="AE36" s="182"/>
      <c r="AF36" s="180"/>
      <c r="AG36" s="185">
        <f>SUM(AG5:AG35)</f>
        <v>35</v>
      </c>
      <c r="AH36" s="182"/>
      <c r="AI36" s="180"/>
      <c r="AJ36" s="187">
        <f>SUM(AJ5:AJ35)</f>
        <v>0</v>
      </c>
      <c r="AK36" s="182"/>
      <c r="AL36" s="180"/>
      <c r="AM36" s="188">
        <f>SUM(AM5:AM35)</f>
        <v>7.1999999999999993</v>
      </c>
      <c r="AN36" s="182"/>
      <c r="AO36" s="180"/>
      <c r="AP36" s="189">
        <f>SUM(AP5:AP35)</f>
        <v>19.989999999999998</v>
      </c>
      <c r="AQ36" s="182"/>
      <c r="AR36" s="180"/>
      <c r="AS36" s="190">
        <f>SUM(AS5:AS35)</f>
        <v>3.95</v>
      </c>
      <c r="AT36" s="182"/>
      <c r="AU36" s="180"/>
      <c r="AV36" s="191">
        <f>SUM(AV5:AV35)</f>
        <v>14.95</v>
      </c>
      <c r="AW36" s="182"/>
      <c r="AX36" s="180"/>
      <c r="AY36" s="184">
        <f>SUM(AY5:AY35)</f>
        <v>0</v>
      </c>
      <c r="AZ36" s="182"/>
      <c r="BA36" s="180"/>
      <c r="BB36" s="191">
        <f>SUM(BB5:BB35)</f>
        <v>14.999999999</v>
      </c>
      <c r="BC36" s="182"/>
      <c r="BD36" s="180"/>
      <c r="BE36" s="191">
        <f>SUM(BE5:BE35)</f>
        <v>15</v>
      </c>
      <c r="BF36" s="182"/>
      <c r="BG36" s="180"/>
      <c r="BH36" s="191">
        <f>SUM(BH5:BH35)</f>
        <v>24.999999999</v>
      </c>
      <c r="BI36" s="182"/>
      <c r="BJ36" s="180"/>
      <c r="BK36" s="191">
        <f>SUM(BK5:BK35)</f>
        <v>0</v>
      </c>
      <c r="BL36" s="182"/>
      <c r="BM36" s="180"/>
      <c r="BN36" s="191">
        <f>SUM(BN5:BN35)</f>
        <v>0</v>
      </c>
      <c r="BO36" s="182"/>
      <c r="BP36" s="180"/>
      <c r="BQ36" s="191">
        <f>SUM(BQ5:BQ35)</f>
        <v>0</v>
      </c>
      <c r="BR36" s="182"/>
      <c r="BS36" s="180"/>
      <c r="BT36" s="187">
        <f>SUM(BT5:BT35)</f>
        <v>0</v>
      </c>
      <c r="BU36" s="180"/>
      <c r="BV36" s="180"/>
      <c r="BW36" s="181">
        <f>SUM(BW5:BW35)</f>
        <v>14.999999994</v>
      </c>
      <c r="BX36" s="182"/>
      <c r="BY36" s="180"/>
      <c r="BZ36" s="183">
        <f>SUM(BZ5:BZ35)</f>
        <v>19.999999999</v>
      </c>
      <c r="CA36" s="182"/>
      <c r="CB36" s="180"/>
      <c r="CC36" s="184">
        <f>SUM(CC5:CC35)</f>
        <v>34.999999994</v>
      </c>
      <c r="CD36" s="182"/>
      <c r="CE36" s="180"/>
      <c r="CF36" s="187">
        <f>SUM(CF5:CF35)</f>
        <v>2.99</v>
      </c>
      <c r="CG36" s="182"/>
      <c r="CH36" s="180"/>
      <c r="CI36" s="187">
        <f>SUM(CI5:CI35)</f>
        <v>0</v>
      </c>
      <c r="CJ36" s="182"/>
      <c r="CK36" s="180"/>
      <c r="CL36" s="191">
        <f>SUM(CL5:CL35)</f>
        <v>15</v>
      </c>
      <c r="CM36" s="182"/>
      <c r="CN36" s="180"/>
      <c r="CO36" s="185">
        <f>SUM(CO5:CO35)</f>
        <v>0</v>
      </c>
      <c r="CP36" s="182"/>
      <c r="CQ36" s="180"/>
      <c r="CR36" s="188">
        <f>SUM(CR5:CR35)</f>
        <v>0</v>
      </c>
      <c r="CS36" s="182"/>
      <c r="CT36" s="180"/>
      <c r="CU36" s="187">
        <f>SUM(CU5:CU35)</f>
        <v>0</v>
      </c>
      <c r="CV36" s="182"/>
      <c r="CW36" s="178" t="s">
        <v>79</v>
      </c>
    </row>
    <row r="37" spans="2:101">
      <c r="B37" s="12"/>
      <c r="C37" s="12"/>
      <c r="D37" s="12"/>
      <c r="G37" s="178" t="s">
        <v>80</v>
      </c>
      <c r="H37" s="178"/>
      <c r="I37" s="179"/>
      <c r="J37" s="180"/>
      <c r="K37" s="180"/>
      <c r="L37" s="192">
        <f>L36*13</f>
        <v>194.999999922</v>
      </c>
      <c r="M37" s="182"/>
      <c r="N37" s="180"/>
      <c r="O37" s="193">
        <f>O36*13</f>
        <v>259.99999998700002</v>
      </c>
      <c r="P37" s="182"/>
      <c r="Q37" s="180"/>
      <c r="R37" s="194">
        <f>R36*13</f>
        <v>454.99999992199997</v>
      </c>
      <c r="S37" s="182"/>
      <c r="T37" s="180"/>
      <c r="U37" s="195">
        <f>U36*13</f>
        <v>0</v>
      </c>
      <c r="V37" s="182"/>
      <c r="W37" s="180"/>
      <c r="X37" s="195">
        <f>X36*13</f>
        <v>0</v>
      </c>
      <c r="Y37" s="182"/>
      <c r="Z37" s="180"/>
      <c r="AA37" s="196">
        <f>AA36*13</f>
        <v>0</v>
      </c>
      <c r="AB37" s="182"/>
      <c r="AC37" s="180"/>
      <c r="AD37" s="193">
        <f>AD36*13</f>
        <v>0</v>
      </c>
      <c r="AE37" s="182"/>
      <c r="AF37" s="180"/>
      <c r="AG37" s="195">
        <f>AG36*13</f>
        <v>455</v>
      </c>
      <c r="AH37" s="182"/>
      <c r="AI37" s="180"/>
      <c r="AJ37" s="197">
        <f>AJ36*13</f>
        <v>0</v>
      </c>
      <c r="AK37" s="182"/>
      <c r="AL37" s="180"/>
      <c r="AM37" s="198"/>
      <c r="AN37" s="182"/>
      <c r="AO37" s="180"/>
      <c r="AP37" s="199">
        <f>AP36*13</f>
        <v>259.87</v>
      </c>
      <c r="AQ37" s="182"/>
      <c r="AR37" s="180"/>
      <c r="AS37" s="200"/>
      <c r="AT37" s="182"/>
      <c r="AU37" s="180"/>
      <c r="AV37" s="201"/>
      <c r="AW37" s="182"/>
      <c r="AX37" s="180"/>
      <c r="AY37" s="194">
        <f>AY36*13</f>
        <v>0</v>
      </c>
      <c r="AZ37" s="182"/>
      <c r="BA37" s="180"/>
      <c r="BB37" s="194"/>
      <c r="BC37" s="182"/>
      <c r="BD37" s="180"/>
      <c r="BE37" s="194"/>
      <c r="BF37" s="182"/>
      <c r="BG37" s="180"/>
      <c r="BH37" s="194"/>
      <c r="BI37" s="182"/>
      <c r="BJ37" s="180"/>
      <c r="BK37" s="194"/>
      <c r="BL37" s="182"/>
      <c r="BM37" s="180"/>
      <c r="BN37" s="194"/>
      <c r="BO37" s="182"/>
      <c r="BP37" s="180"/>
      <c r="BQ37" s="194"/>
      <c r="BR37" s="182"/>
      <c r="BS37" s="180"/>
      <c r="BT37" s="197">
        <f>BT36*13</f>
        <v>0</v>
      </c>
      <c r="BU37" s="180"/>
      <c r="BV37" s="180"/>
      <c r="BW37" s="192">
        <f>BW36*13</f>
        <v>194.999999922</v>
      </c>
      <c r="BX37" s="182"/>
      <c r="BY37" s="180"/>
      <c r="BZ37" s="193">
        <f>BZ36*13</f>
        <v>259.99999998700002</v>
      </c>
      <c r="CA37" s="182"/>
      <c r="CB37" s="180"/>
      <c r="CC37" s="194">
        <f>CC36*13</f>
        <v>454.99999992199997</v>
      </c>
      <c r="CD37" s="182"/>
      <c r="CE37" s="180"/>
      <c r="CF37" s="197"/>
      <c r="CG37" s="182"/>
      <c r="CH37" s="180"/>
      <c r="CI37" s="197">
        <f>CI36*13</f>
        <v>0</v>
      </c>
      <c r="CJ37" s="182"/>
      <c r="CK37" s="180"/>
      <c r="CL37" s="201">
        <f>CL36*13</f>
        <v>195</v>
      </c>
      <c r="CM37" s="182"/>
      <c r="CN37" s="180"/>
      <c r="CO37" s="195">
        <f>CO36*13</f>
        <v>0</v>
      </c>
      <c r="CP37" s="182"/>
      <c r="CQ37" s="180"/>
      <c r="CR37" s="198"/>
      <c r="CS37" s="182"/>
      <c r="CT37" s="180"/>
      <c r="CU37" s="197"/>
      <c r="CV37" s="182"/>
      <c r="CW37" s="178" t="s">
        <v>81</v>
      </c>
    </row>
    <row r="38" spans="2:101">
      <c r="B38" s="12"/>
      <c r="C38" s="12"/>
      <c r="D38" s="12"/>
      <c r="G38" s="178" t="s">
        <v>82</v>
      </c>
      <c r="H38" s="178"/>
      <c r="I38" s="179"/>
      <c r="J38" s="180"/>
      <c r="K38" s="180"/>
      <c r="L38" s="192">
        <f>B1Monthy/28*365</f>
        <v>195.53571420750001</v>
      </c>
      <c r="M38" s="182"/>
      <c r="N38" s="180"/>
      <c r="O38" s="193">
        <f>B2Monthly/28*365</f>
        <v>260.71428570124999</v>
      </c>
      <c r="P38" s="182"/>
      <c r="Q38" s="180"/>
      <c r="R38" s="194">
        <f>B3Monthly/28*365</f>
        <v>456.24999992178573</v>
      </c>
      <c r="S38" s="182"/>
      <c r="T38" s="180"/>
      <c r="U38" s="195">
        <f>U36/28*365</f>
        <v>0</v>
      </c>
      <c r="V38" s="182"/>
      <c r="W38" s="180"/>
      <c r="X38" s="195">
        <f>X36/28*365</f>
        <v>0</v>
      </c>
      <c r="Y38" s="182"/>
      <c r="Z38" s="180"/>
      <c r="AA38" s="196">
        <f>AA36/28*365</f>
        <v>0</v>
      </c>
      <c r="AB38" s="182"/>
      <c r="AC38" s="180"/>
      <c r="AD38" s="193">
        <v>0</v>
      </c>
      <c r="AE38" s="182"/>
      <c r="AF38" s="180"/>
      <c r="AG38" s="195">
        <f>AG36/28*365</f>
        <v>456.25</v>
      </c>
      <c r="AH38" s="182"/>
      <c r="AI38" s="180"/>
      <c r="AJ38" s="202">
        <f>AJ36/28*365</f>
        <v>0</v>
      </c>
      <c r="AK38" s="182"/>
      <c r="AL38" s="180"/>
      <c r="AM38" s="202">
        <f>AM36/30*365</f>
        <v>87.59999999999998</v>
      </c>
      <c r="AN38" s="182"/>
      <c r="AO38" s="180"/>
      <c r="AP38" s="199">
        <f>AP36/28*365</f>
        <v>260.58392857142854</v>
      </c>
      <c r="AQ38" s="182"/>
      <c r="AR38" s="180"/>
      <c r="AS38" s="194"/>
      <c r="AT38" s="182"/>
      <c r="AU38" s="180"/>
      <c r="AV38" s="203"/>
      <c r="AW38" s="182"/>
      <c r="AX38" s="180"/>
      <c r="AY38" s="194">
        <f>B3Monthly/28*365</f>
        <v>456.24999992178573</v>
      </c>
      <c r="AZ38" s="182"/>
      <c r="BA38" s="180"/>
      <c r="BB38" s="194"/>
      <c r="BC38" s="182"/>
      <c r="BD38" s="180"/>
      <c r="BE38" s="194"/>
      <c r="BF38" s="182"/>
      <c r="BG38" s="180"/>
      <c r="BH38" s="194"/>
      <c r="BI38" s="182"/>
      <c r="BJ38" s="180"/>
      <c r="BK38" s="194"/>
      <c r="BL38" s="182"/>
      <c r="BM38" s="180"/>
      <c r="BN38" s="194"/>
      <c r="BO38" s="182"/>
      <c r="BP38" s="180"/>
      <c r="BQ38" s="194"/>
      <c r="BR38" s="182"/>
      <c r="BS38" s="180"/>
      <c r="BT38" s="202">
        <f>BT36/28*365</f>
        <v>0</v>
      </c>
      <c r="BU38" s="180"/>
      <c r="BV38" s="180"/>
      <c r="BW38" s="192">
        <f>B1Monthy/28*365</f>
        <v>195.53571420750001</v>
      </c>
      <c r="BX38" s="182"/>
      <c r="BY38" s="180"/>
      <c r="BZ38" s="193">
        <f>B2Monthly/28*365</f>
        <v>260.71428570124999</v>
      </c>
      <c r="CA38" s="182"/>
      <c r="CB38" s="180"/>
      <c r="CC38" s="194">
        <f>B3Monthly/28*365</f>
        <v>456.24999992178573</v>
      </c>
      <c r="CD38" s="182"/>
      <c r="CE38" s="180"/>
      <c r="CF38" s="202"/>
      <c r="CG38" s="182"/>
      <c r="CH38" s="180"/>
      <c r="CI38" s="202">
        <f>CI36/28*365</f>
        <v>0</v>
      </c>
      <c r="CJ38" s="182"/>
      <c r="CK38" s="180"/>
      <c r="CL38" s="203"/>
      <c r="CM38" s="182"/>
      <c r="CN38" s="180"/>
      <c r="CO38" s="195">
        <f>CO36/28*365</f>
        <v>0</v>
      </c>
      <c r="CP38" s="182"/>
      <c r="CQ38" s="180"/>
      <c r="CR38" s="202">
        <f>CR36/30*365</f>
        <v>0</v>
      </c>
      <c r="CS38" s="182"/>
      <c r="CT38" s="180"/>
      <c r="CU38" s="202">
        <f>CU36/30*365</f>
        <v>0</v>
      </c>
      <c r="CV38" s="182"/>
      <c r="CW38" s="178" t="s">
        <v>83</v>
      </c>
    </row>
    <row r="39" spans="2:101">
      <c r="B39" s="12"/>
      <c r="C39" s="12"/>
      <c r="D39" s="12"/>
      <c r="G39" s="204" t="s">
        <v>84</v>
      </c>
      <c r="H39" s="204"/>
      <c r="I39" s="205"/>
      <c r="J39" s="180"/>
      <c r="K39" s="180"/>
      <c r="L39" s="181">
        <v>15</v>
      </c>
      <c r="M39" s="182"/>
      <c r="N39" s="180"/>
      <c r="O39" s="183">
        <v>20</v>
      </c>
      <c r="P39" s="182"/>
      <c r="Q39" s="180"/>
      <c r="R39" s="184">
        <v>35</v>
      </c>
      <c r="S39" s="182"/>
      <c r="T39" s="180"/>
      <c r="U39" s="185">
        <v>0</v>
      </c>
      <c r="V39" s="182"/>
      <c r="W39" s="180"/>
      <c r="X39" s="185">
        <v>0</v>
      </c>
      <c r="Y39" s="182"/>
      <c r="Z39" s="180"/>
      <c r="AA39" s="186">
        <v>0</v>
      </c>
      <c r="AB39" s="182"/>
      <c r="AC39" s="180"/>
      <c r="AD39" s="183">
        <v>0</v>
      </c>
      <c r="AE39" s="182"/>
      <c r="AF39" s="180"/>
      <c r="AG39" s="185">
        <v>35</v>
      </c>
      <c r="AH39" s="182"/>
      <c r="AI39" s="180"/>
      <c r="AJ39" s="187">
        <v>0</v>
      </c>
      <c r="AK39" s="182"/>
      <c r="AL39" s="180"/>
      <c r="AM39" s="188"/>
      <c r="AN39" s="182"/>
      <c r="AO39" s="180"/>
      <c r="AP39" s="189">
        <v>19.989999999999998</v>
      </c>
      <c r="AQ39" s="182"/>
      <c r="AR39" s="180"/>
      <c r="AS39" s="190">
        <v>3.95</v>
      </c>
      <c r="AT39" s="182"/>
      <c r="AU39" s="180"/>
      <c r="AV39" s="191">
        <v>14.95</v>
      </c>
      <c r="AW39" s="182"/>
      <c r="AX39" s="180"/>
      <c r="AY39" s="184">
        <v>0</v>
      </c>
      <c r="AZ39" s="182"/>
      <c r="BA39" s="180"/>
      <c r="BB39" s="191">
        <v>15</v>
      </c>
      <c r="BC39" s="182"/>
      <c r="BD39" s="180"/>
      <c r="BE39" s="191">
        <v>15</v>
      </c>
      <c r="BF39" s="182"/>
      <c r="BG39" s="180"/>
      <c r="BH39" s="191">
        <v>25</v>
      </c>
      <c r="BI39" s="182"/>
      <c r="BJ39" s="180"/>
      <c r="BK39" s="191">
        <v>0</v>
      </c>
      <c r="BL39" s="182"/>
      <c r="BM39" s="180"/>
      <c r="BN39" s="191">
        <v>0</v>
      </c>
      <c r="BO39" s="182"/>
      <c r="BP39" s="180"/>
      <c r="BQ39" s="191">
        <v>0</v>
      </c>
      <c r="BR39" s="182"/>
      <c r="BS39" s="180"/>
      <c r="BT39" s="187">
        <v>0</v>
      </c>
      <c r="BU39" s="180"/>
      <c r="BV39" s="180"/>
      <c r="BW39" s="181">
        <v>15</v>
      </c>
      <c r="BX39" s="182"/>
      <c r="BY39" s="180"/>
      <c r="BZ39" s="183">
        <v>20</v>
      </c>
      <c r="CA39" s="182"/>
      <c r="CB39" s="180"/>
      <c r="CC39" s="184">
        <v>35</v>
      </c>
      <c r="CD39" s="182"/>
      <c r="CE39" s="180"/>
      <c r="CF39" s="187">
        <v>2.99</v>
      </c>
      <c r="CG39" s="182"/>
      <c r="CH39" s="180"/>
      <c r="CI39" s="187">
        <v>0</v>
      </c>
      <c r="CJ39" s="182"/>
      <c r="CK39" s="180"/>
      <c r="CL39" s="191">
        <v>15</v>
      </c>
      <c r="CM39" s="182"/>
      <c r="CN39" s="180"/>
      <c r="CO39" s="185">
        <v>0</v>
      </c>
      <c r="CP39" s="182"/>
      <c r="CQ39" s="180"/>
      <c r="CR39" s="188">
        <v>0</v>
      </c>
      <c r="CS39" s="182"/>
      <c r="CT39" s="180"/>
      <c r="CU39" s="187">
        <v>0</v>
      </c>
      <c r="CV39" s="182"/>
      <c r="CW39" s="204" t="s">
        <v>85</v>
      </c>
    </row>
    <row r="40" spans="2:101">
      <c r="B40" s="12"/>
      <c r="C40" s="12"/>
      <c r="D40" s="12"/>
    </row>
    <row r="41" spans="2:101">
      <c r="E41" s="206"/>
      <c r="F41" s="206"/>
      <c r="G41" s="206"/>
      <c r="H41" s="206"/>
    </row>
    <row r="42" spans="2:101">
      <c r="B42" s="12"/>
      <c r="C42" s="12"/>
      <c r="D42" s="12"/>
    </row>
    <row r="43" spans="2:101">
      <c r="BV43" s="10">
        <v>1</v>
      </c>
    </row>
    <row r="44" spans="2:101" s="21" customFormat="1" ht="36">
      <c r="D44" s="207" t="s">
        <v>86</v>
      </c>
      <c r="E44" s="208">
        <v>0</v>
      </c>
      <c r="F44" s="209"/>
      <c r="G44" s="209"/>
      <c r="H44" s="210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  <c r="CT44" s="211"/>
      <c r="CU44" s="211"/>
      <c r="CV44" s="211"/>
    </row>
    <row r="45" spans="2:101">
      <c r="D45" s="212"/>
      <c r="E45" s="212"/>
    </row>
    <row r="46" spans="2:101">
      <c r="B46" s="12"/>
      <c r="C46" s="12"/>
      <c r="D46" s="213" t="s">
        <v>87</v>
      </c>
      <c r="E46" s="214" t="s">
        <v>88</v>
      </c>
      <c r="K46" s="12"/>
      <c r="M46" s="12"/>
      <c r="Q46" s="215"/>
      <c r="S46" s="215"/>
      <c r="T46" s="216"/>
      <c r="V46" s="215"/>
      <c r="W46" s="216"/>
      <c r="Y46" s="216"/>
      <c r="Z46" s="216"/>
      <c r="AB46" s="12"/>
      <c r="AE46" s="215"/>
      <c r="AF46" s="216"/>
      <c r="AH46" s="216"/>
      <c r="AX46" s="215"/>
      <c r="BR46" s="216"/>
      <c r="BV46" s="12"/>
      <c r="BX46" s="12"/>
      <c r="CB46" s="215"/>
      <c r="CD46" s="216"/>
      <c r="CG46" s="216"/>
      <c r="CM46" s="215"/>
      <c r="CN46" s="216"/>
    </row>
    <row r="47" spans="2:101">
      <c r="D47" s="217" t="s">
        <v>89</v>
      </c>
      <c r="E47" s="218">
        <v>1</v>
      </c>
      <c r="J47" s="212"/>
      <c r="K47" s="212"/>
      <c r="L47" s="212"/>
      <c r="M47" s="212"/>
      <c r="N47" s="212"/>
      <c r="O47" s="212"/>
      <c r="AB47" s="212"/>
      <c r="AC47" s="212"/>
      <c r="AD47" s="212"/>
      <c r="BU47" s="212" t="s">
        <v>90</v>
      </c>
      <c r="BV47" s="212"/>
      <c r="BW47" s="212"/>
      <c r="BX47" s="212"/>
      <c r="BY47" s="212" t="s">
        <v>91</v>
      </c>
      <c r="BZ47" s="212"/>
    </row>
    <row r="48" spans="2:101">
      <c r="D48" s="217" t="s">
        <v>92</v>
      </c>
      <c r="E48" s="218">
        <v>28</v>
      </c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AB48" s="212"/>
      <c r="AC48" s="212"/>
      <c r="AD48" s="212"/>
      <c r="BU48" s="219" t="s">
        <v>93</v>
      </c>
      <c r="BV48" s="219" t="s">
        <v>93</v>
      </c>
      <c r="BW48" s="219" t="s">
        <v>93</v>
      </c>
      <c r="BX48" s="219" t="s">
        <v>93</v>
      </c>
      <c r="BY48" s="219" t="s">
        <v>93</v>
      </c>
      <c r="BZ48" s="219" t="s">
        <v>93</v>
      </c>
      <c r="CA48" s="219" t="s">
        <v>93</v>
      </c>
      <c r="CB48" s="219" t="s">
        <v>93</v>
      </c>
      <c r="CC48" s="219" t="s">
        <v>93</v>
      </c>
    </row>
    <row r="49" spans="2:93">
      <c r="D49" s="217" t="s">
        <v>94</v>
      </c>
      <c r="E49" s="218">
        <v>365</v>
      </c>
      <c r="J49" s="212"/>
      <c r="K49" s="212"/>
      <c r="L49" s="212"/>
      <c r="M49" s="212"/>
      <c r="N49" s="212"/>
      <c r="O49" s="212"/>
      <c r="AB49" s="212"/>
      <c r="AC49" s="212"/>
      <c r="AD49" s="212"/>
      <c r="BU49" s="212" t="s">
        <v>95</v>
      </c>
      <c r="BV49" s="212"/>
      <c r="BW49" s="212"/>
      <c r="BX49" s="212"/>
      <c r="BY49" s="212" t="s">
        <v>96</v>
      </c>
      <c r="BZ49" s="212"/>
    </row>
    <row r="50" spans="2:93">
      <c r="J50" s="220"/>
      <c r="K50" s="220"/>
      <c r="L50" s="220"/>
      <c r="M50" s="220"/>
      <c r="N50" s="220"/>
      <c r="O50" s="220"/>
      <c r="AB50" s="220"/>
      <c r="AC50" s="220"/>
      <c r="AD50" s="220"/>
      <c r="BU50" s="220" t="s">
        <v>97</v>
      </c>
      <c r="BV50" s="220"/>
      <c r="BW50" s="220" t="s">
        <v>98</v>
      </c>
      <c r="BX50" s="220"/>
      <c r="BY50" s="220" t="s">
        <v>99</v>
      </c>
      <c r="BZ50" s="220"/>
    </row>
    <row r="51" spans="2:93">
      <c r="J51" s="212"/>
      <c r="K51" s="212"/>
      <c r="L51" s="212"/>
      <c r="M51" s="212"/>
      <c r="N51" s="212"/>
      <c r="O51" s="212"/>
      <c r="AB51" s="212"/>
      <c r="AC51" s="212"/>
      <c r="AD51" s="212"/>
      <c r="BU51" s="212"/>
      <c r="BV51" s="212"/>
      <c r="BW51" s="212"/>
      <c r="BX51" s="212"/>
      <c r="BY51" s="212"/>
      <c r="BZ51" s="212"/>
    </row>
    <row r="52" spans="2:93">
      <c r="J52" s="212"/>
      <c r="K52" s="212"/>
      <c r="L52" s="212"/>
      <c r="M52" s="212"/>
      <c r="N52" s="212"/>
      <c r="O52" s="212"/>
      <c r="AB52" s="212"/>
      <c r="AC52" s="212"/>
      <c r="AD52" s="212"/>
      <c r="BU52" s="212"/>
      <c r="BV52" s="212"/>
      <c r="BW52" s="212"/>
      <c r="BX52" s="212"/>
      <c r="BY52" s="212"/>
      <c r="BZ52" s="212"/>
    </row>
    <row r="53" spans="2:93" s="21" customFormat="1" ht="24">
      <c r="B53" s="221" t="s">
        <v>100</v>
      </c>
      <c r="C53" s="221" t="s">
        <v>101</v>
      </c>
      <c r="D53" s="221" t="s">
        <v>102</v>
      </c>
      <c r="E53" s="222" t="s">
        <v>103</v>
      </c>
      <c r="F53" s="222" t="s">
        <v>104</v>
      </c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W53" s="211"/>
      <c r="AX53" s="211"/>
      <c r="AY53" s="211"/>
      <c r="BR53" s="211"/>
      <c r="BS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G53" s="211"/>
      <c r="CH53" s="211"/>
      <c r="CM53" s="211"/>
      <c r="CN53" s="211"/>
      <c r="CO53" s="211"/>
    </row>
    <row r="54" spans="2:93" ht="65">
      <c r="B54" s="223" t="s">
        <v>105</v>
      </c>
      <c r="C54" s="223" t="s">
        <v>106</v>
      </c>
      <c r="D54" s="224">
        <v>1</v>
      </c>
      <c r="E54" s="224"/>
      <c r="F54" s="224" t="s">
        <v>107</v>
      </c>
      <c r="K54" s="12"/>
      <c r="M54" s="12"/>
      <c r="N54" s="225"/>
      <c r="P54" s="225"/>
      <c r="Q54" s="225"/>
      <c r="S54" s="225"/>
      <c r="T54" s="225"/>
      <c r="V54" s="225"/>
      <c r="W54" s="225"/>
      <c r="Y54" s="225"/>
      <c r="Z54" s="225"/>
      <c r="AB54" s="12"/>
      <c r="AC54" s="225"/>
      <c r="AE54" s="225"/>
      <c r="AF54" s="225"/>
      <c r="AH54" s="225"/>
      <c r="AW54" s="225"/>
      <c r="AX54" s="225"/>
      <c r="BR54" s="225"/>
      <c r="BV54" s="12"/>
      <c r="BX54" s="12"/>
      <c r="BY54" s="225"/>
      <c r="CA54" s="225"/>
      <c r="CB54" s="225"/>
      <c r="CD54" s="225"/>
      <c r="CG54" s="225"/>
      <c r="CM54" s="225"/>
      <c r="CN54" s="225"/>
    </row>
    <row r="55" spans="2:93" ht="52">
      <c r="B55" s="223" t="s">
        <v>108</v>
      </c>
      <c r="C55" s="223" t="s">
        <v>109</v>
      </c>
      <c r="D55" s="224">
        <v>2</v>
      </c>
      <c r="E55" s="224"/>
      <c r="F55" s="224" t="s">
        <v>110</v>
      </c>
      <c r="K55" s="12"/>
      <c r="M55" s="12"/>
      <c r="N55" s="225"/>
      <c r="P55" s="225"/>
      <c r="Q55" s="225"/>
      <c r="S55" s="225"/>
      <c r="T55" s="225"/>
      <c r="V55" s="225"/>
      <c r="W55" s="225"/>
      <c r="Y55" s="225"/>
      <c r="Z55" s="225"/>
      <c r="AB55" s="12"/>
      <c r="AC55" s="225"/>
      <c r="AE55" s="225"/>
      <c r="AF55" s="225"/>
      <c r="AH55" s="225"/>
      <c r="AW55" s="225"/>
      <c r="AX55" s="225"/>
      <c r="BR55" s="225"/>
      <c r="BV55" s="12"/>
      <c r="BX55" s="12"/>
      <c r="BY55" s="225"/>
      <c r="CA55" s="225"/>
      <c r="CB55" s="225"/>
      <c r="CD55" s="225"/>
      <c r="CG55" s="225"/>
      <c r="CM55" s="225"/>
      <c r="CN55" s="225"/>
    </row>
    <row r="56" spans="2:93" ht="65">
      <c r="B56" s="223" t="s">
        <v>111</v>
      </c>
      <c r="C56" s="223" t="s">
        <v>112</v>
      </c>
      <c r="D56" s="224">
        <v>3</v>
      </c>
      <c r="E56" s="224"/>
      <c r="F56" s="224" t="s">
        <v>113</v>
      </c>
      <c r="K56" s="12"/>
      <c r="M56" s="12"/>
      <c r="N56" s="225"/>
      <c r="P56" s="225"/>
      <c r="Q56" s="225"/>
      <c r="S56" s="225"/>
      <c r="T56" s="225"/>
      <c r="V56" s="225"/>
      <c r="W56" s="225"/>
      <c r="Y56" s="225"/>
      <c r="Z56" s="225"/>
      <c r="AB56" s="12"/>
      <c r="AC56" s="225"/>
      <c r="AE56" s="225"/>
      <c r="AF56" s="225"/>
      <c r="AH56" s="225"/>
      <c r="AW56" s="225"/>
      <c r="AX56" s="225"/>
      <c r="BR56" s="225"/>
      <c r="BV56" s="12"/>
      <c r="BX56" s="12"/>
      <c r="BY56" s="225"/>
      <c r="CA56" s="225"/>
      <c r="CB56" s="225"/>
      <c r="CD56" s="225"/>
      <c r="CG56" s="225"/>
      <c r="CM56" s="225"/>
      <c r="CN56" s="225"/>
    </row>
    <row r="57" spans="2:93" ht="65">
      <c r="B57" s="223" t="s">
        <v>111</v>
      </c>
      <c r="C57" s="223" t="s">
        <v>114</v>
      </c>
      <c r="D57" s="224">
        <v>9</v>
      </c>
      <c r="E57" s="224" t="s">
        <v>115</v>
      </c>
      <c r="F57" s="224" t="s">
        <v>113</v>
      </c>
      <c r="K57" s="12"/>
      <c r="M57" s="12"/>
      <c r="N57" s="225"/>
      <c r="P57" s="225"/>
      <c r="Q57" s="225"/>
      <c r="S57" s="225"/>
      <c r="T57" s="225"/>
      <c r="V57" s="225"/>
      <c r="W57" s="225"/>
      <c r="Y57" s="225"/>
      <c r="Z57" s="225"/>
      <c r="AB57" s="12"/>
      <c r="AC57" s="225"/>
      <c r="AE57" s="225"/>
      <c r="AF57" s="225"/>
      <c r="AH57" s="225"/>
      <c r="AW57" s="225"/>
      <c r="AX57" s="225"/>
      <c r="BR57" s="225"/>
      <c r="BV57" s="12"/>
      <c r="BX57" s="12"/>
      <c r="BY57" s="225"/>
      <c r="CA57" s="225"/>
      <c r="CB57" s="225"/>
      <c r="CD57" s="225"/>
      <c r="CG57" s="225"/>
      <c r="CM57" s="225"/>
      <c r="CN57" s="225"/>
    </row>
    <row r="58" spans="2:93" ht="78">
      <c r="B58" s="223" t="s">
        <v>116</v>
      </c>
      <c r="C58" s="223" t="s">
        <v>117</v>
      </c>
      <c r="D58" s="224">
        <v>4</v>
      </c>
      <c r="E58" s="224"/>
      <c r="F58" s="224" t="s">
        <v>118</v>
      </c>
      <c r="K58" s="12"/>
      <c r="M58" s="12"/>
      <c r="N58" s="225"/>
      <c r="P58" s="225"/>
      <c r="Q58" s="225"/>
      <c r="S58" s="225"/>
      <c r="T58" s="225"/>
      <c r="V58" s="225"/>
      <c r="W58" s="225"/>
      <c r="Y58" s="225"/>
      <c r="Z58" s="225"/>
      <c r="AB58" s="12"/>
      <c r="AC58" s="225"/>
      <c r="AE58" s="225"/>
      <c r="AF58" s="225"/>
      <c r="AH58" s="225"/>
      <c r="AW58" s="225"/>
      <c r="AX58" s="225"/>
      <c r="BR58" s="225"/>
      <c r="BV58" s="12"/>
      <c r="BX58" s="12"/>
      <c r="BY58" s="225"/>
      <c r="CA58" s="225"/>
      <c r="CB58" s="225"/>
      <c r="CD58" s="225"/>
      <c r="CG58" s="225"/>
      <c r="CM58" s="225"/>
      <c r="CN58" s="225"/>
    </row>
    <row r="59" spans="2:93" ht="78">
      <c r="B59" s="223" t="s">
        <v>116</v>
      </c>
      <c r="C59" s="223" t="s">
        <v>119</v>
      </c>
      <c r="D59" s="224">
        <v>6</v>
      </c>
      <c r="E59" s="224"/>
      <c r="F59" s="224" t="s">
        <v>120</v>
      </c>
      <c r="K59" s="12"/>
      <c r="M59" s="12"/>
      <c r="N59" s="225"/>
      <c r="P59" s="225"/>
      <c r="Q59" s="225"/>
      <c r="S59" s="225"/>
      <c r="T59" s="225"/>
      <c r="V59" s="225"/>
      <c r="W59" s="225"/>
      <c r="Y59" s="225"/>
      <c r="Z59" s="225"/>
      <c r="AB59" s="12"/>
      <c r="AC59" s="225"/>
      <c r="AE59" s="225"/>
      <c r="AF59" s="225"/>
      <c r="AH59" s="225"/>
      <c r="AW59" s="225"/>
      <c r="AX59" s="225"/>
      <c r="BR59" s="225"/>
      <c r="BV59" s="12"/>
      <c r="BX59" s="12"/>
      <c r="BY59" s="225"/>
      <c r="CA59" s="225"/>
      <c r="CB59" s="225"/>
      <c r="CD59" s="225"/>
      <c r="CG59" s="225"/>
      <c r="CM59" s="225"/>
      <c r="CN59" s="225"/>
    </row>
    <row r="60" spans="2:93" ht="104">
      <c r="B60" s="226" t="s">
        <v>121</v>
      </c>
      <c r="C60" s="226" t="s">
        <v>122</v>
      </c>
      <c r="D60" s="227"/>
      <c r="E60" s="227"/>
      <c r="F60" s="224"/>
      <c r="K60" s="12"/>
      <c r="M60" s="12"/>
      <c r="N60" s="225"/>
      <c r="P60" s="225"/>
      <c r="Q60" s="225"/>
      <c r="S60" s="225"/>
      <c r="T60" s="225"/>
      <c r="V60" s="225"/>
      <c r="W60" s="225"/>
      <c r="Y60" s="225"/>
      <c r="Z60" s="225"/>
      <c r="AB60" s="12"/>
      <c r="AC60" s="225"/>
      <c r="AE60" s="225"/>
      <c r="AF60" s="225"/>
      <c r="AH60" s="225"/>
      <c r="AW60" s="225"/>
      <c r="AX60" s="225"/>
      <c r="BR60" s="225"/>
      <c r="BV60" s="12"/>
      <c r="BX60" s="12"/>
      <c r="BY60" s="225"/>
      <c r="CA60" s="225"/>
      <c r="CB60" s="225"/>
      <c r="CD60" s="225"/>
      <c r="CG60" s="225"/>
      <c r="CM60" s="225"/>
      <c r="CN60" s="225"/>
    </row>
    <row r="61" spans="2:93" ht="52">
      <c r="B61" s="226" t="s">
        <v>121</v>
      </c>
      <c r="C61" s="226" t="s">
        <v>123</v>
      </c>
      <c r="D61" s="227">
        <v>7</v>
      </c>
      <c r="E61" s="227" t="s">
        <v>124</v>
      </c>
      <c r="F61" s="227" t="s">
        <v>125</v>
      </c>
      <c r="K61" s="12"/>
      <c r="M61" s="12"/>
      <c r="N61" s="225"/>
      <c r="P61" s="225"/>
      <c r="Q61" s="225"/>
      <c r="S61" s="225"/>
      <c r="T61" s="225"/>
      <c r="V61" s="225"/>
      <c r="W61" s="225"/>
      <c r="Y61" s="225"/>
      <c r="Z61" s="225"/>
      <c r="AB61" s="12"/>
      <c r="AC61" s="225"/>
      <c r="AE61" s="225"/>
      <c r="AF61" s="225"/>
      <c r="AH61" s="225"/>
      <c r="AW61" s="225"/>
      <c r="AX61" s="225"/>
      <c r="BR61" s="225"/>
      <c r="BV61" s="12"/>
      <c r="BX61" s="12"/>
      <c r="BY61" s="225"/>
      <c r="CA61" s="225"/>
      <c r="CB61" s="225"/>
      <c r="CD61" s="225"/>
      <c r="CG61" s="225"/>
      <c r="CM61" s="225"/>
      <c r="CN61" s="225"/>
    </row>
    <row r="62" spans="2:93" ht="52">
      <c r="B62" s="226" t="s">
        <v>121</v>
      </c>
      <c r="C62" s="226" t="s">
        <v>126</v>
      </c>
      <c r="D62" s="227">
        <v>8</v>
      </c>
      <c r="E62" s="227" t="s">
        <v>124</v>
      </c>
      <c r="F62" s="227" t="s">
        <v>125</v>
      </c>
      <c r="K62" s="12"/>
      <c r="M62" s="12"/>
      <c r="N62" s="225"/>
      <c r="P62" s="225"/>
      <c r="Q62" s="225"/>
      <c r="S62" s="225"/>
      <c r="T62" s="225"/>
      <c r="V62" s="225"/>
      <c r="W62" s="225"/>
      <c r="Y62" s="225"/>
      <c r="Z62" s="225"/>
      <c r="AB62" s="12"/>
      <c r="AC62" s="225"/>
      <c r="AE62" s="225"/>
      <c r="AF62" s="225"/>
      <c r="AH62" s="225"/>
      <c r="AW62" s="225"/>
      <c r="AX62" s="225"/>
      <c r="BR62" s="225"/>
      <c r="BV62" s="12"/>
      <c r="BX62" s="12"/>
      <c r="BY62" s="225"/>
      <c r="CA62" s="225"/>
      <c r="CB62" s="225"/>
      <c r="CD62" s="225"/>
      <c r="CG62" s="225"/>
      <c r="CM62" s="225"/>
      <c r="CN62" s="225"/>
    </row>
    <row r="63" spans="2:93"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BU63" s="228">
        <f>B2Monthly*13</f>
        <v>259.99999998700002</v>
      </c>
      <c r="BV63" s="228">
        <f>B3Monthly*13</f>
        <v>454.99999992199997</v>
      </c>
      <c r="BW63" s="228">
        <f>B3Monthly*13</f>
        <v>454.99999992199997</v>
      </c>
      <c r="BX63" s="228">
        <f>B1Monthy*13</f>
        <v>194.999999922</v>
      </c>
      <c r="BY63" s="228">
        <f>B1Monthy*13</f>
        <v>194.999999922</v>
      </c>
      <c r="BZ63" s="228">
        <f>B2Monthly*13</f>
        <v>259.99999998700002</v>
      </c>
      <c r="CA63" s="228">
        <f>B2Monthly*13</f>
        <v>259.99999998700002</v>
      </c>
      <c r="CB63" s="228">
        <f>B3Monthly*13</f>
        <v>454.99999992199997</v>
      </c>
      <c r="CC63" s="228">
        <f>B3Monthly*13</f>
        <v>454.99999992199997</v>
      </c>
    </row>
    <row r="65" spans="2:77">
      <c r="B65" s="212" t="s">
        <v>127</v>
      </c>
      <c r="BU65" s="10" t="s">
        <v>128</v>
      </c>
      <c r="BV65" s="10" t="s">
        <v>128</v>
      </c>
      <c r="BW65" s="10" t="s">
        <v>128</v>
      </c>
      <c r="BX65" s="10" t="s">
        <v>128</v>
      </c>
      <c r="BY65" s="10" t="s">
        <v>128</v>
      </c>
    </row>
    <row r="67" spans="2:77">
      <c r="B67" s="229" t="s">
        <v>129</v>
      </c>
      <c r="D67" s="229" t="s">
        <v>130</v>
      </c>
      <c r="E67" s="229" t="s">
        <v>131</v>
      </c>
    </row>
    <row r="68" spans="2:77" ht="13">
      <c r="B68" s="12" t="s">
        <v>41</v>
      </c>
      <c r="D68" s="230" t="s">
        <v>132</v>
      </c>
      <c r="E68" s="12" t="s">
        <v>133</v>
      </c>
      <c r="F68" s="12"/>
    </row>
    <row r="69" spans="2:77" ht="13">
      <c r="B69" s="12" t="s">
        <v>53</v>
      </c>
      <c r="D69" s="230" t="s">
        <v>134</v>
      </c>
      <c r="E69" s="231" t="s">
        <v>135</v>
      </c>
      <c r="F69" s="12"/>
    </row>
    <row r="70" spans="2:77" ht="13">
      <c r="B70" s="12" t="s">
        <v>59</v>
      </c>
      <c r="D70" s="230" t="s">
        <v>136</v>
      </c>
      <c r="E70" s="231" t="s">
        <v>137</v>
      </c>
      <c r="F70" s="12"/>
    </row>
    <row r="71" spans="2:77" ht="13">
      <c r="B71" s="12" t="s">
        <v>138</v>
      </c>
      <c r="D71" s="230"/>
      <c r="E71" s="231" t="s">
        <v>139</v>
      </c>
      <c r="F71" s="12"/>
    </row>
    <row r="72" spans="2:77" ht="13">
      <c r="B72" s="12" t="s">
        <v>140</v>
      </c>
      <c r="D72" s="230" t="s">
        <v>141</v>
      </c>
      <c r="E72" s="231" t="s">
        <v>142</v>
      </c>
      <c r="F72" s="12"/>
    </row>
    <row r="73" spans="2:77" ht="13">
      <c r="B73" s="12" t="s">
        <v>64</v>
      </c>
      <c r="D73" s="230" t="s">
        <v>143</v>
      </c>
      <c r="E73" s="231" t="s">
        <v>144</v>
      </c>
      <c r="F73" s="12"/>
    </row>
    <row r="74" spans="2:77" ht="13">
      <c r="B74" s="12" t="s">
        <v>56</v>
      </c>
      <c r="D74" s="230" t="s">
        <v>145</v>
      </c>
      <c r="E74" s="12" t="s">
        <v>146</v>
      </c>
    </row>
    <row r="75" spans="2:77" ht="13">
      <c r="B75" s="12" t="s">
        <v>66</v>
      </c>
      <c r="D75" s="230" t="s">
        <v>147</v>
      </c>
      <c r="E75" s="12" t="s">
        <v>148</v>
      </c>
    </row>
    <row r="76" spans="2:77">
      <c r="B76" s="10" t="s">
        <v>36</v>
      </c>
      <c r="E76" s="10" t="s">
        <v>149</v>
      </c>
    </row>
    <row r="77" spans="2:77">
      <c r="B77" s="10" t="s">
        <v>150</v>
      </c>
      <c r="D77" s="10" t="s">
        <v>151</v>
      </c>
      <c r="E77" s="231" t="s">
        <v>152</v>
      </c>
    </row>
    <row r="78" spans="2:77">
      <c r="B78" s="10" t="s">
        <v>153</v>
      </c>
      <c r="D78" s="10" t="s">
        <v>154</v>
      </c>
      <c r="E78" s="231" t="s">
        <v>152</v>
      </c>
      <c r="H78" s="12"/>
    </row>
    <row r="79" spans="2:77">
      <c r="H79" s="12"/>
    </row>
    <row r="80" spans="2:77">
      <c r="H80" s="12"/>
    </row>
    <row r="81" spans="8:81">
      <c r="H81" s="12"/>
      <c r="BZ81" s="10" t="s">
        <v>155</v>
      </c>
      <c r="CA81" s="10" t="s">
        <v>155</v>
      </c>
      <c r="CB81" s="10" t="s">
        <v>155</v>
      </c>
      <c r="CC81" s="10" t="s">
        <v>155</v>
      </c>
    </row>
  </sheetData>
  <mergeCells count="8">
    <mergeCell ref="G2:G4"/>
    <mergeCell ref="H2:H4"/>
    <mergeCell ref="J2:AJ2"/>
    <mergeCell ref="B2:B4"/>
    <mergeCell ref="C2:C4"/>
    <mergeCell ref="D2:D4"/>
    <mergeCell ref="E2:E4"/>
    <mergeCell ref="F2:F4"/>
  </mergeCells>
  <dataValidations count="1">
    <dataValidation type="list" allowBlank="1" showInputMessage="1" showErrorMessage="1" sqref="F54:F59 F61:F62">
      <formula1>BUNDLE</formula1>
      <formula2>0</formula2>
    </dataValidation>
  </dataValidations>
  <pageMargins left="0.2" right="0.2" top="0.25" bottom="0.25" header="0.51180555555555496" footer="0.51180555555555496"/>
  <pageSetup paperSize="0" scale="0" firstPageNumber="0" fitToHeight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6"/>
  <sheetViews>
    <sheetView windowProtection="1" tabSelected="1" zoomScale="86" zoomScaleNormal="86" zoomScalePageLayoutView="86" workbookViewId="0">
      <pane xSplit="1520" ySplit="1" activePane="bottomRight"/>
      <selection pane="topRight" activeCell="S1" sqref="S1"/>
      <selection pane="bottomLeft" activeCell="A3" sqref="A3"/>
      <selection pane="bottomRight" activeCell="C1" sqref="C1"/>
    </sheetView>
  </sheetViews>
  <sheetFormatPr baseColWidth="10" defaultColWidth="8.83203125" defaultRowHeight="13" x14ac:dyDescent="0"/>
  <cols>
    <col min="7" max="24" width="8.83203125" style="232"/>
  </cols>
  <sheetData>
    <row r="1" spans="1:24" s="237" customFormat="1" ht="130">
      <c r="A1" s="233"/>
      <c r="B1" s="234"/>
      <c r="C1" s="235" t="s">
        <v>156</v>
      </c>
      <c r="D1" s="235" t="s">
        <v>157</v>
      </c>
      <c r="E1" s="235" t="s">
        <v>158</v>
      </c>
      <c r="F1" s="235" t="s">
        <v>159</v>
      </c>
      <c r="G1" s="236" t="s">
        <v>160</v>
      </c>
      <c r="H1" s="236" t="s">
        <v>161</v>
      </c>
      <c r="I1" s="236" t="s">
        <v>162</v>
      </c>
      <c r="J1" s="236" t="s">
        <v>163</v>
      </c>
      <c r="K1" s="236" t="s">
        <v>164</v>
      </c>
      <c r="L1" s="236" t="s">
        <v>165</v>
      </c>
      <c r="M1" s="236" t="s">
        <v>166</v>
      </c>
      <c r="N1" s="236" t="s">
        <v>167</v>
      </c>
      <c r="O1" s="236" t="s">
        <v>168</v>
      </c>
      <c r="P1" s="236" t="s">
        <v>169</v>
      </c>
      <c r="Q1" s="236" t="s">
        <v>170</v>
      </c>
      <c r="R1" s="236" t="s">
        <v>171</v>
      </c>
      <c r="S1" s="236" t="s">
        <v>172</v>
      </c>
      <c r="T1" s="236" t="s">
        <v>173</v>
      </c>
      <c r="U1" s="236" t="s">
        <v>174</v>
      </c>
      <c r="V1" s="236" t="s">
        <v>175</v>
      </c>
      <c r="W1" s="236" t="s">
        <v>176</v>
      </c>
      <c r="X1" s="236" t="s">
        <v>177</v>
      </c>
    </row>
    <row r="2" spans="1:24" ht="39" hidden="1">
      <c r="A2" s="233"/>
      <c r="B2" s="238"/>
      <c r="C2" s="239" t="s">
        <v>178</v>
      </c>
      <c r="D2" s="239"/>
      <c r="E2" s="239"/>
      <c r="F2" s="239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</row>
    <row r="3" spans="1:24" ht="30" customHeight="1">
      <c r="A3" s="241"/>
      <c r="B3" s="4" t="s">
        <v>179</v>
      </c>
      <c r="C3" s="242" t="s">
        <v>180</v>
      </c>
      <c r="D3" s="242" t="s">
        <v>181</v>
      </c>
      <c r="E3" s="242" t="s">
        <v>182</v>
      </c>
      <c r="F3" s="242" t="s">
        <v>183</v>
      </c>
      <c r="G3" s="243" t="s">
        <v>184</v>
      </c>
      <c r="H3" s="244" t="s">
        <v>185</v>
      </c>
      <c r="I3" s="244" t="s">
        <v>186</v>
      </c>
      <c r="J3" s="243" t="s">
        <v>184</v>
      </c>
      <c r="K3" s="244" t="s">
        <v>185</v>
      </c>
      <c r="L3" s="244" t="s">
        <v>186</v>
      </c>
      <c r="M3" s="243" t="s">
        <v>184</v>
      </c>
      <c r="N3" s="244" t="s">
        <v>185</v>
      </c>
      <c r="O3" s="244" t="s">
        <v>186</v>
      </c>
      <c r="P3" s="243" t="s">
        <v>184</v>
      </c>
      <c r="Q3" s="244" t="s">
        <v>185</v>
      </c>
      <c r="R3" s="244" t="s">
        <v>186</v>
      </c>
      <c r="S3" s="243" t="s">
        <v>184</v>
      </c>
      <c r="T3" s="244" t="s">
        <v>185</v>
      </c>
      <c r="U3" s="244" t="s">
        <v>186</v>
      </c>
      <c r="V3" s="243" t="s">
        <v>184</v>
      </c>
      <c r="W3" s="244" t="s">
        <v>185</v>
      </c>
      <c r="X3" s="244" t="s">
        <v>186</v>
      </c>
    </row>
    <row r="4" spans="1:24" ht="24.75" customHeight="1">
      <c r="A4" s="241"/>
      <c r="B4" s="4"/>
      <c r="C4" s="245" t="s">
        <v>187</v>
      </c>
      <c r="D4" s="245" t="s">
        <v>188</v>
      </c>
      <c r="E4" s="245" t="s">
        <v>182</v>
      </c>
      <c r="F4" s="245" t="s">
        <v>189</v>
      </c>
      <c r="G4" s="246">
        <v>3468962342</v>
      </c>
      <c r="H4" s="246">
        <v>1999767471</v>
      </c>
      <c r="I4" s="246">
        <v>582508918</v>
      </c>
      <c r="J4" s="246">
        <v>3305765669</v>
      </c>
      <c r="K4" s="246">
        <v>1302452946</v>
      </c>
      <c r="L4" s="246">
        <v>30975985</v>
      </c>
      <c r="M4" s="246">
        <v>1587993159</v>
      </c>
      <c r="N4" s="246">
        <v>2606159253</v>
      </c>
      <c r="O4" s="246">
        <v>1114725299</v>
      </c>
      <c r="P4" s="246">
        <v>2266087287</v>
      </c>
      <c r="Q4" s="246">
        <v>3247210177</v>
      </c>
      <c r="R4" s="246">
        <v>1014641298</v>
      </c>
      <c r="S4" s="246">
        <v>4135464262</v>
      </c>
      <c r="T4" s="246">
        <v>664075570</v>
      </c>
      <c r="U4" s="246">
        <v>2383884371</v>
      </c>
      <c r="V4" s="246">
        <v>4106112144</v>
      </c>
      <c r="W4" s="246">
        <v>305291293</v>
      </c>
      <c r="X4" s="246">
        <v>372480893</v>
      </c>
    </row>
    <row r="5" spans="1:24" ht="132">
      <c r="A5" s="247"/>
      <c r="B5" s="4"/>
      <c r="C5" s="245" t="s">
        <v>190</v>
      </c>
      <c r="D5" s="245" t="s">
        <v>191</v>
      </c>
      <c r="E5" s="245" t="s">
        <v>192</v>
      </c>
      <c r="F5" s="245" t="s">
        <v>189</v>
      </c>
      <c r="G5" s="248" t="s">
        <v>193</v>
      </c>
      <c r="H5" s="248" t="s">
        <v>194</v>
      </c>
      <c r="I5" s="248" t="s">
        <v>195</v>
      </c>
      <c r="J5" s="248" t="s">
        <v>196</v>
      </c>
      <c r="K5" s="248" t="s">
        <v>197</v>
      </c>
      <c r="L5" s="248" t="s">
        <v>198</v>
      </c>
      <c r="M5" s="248" t="s">
        <v>199</v>
      </c>
      <c r="N5" s="248" t="s">
        <v>200</v>
      </c>
      <c r="O5" s="248" t="s">
        <v>201</v>
      </c>
      <c r="P5" s="248" t="s">
        <v>202</v>
      </c>
      <c r="Q5" s="248" t="s">
        <v>203</v>
      </c>
      <c r="R5" s="248" t="s">
        <v>204</v>
      </c>
      <c r="S5" s="248" t="s">
        <v>205</v>
      </c>
      <c r="T5" s="248" t="s">
        <v>206</v>
      </c>
      <c r="U5" s="248" t="s">
        <v>207</v>
      </c>
      <c r="V5" s="248" t="s">
        <v>208</v>
      </c>
      <c r="W5" s="248" t="s">
        <v>209</v>
      </c>
      <c r="X5" s="248" t="s">
        <v>210</v>
      </c>
    </row>
    <row r="6" spans="1:24" ht="24" customHeight="1">
      <c r="A6" s="241"/>
      <c r="B6" s="4"/>
      <c r="C6" s="245" t="s">
        <v>102</v>
      </c>
      <c r="D6" s="245" t="s">
        <v>211</v>
      </c>
      <c r="E6" s="245" t="s">
        <v>76</v>
      </c>
      <c r="F6" s="245" t="s">
        <v>212</v>
      </c>
      <c r="G6" s="249">
        <v>1</v>
      </c>
      <c r="H6" s="249">
        <v>2</v>
      </c>
      <c r="I6" s="249">
        <v>3</v>
      </c>
      <c r="J6" s="249">
        <v>1</v>
      </c>
      <c r="K6" s="249">
        <v>2</v>
      </c>
      <c r="L6" s="249">
        <v>3</v>
      </c>
      <c r="M6" s="249">
        <v>1</v>
      </c>
      <c r="N6" s="249">
        <v>2</v>
      </c>
      <c r="O6" s="249">
        <v>3</v>
      </c>
      <c r="P6" s="249">
        <v>1</v>
      </c>
      <c r="Q6" s="249">
        <v>2</v>
      </c>
      <c r="R6" s="249">
        <v>3</v>
      </c>
      <c r="S6" s="249">
        <v>1</v>
      </c>
      <c r="T6" s="249">
        <v>2</v>
      </c>
      <c r="U6" s="249">
        <v>3</v>
      </c>
      <c r="V6" s="249">
        <v>1</v>
      </c>
      <c r="W6" s="249">
        <v>2</v>
      </c>
      <c r="X6" s="249">
        <v>3</v>
      </c>
    </row>
    <row r="7" spans="1:24" s="237" customFormat="1" ht="76.5" customHeight="1">
      <c r="A7" s="233"/>
      <c r="B7" s="4"/>
      <c r="C7" s="245" t="s">
        <v>213</v>
      </c>
      <c r="D7" s="245" t="s">
        <v>214</v>
      </c>
      <c r="E7" s="245" t="s">
        <v>192</v>
      </c>
      <c r="F7" s="245" t="s">
        <v>215</v>
      </c>
      <c r="G7" s="250" t="s">
        <v>216</v>
      </c>
      <c r="H7" s="250" t="s">
        <v>217</v>
      </c>
      <c r="I7" s="250" t="s">
        <v>218</v>
      </c>
      <c r="J7" s="250" t="s">
        <v>219</v>
      </c>
      <c r="K7" s="250" t="s">
        <v>220</v>
      </c>
      <c r="L7" s="250" t="s">
        <v>221</v>
      </c>
      <c r="M7" s="251" t="s">
        <v>222</v>
      </c>
      <c r="N7" s="251" t="s">
        <v>217</v>
      </c>
      <c r="O7" s="251" t="s">
        <v>223</v>
      </c>
      <c r="P7" s="251" t="s">
        <v>219</v>
      </c>
      <c r="Q7" s="251" t="s">
        <v>224</v>
      </c>
      <c r="R7" s="251" t="s">
        <v>221</v>
      </c>
      <c r="S7" s="251" t="s">
        <v>216</v>
      </c>
      <c r="T7" s="251" t="s">
        <v>217</v>
      </c>
      <c r="U7" s="251" t="s">
        <v>223</v>
      </c>
      <c r="V7" s="251" t="s">
        <v>219</v>
      </c>
      <c r="W7" s="251" t="s">
        <v>224</v>
      </c>
      <c r="X7" s="251" t="s">
        <v>221</v>
      </c>
    </row>
    <row r="8" spans="1:24" ht="130">
      <c r="A8" s="241"/>
      <c r="B8" s="4"/>
      <c r="C8" s="245" t="s">
        <v>225</v>
      </c>
      <c r="D8" s="245" t="s">
        <v>226</v>
      </c>
      <c r="E8" s="245" t="s">
        <v>192</v>
      </c>
      <c r="F8" s="245" t="s">
        <v>189</v>
      </c>
      <c r="G8" s="252" t="s">
        <v>227</v>
      </c>
      <c r="H8" s="252" t="s">
        <v>228</v>
      </c>
      <c r="I8" s="252" t="s">
        <v>229</v>
      </c>
      <c r="J8" s="252" t="s">
        <v>230</v>
      </c>
      <c r="K8" s="252" t="s">
        <v>231</v>
      </c>
      <c r="L8" s="252" t="s">
        <v>232</v>
      </c>
      <c r="M8" s="252" t="s">
        <v>233</v>
      </c>
      <c r="N8" s="252" t="s">
        <v>234</v>
      </c>
      <c r="O8" s="252" t="s">
        <v>235</v>
      </c>
      <c r="P8" s="252" t="s">
        <v>236</v>
      </c>
      <c r="Q8" s="252" t="s">
        <v>237</v>
      </c>
      <c r="R8" s="252" t="s">
        <v>238</v>
      </c>
      <c r="S8" s="252" t="s">
        <v>239</v>
      </c>
      <c r="T8" s="252" t="s">
        <v>240</v>
      </c>
      <c r="U8" s="252" t="s">
        <v>241</v>
      </c>
      <c r="V8" s="252" t="s">
        <v>242</v>
      </c>
      <c r="W8" s="252" t="s">
        <v>243</v>
      </c>
      <c r="X8" s="252" t="s">
        <v>244</v>
      </c>
    </row>
    <row r="9" spans="1:24" ht="208">
      <c r="A9" s="241"/>
      <c r="B9" s="4"/>
      <c r="C9" s="245" t="s">
        <v>245</v>
      </c>
      <c r="D9" s="245" t="s">
        <v>246</v>
      </c>
      <c r="E9" s="245" t="s">
        <v>247</v>
      </c>
      <c r="F9" s="245" t="s">
        <v>247</v>
      </c>
      <c r="G9" s="253" t="s">
        <v>248</v>
      </c>
      <c r="H9" s="253" t="s">
        <v>249</v>
      </c>
      <c r="I9" s="253" t="s">
        <v>250</v>
      </c>
      <c r="J9" s="253" t="s">
        <v>251</v>
      </c>
      <c r="K9" s="253" t="s">
        <v>252</v>
      </c>
      <c r="L9" s="253" t="s">
        <v>253</v>
      </c>
      <c r="M9" s="253" t="s">
        <v>248</v>
      </c>
      <c r="N9" s="253" t="s">
        <v>249</v>
      </c>
      <c r="O9" s="253" t="s">
        <v>250</v>
      </c>
      <c r="P9" s="253" t="s">
        <v>251</v>
      </c>
      <c r="Q9" s="253" t="s">
        <v>252</v>
      </c>
      <c r="R9" s="253" t="s">
        <v>253</v>
      </c>
      <c r="S9" s="253" t="s">
        <v>248</v>
      </c>
      <c r="T9" s="253" t="s">
        <v>254</v>
      </c>
      <c r="U9" s="253" t="s">
        <v>250</v>
      </c>
      <c r="V9" s="253" t="s">
        <v>251</v>
      </c>
      <c r="W9" s="253" t="s">
        <v>255</v>
      </c>
      <c r="X9" s="253" t="s">
        <v>256</v>
      </c>
    </row>
    <row r="10" spans="1:24" s="237" customFormat="1" ht="26">
      <c r="A10" s="233"/>
      <c r="B10" s="4"/>
      <c r="C10" s="242" t="s">
        <v>257</v>
      </c>
      <c r="D10" s="242"/>
      <c r="E10" s="242" t="s">
        <v>192</v>
      </c>
      <c r="F10" s="242" t="s">
        <v>258</v>
      </c>
      <c r="G10" s="254" t="s">
        <v>259</v>
      </c>
      <c r="H10" s="254" t="s">
        <v>260</v>
      </c>
      <c r="I10" s="254" t="s">
        <v>261</v>
      </c>
      <c r="J10" s="254" t="s">
        <v>262</v>
      </c>
      <c r="K10" s="254" t="s">
        <v>263</v>
      </c>
      <c r="L10" s="254" t="s">
        <v>264</v>
      </c>
      <c r="M10" s="254" t="s">
        <v>259</v>
      </c>
      <c r="N10" s="254" t="s">
        <v>260</v>
      </c>
      <c r="O10" s="254" t="s">
        <v>261</v>
      </c>
      <c r="P10" s="254" t="s">
        <v>262</v>
      </c>
      <c r="Q10" s="254" t="s">
        <v>263</v>
      </c>
      <c r="R10" s="254" t="s">
        <v>265</v>
      </c>
      <c r="S10" s="254" t="s">
        <v>259</v>
      </c>
      <c r="T10" s="254" t="s">
        <v>260</v>
      </c>
      <c r="U10" s="254" t="s">
        <v>261</v>
      </c>
      <c r="V10" s="254" t="s">
        <v>262</v>
      </c>
      <c r="W10" s="254" t="s">
        <v>263</v>
      </c>
      <c r="X10" s="254" t="s">
        <v>265</v>
      </c>
    </row>
    <row r="11" spans="1:24" ht="43.5" customHeight="1">
      <c r="A11" s="241"/>
      <c r="B11" s="4"/>
      <c r="C11" s="245" t="s">
        <v>266</v>
      </c>
      <c r="D11" s="245" t="s">
        <v>267</v>
      </c>
      <c r="E11" s="245" t="s">
        <v>192</v>
      </c>
      <c r="F11" s="245" t="s">
        <v>268</v>
      </c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</row>
    <row r="12" spans="1:24" ht="31.5" customHeight="1">
      <c r="A12" s="241"/>
      <c r="B12" s="4"/>
      <c r="C12" s="245" t="s">
        <v>269</v>
      </c>
      <c r="D12" s="245" t="s">
        <v>270</v>
      </c>
      <c r="E12" s="245" t="s">
        <v>192</v>
      </c>
      <c r="F12" s="245" t="s">
        <v>268</v>
      </c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</row>
    <row r="13" spans="1:24" ht="143">
      <c r="A13" s="241"/>
      <c r="B13" s="4"/>
      <c r="C13" s="245" t="s">
        <v>271</v>
      </c>
      <c r="D13" s="245" t="s">
        <v>272</v>
      </c>
      <c r="E13" s="245" t="s">
        <v>182</v>
      </c>
      <c r="F13" s="245" t="s">
        <v>273</v>
      </c>
      <c r="G13" s="255" t="s">
        <v>274</v>
      </c>
      <c r="H13" s="255" t="s">
        <v>275</v>
      </c>
      <c r="I13" s="255" t="s">
        <v>276</v>
      </c>
      <c r="J13" s="255" t="s">
        <v>274</v>
      </c>
      <c r="K13" s="255" t="s">
        <v>275</v>
      </c>
      <c r="L13" s="255" t="s">
        <v>276</v>
      </c>
      <c r="M13" s="255" t="s">
        <v>274</v>
      </c>
      <c r="N13" s="255" t="s">
        <v>275</v>
      </c>
      <c r="O13" s="255" t="s">
        <v>276</v>
      </c>
      <c r="P13" s="255" t="s">
        <v>274</v>
      </c>
      <c r="Q13" s="255" t="s">
        <v>275</v>
      </c>
      <c r="R13" s="255" t="s">
        <v>276</v>
      </c>
      <c r="S13" s="255" t="s">
        <v>274</v>
      </c>
      <c r="T13" s="255" t="s">
        <v>275</v>
      </c>
      <c r="U13" s="255" t="s">
        <v>276</v>
      </c>
      <c r="V13" s="255" t="s">
        <v>274</v>
      </c>
      <c r="W13" s="255" t="s">
        <v>275</v>
      </c>
      <c r="X13" s="255" t="s">
        <v>276</v>
      </c>
    </row>
    <row r="14" spans="1:24" ht="130">
      <c r="A14" s="241"/>
      <c r="B14" s="4"/>
      <c r="C14" s="245" t="s">
        <v>277</v>
      </c>
      <c r="D14" s="245" t="s">
        <v>278</v>
      </c>
      <c r="E14" s="245" t="s">
        <v>192</v>
      </c>
      <c r="F14" s="245" t="s">
        <v>268</v>
      </c>
      <c r="G14" s="256" t="s">
        <v>279</v>
      </c>
      <c r="H14" s="256" t="s">
        <v>279</v>
      </c>
      <c r="I14" s="256" t="s">
        <v>279</v>
      </c>
      <c r="J14" s="256" t="s">
        <v>280</v>
      </c>
      <c r="K14" s="256" t="s">
        <v>280</v>
      </c>
      <c r="L14" s="256" t="s">
        <v>280</v>
      </c>
      <c r="M14" s="256" t="s">
        <v>281</v>
      </c>
      <c r="N14" s="256" t="s">
        <v>281</v>
      </c>
      <c r="O14" s="256" t="s">
        <v>281</v>
      </c>
      <c r="P14" s="256" t="s">
        <v>282</v>
      </c>
      <c r="Q14" s="256" t="s">
        <v>282</v>
      </c>
      <c r="R14" s="256" t="s">
        <v>282</v>
      </c>
      <c r="S14" s="256" t="s">
        <v>283</v>
      </c>
      <c r="T14" s="256" t="s">
        <v>283</v>
      </c>
      <c r="U14" s="256" t="s">
        <v>283</v>
      </c>
      <c r="V14" s="256" t="s">
        <v>284</v>
      </c>
      <c r="W14" s="256" t="s">
        <v>284</v>
      </c>
      <c r="X14" s="256" t="s">
        <v>284</v>
      </c>
    </row>
    <row r="15" spans="1:24" ht="51.75" customHeight="1">
      <c r="A15" s="241"/>
      <c r="B15" s="4"/>
      <c r="C15" s="245" t="s">
        <v>285</v>
      </c>
      <c r="D15" s="245" t="s">
        <v>286</v>
      </c>
      <c r="E15" s="245" t="s">
        <v>192</v>
      </c>
      <c r="F15" s="245" t="s">
        <v>268</v>
      </c>
      <c r="G15" s="256" t="s">
        <v>287</v>
      </c>
      <c r="H15" s="256" t="s">
        <v>288</v>
      </c>
      <c r="I15" s="256" t="s">
        <v>289</v>
      </c>
      <c r="J15" s="256" t="s">
        <v>290</v>
      </c>
      <c r="K15" s="256" t="s">
        <v>291</v>
      </c>
      <c r="L15" s="256" t="s">
        <v>292</v>
      </c>
      <c r="M15" s="256" t="s">
        <v>287</v>
      </c>
      <c r="N15" s="256" t="s">
        <v>288</v>
      </c>
      <c r="O15" s="256" t="s">
        <v>289</v>
      </c>
      <c r="P15" s="256" t="s">
        <v>290</v>
      </c>
      <c r="Q15" s="256" t="s">
        <v>291</v>
      </c>
      <c r="R15" s="256" t="s">
        <v>292</v>
      </c>
      <c r="S15" s="256" t="s">
        <v>287</v>
      </c>
      <c r="T15" s="256" t="s">
        <v>288</v>
      </c>
      <c r="U15" s="256" t="s">
        <v>289</v>
      </c>
      <c r="V15" s="256" t="s">
        <v>290</v>
      </c>
      <c r="W15" s="256" t="s">
        <v>291</v>
      </c>
      <c r="X15" s="256" t="s">
        <v>292</v>
      </c>
    </row>
    <row r="16" spans="1:24" ht="78">
      <c r="A16" s="241"/>
      <c r="B16" s="4"/>
      <c r="C16" s="245" t="s">
        <v>293</v>
      </c>
      <c r="D16" s="245" t="s">
        <v>294</v>
      </c>
      <c r="E16" s="245" t="s">
        <v>192</v>
      </c>
      <c r="F16" s="245" t="s">
        <v>268</v>
      </c>
      <c r="G16" s="250" t="s">
        <v>295</v>
      </c>
      <c r="H16" s="250" t="s">
        <v>296</v>
      </c>
      <c r="I16" s="250" t="s">
        <v>297</v>
      </c>
      <c r="J16" s="250" t="s">
        <v>295</v>
      </c>
      <c r="K16" s="250" t="s">
        <v>296</v>
      </c>
      <c r="L16" s="250" t="s">
        <v>297</v>
      </c>
      <c r="M16" s="250" t="s">
        <v>295</v>
      </c>
      <c r="N16" s="250" t="s">
        <v>296</v>
      </c>
      <c r="O16" s="250" t="s">
        <v>297</v>
      </c>
      <c r="P16" s="250" t="s">
        <v>295</v>
      </c>
      <c r="Q16" s="250" t="s">
        <v>296</v>
      </c>
      <c r="R16" s="250" t="s">
        <v>297</v>
      </c>
      <c r="S16" s="250" t="s">
        <v>295</v>
      </c>
      <c r="T16" s="250" t="s">
        <v>296</v>
      </c>
      <c r="U16" s="250" t="s">
        <v>297</v>
      </c>
      <c r="V16" s="250" t="s">
        <v>295</v>
      </c>
      <c r="W16" s="250" t="s">
        <v>296</v>
      </c>
      <c r="X16" s="250" t="s">
        <v>297</v>
      </c>
    </row>
    <row r="17" spans="1:24" ht="104">
      <c r="A17" s="241"/>
      <c r="B17" s="4"/>
      <c r="C17" s="245" t="s">
        <v>298</v>
      </c>
      <c r="D17" s="245" t="s">
        <v>299</v>
      </c>
      <c r="E17" s="245" t="s">
        <v>192</v>
      </c>
      <c r="F17" s="245" t="s">
        <v>268</v>
      </c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</row>
    <row r="18" spans="1:24" ht="31.5" customHeight="1">
      <c r="A18" s="241"/>
      <c r="B18" s="4"/>
      <c r="C18" s="245" t="s">
        <v>300</v>
      </c>
      <c r="D18" s="245" t="s">
        <v>301</v>
      </c>
      <c r="E18" s="245" t="s">
        <v>192</v>
      </c>
      <c r="F18" s="245" t="s">
        <v>268</v>
      </c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</row>
    <row r="19" spans="1:24" ht="31.5" customHeight="1">
      <c r="A19" s="241"/>
      <c r="B19" s="4"/>
      <c r="C19" s="245" t="s">
        <v>302</v>
      </c>
      <c r="D19" s="245" t="s">
        <v>303</v>
      </c>
      <c r="E19" s="245" t="s">
        <v>192</v>
      </c>
      <c r="F19" s="245" t="s">
        <v>268</v>
      </c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</row>
    <row r="20" spans="1:24" ht="36.75" customHeight="1">
      <c r="A20" s="257"/>
      <c r="B20" s="4"/>
      <c r="C20" s="245" t="s">
        <v>304</v>
      </c>
      <c r="D20" s="245" t="s">
        <v>305</v>
      </c>
      <c r="E20" s="245" t="s">
        <v>192</v>
      </c>
      <c r="F20" s="245" t="s">
        <v>268</v>
      </c>
      <c r="G20" s="258" t="s">
        <v>306</v>
      </c>
      <c r="H20" s="258" t="s">
        <v>306</v>
      </c>
      <c r="I20" s="258" t="s">
        <v>306</v>
      </c>
      <c r="J20" s="258" t="s">
        <v>307</v>
      </c>
      <c r="K20" s="258" t="s">
        <v>307</v>
      </c>
      <c r="L20" s="258" t="s">
        <v>307</v>
      </c>
      <c r="M20" s="258" t="s">
        <v>306</v>
      </c>
      <c r="N20" s="258" t="s">
        <v>306</v>
      </c>
      <c r="O20" s="258" t="s">
        <v>306</v>
      </c>
      <c r="P20" s="258" t="s">
        <v>307</v>
      </c>
      <c r="Q20" s="258" t="s">
        <v>307</v>
      </c>
      <c r="R20" s="258" t="s">
        <v>307</v>
      </c>
      <c r="S20" s="258" t="s">
        <v>306</v>
      </c>
      <c r="T20" s="258" t="s">
        <v>306</v>
      </c>
      <c r="U20" s="258" t="s">
        <v>306</v>
      </c>
      <c r="V20" s="258" t="s">
        <v>307</v>
      </c>
      <c r="W20" s="258" t="s">
        <v>307</v>
      </c>
      <c r="X20" s="258" t="s">
        <v>307</v>
      </c>
    </row>
    <row r="21" spans="1:24" ht="36.75" customHeight="1">
      <c r="A21" s="241"/>
      <c r="B21" s="4"/>
      <c r="C21" s="245" t="s">
        <v>308</v>
      </c>
      <c r="D21" s="245" t="s">
        <v>305</v>
      </c>
      <c r="E21" s="245" t="s">
        <v>192</v>
      </c>
      <c r="F21" s="245" t="s">
        <v>268</v>
      </c>
      <c r="G21" s="258" t="s">
        <v>309</v>
      </c>
      <c r="H21" s="258" t="s">
        <v>310</v>
      </c>
      <c r="I21" s="258" t="s">
        <v>310</v>
      </c>
      <c r="J21" s="258" t="s">
        <v>309</v>
      </c>
      <c r="K21" s="258" t="s">
        <v>310</v>
      </c>
      <c r="L21" s="258" t="s">
        <v>310</v>
      </c>
      <c r="M21" s="258" t="s">
        <v>309</v>
      </c>
      <c r="N21" s="258" t="s">
        <v>310</v>
      </c>
      <c r="O21" s="258" t="s">
        <v>310</v>
      </c>
      <c r="P21" s="258" t="s">
        <v>309</v>
      </c>
      <c r="Q21" s="258" t="s">
        <v>310</v>
      </c>
      <c r="R21" s="258" t="s">
        <v>310</v>
      </c>
      <c r="S21" s="258" t="s">
        <v>309</v>
      </c>
      <c r="T21" s="258" t="s">
        <v>310</v>
      </c>
      <c r="U21" s="258" t="s">
        <v>310</v>
      </c>
      <c r="V21" s="258" t="s">
        <v>309</v>
      </c>
      <c r="W21" s="258" t="s">
        <v>310</v>
      </c>
      <c r="X21" s="258" t="s">
        <v>310</v>
      </c>
    </row>
    <row r="22" spans="1:24" ht="36.75" customHeight="1">
      <c r="A22" s="241"/>
      <c r="B22" s="4"/>
      <c r="C22" s="245" t="s">
        <v>311</v>
      </c>
      <c r="D22" s="245" t="s">
        <v>312</v>
      </c>
      <c r="E22" s="245" t="s">
        <v>192</v>
      </c>
      <c r="F22" s="245" t="s">
        <v>268</v>
      </c>
    </row>
    <row r="23" spans="1:24" ht="36.75" customHeight="1">
      <c r="A23" s="241"/>
      <c r="B23" s="4"/>
      <c r="C23" s="245" t="s">
        <v>313</v>
      </c>
      <c r="D23" s="245" t="s">
        <v>314</v>
      </c>
      <c r="E23" s="245" t="s">
        <v>192</v>
      </c>
      <c r="F23" s="245" t="s">
        <v>268</v>
      </c>
    </row>
    <row r="24" spans="1:24" ht="54" customHeight="1">
      <c r="A24" s="241"/>
      <c r="B24" s="4"/>
      <c r="C24" s="242" t="s">
        <v>315</v>
      </c>
      <c r="D24" s="242" t="s">
        <v>316</v>
      </c>
      <c r="E24" s="242" t="s">
        <v>192</v>
      </c>
      <c r="F24" s="242" t="s">
        <v>317</v>
      </c>
      <c r="G24" s="249" t="s">
        <v>318</v>
      </c>
      <c r="H24" s="249" t="s">
        <v>318</v>
      </c>
      <c r="I24" s="249" t="s">
        <v>318</v>
      </c>
      <c r="J24" s="249" t="s">
        <v>319</v>
      </c>
      <c r="K24" s="249" t="s">
        <v>319</v>
      </c>
      <c r="L24" s="249" t="s">
        <v>319</v>
      </c>
      <c r="M24" s="249" t="s">
        <v>318</v>
      </c>
      <c r="N24" s="249" t="s">
        <v>318</v>
      </c>
      <c r="O24" s="249" t="s">
        <v>318</v>
      </c>
      <c r="P24" s="249" t="s">
        <v>319</v>
      </c>
      <c r="Q24" s="249" t="s">
        <v>319</v>
      </c>
      <c r="R24" s="249" t="s">
        <v>319</v>
      </c>
      <c r="S24" s="249" t="s">
        <v>318</v>
      </c>
      <c r="T24" s="249" t="s">
        <v>318</v>
      </c>
      <c r="U24" s="249" t="s">
        <v>318</v>
      </c>
      <c r="V24" s="249" t="s">
        <v>319</v>
      </c>
      <c r="W24" s="249" t="s">
        <v>319</v>
      </c>
      <c r="X24" s="249" t="s">
        <v>319</v>
      </c>
    </row>
    <row r="25" spans="1:24" ht="39">
      <c r="A25" s="241"/>
      <c r="B25" s="4"/>
      <c r="C25" s="242" t="s">
        <v>320</v>
      </c>
      <c r="D25" s="242"/>
      <c r="E25" s="242" t="s">
        <v>192</v>
      </c>
      <c r="F25" s="242" t="s">
        <v>321</v>
      </c>
      <c r="G25" s="249" t="s">
        <v>322</v>
      </c>
      <c r="H25" s="249" t="s">
        <v>322</v>
      </c>
      <c r="I25" s="249" t="s">
        <v>322</v>
      </c>
      <c r="J25" s="249" t="s">
        <v>322</v>
      </c>
      <c r="K25" s="249" t="s">
        <v>322</v>
      </c>
      <c r="L25" s="249" t="s">
        <v>322</v>
      </c>
      <c r="M25" s="249" t="s">
        <v>323</v>
      </c>
      <c r="N25" s="249" t="s">
        <v>323</v>
      </c>
      <c r="O25" s="249" t="s">
        <v>323</v>
      </c>
      <c r="P25" s="249" t="s">
        <v>323</v>
      </c>
      <c r="Q25" s="249" t="s">
        <v>323</v>
      </c>
      <c r="R25" s="249" t="s">
        <v>323</v>
      </c>
      <c r="S25" s="249" t="s">
        <v>324</v>
      </c>
      <c r="T25" s="249" t="s">
        <v>324</v>
      </c>
      <c r="U25" s="249" t="s">
        <v>324</v>
      </c>
      <c r="V25" s="249" t="s">
        <v>324</v>
      </c>
      <c r="W25" s="249" t="s">
        <v>324</v>
      </c>
      <c r="X25" s="249" t="s">
        <v>324</v>
      </c>
    </row>
    <row r="26" spans="1:24" ht="364">
      <c r="A26" s="241"/>
      <c r="B26" s="4"/>
      <c r="C26" s="245" t="s">
        <v>325</v>
      </c>
      <c r="D26" s="245" t="s">
        <v>326</v>
      </c>
      <c r="E26" s="245" t="s">
        <v>192</v>
      </c>
      <c r="F26" s="245" t="s">
        <v>247</v>
      </c>
      <c r="G26" s="259" t="s">
        <v>327</v>
      </c>
      <c r="H26" s="259" t="s">
        <v>327</v>
      </c>
      <c r="I26" s="259" t="s">
        <v>327</v>
      </c>
      <c r="J26" s="259" t="s">
        <v>327</v>
      </c>
      <c r="K26" s="259" t="s">
        <v>327</v>
      </c>
      <c r="L26" s="259" t="s">
        <v>327</v>
      </c>
      <c r="M26" s="259" t="s">
        <v>327</v>
      </c>
      <c r="N26" s="259" t="s">
        <v>327</v>
      </c>
      <c r="O26" s="259" t="s">
        <v>327</v>
      </c>
      <c r="P26" s="259" t="s">
        <v>327</v>
      </c>
      <c r="Q26" s="259" t="s">
        <v>327</v>
      </c>
      <c r="R26" s="259" t="s">
        <v>327</v>
      </c>
      <c r="S26" s="259" t="s">
        <v>327</v>
      </c>
      <c r="T26" s="259" t="s">
        <v>327</v>
      </c>
      <c r="U26" s="259" t="s">
        <v>327</v>
      </c>
      <c r="V26" s="259" t="s">
        <v>327</v>
      </c>
      <c r="W26" s="259" t="s">
        <v>327</v>
      </c>
      <c r="X26" s="259" t="s">
        <v>327</v>
      </c>
    </row>
    <row r="27" spans="1:24" ht="55.5" customHeight="1">
      <c r="A27" s="241"/>
      <c r="B27" s="4"/>
      <c r="C27" s="260" t="s">
        <v>328</v>
      </c>
      <c r="D27" s="260" t="s">
        <v>329</v>
      </c>
      <c r="E27" s="260" t="s">
        <v>76</v>
      </c>
      <c r="F27" s="260" t="s">
        <v>247</v>
      </c>
      <c r="G27" s="261" t="str">
        <f t="shared" ref="G27:X27" si="0">CONCATENATE(G3,"-",G10,"-",G25)</f>
        <v>NYTimes: Web + Smartphone App-$90.99 for first 52 Weeks-Education</v>
      </c>
      <c r="H27" s="261" t="str">
        <f t="shared" si="0"/>
        <v>NYTimes: Web + Tablet App-$120.99 for first 52 Weeks-Education</v>
      </c>
      <c r="I27" s="261" t="str">
        <f t="shared" si="0"/>
        <v>NYTimes: All Digital Access-$ 210.99 for first 52 Weeks-Education</v>
      </c>
      <c r="J27" s="261" t="str">
        <f t="shared" si="0"/>
        <v>NYTimes: Web + Smartphone App-$66.62 for first 39 Weeks-Education</v>
      </c>
      <c r="K27" s="261" t="str">
        <f t="shared" si="0"/>
        <v>NYTimes: Web + Tablet App-$88.49 for first 39 Weeks-Education</v>
      </c>
      <c r="L27" s="261" t="str">
        <f t="shared" si="0"/>
        <v>NYTimes: All Digital Access-$154.12 for first 39 Weeks-Education</v>
      </c>
      <c r="M27" s="261" t="str">
        <f t="shared" si="0"/>
        <v>NYTimes: Web + Smartphone App-$90.99 for first 52 Weeks-K-12</v>
      </c>
      <c r="N27" s="261" t="str">
        <f t="shared" si="0"/>
        <v>NYTimes: Web + Tablet App-$120.99 for first 52 Weeks-K-12</v>
      </c>
      <c r="O27" s="261" t="str">
        <f t="shared" si="0"/>
        <v>NYTimes: All Digital Access-$ 210.99 for first 52 Weeks-K-12</v>
      </c>
      <c r="P27" s="261" t="str">
        <f t="shared" si="0"/>
        <v>NYTimes: Web + Smartphone App-$66.62 for first 39 Weeks-K-12</v>
      </c>
      <c r="Q27" s="261" t="str">
        <f t="shared" si="0"/>
        <v>NYTimes: Web + Tablet App-$88.49 for first 39 Weeks-K-12</v>
      </c>
      <c r="R27" s="261" t="str">
        <f t="shared" si="0"/>
        <v>NYTimes: All Digital Access-$ 154.12 for first 39 Weeks-K-12</v>
      </c>
      <c r="S27" s="261" t="str">
        <f t="shared" si="0"/>
        <v>NYTimes: Web + Smartphone App-$90.99 for first 52 Weeks-International Education</v>
      </c>
      <c r="T27" s="261" t="str">
        <f t="shared" si="0"/>
        <v>NYTimes: Web + Tablet App-$120.99 for first 52 Weeks-International Education</v>
      </c>
      <c r="U27" s="261" t="str">
        <f t="shared" si="0"/>
        <v>NYTimes: All Digital Access-$ 210.99 for first 52 Weeks-International Education</v>
      </c>
      <c r="V27" s="261" t="str">
        <f t="shared" si="0"/>
        <v>NYTimes: Web + Smartphone App-$66.62 for first 39 Weeks-International Education</v>
      </c>
      <c r="W27" s="261" t="str">
        <f t="shared" si="0"/>
        <v>NYTimes: Web + Tablet App-$88.49 for first 39 Weeks-International Education</v>
      </c>
      <c r="X27" s="261" t="str">
        <f t="shared" si="0"/>
        <v>NYTimes: All Digital Access-$ 154.12 for first 39 Weeks-International Education</v>
      </c>
    </row>
    <row r="28" spans="1:24" ht="26">
      <c r="A28" s="241"/>
      <c r="B28" s="4"/>
      <c r="C28" s="245" t="s">
        <v>330</v>
      </c>
      <c r="D28" s="245" t="s">
        <v>331</v>
      </c>
      <c r="E28" s="245" t="s">
        <v>192</v>
      </c>
      <c r="F28" s="245" t="s">
        <v>268</v>
      </c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</row>
    <row r="29" spans="1:24" ht="409">
      <c r="A29" s="241"/>
      <c r="B29" s="4"/>
      <c r="C29" s="245" t="s">
        <v>332</v>
      </c>
      <c r="D29" s="245" t="s">
        <v>333</v>
      </c>
      <c r="E29" s="245" t="s">
        <v>334</v>
      </c>
      <c r="F29" s="245" t="s">
        <v>189</v>
      </c>
      <c r="G29" s="262" t="s">
        <v>335</v>
      </c>
      <c r="H29" s="262" t="s">
        <v>335</v>
      </c>
      <c r="I29" s="262" t="s">
        <v>335</v>
      </c>
      <c r="J29" s="262" t="s">
        <v>335</v>
      </c>
      <c r="K29" s="262" t="s">
        <v>335</v>
      </c>
      <c r="L29" s="262" t="s">
        <v>335</v>
      </c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</row>
    <row r="30" spans="1:24" ht="169">
      <c r="A30" s="241"/>
      <c r="B30" s="4"/>
      <c r="C30" s="245" t="s">
        <v>336</v>
      </c>
      <c r="D30" s="245" t="s">
        <v>337</v>
      </c>
      <c r="E30" s="245" t="s">
        <v>334</v>
      </c>
      <c r="F30" s="245" t="s">
        <v>189</v>
      </c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</row>
    <row r="31" spans="1:24" ht="130">
      <c r="A31" s="241"/>
      <c r="B31" s="4"/>
      <c r="C31" s="245" t="s">
        <v>338</v>
      </c>
      <c r="D31" s="245" t="s">
        <v>339</v>
      </c>
      <c r="E31" s="245" t="s">
        <v>334</v>
      </c>
      <c r="F31" s="245" t="s">
        <v>189</v>
      </c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  <c r="X31" s="249"/>
    </row>
    <row r="32" spans="1:24" ht="52">
      <c r="A32" s="241"/>
      <c r="B32" s="4"/>
      <c r="C32" s="245" t="s">
        <v>340</v>
      </c>
      <c r="D32" s="245" t="s">
        <v>341</v>
      </c>
      <c r="E32" s="245" t="s">
        <v>182</v>
      </c>
      <c r="F32" s="245" t="s">
        <v>189</v>
      </c>
      <c r="G32" s="249">
        <v>0</v>
      </c>
      <c r="H32" s="249">
        <v>0</v>
      </c>
      <c r="I32" s="249">
        <v>0</v>
      </c>
      <c r="J32" s="249">
        <v>0</v>
      </c>
      <c r="K32" s="249">
        <v>0</v>
      </c>
      <c r="L32" s="249">
        <v>0</v>
      </c>
      <c r="M32" s="249">
        <v>0</v>
      </c>
      <c r="N32" s="249">
        <v>0</v>
      </c>
      <c r="O32" s="249">
        <v>0</v>
      </c>
      <c r="P32" s="249">
        <v>0</v>
      </c>
      <c r="Q32" s="249">
        <v>0</v>
      </c>
      <c r="R32" s="249">
        <v>0</v>
      </c>
      <c r="S32" s="249">
        <v>0</v>
      </c>
      <c r="T32" s="249">
        <v>0</v>
      </c>
      <c r="U32" s="249">
        <v>0</v>
      </c>
      <c r="V32" s="249">
        <v>0</v>
      </c>
      <c r="W32" s="249">
        <v>0</v>
      </c>
      <c r="X32" s="249">
        <v>0</v>
      </c>
    </row>
    <row r="33" spans="1:24" s="265" customFormat="1" ht="65">
      <c r="A33" s="263"/>
      <c r="B33" s="4"/>
      <c r="C33" s="264" t="s">
        <v>342</v>
      </c>
      <c r="D33" s="264" t="s">
        <v>343</v>
      </c>
      <c r="E33" s="264" t="s">
        <v>192</v>
      </c>
      <c r="F33" s="264" t="s">
        <v>189</v>
      </c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</row>
    <row r="34" spans="1:24" ht="65">
      <c r="A34" s="241"/>
      <c r="B34" s="4"/>
      <c r="C34" s="245" t="s">
        <v>344</v>
      </c>
      <c r="D34" s="245" t="s">
        <v>345</v>
      </c>
      <c r="E34" s="245" t="s">
        <v>192</v>
      </c>
      <c r="F34" s="245" t="s">
        <v>189</v>
      </c>
      <c r="G34" s="249" t="s">
        <v>346</v>
      </c>
      <c r="H34" s="249" t="s">
        <v>346</v>
      </c>
      <c r="I34" s="249" t="s">
        <v>346</v>
      </c>
      <c r="J34" s="249" t="s">
        <v>346</v>
      </c>
      <c r="K34" s="249" t="s">
        <v>346</v>
      </c>
      <c r="L34" s="249" t="s">
        <v>346</v>
      </c>
      <c r="M34" s="249" t="s">
        <v>346</v>
      </c>
      <c r="N34" s="249" t="s">
        <v>346</v>
      </c>
      <c r="O34" s="249" t="s">
        <v>346</v>
      </c>
      <c r="P34" s="249" t="s">
        <v>346</v>
      </c>
      <c r="Q34" s="249" t="s">
        <v>346</v>
      </c>
      <c r="R34" s="249" t="s">
        <v>346</v>
      </c>
      <c r="S34" s="249" t="s">
        <v>346</v>
      </c>
      <c r="T34" s="249" t="s">
        <v>346</v>
      </c>
      <c r="U34" s="249" t="s">
        <v>346</v>
      </c>
      <c r="V34" s="249" t="s">
        <v>346</v>
      </c>
      <c r="W34" s="249" t="s">
        <v>346</v>
      </c>
      <c r="X34" s="249" t="s">
        <v>346</v>
      </c>
    </row>
    <row r="35" spans="1:24" ht="35.25" customHeight="1">
      <c r="A35" s="241"/>
      <c r="B35" s="4"/>
      <c r="C35" s="245" t="s">
        <v>347</v>
      </c>
      <c r="D35" s="245" t="s">
        <v>348</v>
      </c>
      <c r="E35" s="245" t="s">
        <v>192</v>
      </c>
      <c r="F35" s="245" t="s">
        <v>189</v>
      </c>
      <c r="G35" s="266" t="s">
        <v>346</v>
      </c>
      <c r="H35" s="266" t="s">
        <v>346</v>
      </c>
      <c r="I35" s="266" t="s">
        <v>346</v>
      </c>
      <c r="J35" s="266" t="s">
        <v>346</v>
      </c>
      <c r="K35" s="266" t="s">
        <v>346</v>
      </c>
      <c r="L35" s="266" t="s">
        <v>346</v>
      </c>
      <c r="M35" s="266" t="s">
        <v>346</v>
      </c>
      <c r="N35" s="266" t="s">
        <v>346</v>
      </c>
      <c r="O35" s="266" t="s">
        <v>346</v>
      </c>
      <c r="P35" s="266" t="s">
        <v>346</v>
      </c>
      <c r="Q35" s="266" t="s">
        <v>346</v>
      </c>
      <c r="R35" s="266" t="s">
        <v>346</v>
      </c>
      <c r="S35" s="266" t="s">
        <v>346</v>
      </c>
      <c r="T35" s="266" t="s">
        <v>346</v>
      </c>
      <c r="U35" s="266" t="s">
        <v>346</v>
      </c>
      <c r="V35" s="266" t="s">
        <v>346</v>
      </c>
      <c r="W35" s="266" t="s">
        <v>346</v>
      </c>
      <c r="X35" s="266" t="s">
        <v>346</v>
      </c>
    </row>
    <row r="36" spans="1:24" ht="39" customHeight="1">
      <c r="A36" s="241"/>
      <c r="B36" s="4"/>
      <c r="C36" s="245" t="s">
        <v>349</v>
      </c>
      <c r="D36" s="245" t="s">
        <v>350</v>
      </c>
      <c r="E36" s="245" t="s">
        <v>192</v>
      </c>
      <c r="F36" s="245" t="s">
        <v>189</v>
      </c>
      <c r="G36" s="266">
        <v>30</v>
      </c>
      <c r="H36" s="266">
        <v>30</v>
      </c>
      <c r="I36" s="266">
        <v>30</v>
      </c>
      <c r="J36" s="266">
        <v>30</v>
      </c>
      <c r="K36" s="266">
        <v>30</v>
      </c>
      <c r="L36" s="266">
        <v>30</v>
      </c>
      <c r="M36" s="266">
        <v>30</v>
      </c>
      <c r="N36" s="266">
        <v>30</v>
      </c>
      <c r="O36" s="266">
        <v>30</v>
      </c>
      <c r="P36" s="266">
        <v>30</v>
      </c>
      <c r="Q36" s="266">
        <v>30</v>
      </c>
      <c r="R36" s="266">
        <v>30</v>
      </c>
      <c r="S36" s="266">
        <v>30</v>
      </c>
      <c r="T36" s="266">
        <v>30</v>
      </c>
      <c r="U36" s="266">
        <v>30</v>
      </c>
      <c r="V36" s="266">
        <v>30</v>
      </c>
      <c r="W36" s="266">
        <v>30</v>
      </c>
      <c r="X36" s="266">
        <v>30</v>
      </c>
    </row>
    <row r="37" spans="1:24" ht="36.75" customHeight="1">
      <c r="A37" s="241"/>
      <c r="B37" s="4"/>
      <c r="C37" s="245" t="s">
        <v>351</v>
      </c>
      <c r="D37" s="245" t="s">
        <v>352</v>
      </c>
      <c r="E37" s="245" t="s">
        <v>192</v>
      </c>
      <c r="F37" s="245" t="s">
        <v>189</v>
      </c>
      <c r="G37" s="267">
        <f>(52*7)-30</f>
        <v>334</v>
      </c>
      <c r="H37" s="267">
        <f>(52*7)-30</f>
        <v>334</v>
      </c>
      <c r="I37" s="267">
        <f>(52*7)-30</f>
        <v>334</v>
      </c>
      <c r="J37" s="267">
        <f>(39*7)-30</f>
        <v>243</v>
      </c>
      <c r="K37" s="267">
        <f>(39*7)-30</f>
        <v>243</v>
      </c>
      <c r="L37" s="267">
        <f>(39*7)-30</f>
        <v>243</v>
      </c>
      <c r="M37" s="267">
        <f>(52*7)-30</f>
        <v>334</v>
      </c>
      <c r="N37" s="267">
        <f>(52*7)-30</f>
        <v>334</v>
      </c>
      <c r="O37" s="267">
        <f>(52*7)-30</f>
        <v>334</v>
      </c>
      <c r="P37" s="267">
        <f>(39*7)-30</f>
        <v>243</v>
      </c>
      <c r="Q37" s="267">
        <f>(39*7)-30</f>
        <v>243</v>
      </c>
      <c r="R37" s="267">
        <f>(39*7)-30</f>
        <v>243</v>
      </c>
      <c r="S37" s="267">
        <f>(52*7)-30</f>
        <v>334</v>
      </c>
      <c r="T37" s="267">
        <f>(52*7)-30</f>
        <v>334</v>
      </c>
      <c r="U37" s="267">
        <f>(52*7)-30</f>
        <v>334</v>
      </c>
      <c r="V37" s="267">
        <f>(39*7)-30</f>
        <v>243</v>
      </c>
      <c r="W37" s="267">
        <f>(39*7)-30</f>
        <v>243</v>
      </c>
      <c r="X37" s="267">
        <f>(39*7)-30</f>
        <v>243</v>
      </c>
    </row>
    <row r="38" spans="1:24" ht="156">
      <c r="A38" s="241"/>
      <c r="B38" s="4"/>
      <c r="C38" s="245" t="s">
        <v>353</v>
      </c>
      <c r="D38" s="245" t="s">
        <v>354</v>
      </c>
      <c r="E38" s="245" t="s">
        <v>192</v>
      </c>
      <c r="F38" s="245" t="s">
        <v>189</v>
      </c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</row>
    <row r="39" spans="1:24" ht="41.25" customHeight="1">
      <c r="A39" s="241"/>
      <c r="B39" s="4"/>
      <c r="C39" s="245" t="s">
        <v>355</v>
      </c>
      <c r="D39" s="245" t="s">
        <v>356</v>
      </c>
      <c r="E39" s="245" t="s">
        <v>192</v>
      </c>
      <c r="F39" s="245" t="s">
        <v>189</v>
      </c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49"/>
      <c r="X39" s="249"/>
    </row>
    <row r="40" spans="1:24" ht="30.75" customHeight="1">
      <c r="A40" s="241"/>
      <c r="B40" s="4"/>
      <c r="C40" s="245" t="s">
        <v>357</v>
      </c>
      <c r="D40" s="245" t="s">
        <v>358</v>
      </c>
      <c r="E40" s="245" t="s">
        <v>192</v>
      </c>
      <c r="F40" s="245" t="s">
        <v>189</v>
      </c>
      <c r="G40" s="249">
        <v>1</v>
      </c>
      <c r="H40" s="249">
        <v>1</v>
      </c>
      <c r="I40" s="249">
        <v>1</v>
      </c>
      <c r="J40" s="249">
        <v>1</v>
      </c>
      <c r="K40" s="249">
        <v>1</v>
      </c>
      <c r="L40" s="249">
        <v>1</v>
      </c>
      <c r="M40" s="249">
        <v>1</v>
      </c>
      <c r="N40" s="249">
        <v>1</v>
      </c>
      <c r="O40" s="249">
        <v>1</v>
      </c>
      <c r="P40" s="249">
        <v>1</v>
      </c>
      <c r="Q40" s="249">
        <v>1</v>
      </c>
      <c r="R40" s="249">
        <v>1</v>
      </c>
      <c r="S40" s="249">
        <v>1</v>
      </c>
      <c r="T40" s="249">
        <v>1</v>
      </c>
      <c r="U40" s="249">
        <v>1</v>
      </c>
      <c r="V40" s="249">
        <v>1</v>
      </c>
      <c r="W40" s="249">
        <v>1</v>
      </c>
      <c r="X40" s="249">
        <v>1</v>
      </c>
    </row>
    <row r="41" spans="1:24" ht="23.25" customHeight="1">
      <c r="A41" s="241"/>
      <c r="B41" s="4"/>
      <c r="C41" s="245" t="s">
        <v>359</v>
      </c>
      <c r="D41" s="245" t="s">
        <v>360</v>
      </c>
      <c r="E41" s="245" t="s">
        <v>192</v>
      </c>
      <c r="F41" s="245" t="s">
        <v>189</v>
      </c>
      <c r="G41" s="268" t="s">
        <v>107</v>
      </c>
      <c r="H41" s="268" t="s">
        <v>110</v>
      </c>
      <c r="I41" s="268" t="s">
        <v>113</v>
      </c>
      <c r="J41" s="268" t="s">
        <v>107</v>
      </c>
      <c r="K41" s="268" t="s">
        <v>110</v>
      </c>
      <c r="L41" s="268" t="s">
        <v>113</v>
      </c>
      <c r="M41" s="268" t="s">
        <v>107</v>
      </c>
      <c r="N41" s="268" t="s">
        <v>110</v>
      </c>
      <c r="O41" s="268" t="s">
        <v>113</v>
      </c>
      <c r="P41" s="268" t="s">
        <v>107</v>
      </c>
      <c r="Q41" s="268" t="s">
        <v>110</v>
      </c>
      <c r="R41" s="268" t="s">
        <v>113</v>
      </c>
      <c r="S41" s="268" t="s">
        <v>107</v>
      </c>
      <c r="T41" s="268" t="s">
        <v>110</v>
      </c>
      <c r="U41" s="268" t="s">
        <v>113</v>
      </c>
      <c r="V41" s="268" t="s">
        <v>107</v>
      </c>
      <c r="W41" s="268" t="s">
        <v>110</v>
      </c>
      <c r="X41" s="268" t="s">
        <v>113</v>
      </c>
    </row>
    <row r="42" spans="1:24" ht="39.75" customHeight="1">
      <c r="A42" s="241"/>
      <c r="B42" s="4"/>
      <c r="C42" s="245" t="s">
        <v>361</v>
      </c>
      <c r="D42" s="245" t="s">
        <v>362</v>
      </c>
      <c r="E42" s="245" t="s">
        <v>363</v>
      </c>
      <c r="F42" s="245" t="s">
        <v>189</v>
      </c>
      <c r="G42" s="249" t="s">
        <v>364</v>
      </c>
      <c r="H42" s="249" t="s">
        <v>364</v>
      </c>
      <c r="I42" s="249" t="s">
        <v>364</v>
      </c>
      <c r="J42" s="249" t="s">
        <v>364</v>
      </c>
      <c r="K42" s="249" t="s">
        <v>364</v>
      </c>
      <c r="L42" s="249" t="s">
        <v>364</v>
      </c>
      <c r="M42" s="249" t="s">
        <v>364</v>
      </c>
      <c r="N42" s="249" t="s">
        <v>364</v>
      </c>
      <c r="O42" s="249" t="s">
        <v>364</v>
      </c>
      <c r="P42" s="249" t="s">
        <v>364</v>
      </c>
      <c r="Q42" s="249" t="s">
        <v>364</v>
      </c>
      <c r="R42" s="249" t="s">
        <v>364</v>
      </c>
      <c r="S42" s="249" t="s">
        <v>364</v>
      </c>
      <c r="T42" s="249" t="s">
        <v>364</v>
      </c>
      <c r="U42" s="249" t="s">
        <v>364</v>
      </c>
      <c r="V42" s="249" t="s">
        <v>364</v>
      </c>
      <c r="W42" s="249" t="s">
        <v>364</v>
      </c>
      <c r="X42" s="249" t="s">
        <v>364</v>
      </c>
    </row>
    <row r="43" spans="1:24">
      <c r="A43" s="241"/>
      <c r="B43" s="4"/>
      <c r="C43" s="245" t="s">
        <v>365</v>
      </c>
      <c r="D43" s="245"/>
      <c r="E43" s="245" t="s">
        <v>182</v>
      </c>
      <c r="F43" s="245" t="s">
        <v>189</v>
      </c>
      <c r="G43" s="249" t="s">
        <v>366</v>
      </c>
      <c r="H43" s="249" t="s">
        <v>366</v>
      </c>
      <c r="I43" s="249" t="s">
        <v>366</v>
      </c>
      <c r="J43" s="249" t="s">
        <v>366</v>
      </c>
      <c r="K43" s="249" t="s">
        <v>366</v>
      </c>
      <c r="L43" s="249" t="s">
        <v>366</v>
      </c>
      <c r="M43" s="249" t="s">
        <v>366</v>
      </c>
      <c r="N43" s="249" t="s">
        <v>366</v>
      </c>
      <c r="O43" s="249" t="s">
        <v>366</v>
      </c>
      <c r="P43" s="249" t="s">
        <v>366</v>
      </c>
      <c r="Q43" s="249" t="s">
        <v>366</v>
      </c>
      <c r="R43" s="249" t="s">
        <v>366</v>
      </c>
      <c r="S43" s="249" t="s">
        <v>366</v>
      </c>
      <c r="T43" s="249" t="s">
        <v>366</v>
      </c>
      <c r="U43" s="249" t="s">
        <v>366</v>
      </c>
      <c r="V43" s="249" t="s">
        <v>366</v>
      </c>
      <c r="W43" s="249" t="s">
        <v>366</v>
      </c>
      <c r="X43" s="249" t="s">
        <v>366</v>
      </c>
    </row>
    <row r="44" spans="1:24" s="272" customFormat="1" ht="38.25" customHeight="1">
      <c r="A44" s="269"/>
      <c r="B44" s="4"/>
      <c r="C44" s="270" t="s">
        <v>367</v>
      </c>
      <c r="D44" s="270" t="s">
        <v>368</v>
      </c>
      <c r="E44" s="270" t="s">
        <v>182</v>
      </c>
      <c r="F44" s="270" t="s">
        <v>189</v>
      </c>
      <c r="G44" s="271">
        <v>41470</v>
      </c>
      <c r="H44" s="271">
        <v>41470</v>
      </c>
      <c r="I44" s="271">
        <v>41470</v>
      </c>
      <c r="J44" s="271">
        <v>41470</v>
      </c>
      <c r="K44" s="271">
        <v>41470</v>
      </c>
      <c r="L44" s="271">
        <v>41470</v>
      </c>
      <c r="M44" s="271">
        <v>41470</v>
      </c>
      <c r="N44" s="271">
        <v>41470</v>
      </c>
      <c r="O44" s="271">
        <v>41470</v>
      </c>
      <c r="P44" s="271">
        <v>41470</v>
      </c>
      <c r="Q44" s="271">
        <v>41470</v>
      </c>
      <c r="R44" s="271">
        <v>41470</v>
      </c>
      <c r="S44" s="271">
        <v>41470</v>
      </c>
      <c r="T44" s="271">
        <v>41470</v>
      </c>
      <c r="U44" s="271">
        <v>41470</v>
      </c>
      <c r="V44" s="271">
        <v>41470</v>
      </c>
      <c r="W44" s="271">
        <v>41470</v>
      </c>
      <c r="X44" s="271">
        <v>41470</v>
      </c>
    </row>
    <row r="45" spans="1:24" s="272" customFormat="1" ht="37.5" customHeight="1">
      <c r="A45" s="269"/>
      <c r="B45" s="4"/>
      <c r="C45" s="270" t="s">
        <v>369</v>
      </c>
      <c r="D45" s="270" t="s">
        <v>370</v>
      </c>
      <c r="E45" s="270" t="s">
        <v>182</v>
      </c>
      <c r="F45" s="270" t="s">
        <v>189</v>
      </c>
      <c r="G45" s="273">
        <v>62093</v>
      </c>
      <c r="H45" s="273">
        <v>62093</v>
      </c>
      <c r="I45" s="273">
        <v>62093</v>
      </c>
      <c r="J45" s="273">
        <v>62093</v>
      </c>
      <c r="K45" s="273">
        <v>62093</v>
      </c>
      <c r="L45" s="273">
        <v>62093</v>
      </c>
      <c r="M45" s="273">
        <v>62093</v>
      </c>
      <c r="N45" s="273">
        <v>62093</v>
      </c>
      <c r="O45" s="273">
        <v>62093</v>
      </c>
      <c r="P45" s="273">
        <v>62093</v>
      </c>
      <c r="Q45" s="273">
        <v>62093</v>
      </c>
      <c r="R45" s="273">
        <v>62093</v>
      </c>
      <c r="S45" s="273">
        <v>62093</v>
      </c>
      <c r="T45" s="273">
        <v>62093</v>
      </c>
      <c r="U45" s="273">
        <v>62093</v>
      </c>
      <c r="V45" s="273">
        <v>62093</v>
      </c>
      <c r="W45" s="273">
        <v>62093</v>
      </c>
      <c r="X45" s="273">
        <v>62093</v>
      </c>
    </row>
    <row r="46" spans="1:24" ht="24.75" customHeight="1">
      <c r="A46" s="241"/>
      <c r="B46" s="4"/>
      <c r="C46" s="245" t="s">
        <v>371</v>
      </c>
      <c r="D46" s="245" t="s">
        <v>372</v>
      </c>
      <c r="E46" s="245" t="s">
        <v>192</v>
      </c>
      <c r="F46" s="245" t="s">
        <v>373</v>
      </c>
      <c r="G46" s="250" t="s">
        <v>374</v>
      </c>
      <c r="H46" s="250" t="s">
        <v>374</v>
      </c>
      <c r="I46" s="250" t="s">
        <v>374</v>
      </c>
      <c r="J46" s="250" t="s">
        <v>374</v>
      </c>
      <c r="K46" s="250" t="s">
        <v>374</v>
      </c>
      <c r="L46" s="250" t="s">
        <v>374</v>
      </c>
      <c r="M46" s="250" t="s">
        <v>374</v>
      </c>
      <c r="N46" s="250" t="s">
        <v>374</v>
      </c>
      <c r="O46" s="250" t="s">
        <v>374</v>
      </c>
      <c r="P46" s="250" t="s">
        <v>374</v>
      </c>
      <c r="Q46" s="250" t="s">
        <v>374</v>
      </c>
      <c r="R46" s="250" t="s">
        <v>374</v>
      </c>
      <c r="S46" s="250" t="s">
        <v>374</v>
      </c>
      <c r="T46" s="250" t="s">
        <v>374</v>
      </c>
      <c r="U46" s="250" t="s">
        <v>374</v>
      </c>
      <c r="V46" s="250" t="s">
        <v>374</v>
      </c>
      <c r="W46" s="250" t="s">
        <v>374</v>
      </c>
      <c r="X46" s="250" t="s">
        <v>374</v>
      </c>
    </row>
    <row r="47" spans="1:24" ht="25.5" customHeight="1">
      <c r="A47" s="241"/>
      <c r="B47" s="4"/>
      <c r="C47" s="245" t="s">
        <v>375</v>
      </c>
      <c r="D47" s="245" t="s">
        <v>376</v>
      </c>
      <c r="E47" s="245" t="s">
        <v>192</v>
      </c>
      <c r="F47" s="245" t="s">
        <v>377</v>
      </c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</row>
    <row r="48" spans="1:24" ht="91">
      <c r="A48" s="241"/>
      <c r="B48" s="4"/>
      <c r="C48" s="245" t="s">
        <v>378</v>
      </c>
      <c r="D48" s="245" t="s">
        <v>379</v>
      </c>
      <c r="E48" s="245" t="s">
        <v>192</v>
      </c>
      <c r="F48" s="245" t="s">
        <v>189</v>
      </c>
      <c r="G48" s="274" t="s">
        <v>380</v>
      </c>
      <c r="H48" s="274" t="s">
        <v>381</v>
      </c>
      <c r="I48" s="274" t="s">
        <v>382</v>
      </c>
      <c r="J48" s="274" t="s">
        <v>383</v>
      </c>
      <c r="K48" s="274" t="s">
        <v>384</v>
      </c>
      <c r="L48" s="274" t="s">
        <v>385</v>
      </c>
      <c r="M48" s="274" t="s">
        <v>386</v>
      </c>
      <c r="N48" s="274" t="s">
        <v>387</v>
      </c>
      <c r="O48" s="274" t="s">
        <v>388</v>
      </c>
      <c r="P48" s="274" t="s">
        <v>389</v>
      </c>
      <c r="Q48" s="274" t="s">
        <v>390</v>
      </c>
      <c r="R48" s="274" t="s">
        <v>391</v>
      </c>
      <c r="S48" s="274" t="s">
        <v>392</v>
      </c>
      <c r="T48" s="274" t="s">
        <v>393</v>
      </c>
      <c r="U48" s="274" t="s">
        <v>394</v>
      </c>
      <c r="V48" s="274" t="s">
        <v>395</v>
      </c>
      <c r="W48" s="274" t="s">
        <v>396</v>
      </c>
      <c r="X48" s="274" t="s">
        <v>397</v>
      </c>
    </row>
    <row r="49" spans="1:24" ht="18.75" customHeight="1">
      <c r="A49" s="241"/>
      <c r="B49" s="4"/>
      <c r="C49" s="245" t="s">
        <v>398</v>
      </c>
      <c r="D49" s="245" t="s">
        <v>399</v>
      </c>
      <c r="E49" s="245" t="s">
        <v>192</v>
      </c>
      <c r="F49" s="245" t="s">
        <v>189</v>
      </c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</row>
    <row r="50" spans="1:24" ht="23.25" customHeight="1">
      <c r="A50" s="241"/>
      <c r="B50" s="4"/>
      <c r="C50" s="245" t="s">
        <v>400</v>
      </c>
      <c r="D50" s="245" t="s">
        <v>401</v>
      </c>
      <c r="E50" s="245" t="s">
        <v>192</v>
      </c>
      <c r="F50" s="245" t="s">
        <v>189</v>
      </c>
      <c r="G50" s="249">
        <v>0</v>
      </c>
      <c r="H50" s="249">
        <v>0</v>
      </c>
      <c r="I50" s="249">
        <v>0</v>
      </c>
      <c r="J50" s="249">
        <v>0</v>
      </c>
      <c r="K50" s="249">
        <v>0</v>
      </c>
      <c r="L50" s="249">
        <v>0</v>
      </c>
      <c r="M50" s="249">
        <v>0</v>
      </c>
      <c r="N50" s="249">
        <v>0</v>
      </c>
      <c r="O50" s="249">
        <v>0</v>
      </c>
      <c r="P50" s="249">
        <v>0</v>
      </c>
      <c r="Q50" s="249">
        <v>0</v>
      </c>
      <c r="R50" s="249">
        <v>0</v>
      </c>
      <c r="S50" s="249">
        <v>0</v>
      </c>
      <c r="T50" s="249">
        <v>0</v>
      </c>
      <c r="U50" s="249">
        <v>0</v>
      </c>
      <c r="V50" s="249">
        <v>0</v>
      </c>
      <c r="W50" s="249">
        <v>0</v>
      </c>
      <c r="X50" s="249">
        <v>0</v>
      </c>
    </row>
    <row r="51" spans="1:24" ht="21" customHeight="1">
      <c r="A51" s="241"/>
      <c r="B51" s="4"/>
      <c r="C51" s="245" t="s">
        <v>400</v>
      </c>
      <c r="D51" s="245" t="s">
        <v>401</v>
      </c>
      <c r="E51" s="245" t="s">
        <v>334</v>
      </c>
      <c r="F51" s="245" t="s">
        <v>189</v>
      </c>
      <c r="G51" s="249">
        <v>0</v>
      </c>
      <c r="H51" s="249">
        <v>0</v>
      </c>
      <c r="I51" s="249">
        <v>0</v>
      </c>
      <c r="J51" s="249">
        <v>0</v>
      </c>
      <c r="K51" s="249">
        <v>0</v>
      </c>
      <c r="L51" s="249">
        <v>0</v>
      </c>
      <c r="M51" s="249">
        <v>0</v>
      </c>
      <c r="N51" s="249">
        <v>0</v>
      </c>
      <c r="O51" s="249">
        <v>0</v>
      </c>
      <c r="P51" s="249">
        <v>0</v>
      </c>
      <c r="Q51" s="249">
        <v>0</v>
      </c>
      <c r="R51" s="249">
        <v>0</v>
      </c>
      <c r="S51" s="249">
        <v>0</v>
      </c>
      <c r="T51" s="249">
        <v>0</v>
      </c>
      <c r="U51" s="249">
        <v>0</v>
      </c>
      <c r="V51" s="249">
        <v>0</v>
      </c>
      <c r="W51" s="249">
        <v>0</v>
      </c>
      <c r="X51" s="249">
        <v>0</v>
      </c>
    </row>
    <row r="52" spans="1:24" ht="38.25" customHeight="1">
      <c r="A52" s="241"/>
      <c r="B52" s="4"/>
      <c r="C52" s="245" t="s">
        <v>402</v>
      </c>
      <c r="D52" s="245" t="s">
        <v>403</v>
      </c>
      <c r="E52" s="245" t="s">
        <v>334</v>
      </c>
      <c r="F52" s="245" t="s">
        <v>189</v>
      </c>
      <c r="G52" s="249" t="s">
        <v>346</v>
      </c>
      <c r="H52" s="249" t="s">
        <v>346</v>
      </c>
      <c r="I52" s="249" t="s">
        <v>346</v>
      </c>
      <c r="J52" s="249" t="s">
        <v>346</v>
      </c>
      <c r="K52" s="249" t="s">
        <v>346</v>
      </c>
      <c r="L52" s="249" t="s">
        <v>346</v>
      </c>
      <c r="M52" s="249" t="s">
        <v>346</v>
      </c>
      <c r="N52" s="249" t="s">
        <v>346</v>
      </c>
      <c r="O52" s="249" t="s">
        <v>346</v>
      </c>
      <c r="P52" s="249" t="s">
        <v>346</v>
      </c>
      <c r="Q52" s="249" t="s">
        <v>346</v>
      </c>
      <c r="R52" s="249" t="s">
        <v>346</v>
      </c>
      <c r="S52" s="249" t="s">
        <v>346</v>
      </c>
      <c r="T52" s="249" t="s">
        <v>346</v>
      </c>
      <c r="U52" s="249" t="s">
        <v>346</v>
      </c>
      <c r="V52" s="249" t="s">
        <v>346</v>
      </c>
      <c r="W52" s="249" t="s">
        <v>346</v>
      </c>
      <c r="X52" s="249" t="s">
        <v>346</v>
      </c>
    </row>
    <row r="53" spans="1:24" ht="41.25" customHeight="1">
      <c r="A53" s="241"/>
      <c r="B53" s="4"/>
      <c r="C53" s="245" t="s">
        <v>404</v>
      </c>
      <c r="D53" s="245" t="s">
        <v>405</v>
      </c>
      <c r="E53" s="245" t="s">
        <v>334</v>
      </c>
      <c r="F53" s="245" t="s">
        <v>189</v>
      </c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</row>
    <row r="54" spans="1:24" ht="41.25" customHeight="1">
      <c r="A54" s="241"/>
      <c r="B54" s="4"/>
      <c r="C54" s="245" t="s">
        <v>406</v>
      </c>
      <c r="D54" s="245" t="s">
        <v>407</v>
      </c>
      <c r="E54" s="245" t="s">
        <v>334</v>
      </c>
      <c r="F54" s="245" t="s">
        <v>189</v>
      </c>
      <c r="G54" s="258"/>
      <c r="H54" s="258"/>
      <c r="I54" s="258"/>
      <c r="J54" s="258"/>
      <c r="K54" s="258"/>
      <c r="L54" s="258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</row>
    <row r="55" spans="1:24" ht="41.25" customHeight="1">
      <c r="A55" s="241"/>
      <c r="B55" s="4"/>
      <c r="C55" s="245" t="s">
        <v>408</v>
      </c>
      <c r="D55" s="245" t="s">
        <v>409</v>
      </c>
      <c r="E55" s="245" t="s">
        <v>192</v>
      </c>
      <c r="F55" s="245" t="s">
        <v>410</v>
      </c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</row>
    <row r="56" spans="1:24" ht="41.25" customHeight="1">
      <c r="A56" s="241"/>
      <c r="B56" s="4"/>
      <c r="C56" s="245" t="s">
        <v>411</v>
      </c>
      <c r="D56" s="245" t="s">
        <v>412</v>
      </c>
      <c r="E56" s="245" t="s">
        <v>182</v>
      </c>
      <c r="F56" s="245" t="s">
        <v>413</v>
      </c>
      <c r="G56" s="254" t="s">
        <v>189</v>
      </c>
      <c r="H56" s="254" t="s">
        <v>189</v>
      </c>
      <c r="I56" s="254" t="s">
        <v>189</v>
      </c>
      <c r="J56" s="254" t="s">
        <v>189</v>
      </c>
      <c r="K56" s="254" t="s">
        <v>189</v>
      </c>
      <c r="L56" s="254" t="s">
        <v>189</v>
      </c>
      <c r="M56" s="254" t="s">
        <v>189</v>
      </c>
      <c r="N56" s="254" t="s">
        <v>189</v>
      </c>
      <c r="O56" s="254" t="s">
        <v>189</v>
      </c>
      <c r="P56" s="254" t="s">
        <v>189</v>
      </c>
      <c r="Q56" s="254" t="s">
        <v>189</v>
      </c>
      <c r="R56" s="254" t="s">
        <v>189</v>
      </c>
      <c r="S56" s="254" t="s">
        <v>189</v>
      </c>
      <c r="T56" s="254" t="s">
        <v>189</v>
      </c>
      <c r="U56" s="254" t="s">
        <v>189</v>
      </c>
      <c r="V56" s="254" t="s">
        <v>189</v>
      </c>
      <c r="W56" s="254" t="s">
        <v>189</v>
      </c>
      <c r="X56" s="254" t="s">
        <v>189</v>
      </c>
    </row>
    <row r="57" spans="1:24" ht="41.25" customHeight="1">
      <c r="A57" s="241"/>
      <c r="B57" s="4"/>
      <c r="C57" s="245" t="s">
        <v>414</v>
      </c>
      <c r="D57" s="245" t="s">
        <v>415</v>
      </c>
      <c r="E57" s="245" t="s">
        <v>182</v>
      </c>
      <c r="F57" s="245" t="s">
        <v>189</v>
      </c>
      <c r="G57" s="254">
        <v>1</v>
      </c>
      <c r="H57" s="254">
        <v>1</v>
      </c>
      <c r="I57" s="254">
        <v>1</v>
      </c>
      <c r="J57" s="254">
        <v>1</v>
      </c>
      <c r="K57" s="254">
        <v>1</v>
      </c>
      <c r="L57" s="254">
        <v>1</v>
      </c>
      <c r="M57" s="254">
        <v>1</v>
      </c>
      <c r="N57" s="254">
        <v>1</v>
      </c>
      <c r="O57" s="254">
        <v>1</v>
      </c>
      <c r="P57" s="254">
        <v>1</v>
      </c>
      <c r="Q57" s="254">
        <v>1</v>
      </c>
      <c r="R57" s="254">
        <v>1</v>
      </c>
      <c r="S57" s="254">
        <v>1</v>
      </c>
      <c r="T57" s="254">
        <v>1</v>
      </c>
      <c r="U57" s="254">
        <v>1</v>
      </c>
      <c r="V57" s="254">
        <v>1</v>
      </c>
      <c r="W57" s="254">
        <v>1</v>
      </c>
      <c r="X57" s="254">
        <v>1</v>
      </c>
    </row>
    <row r="58" spans="1:24" ht="41.25" customHeight="1">
      <c r="A58" s="241"/>
      <c r="B58" s="4"/>
      <c r="C58" s="245" t="s">
        <v>416</v>
      </c>
      <c r="D58" s="245" t="s">
        <v>417</v>
      </c>
      <c r="E58" s="245" t="s">
        <v>182</v>
      </c>
      <c r="F58" s="245" t="s">
        <v>189</v>
      </c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4"/>
    </row>
    <row r="59" spans="1:24" ht="41.25" customHeight="1">
      <c r="A59" s="241"/>
      <c r="B59" s="4"/>
      <c r="C59" s="245" t="s">
        <v>418</v>
      </c>
      <c r="D59" s="245" t="s">
        <v>419</v>
      </c>
      <c r="E59" s="245" t="s">
        <v>334</v>
      </c>
      <c r="F59" s="245" t="s">
        <v>189</v>
      </c>
      <c r="G59" s="254">
        <v>0</v>
      </c>
      <c r="H59" s="254">
        <v>0</v>
      </c>
      <c r="I59" s="254">
        <v>0</v>
      </c>
      <c r="J59" s="254">
        <v>0</v>
      </c>
      <c r="K59" s="254">
        <v>0</v>
      </c>
      <c r="L59" s="254">
        <v>0</v>
      </c>
      <c r="M59" s="254">
        <v>0</v>
      </c>
      <c r="N59" s="254">
        <v>0</v>
      </c>
      <c r="O59" s="254">
        <v>0</v>
      </c>
      <c r="P59" s="254">
        <v>0</v>
      </c>
      <c r="Q59" s="254">
        <v>0</v>
      </c>
      <c r="R59" s="254">
        <v>0</v>
      </c>
      <c r="S59" s="254">
        <v>0</v>
      </c>
      <c r="T59" s="254">
        <v>0</v>
      </c>
      <c r="U59" s="254">
        <v>0</v>
      </c>
      <c r="V59" s="254">
        <v>0</v>
      </c>
      <c r="W59" s="254">
        <v>0</v>
      </c>
      <c r="X59" s="254">
        <v>0</v>
      </c>
    </row>
    <row r="60" spans="1:24" ht="41.25" customHeight="1">
      <c r="A60" s="241"/>
      <c r="B60" s="4"/>
      <c r="C60" s="245" t="s">
        <v>420</v>
      </c>
      <c r="D60" s="245" t="s">
        <v>421</v>
      </c>
      <c r="E60" s="245" t="s">
        <v>192</v>
      </c>
      <c r="F60" s="245" t="s">
        <v>189</v>
      </c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</row>
    <row r="61" spans="1:24" ht="169">
      <c r="A61" s="241"/>
      <c r="B61" s="4"/>
      <c r="C61" s="245" t="s">
        <v>422</v>
      </c>
      <c r="D61" s="245" t="s">
        <v>423</v>
      </c>
      <c r="E61" s="245" t="s">
        <v>334</v>
      </c>
      <c r="F61" s="245" t="s">
        <v>189</v>
      </c>
      <c r="G61" s="275">
        <v>0</v>
      </c>
      <c r="H61" s="275">
        <v>0</v>
      </c>
      <c r="I61" s="275">
        <v>0</v>
      </c>
      <c r="J61" s="275">
        <v>0</v>
      </c>
      <c r="K61" s="275">
        <v>0</v>
      </c>
      <c r="L61" s="275">
        <v>0</v>
      </c>
      <c r="M61" s="275">
        <v>0</v>
      </c>
      <c r="N61" s="275">
        <v>0</v>
      </c>
      <c r="O61" s="275">
        <v>0</v>
      </c>
      <c r="P61" s="275">
        <v>0</v>
      </c>
      <c r="Q61" s="275">
        <v>0</v>
      </c>
      <c r="R61" s="275">
        <v>0</v>
      </c>
      <c r="S61" s="275">
        <v>0</v>
      </c>
      <c r="T61" s="275">
        <v>0</v>
      </c>
      <c r="U61" s="275">
        <v>0</v>
      </c>
      <c r="V61" s="275">
        <v>0</v>
      </c>
      <c r="W61" s="275">
        <v>0</v>
      </c>
      <c r="X61" s="275">
        <v>0</v>
      </c>
    </row>
    <row r="62" spans="1:24" ht="299">
      <c r="A62" s="241"/>
      <c r="B62" s="4"/>
      <c r="C62" s="245" t="s">
        <v>424</v>
      </c>
      <c r="D62" s="245" t="s">
        <v>425</v>
      </c>
      <c r="E62" s="245" t="s">
        <v>182</v>
      </c>
      <c r="F62" s="245" t="s">
        <v>189</v>
      </c>
      <c r="G62" s="275" t="s">
        <v>426</v>
      </c>
      <c r="H62" s="275" t="s">
        <v>426</v>
      </c>
      <c r="I62" s="276" t="s">
        <v>427</v>
      </c>
      <c r="J62" s="275" t="s">
        <v>426</v>
      </c>
      <c r="K62" s="275" t="s">
        <v>426</v>
      </c>
      <c r="L62" s="276" t="s">
        <v>427</v>
      </c>
      <c r="M62" s="275" t="s">
        <v>426</v>
      </c>
      <c r="N62" s="275" t="s">
        <v>426</v>
      </c>
      <c r="O62" s="276" t="s">
        <v>427</v>
      </c>
      <c r="P62" s="275" t="s">
        <v>426</v>
      </c>
      <c r="Q62" s="275" t="s">
        <v>426</v>
      </c>
      <c r="R62" s="276" t="s">
        <v>427</v>
      </c>
      <c r="S62" s="275" t="s">
        <v>426</v>
      </c>
      <c r="T62" s="275" t="s">
        <v>426</v>
      </c>
      <c r="U62" s="276" t="s">
        <v>427</v>
      </c>
      <c r="V62" s="275" t="s">
        <v>426</v>
      </c>
      <c r="W62" s="275" t="s">
        <v>426</v>
      </c>
      <c r="X62" s="276" t="s">
        <v>427</v>
      </c>
    </row>
    <row r="63" spans="1:24" ht="91">
      <c r="A63" s="241"/>
      <c r="B63" s="4"/>
      <c r="C63" s="245" t="s">
        <v>428</v>
      </c>
      <c r="D63" s="245" t="s">
        <v>429</v>
      </c>
      <c r="E63" s="245" t="s">
        <v>192</v>
      </c>
      <c r="F63" s="245" t="s">
        <v>430</v>
      </c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</row>
    <row r="64" spans="1:24" ht="169">
      <c r="A64" s="241"/>
      <c r="B64" s="4"/>
      <c r="C64" s="245" t="s">
        <v>431</v>
      </c>
      <c r="D64" s="245" t="s">
        <v>432</v>
      </c>
      <c r="E64" s="245" t="s">
        <v>182</v>
      </c>
      <c r="F64" s="245" t="s">
        <v>433</v>
      </c>
      <c r="G64" s="275">
        <v>0</v>
      </c>
      <c r="H64" s="275">
        <v>0</v>
      </c>
      <c r="I64" s="275">
        <v>0</v>
      </c>
      <c r="J64" s="275">
        <v>0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5">
        <v>0</v>
      </c>
      <c r="R64" s="275">
        <v>0</v>
      </c>
      <c r="S64" s="275">
        <v>0</v>
      </c>
      <c r="T64" s="275">
        <v>0</v>
      </c>
      <c r="U64" s="275">
        <v>0</v>
      </c>
      <c r="V64" s="275">
        <v>0</v>
      </c>
      <c r="W64" s="275">
        <v>0</v>
      </c>
      <c r="X64" s="275">
        <v>0</v>
      </c>
    </row>
    <row r="65" spans="1:24" ht="52">
      <c r="A65" s="241"/>
      <c r="B65" s="4"/>
      <c r="C65" s="277" t="s">
        <v>434</v>
      </c>
      <c r="D65" s="277"/>
      <c r="E65" s="277" t="s">
        <v>182</v>
      </c>
      <c r="F65" s="277" t="s">
        <v>189</v>
      </c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</row>
    <row r="66" spans="1:24" ht="23.25" customHeight="1">
      <c r="A66" s="279"/>
      <c r="B66" s="4"/>
      <c r="C66" s="260" t="s">
        <v>435</v>
      </c>
      <c r="D66" s="260" t="s">
        <v>436</v>
      </c>
      <c r="E66" s="260" t="s">
        <v>192</v>
      </c>
      <c r="F66" s="260" t="s">
        <v>321</v>
      </c>
      <c r="G66" s="280">
        <f>B1Monthy*13*0.5</f>
        <v>97.499999961</v>
      </c>
      <c r="H66" s="280">
        <f>B2Monthly*13*0.5</f>
        <v>129.99999999350001</v>
      </c>
      <c r="I66" s="280">
        <f>B3Monthly*13*0.5</f>
        <v>227.49999996099999</v>
      </c>
      <c r="J66" s="280">
        <f>B1Monthy*13*0.5</f>
        <v>97.499999961</v>
      </c>
      <c r="K66" s="280">
        <f>B2Monthly*13*0.5</f>
        <v>129.99999999350001</v>
      </c>
      <c r="L66" s="280">
        <f>B3Monthly*13*0.5</f>
        <v>227.49999996099999</v>
      </c>
      <c r="M66" s="280">
        <f>B1Monthy*13*0.5</f>
        <v>97.499999961</v>
      </c>
      <c r="N66" s="280">
        <f>B2Monthly*13*0.5</f>
        <v>129.99999999350001</v>
      </c>
      <c r="O66" s="280">
        <f>B3Monthly*13*0.5</f>
        <v>227.49999996099999</v>
      </c>
      <c r="P66" s="280">
        <f>B1Monthy*13*0.5</f>
        <v>97.499999961</v>
      </c>
      <c r="Q66" s="280">
        <f>B2Monthly*13*0.5</f>
        <v>129.99999999350001</v>
      </c>
      <c r="R66" s="280">
        <f>B3Monthly*13*0.5</f>
        <v>227.49999996099999</v>
      </c>
      <c r="S66" s="280">
        <f>B1Monthy*13*0.5</f>
        <v>97.499999961</v>
      </c>
      <c r="T66" s="280">
        <f>B2Monthly*13*0.5</f>
        <v>129.99999999350001</v>
      </c>
      <c r="U66" s="280">
        <f>B3Monthly*13*0.5</f>
        <v>227.49999996099999</v>
      </c>
      <c r="V66" s="280">
        <f>B1Monthy*13*0.5</f>
        <v>97.499999961</v>
      </c>
      <c r="W66" s="280">
        <f>B2Monthly*13*0.5</f>
        <v>129.99999999350001</v>
      </c>
      <c r="X66" s="280">
        <f>B3Monthly*13*0.5</f>
        <v>227.49999996099999</v>
      </c>
    </row>
    <row r="67" spans="1:24" ht="39">
      <c r="A67" s="279"/>
      <c r="B67" s="281"/>
      <c r="C67" s="282" t="s">
        <v>437</v>
      </c>
      <c r="D67" s="282" t="s">
        <v>438</v>
      </c>
      <c r="E67" s="282" t="s">
        <v>192</v>
      </c>
      <c r="F67" s="282" t="s">
        <v>189</v>
      </c>
      <c r="G67" s="282"/>
      <c r="H67" s="282"/>
      <c r="I67" s="282"/>
      <c r="J67" s="282"/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2"/>
      <c r="X67" s="282"/>
    </row>
    <row r="68" spans="1:24" ht="39">
      <c r="A68" s="279"/>
      <c r="B68" s="283"/>
      <c r="C68" s="282" t="s">
        <v>439</v>
      </c>
      <c r="D68" s="282" t="s">
        <v>438</v>
      </c>
      <c r="E68" s="282" t="s">
        <v>192</v>
      </c>
      <c r="F68" s="282" t="s">
        <v>189</v>
      </c>
      <c r="G68" s="282"/>
      <c r="H68" s="282"/>
      <c r="I68" s="282"/>
      <c r="J68" s="282"/>
      <c r="K68" s="282"/>
      <c r="L68" s="282"/>
      <c r="M68" s="282"/>
      <c r="N68" s="282"/>
      <c r="O68" s="282"/>
      <c r="P68" s="282"/>
      <c r="Q68" s="282"/>
      <c r="R68" s="282"/>
      <c r="S68" s="282"/>
      <c r="T68" s="282"/>
      <c r="U68" s="282"/>
      <c r="V68" s="282"/>
      <c r="W68" s="282"/>
      <c r="X68" s="282"/>
    </row>
    <row r="69" spans="1:24" ht="39">
      <c r="A69" s="279"/>
      <c r="B69" s="283"/>
      <c r="C69" s="282" t="s">
        <v>440</v>
      </c>
      <c r="D69" s="282" t="s">
        <v>438</v>
      </c>
      <c r="E69" s="282" t="s">
        <v>192</v>
      </c>
      <c r="F69" s="282" t="s">
        <v>189</v>
      </c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</row>
    <row r="70" spans="1:24" ht="65">
      <c r="A70" s="279"/>
      <c r="B70" s="283"/>
      <c r="C70" s="282" t="s">
        <v>441</v>
      </c>
      <c r="D70" s="282" t="s">
        <v>438</v>
      </c>
      <c r="E70" s="282" t="s">
        <v>192</v>
      </c>
      <c r="F70" s="282" t="s">
        <v>189</v>
      </c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</row>
    <row r="71" spans="1:24">
      <c r="A71" s="233"/>
      <c r="B71" s="284"/>
      <c r="C71" s="239" t="s">
        <v>442</v>
      </c>
      <c r="D71" s="239"/>
      <c r="E71" s="239"/>
      <c r="F71" s="239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  <c r="U71" s="285"/>
      <c r="V71" s="285"/>
      <c r="W71" s="285"/>
      <c r="X71" s="285"/>
    </row>
    <row r="72" spans="1:24" ht="72">
      <c r="A72" s="241"/>
      <c r="B72" s="3"/>
      <c r="C72" s="286" t="s">
        <v>443</v>
      </c>
      <c r="D72" s="245" t="s">
        <v>444</v>
      </c>
      <c r="E72" s="245" t="s">
        <v>445</v>
      </c>
      <c r="F72" s="245" t="s">
        <v>189</v>
      </c>
      <c r="G72" s="287" t="s">
        <v>446</v>
      </c>
      <c r="H72" s="287" t="s">
        <v>446</v>
      </c>
      <c r="I72" s="287" t="s">
        <v>446</v>
      </c>
      <c r="J72" s="287" t="s">
        <v>446</v>
      </c>
      <c r="K72" s="287" t="s">
        <v>446</v>
      </c>
      <c r="L72" s="287" t="s">
        <v>446</v>
      </c>
      <c r="M72" s="266" t="s">
        <v>447</v>
      </c>
      <c r="N72" s="266" t="s">
        <v>447</v>
      </c>
      <c r="O72" s="266" t="s">
        <v>447</v>
      </c>
      <c r="P72" s="266" t="s">
        <v>447</v>
      </c>
      <c r="Q72" s="266" t="s">
        <v>447</v>
      </c>
      <c r="R72" s="266" t="s">
        <v>447</v>
      </c>
      <c r="S72" s="287" t="s">
        <v>448</v>
      </c>
      <c r="T72" s="287" t="s">
        <v>448</v>
      </c>
      <c r="U72" s="287" t="s">
        <v>448</v>
      </c>
      <c r="V72" s="287" t="s">
        <v>448</v>
      </c>
      <c r="W72" s="287" t="s">
        <v>448</v>
      </c>
      <c r="X72" s="287" t="s">
        <v>448</v>
      </c>
    </row>
    <row r="73" spans="1:24" ht="72">
      <c r="A73" s="241"/>
      <c r="B73" s="3"/>
      <c r="C73" s="286" t="s">
        <v>449</v>
      </c>
      <c r="D73" s="245" t="s">
        <v>444</v>
      </c>
      <c r="E73" s="245" t="s">
        <v>445</v>
      </c>
      <c r="F73" s="245" t="s">
        <v>189</v>
      </c>
      <c r="G73" s="287" t="s">
        <v>446</v>
      </c>
      <c r="H73" s="287" t="s">
        <v>446</v>
      </c>
      <c r="I73" s="287" t="s">
        <v>446</v>
      </c>
      <c r="J73" s="287" t="s">
        <v>446</v>
      </c>
      <c r="K73" s="287" t="s">
        <v>446</v>
      </c>
      <c r="L73" s="287" t="s">
        <v>446</v>
      </c>
      <c r="M73" s="266" t="s">
        <v>447</v>
      </c>
      <c r="N73" s="266" t="s">
        <v>447</v>
      </c>
      <c r="O73" s="266" t="s">
        <v>447</v>
      </c>
      <c r="P73" s="266" t="s">
        <v>447</v>
      </c>
      <c r="Q73" s="266" t="s">
        <v>447</v>
      </c>
      <c r="R73" s="266" t="s">
        <v>447</v>
      </c>
      <c r="S73" s="287" t="s">
        <v>448</v>
      </c>
      <c r="T73" s="287" t="s">
        <v>448</v>
      </c>
      <c r="U73" s="287" t="s">
        <v>448</v>
      </c>
      <c r="V73" s="287" t="s">
        <v>448</v>
      </c>
      <c r="W73" s="287" t="s">
        <v>448</v>
      </c>
      <c r="X73" s="287" t="s">
        <v>448</v>
      </c>
    </row>
    <row r="74" spans="1:24" ht="52">
      <c r="A74" s="241"/>
      <c r="B74" s="3"/>
      <c r="C74" s="286" t="s">
        <v>450</v>
      </c>
      <c r="D74" s="245" t="s">
        <v>444</v>
      </c>
      <c r="E74" s="245" t="s">
        <v>76</v>
      </c>
      <c r="F74" s="245" t="s">
        <v>451</v>
      </c>
      <c r="G74" s="250" t="s">
        <v>452</v>
      </c>
      <c r="H74" s="250" t="s">
        <v>452</v>
      </c>
      <c r="I74" s="250" t="s">
        <v>452</v>
      </c>
      <c r="J74" s="250" t="s">
        <v>452</v>
      </c>
      <c r="K74" s="250" t="s">
        <v>452</v>
      </c>
      <c r="L74" s="250" t="s">
        <v>452</v>
      </c>
      <c r="M74" s="266" t="s">
        <v>453</v>
      </c>
      <c r="N74" s="266" t="s">
        <v>453</v>
      </c>
      <c r="O74" s="266" t="s">
        <v>453</v>
      </c>
      <c r="P74" s="266" t="s">
        <v>453</v>
      </c>
      <c r="Q74" s="266" t="s">
        <v>453</v>
      </c>
      <c r="R74" s="266" t="s">
        <v>453</v>
      </c>
      <c r="S74" s="250" t="s">
        <v>453</v>
      </c>
      <c r="T74" s="250" t="s">
        <v>453</v>
      </c>
      <c r="U74" s="250" t="s">
        <v>453</v>
      </c>
      <c r="V74" s="250" t="s">
        <v>453</v>
      </c>
      <c r="W74" s="250" t="s">
        <v>453</v>
      </c>
      <c r="X74" s="250" t="s">
        <v>453</v>
      </c>
    </row>
    <row r="75" spans="1:24" ht="52">
      <c r="A75" s="241"/>
      <c r="B75" s="3"/>
      <c r="C75" s="286" t="s">
        <v>454</v>
      </c>
      <c r="D75" s="245" t="s">
        <v>444</v>
      </c>
      <c r="E75" s="245" t="s">
        <v>445</v>
      </c>
      <c r="F75" s="245" t="s">
        <v>189</v>
      </c>
      <c r="G75" s="250" t="s">
        <v>455</v>
      </c>
      <c r="H75" s="250" t="s">
        <v>455</v>
      </c>
      <c r="I75" s="250" t="s">
        <v>455</v>
      </c>
      <c r="J75" s="250" t="s">
        <v>455</v>
      </c>
      <c r="K75" s="250" t="s">
        <v>455</v>
      </c>
      <c r="L75" s="250" t="s">
        <v>455</v>
      </c>
      <c r="M75" s="266" t="s">
        <v>455</v>
      </c>
      <c r="N75" s="266" t="s">
        <v>455</v>
      </c>
      <c r="O75" s="266" t="s">
        <v>455</v>
      </c>
      <c r="P75" s="266" t="s">
        <v>455</v>
      </c>
      <c r="Q75" s="266" t="s">
        <v>455</v>
      </c>
      <c r="R75" s="266" t="s">
        <v>455</v>
      </c>
      <c r="S75" s="250" t="s">
        <v>455</v>
      </c>
      <c r="T75" s="250" t="s">
        <v>455</v>
      </c>
      <c r="U75" s="250" t="s">
        <v>455</v>
      </c>
      <c r="V75" s="250" t="s">
        <v>455</v>
      </c>
      <c r="W75" s="250" t="s">
        <v>455</v>
      </c>
      <c r="X75" s="250" t="s">
        <v>455</v>
      </c>
    </row>
    <row r="76" spans="1:24" ht="60">
      <c r="A76" s="241"/>
      <c r="B76" s="3"/>
      <c r="C76" s="286" t="s">
        <v>456</v>
      </c>
      <c r="D76" s="245" t="s">
        <v>444</v>
      </c>
      <c r="E76" s="245" t="s">
        <v>445</v>
      </c>
      <c r="F76" s="245" t="s">
        <v>189</v>
      </c>
      <c r="G76" s="287" t="s">
        <v>457</v>
      </c>
      <c r="H76" s="287" t="s">
        <v>457</v>
      </c>
      <c r="I76" s="287" t="s">
        <v>457</v>
      </c>
      <c r="J76" s="287" t="s">
        <v>457</v>
      </c>
      <c r="K76" s="287" t="s">
        <v>457</v>
      </c>
      <c r="L76" s="287" t="s">
        <v>457</v>
      </c>
      <c r="M76" s="266" t="s">
        <v>458</v>
      </c>
      <c r="N76" s="266" t="s">
        <v>458</v>
      </c>
      <c r="O76" s="266" t="s">
        <v>458</v>
      </c>
      <c r="P76" s="266" t="s">
        <v>458</v>
      </c>
      <c r="Q76" s="266" t="s">
        <v>458</v>
      </c>
      <c r="R76" s="266" t="s">
        <v>458</v>
      </c>
      <c r="S76" s="287" t="s">
        <v>459</v>
      </c>
      <c r="T76" s="287" t="s">
        <v>459</v>
      </c>
      <c r="U76" s="287" t="s">
        <v>459</v>
      </c>
      <c r="V76" s="287" t="s">
        <v>459</v>
      </c>
      <c r="W76" s="287" t="s">
        <v>459</v>
      </c>
      <c r="X76" s="287" t="s">
        <v>459</v>
      </c>
    </row>
    <row r="77" spans="1:24" ht="52">
      <c r="A77" s="241"/>
      <c r="B77" s="3"/>
      <c r="C77" s="286" t="s">
        <v>460</v>
      </c>
      <c r="D77" s="245" t="s">
        <v>444</v>
      </c>
      <c r="E77" s="245" t="s">
        <v>445</v>
      </c>
      <c r="F77" s="245" t="s">
        <v>189</v>
      </c>
      <c r="G77" s="250" t="s">
        <v>461</v>
      </c>
      <c r="H77" s="250" t="s">
        <v>461</v>
      </c>
      <c r="I77" s="250" t="s">
        <v>461</v>
      </c>
      <c r="J77" s="250" t="s">
        <v>461</v>
      </c>
      <c r="K77" s="250" t="s">
        <v>461</v>
      </c>
      <c r="L77" s="250" t="s">
        <v>461</v>
      </c>
      <c r="M77" s="266" t="s">
        <v>461</v>
      </c>
      <c r="N77" s="266" t="s">
        <v>461</v>
      </c>
      <c r="O77" s="266" t="s">
        <v>461</v>
      </c>
      <c r="P77" s="266" t="s">
        <v>461</v>
      </c>
      <c r="Q77" s="266" t="s">
        <v>461</v>
      </c>
      <c r="R77" s="266" t="s">
        <v>461</v>
      </c>
      <c r="S77" s="250" t="s">
        <v>461</v>
      </c>
      <c r="T77" s="250" t="s">
        <v>461</v>
      </c>
      <c r="U77" s="250" t="s">
        <v>461</v>
      </c>
      <c r="V77" s="250" t="s">
        <v>461</v>
      </c>
      <c r="W77" s="250" t="s">
        <v>461</v>
      </c>
      <c r="X77" s="250" t="s">
        <v>461</v>
      </c>
    </row>
    <row r="78" spans="1:24" ht="52">
      <c r="A78" s="241"/>
      <c r="B78" s="3"/>
      <c r="C78" s="286" t="s">
        <v>462</v>
      </c>
      <c r="D78" s="245" t="s">
        <v>444</v>
      </c>
      <c r="E78" s="245" t="s">
        <v>445</v>
      </c>
      <c r="F78" s="245" t="s">
        <v>189</v>
      </c>
      <c r="G78" s="288"/>
      <c r="H78" s="288"/>
      <c r="I78" s="288"/>
      <c r="J78" s="288"/>
      <c r="K78" s="288"/>
      <c r="L78" s="288"/>
      <c r="M78" s="266"/>
      <c r="N78" s="266"/>
      <c r="O78" s="266"/>
      <c r="P78" s="266"/>
      <c r="Q78" s="266"/>
      <c r="R78" s="266"/>
      <c r="S78" s="250"/>
      <c r="T78" s="250"/>
      <c r="U78" s="250"/>
      <c r="V78" s="250"/>
      <c r="W78" s="250"/>
      <c r="X78" s="250"/>
    </row>
    <row r="79" spans="1:24" ht="52">
      <c r="A79" s="241"/>
      <c r="B79" s="289"/>
      <c r="C79" s="286" t="s">
        <v>463</v>
      </c>
      <c r="D79" s="245" t="s">
        <v>444</v>
      </c>
      <c r="E79" s="245" t="s">
        <v>445</v>
      </c>
      <c r="F79" s="245" t="s">
        <v>189</v>
      </c>
      <c r="G79" s="288"/>
      <c r="H79" s="288"/>
      <c r="I79" s="288"/>
      <c r="J79" s="288"/>
      <c r="K79" s="288"/>
      <c r="L79" s="288"/>
      <c r="M79" s="266"/>
      <c r="N79" s="266"/>
      <c r="O79" s="266"/>
      <c r="P79" s="266"/>
      <c r="Q79" s="266"/>
      <c r="R79" s="266"/>
      <c r="S79" s="250"/>
      <c r="T79" s="250"/>
      <c r="U79" s="250"/>
      <c r="V79" s="250"/>
      <c r="W79" s="250"/>
      <c r="X79" s="250"/>
    </row>
    <row r="80" spans="1:24" ht="65">
      <c r="A80" s="241"/>
      <c r="B80" s="289"/>
      <c r="C80" s="286" t="s">
        <v>464</v>
      </c>
      <c r="D80" s="245" t="s">
        <v>444</v>
      </c>
      <c r="E80" s="245" t="s">
        <v>445</v>
      </c>
      <c r="F80" s="245" t="s">
        <v>189</v>
      </c>
      <c r="G80" s="290"/>
      <c r="H80" s="290"/>
      <c r="I80" s="290"/>
      <c r="J80" s="290"/>
      <c r="K80" s="290"/>
      <c r="L80" s="290"/>
      <c r="M80" s="291"/>
      <c r="N80" s="290"/>
      <c r="O80" s="290"/>
      <c r="P80" s="291"/>
      <c r="Q80" s="290"/>
      <c r="R80" s="290"/>
      <c r="S80" s="290"/>
      <c r="T80" s="290"/>
      <c r="U80" s="290"/>
      <c r="V80" s="290"/>
      <c r="W80" s="290"/>
      <c r="X80" s="290"/>
    </row>
    <row r="81" spans="1:24" ht="65">
      <c r="A81" s="241"/>
      <c r="B81" s="289"/>
      <c r="C81" s="286" t="s">
        <v>465</v>
      </c>
      <c r="D81" s="245" t="s">
        <v>444</v>
      </c>
      <c r="E81" s="245" t="s">
        <v>445</v>
      </c>
      <c r="F81" s="245" t="s">
        <v>189</v>
      </c>
      <c r="G81" s="290"/>
      <c r="H81" s="290"/>
      <c r="I81" s="290"/>
      <c r="J81" s="290"/>
      <c r="K81" s="290"/>
      <c r="L81" s="290"/>
      <c r="M81" s="291"/>
      <c r="N81" s="290"/>
      <c r="O81" s="290"/>
      <c r="P81" s="291"/>
      <c r="Q81" s="290"/>
      <c r="R81" s="290"/>
      <c r="S81" s="290"/>
      <c r="T81" s="290"/>
      <c r="U81" s="290"/>
      <c r="V81" s="290"/>
      <c r="W81" s="290"/>
      <c r="X81" s="290"/>
    </row>
    <row r="82" spans="1:24" ht="65">
      <c r="A82" s="241"/>
      <c r="B82" s="289"/>
      <c r="C82" s="286" t="s">
        <v>466</v>
      </c>
      <c r="D82" s="245" t="s">
        <v>444</v>
      </c>
      <c r="E82" s="245" t="s">
        <v>445</v>
      </c>
      <c r="F82" s="245" t="s">
        <v>189</v>
      </c>
      <c r="G82" s="290"/>
      <c r="H82" s="290"/>
      <c r="I82" s="290"/>
      <c r="J82" s="290"/>
      <c r="K82" s="290"/>
      <c r="L82" s="290"/>
      <c r="M82" s="292"/>
      <c r="N82" s="290"/>
      <c r="O82" s="290"/>
      <c r="P82" s="291"/>
      <c r="Q82" s="290"/>
      <c r="R82" s="290"/>
      <c r="S82" s="290"/>
      <c r="T82" s="290"/>
      <c r="U82" s="290"/>
      <c r="V82" s="290"/>
      <c r="W82" s="290"/>
      <c r="X82" s="290"/>
    </row>
    <row r="83" spans="1:24" ht="52">
      <c r="A83" s="241"/>
      <c r="B83" s="289"/>
      <c r="C83" s="286" t="s">
        <v>467</v>
      </c>
      <c r="D83" s="245" t="s">
        <v>444</v>
      </c>
      <c r="E83" s="245" t="s">
        <v>445</v>
      </c>
      <c r="F83" s="245" t="s">
        <v>189</v>
      </c>
      <c r="G83" s="293"/>
      <c r="H83" s="293"/>
      <c r="I83" s="293"/>
      <c r="J83" s="293"/>
      <c r="K83" s="293"/>
      <c r="L83" s="293"/>
    </row>
    <row r="84" spans="1:24" ht="52">
      <c r="A84" s="241"/>
      <c r="B84" s="289"/>
      <c r="C84" s="286" t="s">
        <v>468</v>
      </c>
      <c r="D84" s="245" t="s">
        <v>444</v>
      </c>
      <c r="E84" s="245" t="s">
        <v>445</v>
      </c>
      <c r="F84" s="245" t="s">
        <v>189</v>
      </c>
      <c r="G84" s="293"/>
      <c r="H84" s="293"/>
      <c r="I84" s="293"/>
      <c r="J84" s="293"/>
      <c r="K84" s="293"/>
      <c r="L84" s="293"/>
    </row>
    <row r="85" spans="1:24" ht="52">
      <c r="A85" s="241"/>
      <c r="B85" s="289"/>
      <c r="C85" s="286" t="s">
        <v>469</v>
      </c>
      <c r="D85" s="245" t="s">
        <v>444</v>
      </c>
      <c r="E85" s="245" t="s">
        <v>445</v>
      </c>
      <c r="F85" s="245" t="s">
        <v>189</v>
      </c>
      <c r="G85" s="293"/>
      <c r="H85" s="293"/>
      <c r="I85" s="293"/>
      <c r="J85" s="293"/>
      <c r="K85" s="293"/>
      <c r="L85" s="293"/>
    </row>
    <row r="86" spans="1:24" ht="65">
      <c r="A86" s="241"/>
      <c r="B86" s="289"/>
      <c r="C86" s="286" t="s">
        <v>470</v>
      </c>
      <c r="D86" s="245" t="s">
        <v>444</v>
      </c>
      <c r="E86" s="245" t="s">
        <v>445</v>
      </c>
      <c r="F86" s="245" t="s">
        <v>189</v>
      </c>
      <c r="G86" s="293"/>
      <c r="H86" s="293"/>
      <c r="I86" s="293"/>
      <c r="J86" s="293"/>
      <c r="K86" s="293"/>
      <c r="L86" s="293"/>
    </row>
    <row r="87" spans="1:24" ht="65">
      <c r="A87" s="241"/>
      <c r="B87" s="289"/>
      <c r="C87" s="286" t="s">
        <v>471</v>
      </c>
      <c r="D87" s="245" t="s">
        <v>444</v>
      </c>
      <c r="E87" s="245" t="s">
        <v>445</v>
      </c>
      <c r="F87" s="245" t="s">
        <v>189</v>
      </c>
      <c r="G87" s="293"/>
      <c r="H87" s="293"/>
      <c r="I87" s="293"/>
      <c r="J87" s="293"/>
      <c r="K87" s="293"/>
      <c r="L87" s="293"/>
    </row>
    <row r="88" spans="1:24" ht="78">
      <c r="A88" s="241"/>
      <c r="B88" s="289"/>
      <c r="C88" s="286" t="s">
        <v>472</v>
      </c>
      <c r="D88" s="245" t="s">
        <v>444</v>
      </c>
      <c r="E88" s="245" t="s">
        <v>445</v>
      </c>
      <c r="F88" s="245" t="s">
        <v>189</v>
      </c>
      <c r="G88" s="293"/>
      <c r="H88" s="293"/>
      <c r="I88" s="293"/>
      <c r="J88" s="293"/>
      <c r="K88" s="293"/>
      <c r="L88" s="293"/>
    </row>
    <row r="89" spans="1:24" ht="52">
      <c r="A89" s="241"/>
      <c r="B89" s="289"/>
      <c r="C89" s="286" t="s">
        <v>473</v>
      </c>
      <c r="D89" s="245" t="s">
        <v>444</v>
      </c>
      <c r="E89" s="245" t="s">
        <v>445</v>
      </c>
      <c r="F89" s="245" t="s">
        <v>189</v>
      </c>
    </row>
    <row r="90" spans="1:24">
      <c r="A90" s="279"/>
      <c r="B90" s="284"/>
      <c r="C90" s="294"/>
      <c r="D90" s="294"/>
      <c r="E90" s="294"/>
      <c r="F90" s="295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</row>
    <row r="91" spans="1:24" ht="30" customHeight="1">
      <c r="A91" s="241"/>
      <c r="B91" s="2" t="s">
        <v>474</v>
      </c>
      <c r="C91" s="297" t="s">
        <v>475</v>
      </c>
      <c r="D91" s="297" t="s">
        <v>476</v>
      </c>
      <c r="E91" s="297" t="s">
        <v>182</v>
      </c>
      <c r="F91" s="298" t="s">
        <v>189</v>
      </c>
      <c r="G91" s="299">
        <v>1</v>
      </c>
      <c r="H91" s="299">
        <v>1</v>
      </c>
      <c r="I91" s="299">
        <v>1</v>
      </c>
      <c r="J91" s="299">
        <v>1</v>
      </c>
      <c r="K91" s="299">
        <v>1</v>
      </c>
      <c r="L91" s="299">
        <v>1</v>
      </c>
      <c r="M91" s="299">
        <v>1</v>
      </c>
      <c r="N91" s="299">
        <v>1</v>
      </c>
      <c r="O91" s="299">
        <v>1</v>
      </c>
      <c r="P91" s="299">
        <v>1</v>
      </c>
      <c r="Q91" s="299">
        <v>1</v>
      </c>
      <c r="R91" s="299">
        <v>1</v>
      </c>
      <c r="S91" s="299">
        <v>1</v>
      </c>
      <c r="T91" s="299">
        <v>1</v>
      </c>
      <c r="U91" s="299">
        <v>1</v>
      </c>
      <c r="V91" s="299">
        <v>1</v>
      </c>
      <c r="W91" s="299">
        <v>1</v>
      </c>
      <c r="X91" s="299">
        <v>1</v>
      </c>
    </row>
    <row r="92" spans="1:24" ht="39">
      <c r="A92" s="241"/>
      <c r="B92" s="2"/>
      <c r="C92" s="297" t="s">
        <v>477</v>
      </c>
      <c r="D92" s="297"/>
      <c r="E92" s="297" t="s">
        <v>76</v>
      </c>
      <c r="F92" s="298" t="s">
        <v>247</v>
      </c>
      <c r="G92" s="300" t="s">
        <v>318</v>
      </c>
      <c r="H92" s="300" t="s">
        <v>318</v>
      </c>
      <c r="I92" s="300" t="s">
        <v>318</v>
      </c>
      <c r="J92" s="300" t="s">
        <v>319</v>
      </c>
      <c r="K92" s="300" t="s">
        <v>319</v>
      </c>
      <c r="L92" s="300" t="s">
        <v>319</v>
      </c>
      <c r="M92" s="300" t="s">
        <v>318</v>
      </c>
      <c r="N92" s="300" t="s">
        <v>318</v>
      </c>
      <c r="O92" s="300" t="s">
        <v>318</v>
      </c>
      <c r="P92" s="300" t="s">
        <v>319</v>
      </c>
      <c r="Q92" s="300" t="s">
        <v>318</v>
      </c>
      <c r="R92" s="300" t="s">
        <v>318</v>
      </c>
      <c r="S92" s="300" t="s">
        <v>318</v>
      </c>
      <c r="T92" s="300" t="s">
        <v>318</v>
      </c>
      <c r="U92" s="300" t="s">
        <v>318</v>
      </c>
      <c r="V92" s="300" t="s">
        <v>319</v>
      </c>
      <c r="W92" s="300" t="s">
        <v>318</v>
      </c>
      <c r="X92" s="300" t="s">
        <v>318</v>
      </c>
    </row>
    <row r="93" spans="1:24" ht="117">
      <c r="A93" s="241"/>
      <c r="B93" s="2"/>
      <c r="C93" s="297" t="s">
        <v>478</v>
      </c>
      <c r="D93" s="297" t="s">
        <v>479</v>
      </c>
      <c r="E93" s="297" t="s">
        <v>182</v>
      </c>
      <c r="F93" s="298" t="s">
        <v>189</v>
      </c>
      <c r="G93" s="301">
        <v>1</v>
      </c>
      <c r="H93" s="301">
        <v>1</v>
      </c>
      <c r="I93" s="301">
        <v>1</v>
      </c>
      <c r="J93" s="301">
        <v>1</v>
      </c>
      <c r="K93" s="301">
        <v>1</v>
      </c>
      <c r="L93" s="301">
        <v>1</v>
      </c>
      <c r="M93" s="301">
        <v>1</v>
      </c>
      <c r="N93" s="301">
        <v>1</v>
      </c>
      <c r="O93" s="301">
        <v>1</v>
      </c>
      <c r="P93" s="301">
        <v>1</v>
      </c>
      <c r="Q93" s="301">
        <v>1</v>
      </c>
      <c r="R93" s="301">
        <v>1</v>
      </c>
      <c r="S93" s="301">
        <v>1</v>
      </c>
      <c r="T93" s="301">
        <v>1</v>
      </c>
      <c r="U93" s="301">
        <v>1</v>
      </c>
      <c r="V93" s="301">
        <v>1</v>
      </c>
      <c r="W93" s="301">
        <v>1</v>
      </c>
      <c r="X93" s="301">
        <v>1</v>
      </c>
    </row>
    <row r="94" spans="1:24" ht="26">
      <c r="A94" s="241"/>
      <c r="B94" s="2"/>
      <c r="C94" s="297" t="s">
        <v>480</v>
      </c>
      <c r="D94" s="297"/>
      <c r="E94" s="297" t="s">
        <v>182</v>
      </c>
      <c r="F94" s="298" t="s">
        <v>189</v>
      </c>
      <c r="G94" s="300" t="s">
        <v>481</v>
      </c>
      <c r="H94" s="300" t="s">
        <v>481</v>
      </c>
      <c r="I94" s="300" t="s">
        <v>481</v>
      </c>
      <c r="J94" s="300" t="s">
        <v>481</v>
      </c>
      <c r="K94" s="300" t="s">
        <v>481</v>
      </c>
      <c r="L94" s="300" t="s">
        <v>481</v>
      </c>
      <c r="M94" s="300" t="s">
        <v>481</v>
      </c>
      <c r="N94" s="300" t="s">
        <v>481</v>
      </c>
      <c r="O94" s="300" t="s">
        <v>481</v>
      </c>
      <c r="P94" s="300" t="s">
        <v>481</v>
      </c>
      <c r="Q94" s="300" t="s">
        <v>481</v>
      </c>
      <c r="R94" s="300" t="s">
        <v>481</v>
      </c>
      <c r="S94" s="300" t="s">
        <v>481</v>
      </c>
      <c r="T94" s="300" t="s">
        <v>481</v>
      </c>
      <c r="U94" s="300" t="s">
        <v>481</v>
      </c>
      <c r="V94" s="300" t="s">
        <v>481</v>
      </c>
      <c r="W94" s="300" t="s">
        <v>481</v>
      </c>
      <c r="X94" s="300" t="s">
        <v>481</v>
      </c>
    </row>
    <row r="95" spans="1:24" ht="65">
      <c r="A95" s="241"/>
      <c r="B95" s="2"/>
      <c r="C95" s="297" t="s">
        <v>482</v>
      </c>
      <c r="D95" s="297" t="s">
        <v>483</v>
      </c>
      <c r="E95" s="297" t="s">
        <v>76</v>
      </c>
      <c r="F95" s="298" t="s">
        <v>247</v>
      </c>
      <c r="G95" s="302">
        <f>52*7</f>
        <v>364</v>
      </c>
      <c r="H95" s="302">
        <f>52*7</f>
        <v>364</v>
      </c>
      <c r="I95" s="302">
        <f>52*7</f>
        <v>364</v>
      </c>
      <c r="J95" s="302">
        <f>39*7</f>
        <v>273</v>
      </c>
      <c r="K95" s="302">
        <f>39*7</f>
        <v>273</v>
      </c>
      <c r="L95" s="302">
        <f>39*7</f>
        <v>273</v>
      </c>
      <c r="M95" s="302">
        <f>52*7</f>
        <v>364</v>
      </c>
      <c r="N95" s="302">
        <f>52*7</f>
        <v>364</v>
      </c>
      <c r="O95" s="302">
        <f>52*7</f>
        <v>364</v>
      </c>
      <c r="P95" s="302">
        <f>39*7</f>
        <v>273</v>
      </c>
      <c r="Q95" s="302">
        <f>39*7</f>
        <v>273</v>
      </c>
      <c r="R95" s="302">
        <f>39*7</f>
        <v>273</v>
      </c>
      <c r="S95" s="302">
        <f>52*7</f>
        <v>364</v>
      </c>
      <c r="T95" s="302">
        <f>52*7</f>
        <v>364</v>
      </c>
      <c r="U95" s="302">
        <f>52*7</f>
        <v>364</v>
      </c>
      <c r="V95" s="302">
        <f>39*7</f>
        <v>273</v>
      </c>
      <c r="W95" s="302">
        <f>39*7</f>
        <v>273</v>
      </c>
      <c r="X95" s="302">
        <f>39*7</f>
        <v>273</v>
      </c>
    </row>
    <row r="96" spans="1:24" ht="26">
      <c r="A96" s="241"/>
      <c r="B96" s="2"/>
      <c r="C96" s="1"/>
      <c r="D96" s="1"/>
      <c r="E96" s="1"/>
      <c r="F96" s="1"/>
      <c r="G96" s="303" t="s">
        <v>484</v>
      </c>
      <c r="H96" s="303" t="s">
        <v>484</v>
      </c>
      <c r="I96" s="303" t="s">
        <v>484</v>
      </c>
      <c r="J96" s="303" t="s">
        <v>484</v>
      </c>
      <c r="K96" s="303" t="s">
        <v>484</v>
      </c>
      <c r="L96" s="303" t="s">
        <v>484</v>
      </c>
      <c r="M96" s="303" t="s">
        <v>484</v>
      </c>
      <c r="N96" s="303" t="s">
        <v>484</v>
      </c>
      <c r="O96" s="303" t="s">
        <v>484</v>
      </c>
      <c r="P96" s="303" t="s">
        <v>484</v>
      </c>
      <c r="Q96" s="303" t="s">
        <v>484</v>
      </c>
      <c r="R96" s="303" t="s">
        <v>484</v>
      </c>
      <c r="S96" s="303" t="s">
        <v>484</v>
      </c>
      <c r="T96" s="303" t="s">
        <v>484</v>
      </c>
      <c r="U96" s="303" t="s">
        <v>484</v>
      </c>
      <c r="V96" s="303" t="s">
        <v>484</v>
      </c>
      <c r="W96" s="303" t="s">
        <v>484</v>
      </c>
      <c r="X96" s="303" t="s">
        <v>484</v>
      </c>
    </row>
    <row r="97" spans="1:24" ht="52">
      <c r="A97" s="241"/>
      <c r="B97" s="2"/>
      <c r="C97" s="297" t="s">
        <v>485</v>
      </c>
      <c r="D97" s="297" t="s">
        <v>486</v>
      </c>
      <c r="E97" s="297" t="s">
        <v>76</v>
      </c>
      <c r="F97" s="298" t="s">
        <v>247</v>
      </c>
      <c r="G97" s="280">
        <v>104.01</v>
      </c>
      <c r="H97" s="280">
        <v>139.01</v>
      </c>
      <c r="I97" s="280">
        <v>244.01</v>
      </c>
      <c r="J97" s="280">
        <v>79.64</v>
      </c>
      <c r="K97" s="280">
        <v>106.51</v>
      </c>
      <c r="L97" s="280">
        <v>187.14</v>
      </c>
      <c r="M97" s="280">
        <v>104.01</v>
      </c>
      <c r="N97" s="280">
        <v>139.01</v>
      </c>
      <c r="O97" s="280">
        <v>244.01</v>
      </c>
      <c r="P97" s="280">
        <v>79.64</v>
      </c>
      <c r="Q97" s="280">
        <v>106.51</v>
      </c>
      <c r="R97" s="280">
        <v>187.14</v>
      </c>
      <c r="S97" s="280">
        <v>104.01</v>
      </c>
      <c r="T97" s="280">
        <v>139.01</v>
      </c>
      <c r="U97" s="280">
        <v>244.01</v>
      </c>
      <c r="V97" s="280">
        <v>79.64</v>
      </c>
      <c r="W97" s="280">
        <v>106.51</v>
      </c>
      <c r="X97" s="280">
        <v>187.14</v>
      </c>
    </row>
    <row r="98" spans="1:24" ht="65">
      <c r="A98" s="241"/>
      <c r="B98" s="2"/>
      <c r="C98" s="297" t="s">
        <v>487</v>
      </c>
      <c r="D98" s="297" t="s">
        <v>488</v>
      </c>
      <c r="E98" s="297" t="s">
        <v>76</v>
      </c>
      <c r="F98" s="298" t="s">
        <v>247</v>
      </c>
      <c r="G98" s="280">
        <f>90.99</f>
        <v>90.99</v>
      </c>
      <c r="H98" s="280">
        <f>(120.99)</f>
        <v>120.99</v>
      </c>
      <c r="I98" s="280">
        <f>210.99</f>
        <v>210.99</v>
      </c>
      <c r="J98" s="280">
        <v>66.62</v>
      </c>
      <c r="K98" s="280">
        <v>88.49</v>
      </c>
      <c r="L98" s="280">
        <v>154.12</v>
      </c>
      <c r="M98" s="280">
        <f>90.99</f>
        <v>90.99</v>
      </c>
      <c r="N98" s="280">
        <v>120.99</v>
      </c>
      <c r="O98" s="280">
        <v>210.99</v>
      </c>
      <c r="P98" s="280">
        <v>66.62</v>
      </c>
      <c r="Q98" s="280">
        <v>88.49</v>
      </c>
      <c r="R98" s="280">
        <v>154.12</v>
      </c>
      <c r="S98" s="280">
        <f>90.99</f>
        <v>90.99</v>
      </c>
      <c r="T98" s="280">
        <v>120.99</v>
      </c>
      <c r="U98" s="280">
        <v>210.99</v>
      </c>
      <c r="V98" s="280">
        <v>66.62</v>
      </c>
      <c r="W98" s="280">
        <v>88.49</v>
      </c>
      <c r="X98" s="280">
        <v>154.12</v>
      </c>
    </row>
    <row r="99" spans="1:24" ht="26">
      <c r="A99" s="241"/>
      <c r="B99" s="2"/>
      <c r="C99" s="1"/>
      <c r="D99" s="1"/>
      <c r="E99" s="1"/>
      <c r="F99" s="1"/>
      <c r="G99" s="303" t="s">
        <v>489</v>
      </c>
      <c r="H99" s="303" t="s">
        <v>489</v>
      </c>
      <c r="I99" s="303" t="s">
        <v>489</v>
      </c>
      <c r="J99" s="303" t="s">
        <v>489</v>
      </c>
      <c r="K99" s="303" t="s">
        <v>489</v>
      </c>
      <c r="L99" s="303" t="s">
        <v>489</v>
      </c>
      <c r="M99" s="303" t="s">
        <v>489</v>
      </c>
      <c r="N99" s="303" t="s">
        <v>489</v>
      </c>
      <c r="O99" s="303" t="s">
        <v>489</v>
      </c>
      <c r="P99" s="303" t="s">
        <v>489</v>
      </c>
      <c r="Q99" s="303" t="s">
        <v>489</v>
      </c>
      <c r="R99" s="303" t="s">
        <v>489</v>
      </c>
      <c r="S99" s="303" t="s">
        <v>489</v>
      </c>
      <c r="T99" s="303" t="s">
        <v>489</v>
      </c>
      <c r="U99" s="303" t="s">
        <v>489</v>
      </c>
      <c r="V99" s="303" t="s">
        <v>489</v>
      </c>
      <c r="W99" s="303" t="s">
        <v>489</v>
      </c>
      <c r="X99" s="303" t="s">
        <v>489</v>
      </c>
    </row>
    <row r="100" spans="1:24" ht="23.25" customHeight="1">
      <c r="A100" s="241"/>
      <c r="B100" s="2"/>
      <c r="C100" s="297" t="s">
        <v>86</v>
      </c>
      <c r="D100" s="297"/>
      <c r="E100" s="297" t="s">
        <v>76</v>
      </c>
      <c r="F100" s="298" t="s">
        <v>247</v>
      </c>
      <c r="G100" s="304">
        <f t="shared" ref="G100:X100" si="1">Markup</f>
        <v>0</v>
      </c>
      <c r="H100" s="304">
        <f t="shared" si="1"/>
        <v>0</v>
      </c>
      <c r="I100" s="304">
        <f t="shared" si="1"/>
        <v>0</v>
      </c>
      <c r="J100" s="304">
        <f t="shared" si="1"/>
        <v>0</v>
      </c>
      <c r="K100" s="304">
        <f t="shared" si="1"/>
        <v>0</v>
      </c>
      <c r="L100" s="304">
        <f t="shared" si="1"/>
        <v>0</v>
      </c>
      <c r="M100" s="304">
        <f t="shared" si="1"/>
        <v>0</v>
      </c>
      <c r="N100" s="304">
        <f t="shared" si="1"/>
        <v>0</v>
      </c>
      <c r="O100" s="304">
        <f t="shared" si="1"/>
        <v>0</v>
      </c>
      <c r="P100" s="304">
        <f t="shared" si="1"/>
        <v>0</v>
      </c>
      <c r="Q100" s="304">
        <f t="shared" si="1"/>
        <v>0</v>
      </c>
      <c r="R100" s="304">
        <f t="shared" si="1"/>
        <v>0</v>
      </c>
      <c r="S100" s="304">
        <f t="shared" si="1"/>
        <v>0</v>
      </c>
      <c r="T100" s="304">
        <f t="shared" si="1"/>
        <v>0</v>
      </c>
      <c r="U100" s="304">
        <f t="shared" si="1"/>
        <v>0</v>
      </c>
      <c r="V100" s="304">
        <f t="shared" si="1"/>
        <v>0</v>
      </c>
      <c r="W100" s="304">
        <f t="shared" si="1"/>
        <v>0</v>
      </c>
      <c r="X100" s="304">
        <f t="shared" si="1"/>
        <v>0</v>
      </c>
    </row>
    <row r="101" spans="1:24" ht="104">
      <c r="A101" s="241"/>
      <c r="B101" s="2"/>
      <c r="C101" s="297" t="s">
        <v>490</v>
      </c>
      <c r="D101" s="297"/>
      <c r="E101" s="297" t="s">
        <v>76</v>
      </c>
      <c r="F101" s="298" t="s">
        <v>247</v>
      </c>
      <c r="G101" s="280">
        <f t="shared" ref="G101:X101" si="2">G98+(G98*G100)</f>
        <v>90.99</v>
      </c>
      <c r="H101" s="280">
        <f t="shared" si="2"/>
        <v>120.99</v>
      </c>
      <c r="I101" s="280">
        <f t="shared" si="2"/>
        <v>210.99</v>
      </c>
      <c r="J101" s="280">
        <f t="shared" si="2"/>
        <v>66.62</v>
      </c>
      <c r="K101" s="280">
        <f t="shared" si="2"/>
        <v>88.49</v>
      </c>
      <c r="L101" s="280">
        <f t="shared" si="2"/>
        <v>154.12</v>
      </c>
      <c r="M101" s="280">
        <f t="shared" si="2"/>
        <v>90.99</v>
      </c>
      <c r="N101" s="280">
        <f t="shared" si="2"/>
        <v>120.99</v>
      </c>
      <c r="O101" s="280">
        <f t="shared" si="2"/>
        <v>210.99</v>
      </c>
      <c r="P101" s="280">
        <f t="shared" si="2"/>
        <v>66.62</v>
      </c>
      <c r="Q101" s="280">
        <f t="shared" si="2"/>
        <v>88.49</v>
      </c>
      <c r="R101" s="280">
        <f t="shared" si="2"/>
        <v>154.12</v>
      </c>
      <c r="S101" s="280">
        <f t="shared" si="2"/>
        <v>90.99</v>
      </c>
      <c r="T101" s="280">
        <f t="shared" si="2"/>
        <v>120.99</v>
      </c>
      <c r="U101" s="280">
        <f t="shared" si="2"/>
        <v>210.99</v>
      </c>
      <c r="V101" s="280">
        <f t="shared" si="2"/>
        <v>66.62</v>
      </c>
      <c r="W101" s="280">
        <f t="shared" si="2"/>
        <v>88.49</v>
      </c>
      <c r="X101" s="280">
        <f t="shared" si="2"/>
        <v>154.12</v>
      </c>
    </row>
    <row r="102" spans="1:24">
      <c r="A102" s="241"/>
      <c r="B102" s="284"/>
      <c r="C102" s="305"/>
      <c r="D102" s="305"/>
      <c r="E102" s="305"/>
      <c r="F102" s="306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</row>
    <row r="103" spans="1:24" ht="30" customHeight="1">
      <c r="A103" s="241"/>
      <c r="B103" s="2" t="s">
        <v>491</v>
      </c>
      <c r="C103" s="297" t="s">
        <v>475</v>
      </c>
      <c r="D103" s="297" t="s">
        <v>476</v>
      </c>
      <c r="E103" s="297" t="s">
        <v>182</v>
      </c>
      <c r="F103" s="298" t="s">
        <v>189</v>
      </c>
      <c r="G103" s="308">
        <v>2</v>
      </c>
      <c r="H103" s="308">
        <v>2</v>
      </c>
      <c r="I103" s="308">
        <v>2</v>
      </c>
      <c r="J103" s="308">
        <v>2</v>
      </c>
      <c r="K103" s="308">
        <v>2</v>
      </c>
      <c r="L103" s="308">
        <v>2</v>
      </c>
      <c r="M103" s="308">
        <v>2</v>
      </c>
      <c r="N103" s="308">
        <v>2</v>
      </c>
      <c r="O103" s="308">
        <v>2</v>
      </c>
      <c r="P103" s="308">
        <v>2</v>
      </c>
      <c r="Q103" s="308">
        <v>2</v>
      </c>
      <c r="R103" s="308">
        <v>2</v>
      </c>
      <c r="S103" s="308">
        <v>2</v>
      </c>
      <c r="T103" s="308">
        <v>2</v>
      </c>
      <c r="U103" s="308">
        <v>2</v>
      </c>
      <c r="V103" s="308">
        <v>2</v>
      </c>
      <c r="W103" s="308">
        <v>2</v>
      </c>
      <c r="X103" s="308">
        <v>2</v>
      </c>
    </row>
    <row r="104" spans="1:24" ht="39">
      <c r="A104" s="241"/>
      <c r="B104" s="2"/>
      <c r="C104" s="297" t="s">
        <v>477</v>
      </c>
      <c r="D104" s="297"/>
      <c r="E104" s="297" t="s">
        <v>76</v>
      </c>
      <c r="F104" s="298" t="s">
        <v>247</v>
      </c>
      <c r="G104" s="300" t="s">
        <v>318</v>
      </c>
      <c r="H104" s="300" t="s">
        <v>318</v>
      </c>
      <c r="I104" s="300" t="s">
        <v>318</v>
      </c>
      <c r="J104" s="300" t="s">
        <v>319</v>
      </c>
      <c r="K104" s="300" t="s">
        <v>319</v>
      </c>
      <c r="L104" s="300" t="s">
        <v>319</v>
      </c>
      <c r="M104" s="300" t="s">
        <v>318</v>
      </c>
      <c r="N104" s="300" t="s">
        <v>318</v>
      </c>
      <c r="O104" s="300" t="s">
        <v>318</v>
      </c>
      <c r="P104" s="300" t="s">
        <v>319</v>
      </c>
      <c r="Q104" s="300" t="s">
        <v>319</v>
      </c>
      <c r="R104" s="300" t="s">
        <v>319</v>
      </c>
      <c r="S104" s="300" t="s">
        <v>318</v>
      </c>
      <c r="T104" s="300" t="s">
        <v>318</v>
      </c>
      <c r="U104" s="300" t="s">
        <v>318</v>
      </c>
      <c r="V104" s="300" t="s">
        <v>319</v>
      </c>
      <c r="W104" s="300" t="s">
        <v>319</v>
      </c>
      <c r="X104" s="300" t="s">
        <v>319</v>
      </c>
    </row>
    <row r="105" spans="1:24" ht="117">
      <c r="A105" s="241"/>
      <c r="B105" s="2"/>
      <c r="C105" s="297" t="s">
        <v>478</v>
      </c>
      <c r="D105" s="297" t="s">
        <v>479</v>
      </c>
      <c r="E105" s="297" t="s">
        <v>182</v>
      </c>
      <c r="F105" s="298" t="s">
        <v>189</v>
      </c>
      <c r="G105" s="301" t="s">
        <v>492</v>
      </c>
      <c r="H105" s="301" t="s">
        <v>492</v>
      </c>
      <c r="I105" s="301" t="s">
        <v>492</v>
      </c>
      <c r="J105" s="301" t="s">
        <v>492</v>
      </c>
      <c r="K105" s="301" t="s">
        <v>492</v>
      </c>
      <c r="L105" s="301" t="s">
        <v>492</v>
      </c>
      <c r="M105" s="301" t="s">
        <v>492</v>
      </c>
      <c r="N105" s="301" t="s">
        <v>492</v>
      </c>
      <c r="O105" s="301" t="s">
        <v>492</v>
      </c>
      <c r="P105" s="301" t="s">
        <v>492</v>
      </c>
      <c r="Q105" s="301" t="s">
        <v>492</v>
      </c>
      <c r="R105" s="301" t="s">
        <v>492</v>
      </c>
      <c r="S105" s="301" t="s">
        <v>492</v>
      </c>
      <c r="T105" s="301" t="s">
        <v>492</v>
      </c>
      <c r="U105" s="301" t="s">
        <v>492</v>
      </c>
      <c r="V105" s="301" t="s">
        <v>492</v>
      </c>
      <c r="W105" s="301" t="s">
        <v>492</v>
      </c>
      <c r="X105" s="301" t="s">
        <v>492</v>
      </c>
    </row>
    <row r="106" spans="1:24" ht="26">
      <c r="A106" s="241"/>
      <c r="B106" s="2"/>
      <c r="C106" s="297" t="s">
        <v>480</v>
      </c>
      <c r="D106" s="297"/>
      <c r="E106" s="297" t="s">
        <v>182</v>
      </c>
      <c r="F106" s="298" t="s">
        <v>189</v>
      </c>
      <c r="G106" s="300" t="s">
        <v>481</v>
      </c>
      <c r="H106" s="300" t="s">
        <v>481</v>
      </c>
      <c r="I106" s="300" t="s">
        <v>481</v>
      </c>
      <c r="J106" s="300" t="s">
        <v>481</v>
      </c>
      <c r="K106" s="300" t="s">
        <v>481</v>
      </c>
      <c r="L106" s="300" t="s">
        <v>481</v>
      </c>
      <c r="M106" s="300" t="s">
        <v>481</v>
      </c>
      <c r="N106" s="300" t="s">
        <v>481</v>
      </c>
      <c r="O106" s="300" t="s">
        <v>481</v>
      </c>
      <c r="P106" s="300" t="s">
        <v>481</v>
      </c>
      <c r="Q106" s="300" t="s">
        <v>481</v>
      </c>
      <c r="R106" s="300" t="s">
        <v>481</v>
      </c>
      <c r="S106" s="300" t="s">
        <v>481</v>
      </c>
      <c r="T106" s="300" t="s">
        <v>481</v>
      </c>
      <c r="U106" s="300" t="s">
        <v>481</v>
      </c>
      <c r="V106" s="300" t="s">
        <v>481</v>
      </c>
      <c r="W106" s="300" t="s">
        <v>481</v>
      </c>
      <c r="X106" s="300" t="s">
        <v>481</v>
      </c>
    </row>
    <row r="107" spans="1:24" ht="65">
      <c r="A107" s="241"/>
      <c r="B107" s="2"/>
      <c r="C107" s="297" t="s">
        <v>482</v>
      </c>
      <c r="D107" s="297" t="s">
        <v>483</v>
      </c>
      <c r="E107" s="297" t="s">
        <v>76</v>
      </c>
      <c r="F107" s="298" t="s">
        <v>247</v>
      </c>
      <c r="G107" s="302">
        <f>52*7</f>
        <v>364</v>
      </c>
      <c r="H107" s="302">
        <f>52*7</f>
        <v>364</v>
      </c>
      <c r="I107" s="302">
        <f>52*7</f>
        <v>364</v>
      </c>
      <c r="J107" s="302">
        <f>39*7</f>
        <v>273</v>
      </c>
      <c r="K107" s="302">
        <f>39*7</f>
        <v>273</v>
      </c>
      <c r="L107" s="302">
        <f>39*7</f>
        <v>273</v>
      </c>
      <c r="M107" s="302">
        <f>52*7</f>
        <v>364</v>
      </c>
      <c r="N107" s="302">
        <f>52*7</f>
        <v>364</v>
      </c>
      <c r="O107" s="302">
        <f>52*7</f>
        <v>364</v>
      </c>
      <c r="P107" s="302">
        <f>39*7</f>
        <v>273</v>
      </c>
      <c r="Q107" s="302">
        <f>39*7</f>
        <v>273</v>
      </c>
      <c r="R107" s="302">
        <f>39*7</f>
        <v>273</v>
      </c>
      <c r="S107" s="302">
        <f>52*7</f>
        <v>364</v>
      </c>
      <c r="T107" s="302">
        <f>52*7</f>
        <v>364</v>
      </c>
      <c r="U107" s="302">
        <f>52*7</f>
        <v>364</v>
      </c>
      <c r="V107" s="302">
        <f>39*7</f>
        <v>273</v>
      </c>
      <c r="W107" s="302">
        <f>39*7</f>
        <v>273</v>
      </c>
      <c r="X107" s="302">
        <f>39*7</f>
        <v>273</v>
      </c>
    </row>
    <row r="108" spans="1:24" ht="26">
      <c r="A108" s="241"/>
      <c r="B108" s="2"/>
      <c r="C108" s="1"/>
      <c r="D108" s="1"/>
      <c r="E108" s="1"/>
      <c r="F108" s="1"/>
      <c r="G108" s="303" t="s">
        <v>484</v>
      </c>
      <c r="H108" s="303" t="s">
        <v>484</v>
      </c>
      <c r="I108" s="303" t="s">
        <v>484</v>
      </c>
      <c r="J108" s="303" t="s">
        <v>484</v>
      </c>
      <c r="K108" s="303" t="s">
        <v>484</v>
      </c>
      <c r="L108" s="303" t="s">
        <v>484</v>
      </c>
      <c r="M108" s="303" t="s">
        <v>484</v>
      </c>
      <c r="N108" s="303" t="s">
        <v>484</v>
      </c>
      <c r="O108" s="303" t="s">
        <v>484</v>
      </c>
      <c r="P108" s="303" t="s">
        <v>484</v>
      </c>
      <c r="Q108" s="303" t="s">
        <v>484</v>
      </c>
      <c r="R108" s="303" t="s">
        <v>484</v>
      </c>
      <c r="S108" s="303" t="s">
        <v>484</v>
      </c>
      <c r="T108" s="303" t="s">
        <v>484</v>
      </c>
      <c r="U108" s="303" t="s">
        <v>484</v>
      </c>
      <c r="V108" s="303" t="s">
        <v>484</v>
      </c>
      <c r="W108" s="303" t="s">
        <v>484</v>
      </c>
      <c r="X108" s="303" t="s">
        <v>484</v>
      </c>
    </row>
    <row r="109" spans="1:24" ht="52">
      <c r="A109" s="241"/>
      <c r="B109" s="2"/>
      <c r="C109" s="297" t="s">
        <v>485</v>
      </c>
      <c r="D109" s="297" t="s">
        <v>486</v>
      </c>
      <c r="E109" s="297" t="s">
        <v>76</v>
      </c>
      <c r="F109" s="298" t="s">
        <v>247</v>
      </c>
      <c r="G109" s="309">
        <v>0.5</v>
      </c>
      <c r="H109" s="309">
        <v>0.5</v>
      </c>
      <c r="I109" s="309">
        <v>0.5</v>
      </c>
      <c r="J109" s="310">
        <v>73.13</v>
      </c>
      <c r="K109" s="310">
        <v>97.5</v>
      </c>
      <c r="L109" s="310">
        <v>170.63</v>
      </c>
      <c r="M109" s="309">
        <v>0.5</v>
      </c>
      <c r="N109" s="309">
        <v>0.5</v>
      </c>
      <c r="O109" s="309">
        <v>0.5</v>
      </c>
      <c r="P109" s="309">
        <v>0.5</v>
      </c>
      <c r="Q109" s="309">
        <v>0.5</v>
      </c>
      <c r="R109" s="309">
        <v>0.5</v>
      </c>
      <c r="S109" s="309">
        <v>0.5</v>
      </c>
      <c r="T109" s="309">
        <v>0.5</v>
      </c>
      <c r="U109" s="309">
        <v>0.5</v>
      </c>
      <c r="V109" s="309">
        <v>0.5</v>
      </c>
      <c r="W109" s="309">
        <v>0.5</v>
      </c>
      <c r="X109" s="309">
        <v>0.5</v>
      </c>
    </row>
    <row r="110" spans="1:24" ht="65">
      <c r="A110" s="241"/>
      <c r="B110" s="2"/>
      <c r="C110" s="297" t="s">
        <v>487</v>
      </c>
      <c r="D110" s="297" t="s">
        <v>488</v>
      </c>
      <c r="E110" s="297" t="s">
        <v>76</v>
      </c>
      <c r="F110" s="298" t="s">
        <v>247</v>
      </c>
      <c r="G110" s="280">
        <v>97.5</v>
      </c>
      <c r="H110" s="280">
        <v>130</v>
      </c>
      <c r="I110" s="280">
        <v>227.5</v>
      </c>
      <c r="J110" s="310">
        <v>73.13</v>
      </c>
      <c r="K110" s="310">
        <v>97.5</v>
      </c>
      <c r="L110" s="310">
        <v>170.63</v>
      </c>
      <c r="M110" s="280">
        <v>97.5</v>
      </c>
      <c r="N110" s="280">
        <v>130</v>
      </c>
      <c r="O110" s="280">
        <v>227.5</v>
      </c>
      <c r="P110" s="310">
        <v>73.13</v>
      </c>
      <c r="Q110" s="280">
        <v>97.5</v>
      </c>
      <c r="R110" s="280">
        <v>170.63</v>
      </c>
      <c r="S110" s="280">
        <v>97.5</v>
      </c>
      <c r="T110" s="280">
        <v>130</v>
      </c>
      <c r="U110" s="280">
        <v>227.5</v>
      </c>
      <c r="V110" s="310">
        <v>73.13</v>
      </c>
      <c r="W110" s="280">
        <v>97.5</v>
      </c>
      <c r="X110" s="280">
        <v>170.63</v>
      </c>
    </row>
    <row r="111" spans="1:24" ht="26">
      <c r="A111" s="241"/>
      <c r="B111" s="2"/>
      <c r="C111" s="1"/>
      <c r="D111" s="1"/>
      <c r="E111" s="1"/>
      <c r="F111" s="1"/>
      <c r="G111" s="303" t="s">
        <v>489</v>
      </c>
      <c r="H111" s="303" t="s">
        <v>489</v>
      </c>
      <c r="I111" s="303" t="s">
        <v>489</v>
      </c>
      <c r="J111" s="303" t="s">
        <v>489</v>
      </c>
      <c r="K111" s="303" t="s">
        <v>489</v>
      </c>
      <c r="L111" s="303" t="s">
        <v>489</v>
      </c>
      <c r="M111" s="303" t="s">
        <v>489</v>
      </c>
      <c r="N111" s="303" t="s">
        <v>489</v>
      </c>
      <c r="O111" s="303" t="s">
        <v>489</v>
      </c>
      <c r="P111" s="303" t="s">
        <v>489</v>
      </c>
      <c r="Q111" s="303" t="s">
        <v>489</v>
      </c>
      <c r="R111" s="303" t="s">
        <v>489</v>
      </c>
      <c r="S111" s="303" t="s">
        <v>489</v>
      </c>
      <c r="T111" s="303" t="s">
        <v>489</v>
      </c>
      <c r="U111" s="303" t="s">
        <v>489</v>
      </c>
      <c r="V111" s="303" t="s">
        <v>489</v>
      </c>
      <c r="W111" s="303" t="s">
        <v>489</v>
      </c>
      <c r="X111" s="303" t="s">
        <v>489</v>
      </c>
    </row>
    <row r="112" spans="1:24" ht="20.25" customHeight="1">
      <c r="A112" s="241"/>
      <c r="B112" s="2"/>
      <c r="C112" s="297" t="s">
        <v>86</v>
      </c>
      <c r="D112" s="297"/>
      <c r="E112" s="297" t="s">
        <v>76</v>
      </c>
      <c r="F112" s="298" t="s">
        <v>247</v>
      </c>
      <c r="G112" s="304">
        <f t="shared" ref="G112:X112" si="3">Markup</f>
        <v>0</v>
      </c>
      <c r="H112" s="304">
        <f t="shared" si="3"/>
        <v>0</v>
      </c>
      <c r="I112" s="304">
        <f t="shared" si="3"/>
        <v>0</v>
      </c>
      <c r="J112" s="304">
        <f t="shared" si="3"/>
        <v>0</v>
      </c>
      <c r="K112" s="304">
        <f t="shared" si="3"/>
        <v>0</v>
      </c>
      <c r="L112" s="304">
        <f t="shared" si="3"/>
        <v>0</v>
      </c>
      <c r="M112" s="304">
        <f t="shared" si="3"/>
        <v>0</v>
      </c>
      <c r="N112" s="304">
        <f t="shared" si="3"/>
        <v>0</v>
      </c>
      <c r="O112" s="304">
        <f t="shared" si="3"/>
        <v>0</v>
      </c>
      <c r="P112" s="304">
        <f t="shared" si="3"/>
        <v>0</v>
      </c>
      <c r="Q112" s="304">
        <f t="shared" si="3"/>
        <v>0</v>
      </c>
      <c r="R112" s="304">
        <f t="shared" si="3"/>
        <v>0</v>
      </c>
      <c r="S112" s="304">
        <f t="shared" si="3"/>
        <v>0</v>
      </c>
      <c r="T112" s="304">
        <f t="shared" si="3"/>
        <v>0</v>
      </c>
      <c r="U112" s="304">
        <f t="shared" si="3"/>
        <v>0</v>
      </c>
      <c r="V112" s="304">
        <f t="shared" si="3"/>
        <v>0</v>
      </c>
      <c r="W112" s="304">
        <f t="shared" si="3"/>
        <v>0</v>
      </c>
      <c r="X112" s="304">
        <f t="shared" si="3"/>
        <v>0</v>
      </c>
    </row>
    <row r="113" spans="1:24" ht="104">
      <c r="A113" s="241"/>
      <c r="B113" s="2"/>
      <c r="C113" s="297" t="s">
        <v>490</v>
      </c>
      <c r="D113" s="297"/>
      <c r="E113" s="297" t="s">
        <v>76</v>
      </c>
      <c r="F113" s="298" t="s">
        <v>247</v>
      </c>
      <c r="G113" s="280">
        <f t="shared" ref="G113:X113" si="4">G110+(G110*G112)</f>
        <v>97.5</v>
      </c>
      <c r="H113" s="280">
        <f t="shared" si="4"/>
        <v>130</v>
      </c>
      <c r="I113" s="280">
        <f t="shared" si="4"/>
        <v>227.5</v>
      </c>
      <c r="J113" s="280">
        <f t="shared" si="4"/>
        <v>73.13</v>
      </c>
      <c r="K113" s="280">
        <f t="shared" si="4"/>
        <v>97.5</v>
      </c>
      <c r="L113" s="280">
        <f t="shared" si="4"/>
        <v>170.63</v>
      </c>
      <c r="M113" s="280">
        <f t="shared" si="4"/>
        <v>97.5</v>
      </c>
      <c r="N113" s="280">
        <f t="shared" si="4"/>
        <v>130</v>
      </c>
      <c r="O113" s="280">
        <f t="shared" si="4"/>
        <v>227.5</v>
      </c>
      <c r="P113" s="280">
        <f t="shared" si="4"/>
        <v>73.13</v>
      </c>
      <c r="Q113" s="280">
        <f t="shared" si="4"/>
        <v>97.5</v>
      </c>
      <c r="R113" s="280">
        <f t="shared" si="4"/>
        <v>170.63</v>
      </c>
      <c r="S113" s="280">
        <f t="shared" si="4"/>
        <v>97.5</v>
      </c>
      <c r="T113" s="280">
        <f t="shared" si="4"/>
        <v>130</v>
      </c>
      <c r="U113" s="280">
        <f t="shared" si="4"/>
        <v>227.5</v>
      </c>
      <c r="V113" s="280">
        <f t="shared" si="4"/>
        <v>73.13</v>
      </c>
      <c r="W113" s="280">
        <f t="shared" si="4"/>
        <v>97.5</v>
      </c>
      <c r="X113" s="280">
        <f t="shared" si="4"/>
        <v>170.63</v>
      </c>
    </row>
    <row r="114" spans="1:24">
      <c r="A114" s="241"/>
      <c r="B114" s="284"/>
      <c r="C114" s="305"/>
      <c r="D114" s="305"/>
      <c r="E114" s="305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</row>
    <row r="115" spans="1:24" ht="30" customHeight="1">
      <c r="A115" s="241"/>
      <c r="B115" s="2" t="s">
        <v>493</v>
      </c>
      <c r="C115" s="297" t="s">
        <v>475</v>
      </c>
      <c r="D115" s="297" t="s">
        <v>476</v>
      </c>
      <c r="E115" s="297" t="s">
        <v>182</v>
      </c>
      <c r="F115" s="298" t="s">
        <v>189</v>
      </c>
      <c r="G115" s="308"/>
      <c r="H115" s="308"/>
      <c r="I115" s="308"/>
      <c r="J115" s="308"/>
      <c r="K115" s="308"/>
      <c r="L115" s="308"/>
      <c r="M115" s="308"/>
      <c r="N115" s="308"/>
      <c r="O115" s="308"/>
      <c r="P115" s="308"/>
      <c r="Q115" s="308"/>
      <c r="R115" s="308"/>
      <c r="S115" s="308"/>
      <c r="T115" s="308"/>
      <c r="U115" s="308"/>
      <c r="V115" s="308"/>
      <c r="W115" s="308"/>
      <c r="X115" s="308"/>
    </row>
    <row r="116" spans="1:24" ht="39">
      <c r="A116" s="241"/>
      <c r="B116" s="2"/>
      <c r="C116" s="297" t="s">
        <v>477</v>
      </c>
      <c r="D116" s="297"/>
      <c r="E116" s="297" t="s">
        <v>76</v>
      </c>
      <c r="F116" s="298" t="s">
        <v>247</v>
      </c>
      <c r="G116" s="300"/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</row>
    <row r="117" spans="1:24" ht="117">
      <c r="A117" s="241"/>
      <c r="B117" s="2"/>
      <c r="C117" s="297" t="s">
        <v>478</v>
      </c>
      <c r="D117" s="297" t="s">
        <v>479</v>
      </c>
      <c r="E117" s="297" t="s">
        <v>182</v>
      </c>
      <c r="F117" s="298" t="s">
        <v>189</v>
      </c>
      <c r="G117" s="301"/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301"/>
      <c r="T117" s="301"/>
      <c r="U117" s="301"/>
      <c r="V117" s="301"/>
      <c r="W117" s="301"/>
      <c r="X117" s="301"/>
    </row>
    <row r="118" spans="1:24" ht="26">
      <c r="A118" s="241"/>
      <c r="B118" s="2"/>
      <c r="C118" s="297" t="s">
        <v>480</v>
      </c>
      <c r="D118" s="297"/>
      <c r="E118" s="297" t="s">
        <v>182</v>
      </c>
      <c r="F118" s="298" t="s">
        <v>189</v>
      </c>
      <c r="G118" s="300"/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</row>
    <row r="119" spans="1:24" ht="65">
      <c r="A119" s="241"/>
      <c r="B119" s="2"/>
      <c r="C119" s="297" t="s">
        <v>482</v>
      </c>
      <c r="D119" s="297" t="s">
        <v>483</v>
      </c>
      <c r="E119" s="297" t="s">
        <v>76</v>
      </c>
      <c r="F119" s="298" t="s">
        <v>247</v>
      </c>
      <c r="G119" s="302"/>
      <c r="H119" s="302"/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2"/>
      <c r="T119" s="302"/>
      <c r="U119" s="302"/>
      <c r="V119" s="302"/>
      <c r="W119" s="302"/>
      <c r="X119" s="302"/>
    </row>
    <row r="120" spans="1:24">
      <c r="A120" s="241"/>
      <c r="B120" s="2"/>
      <c r="C120" s="1"/>
      <c r="D120" s="1"/>
      <c r="E120" s="1"/>
      <c r="F120" s="1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303"/>
    </row>
    <row r="121" spans="1:24" ht="52">
      <c r="A121" s="241"/>
      <c r="B121" s="2"/>
      <c r="C121" s="297" t="s">
        <v>485</v>
      </c>
      <c r="D121" s="297" t="s">
        <v>486</v>
      </c>
      <c r="E121" s="297" t="s">
        <v>76</v>
      </c>
      <c r="F121" s="298" t="s">
        <v>247</v>
      </c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/>
      <c r="W121" s="309"/>
      <c r="X121" s="309"/>
    </row>
    <row r="122" spans="1:24" ht="65">
      <c r="A122" s="241"/>
      <c r="B122" s="2"/>
      <c r="C122" s="297" t="s">
        <v>487</v>
      </c>
      <c r="D122" s="297" t="s">
        <v>488</v>
      </c>
      <c r="E122" s="297" t="s">
        <v>76</v>
      </c>
      <c r="F122" s="298" t="s">
        <v>247</v>
      </c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</row>
    <row r="123" spans="1:24">
      <c r="A123" s="241"/>
      <c r="B123" s="2"/>
      <c r="C123" s="1"/>
      <c r="D123" s="1"/>
      <c r="E123" s="1"/>
      <c r="F123" s="1"/>
      <c r="G123" s="303"/>
      <c r="H123" s="303"/>
      <c r="I123" s="303"/>
      <c r="J123" s="303"/>
      <c r="K123" s="303"/>
      <c r="L123" s="303"/>
      <c r="M123" s="303"/>
      <c r="N123" s="303"/>
      <c r="O123" s="303"/>
      <c r="P123" s="303"/>
      <c r="Q123" s="303"/>
      <c r="R123" s="303"/>
      <c r="S123" s="303"/>
      <c r="T123" s="303"/>
      <c r="U123" s="303"/>
      <c r="V123" s="303"/>
      <c r="W123" s="303"/>
      <c r="X123" s="303"/>
    </row>
    <row r="124" spans="1:24" ht="39">
      <c r="A124" s="241"/>
      <c r="B124" s="2"/>
      <c r="C124" s="297" t="s">
        <v>86</v>
      </c>
      <c r="D124" s="297"/>
      <c r="E124" s="297" t="s">
        <v>76</v>
      </c>
      <c r="F124" s="298" t="s">
        <v>247</v>
      </c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</row>
    <row r="125" spans="1:24" ht="104">
      <c r="A125" s="241"/>
      <c r="B125" s="2"/>
      <c r="C125" s="297" t="s">
        <v>490</v>
      </c>
      <c r="D125" s="297"/>
      <c r="E125" s="297" t="s">
        <v>76</v>
      </c>
      <c r="F125" s="298" t="s">
        <v>247</v>
      </c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</row>
    <row r="126" spans="1:24">
      <c r="A126" s="241"/>
      <c r="B126" s="241"/>
      <c r="C126" s="311"/>
      <c r="D126" s="311"/>
      <c r="E126" s="311"/>
      <c r="F126" s="311"/>
      <c r="G126" s="312"/>
      <c r="J126" s="312"/>
      <c r="M126" s="312"/>
      <c r="P126" s="312"/>
      <c r="S126" s="312"/>
      <c r="V126" s="312"/>
    </row>
  </sheetData>
  <mergeCells count="11">
    <mergeCell ref="B103:B113"/>
    <mergeCell ref="C108:F108"/>
    <mergeCell ref="C111:F111"/>
    <mergeCell ref="B115:B125"/>
    <mergeCell ref="C120:F120"/>
    <mergeCell ref="C123:F123"/>
    <mergeCell ref="B3:B66"/>
    <mergeCell ref="B72:B78"/>
    <mergeCell ref="B91:B101"/>
    <mergeCell ref="C96:F96"/>
    <mergeCell ref="C99:F99"/>
  </mergeCells>
  <dataValidations count="12">
    <dataValidation type="list" allowBlank="1" showInputMessage="1" showErrorMessage="1" sqref="G94:X94 C106 G106:X106 A118 C118:X118">
      <formula1>STATUS</formula1>
      <formula2>0</formula2>
    </dataValidation>
    <dataValidation type="list" allowBlank="1" showInputMessage="1" showErrorMessage="1" sqref="G10:X10 G14:X15">
      <formula1>OFFER_TYPES</formula1>
      <formula2>0</formula2>
    </dataValidation>
    <dataValidation type="list" allowBlank="1" showInputMessage="1" showErrorMessage="1" sqref="G8:X8">
      <formula1>PRICE_DESCRIPTION</formula1>
      <formula2>0</formula2>
    </dataValidation>
    <dataValidation type="list" allowBlank="1" showInputMessage="1" showErrorMessage="1" sqref="G9:X9 M74:X74">
      <formula1>PRICE_DESCRIPTION</formula1>
      <formula2>0</formula2>
    </dataValidation>
    <dataValidation type="list" allowBlank="1" showInputMessage="1" showErrorMessage="1" sqref="H3:I3 K3:L3 N3:O3 Q3:R3 T3:U3 W3:X3">
      <formula1>NAMES</formula1>
      <formula2>0</formula2>
    </dataValidation>
    <dataValidation type="list" allowBlank="1" showInputMessage="1" showErrorMessage="1" sqref="G92:X92 G104:X104 G116:X116">
      <formula1>BILLING_CYCLE</formula1>
      <formula2>0</formula2>
    </dataValidation>
    <dataValidation type="list" allowBlank="1" showInputMessage="1" showErrorMessage="1" sqref="G97:X98 G109:X110 G121:X122">
      <formula1>MARKET_PRICE</formula1>
      <formula2>0</formula2>
    </dataValidation>
    <dataValidation type="list" allowBlank="1" showInputMessage="1" showErrorMessage="1" sqref="H13:I13 K13:L13 N13:O13 Q13:R13 T13:U13 W13:X13">
      <formula1>DESCRIPTION</formula1>
      <formula2>0</formula2>
    </dataValidation>
    <dataValidation type="list" allowBlank="1" showInputMessage="1" showErrorMessage="1" sqref="G26:X26">
      <formula1>REFUND_POLICY</formula1>
      <formula2>0</formula2>
    </dataValidation>
    <dataValidation type="list" allowBlank="1" showInputMessage="1" showErrorMessage="1" sqref="G21:X21">
      <formula1>ACTUAL_PRICE_FOOTER_LABEL</formula1>
      <formula2>0</formula2>
    </dataValidation>
    <dataValidation type="list" allowBlank="1" showInputMessage="1" showErrorMessage="1" sqref="G20:X20">
      <formula1>PROMO_PRICE_FOOTER_LABEL</formula1>
      <formula2>0</formula2>
    </dataValidation>
    <dataValidation type="list" allowBlank="1" showInputMessage="1" showErrorMessage="1" sqref="A41:F41 H41:I41 K41:L41 N41:O41 Q41:R41 T41:U41 W41:X41">
      <formula1>BUNDLE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Proposed_Offers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Kaul, Nimpee</dc:creator>
  <cp:lastModifiedBy>Michael Kapnick</cp:lastModifiedBy>
  <cp:revision>0</cp:revision>
  <dcterms:created xsi:type="dcterms:W3CDTF">2013-07-16T23:09:27Z</dcterms:created>
  <dcterms:modified xsi:type="dcterms:W3CDTF">2013-07-22T16:27:43Z</dcterms:modified>
</cp:coreProperties>
</file>