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projects\107_AxisTracker\Publication\Pyranometer Experiment Data\Pyranometer Experiment Data\"/>
    </mc:Choice>
  </mc:AlternateContent>
  <xr:revisionPtr revIDLastSave="0" documentId="13_ncr:1_{8854EFD9-0311-4626-847A-AEF66C37B205}" xr6:coauthVersionLast="36" xr6:coauthVersionMax="36" xr10:uidLastSave="{00000000-0000-0000-0000-000000000000}"/>
  <bookViews>
    <workbookView xWindow="0" yWindow="0" windowWidth="20460" windowHeight="8130" xr2:uid="{303EC89E-995D-4B03-89FD-8E00D814B370}"/>
  </bookViews>
  <sheets>
    <sheet name="All" sheetId="1" r:id="rId1"/>
    <sheet name="July" sheetId="2" r:id="rId2"/>
    <sheet name="August" sheetId="3" r:id="rId3"/>
    <sheet name="Sept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F10" i="4"/>
  <c r="E10" i="4"/>
  <c r="H9" i="4"/>
  <c r="H8" i="4"/>
  <c r="H7" i="4"/>
  <c r="H6" i="4"/>
  <c r="H5" i="4"/>
  <c r="H4" i="4"/>
  <c r="H10" i="4"/>
  <c r="G23" i="3"/>
  <c r="F23" i="3"/>
  <c r="E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3" i="3"/>
  <c r="G16" i="2"/>
  <c r="F16" i="2"/>
  <c r="E16" i="2"/>
  <c r="H15" i="2"/>
  <c r="H14" i="2"/>
  <c r="H13" i="2"/>
  <c r="H12" i="2"/>
  <c r="H11" i="2"/>
  <c r="H10" i="2"/>
  <c r="H9" i="2"/>
  <c r="H8" i="2"/>
  <c r="H7" i="2"/>
  <c r="H6" i="2"/>
  <c r="H5" i="2"/>
  <c r="H4" i="2"/>
  <c r="H16" i="2" s="1"/>
  <c r="H3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36" i="1" l="1"/>
  <c r="F36" i="1"/>
  <c r="E36" i="1"/>
</calcChain>
</file>

<file path=xl/sharedStrings.xml><?xml version="1.0" encoding="utf-8"?>
<sst xmlns="http://schemas.openxmlformats.org/spreadsheetml/2006/main" count="495" uniqueCount="28">
  <si>
    <t>#</t>
  </si>
  <si>
    <t>DATE</t>
  </si>
  <si>
    <t>EXPERIMENT START</t>
  </si>
  <si>
    <t>EXPERIMENT END</t>
  </si>
  <si>
    <t>% GAIN/LOSS(LightSensor vs Fixed)</t>
  </si>
  <si>
    <t>% GAIN/LOSS(SPA vs Fixed)</t>
  </si>
  <si>
    <t>% GAIN/LOSS(SPA vs LightSensor)</t>
  </si>
  <si>
    <t>WEATHER2</t>
  </si>
  <si>
    <t>FIXED PV ORIENTATION</t>
  </si>
  <si>
    <t>SENSOR TRACKER PV ORIENTATION</t>
  </si>
  <si>
    <t>SPA TRACKER PV ORIENTATION</t>
  </si>
  <si>
    <t>LOCATION</t>
  </si>
  <si>
    <t>PV LOAD</t>
  </si>
  <si>
    <t>NOTES/ISSUES</t>
  </si>
  <si>
    <t>Fixed PV vs Light-Sensor vs SPA Experiment using Pyranometer</t>
  </si>
  <si>
    <t>CLOUDY</t>
  </si>
  <si>
    <t>15° facing South</t>
  </si>
  <si>
    <t>E-W</t>
  </si>
  <si>
    <t>MIMOS Parking</t>
  </si>
  <si>
    <t>NO LOAD</t>
  </si>
  <si>
    <t>SUNNY</t>
  </si>
  <si>
    <t>PARTLY CLOUDY</t>
  </si>
  <si>
    <t>SPA &amp; LIGHT SENSOR PROBLEM</t>
  </si>
  <si>
    <t>PARTLY SUNNY</t>
  </si>
  <si>
    <t>SPA PROBLEM</t>
  </si>
  <si>
    <t>SPA START at 8:30</t>
  </si>
  <si>
    <t>RAINY</t>
  </si>
  <si>
    <t>% GAIN/LOSS(LightSensor vs SPA)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</si>
</sst>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2" formatCode="0.00"/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C344E-D9FF-4288-B40B-9510FD919095}" name="Table1" displayName="Table1" ref="A3:O36" totalsRowCount="1">
  <autoFilter ref="A3:O35" xr:uid="{CC512792-514C-4EF5-8B93-69686B091059}">
    <filterColumn colId="14">
      <filters blank="1"/>
    </filterColumn>
  </autoFilter>
  <tableColumns count="15">
    <tableColumn id="1" xr3:uid="{C0009F92-924F-482E-B73D-7C9CF2A7D074}" name="#" totalsRowDxfId="62"/>
    <tableColumn id="2" xr3:uid="{0B064B72-F050-4A87-AC0B-2D03EBDD1918}" name="DATE" totalsRowDxfId="61"/>
    <tableColumn id="3" xr3:uid="{DD4D9F05-D7EB-45C5-A69E-6F288C337E63}" name="EXPERIMENT START" totalsRowDxfId="60"/>
    <tableColumn id="4" xr3:uid="{006693B6-3D4A-4AD1-AE02-25666DBB3016}" name="EXPERIMENT END" totalsRowDxfId="59"/>
    <tableColumn id="5" xr3:uid="{3457C477-6A25-47CD-AF87-529D0D538031}" name="% GAIN/LOSS(LightSensor vs Fixed)" totalsRowFunction="average" totalsRowDxfId="58"/>
    <tableColumn id="6" xr3:uid="{073EBD53-6617-4171-ACF7-F186470EE00E}" name="% GAIN/LOSS(SPA vs Fixed)" totalsRowFunction="average" totalsRowDxfId="57"/>
    <tableColumn id="7" xr3:uid="{1AD25E6D-6461-4DDB-9DD1-2A4F2228D94D}" name="% GAIN/LOSS(SPA vs LightSensor)" totalsRowFunction="average" totalsRowDxfId="56"/>
    <tableColumn id="15" xr3:uid="{E35C7120-95F7-410D-8A8E-68569E083482}" name="% GAIN/LOSS(LightSensor vs SPA)" totalsRowFunction="average" dataDxfId="63" totalsRowDxfId="55">
      <calculatedColumnFormula>100*(Table1[[#This Row],[% GAIN/LOSS(LightSensor vs Fixed)]]-Table1[[#This Row],[% GAIN/LOSS(SPA vs Fixed)]])/(100+Table1[[#This Row],[% GAIN/LOSS(LightSensor vs Fixed)]])</calculatedColumnFormula>
    </tableColumn>
    <tableColumn id="8" xr3:uid="{793CA54C-D1F0-48A9-BE9B-834CAABA3480}" name="WEATHER2" totalsRowDxfId="54"/>
    <tableColumn id="9" xr3:uid="{F35D2258-5262-44DC-B4D2-E6F5EB09C41C}" name="FIXED PV ORIENTATION" totalsRowDxfId="53"/>
    <tableColumn id="10" xr3:uid="{75AB574D-0C6B-4FC3-9813-C7ACE1BDF828}" name="SENSOR TRACKER PV ORIENTATION" totalsRowDxfId="52"/>
    <tableColumn id="11" xr3:uid="{87A977DE-B814-47FD-80D8-59A9EB95BBF0}" name="SPA TRACKER PV ORIENTATION" totalsRowDxfId="51"/>
    <tableColumn id="12" xr3:uid="{94665A7F-140C-475B-89F4-027DB2EE8781}" name="LOCATION" totalsRowDxfId="50"/>
    <tableColumn id="13" xr3:uid="{F807B221-CBDA-4A18-A885-82B4641EE7BA}" name="PV LOAD" totalsRowDxfId="49"/>
    <tableColumn id="14" xr3:uid="{CAE0946D-D69C-40FF-A2F1-52B5F8352643}" name="NOTES/ISSUES" totalsRow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7599E-D45F-4F8D-BD7E-8B8236653809}" name="Table13" displayName="Table13" ref="A3:O16" totalsRowCount="1">
  <autoFilter ref="A3:O15" xr:uid="{72F3103E-310D-4F88-9C8F-AFC1E98648E0}"/>
  <tableColumns count="15">
    <tableColumn id="1" xr3:uid="{A1F88654-3B74-44A0-B323-49099073F032}" name="#" totalsRowDxfId="47"/>
    <tableColumn id="2" xr3:uid="{226D2CA4-3B3B-40E3-94A6-C0C1080D98B5}" name="DATE" totalsRowDxfId="46"/>
    <tableColumn id="3" xr3:uid="{9C36064D-89FB-43AC-90E1-457211BC62D5}" name="EXPERIMENT START" totalsRowDxfId="45"/>
    <tableColumn id="4" xr3:uid="{AED74C6A-A929-4CA9-A37A-0FE26FA77472}" name="EXPERIMENT END" totalsRowDxfId="44"/>
    <tableColumn id="5" xr3:uid="{A8620D8A-C6E2-45D1-BF47-1B72D364FE45}" name="% GAIN/LOSS(LightSensor vs Fixed)" totalsRowFunction="average" totalsRowDxfId="0"/>
    <tableColumn id="6" xr3:uid="{A2E9A45D-37E7-413B-B8BF-562681CA9E66}" name="% GAIN/LOSS(SPA vs Fixed)" totalsRowFunction="average" totalsRowDxfId="43"/>
    <tableColumn id="7" xr3:uid="{68E58FD0-8BD0-44CC-BA40-3BE2CA27182D}" name="% GAIN/LOSS(SPA vs LightSensor)" totalsRowFunction="average" totalsRowDxfId="42"/>
    <tableColumn id="15" xr3:uid="{B1F6AB80-E832-4E16-89A7-A454B00E8F22}" name="% GAIN/LOSS(LightSensor vs SPA)" totalsRowFunction="average" dataDxfId="40" totalsRowDxfId="41">
      <calculatedColumnFormula>100*(Table13[[#This Row],[% GAIN/LOSS(LightSensor vs Fixed)]]-Table13[[#This Row],[% GAIN/LOSS(SPA vs Fixed)]])/(100+Table13[[#This Row],[% GAIN/LOSS(LightSensor vs Fixed)]])</calculatedColumnFormula>
    </tableColumn>
    <tableColumn id="8" xr3:uid="{41AA7FA5-6538-4311-9C7A-CF7FC244E048}" name="WEATHER2" totalsRowDxfId="39"/>
    <tableColumn id="9" xr3:uid="{52266217-5395-4EA0-A24E-12E4AC7F2990}" name="FIXED PV ORIENTATION" totalsRowDxfId="38"/>
    <tableColumn id="10" xr3:uid="{DF751260-DCA3-46B3-92B4-C3D382451635}" name="SENSOR TRACKER PV ORIENTATION" totalsRowDxfId="37"/>
    <tableColumn id="11" xr3:uid="{076F2EBA-4690-40D1-AD83-2947AA65F85A}" name="SPA TRACKER PV ORIENTATION" totalsRowDxfId="36"/>
    <tableColumn id="12" xr3:uid="{742B54B2-556B-43F4-B9ED-AA7993FB59B3}" name="LOCATION" totalsRowDxfId="35"/>
    <tableColumn id="13" xr3:uid="{A074A83B-3496-4EC1-8E4C-B2F50B269231}" name="PV LOAD" totalsRowDxfId="34"/>
    <tableColumn id="14" xr3:uid="{60B0AF3F-7654-4099-A417-DD73B289788B}" name="NOTES/ISSUES" totalsRow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7267D0-4CEC-4A41-B5B2-A2DD0A2E6F1C}" name="Table14" displayName="Table14" ref="A3:O23" totalsRowCount="1">
  <autoFilter ref="A3:O22" xr:uid="{FCB871C5-EA9E-46FD-9CB3-3D5628C781EF}"/>
  <tableColumns count="15">
    <tableColumn id="1" xr3:uid="{B8EE9CDB-18AE-4179-A408-F3D491018149}" name="#" totalsRowDxfId="32"/>
    <tableColumn id="2" xr3:uid="{CEFEFAA6-2824-44A5-B62E-CD88E6896D83}" name="DATE" totalsRowDxfId="31"/>
    <tableColumn id="3" xr3:uid="{B2C77B58-00AF-4D46-BDC8-417A80C73FD7}" name="EXPERIMENT START" totalsRowDxfId="30"/>
    <tableColumn id="4" xr3:uid="{BCFED105-0FDA-401E-9041-70B5B5907E20}" name="EXPERIMENT END" totalsRowDxfId="29"/>
    <tableColumn id="5" xr3:uid="{BF5222AC-57DC-4565-B598-061681F25ACD}" name="% GAIN/LOSS(LightSensor vs Fixed)" totalsRowFunction="average" totalsRowDxfId="1"/>
    <tableColumn id="6" xr3:uid="{E4113B83-4C12-4333-8F69-B3F23FE7B897}" name="% GAIN/LOSS(SPA vs Fixed)" totalsRowFunction="average" totalsRowDxfId="28"/>
    <tableColumn id="7" xr3:uid="{2EFE1AAC-A6BF-4E20-800C-42D7C62FA7C0}" name="% GAIN/LOSS(SPA vs LightSensor)" totalsRowFunction="average" totalsRowDxfId="27"/>
    <tableColumn id="15" xr3:uid="{B150CE18-8839-4A86-8B7B-ACA577CFC8A9}" name="% GAIN/LOSS(LightSensor vs SPA)" totalsRowFunction="average" dataDxfId="25" totalsRowDxfId="26">
      <calculatedColumnFormula>100*(Table14[[#This Row],[% GAIN/LOSS(LightSensor vs Fixed)]]-Table14[[#This Row],[% GAIN/LOSS(SPA vs Fixed)]])/(100+Table14[[#This Row],[% GAIN/LOSS(LightSensor vs Fixed)]])</calculatedColumnFormula>
    </tableColumn>
    <tableColumn id="8" xr3:uid="{74673BE1-312F-4D76-9B9E-20319423E671}" name="WEATHER2" totalsRowDxfId="24"/>
    <tableColumn id="9" xr3:uid="{5730A1CA-7D6E-4B79-B8A1-407C0B0F6629}" name="FIXED PV ORIENTATION" totalsRowDxfId="23"/>
    <tableColumn id="10" xr3:uid="{B21A6DA6-A0A4-4AA2-A5B2-F3AEFE6BB0AB}" name="SENSOR TRACKER PV ORIENTATION" totalsRowDxfId="22"/>
    <tableColumn id="11" xr3:uid="{801D4541-9C44-40AB-A42A-0BE533CDB88F}" name="SPA TRACKER PV ORIENTATION" totalsRowDxfId="21"/>
    <tableColumn id="12" xr3:uid="{92E83835-EE36-4024-923D-4A39B086669C}" name="LOCATION" totalsRowDxfId="20"/>
    <tableColumn id="13" xr3:uid="{E040CA5D-71B9-43E9-8FCF-796C8B159588}" name="PV LOAD" totalsRowDxfId="19"/>
    <tableColumn id="14" xr3:uid="{785B5B6E-601F-4726-A25A-5357BD57FE38}" name="NOTES/ISSUES" totalsRow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B6BFE7-5FD6-49A6-863B-3987B251A799}" name="Table15" displayName="Table15" ref="A3:O10" totalsRowCount="1">
  <autoFilter ref="A3:O9" xr:uid="{D2617094-0A03-4FB9-AC2F-7A85E22BA376}"/>
  <tableColumns count="15">
    <tableColumn id="1" xr3:uid="{948E21C4-6105-418C-9E01-0C35708E1810}" name="#" totalsRowDxfId="17"/>
    <tableColumn id="2" xr3:uid="{722FA852-23F3-4EAE-B412-3A1DC19210FC}" name="DATE" totalsRowDxfId="16"/>
    <tableColumn id="3" xr3:uid="{E2317CE5-B3DA-4D8F-8005-5F0307456245}" name="EXPERIMENT START" totalsRowDxfId="15"/>
    <tableColumn id="4" xr3:uid="{E6F88673-4EC4-4AB5-B4AE-CF11C3860E9A}" name="EXPERIMENT END" totalsRowDxfId="14"/>
    <tableColumn id="5" xr3:uid="{8542D4E5-2262-4478-901D-207E6374E6C9}" name="% GAIN/LOSS(LightSensor vs Fixed)" totalsRowFunction="average" totalsRowDxfId="2"/>
    <tableColumn id="6" xr3:uid="{7C1736EE-67FF-48D0-B027-D56CDEFF38CD}" name="% GAIN/LOSS(SPA vs Fixed)" totalsRowFunction="average" totalsRowDxfId="13"/>
    <tableColumn id="7" xr3:uid="{90EC2578-D415-4A6D-AEAD-D26B78DAEFF0}" name="% GAIN/LOSS(SPA vs LightSensor)" totalsRowFunction="average" totalsRowDxfId="12"/>
    <tableColumn id="15" xr3:uid="{891B2557-3EC4-438A-BB2C-94E36F97F831}" name="% GAIN/LOSS(LightSensor vs SPA)" totalsRowFunction="average" dataDxfId="10" totalsRowDxfId="11">
      <calculatedColumnFormula>100*(Table15[[#This Row],[% GAIN/LOSS(LightSensor vs Fixed)]]-Table15[[#This Row],[% GAIN/LOSS(SPA vs Fixed)]])/(100+Table15[[#This Row],[% GAIN/LOSS(LightSensor vs Fixed)]])</calculatedColumnFormula>
    </tableColumn>
    <tableColumn id="8" xr3:uid="{E199142B-D335-4036-B8BF-A94ED03BC462}" name="WEATHER2" totalsRowDxfId="9"/>
    <tableColumn id="9" xr3:uid="{88C0237D-E2F8-4B05-9DBD-0B6B549D99C8}" name="FIXED PV ORIENTATION" totalsRowDxfId="8"/>
    <tableColumn id="10" xr3:uid="{C516C438-5D0B-4AD1-A255-E0B02D44D096}" name="SENSOR TRACKER PV ORIENTATION" totalsRowDxfId="7"/>
    <tableColumn id="11" xr3:uid="{443DF6E8-500F-42D9-8AD4-08F3D8A8C4BC}" name="SPA TRACKER PV ORIENTATION" totalsRowDxfId="6"/>
    <tableColumn id="12" xr3:uid="{FC090EBE-E26A-4882-8A83-981F87049F66}" name="LOCATION" totalsRowDxfId="5"/>
    <tableColumn id="13" xr3:uid="{C53A3CFA-6537-4C4E-BA1E-011FE5713B1E}" name="PV LOAD" totalsRowDxfId="4"/>
    <tableColumn id="14" xr3:uid="{874F505C-1FB9-4511-8F72-151EC8B47276}" name="NOTES/ISSUES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D90E-2072-4D66-B022-152CEEF51451}">
  <dimension ref="A1:O36"/>
  <sheetViews>
    <sheetView tabSelected="1" topLeftCell="A22" zoomScaleNormal="100" workbookViewId="0">
      <selection activeCell="E36" sqref="E36:F36"/>
    </sheetView>
  </sheetViews>
  <sheetFormatPr defaultRowHeight="15" x14ac:dyDescent="0.25"/>
  <cols>
    <col min="2" max="2" width="9.85546875" bestFit="1" customWidth="1"/>
    <col min="3" max="3" width="20.28515625" customWidth="1"/>
    <col min="4" max="4" width="18.5703125" customWidth="1"/>
    <col min="5" max="5" width="34.28515625" customWidth="1"/>
    <col min="6" max="6" width="27.42578125" customWidth="1"/>
    <col min="7" max="8" width="32.85546875" customWidth="1"/>
    <col min="9" max="9" width="15" bestFit="1" customWidth="1"/>
    <col min="10" max="10" width="23.7109375" customWidth="1"/>
    <col min="11" max="11" width="34" customWidth="1"/>
    <col min="12" max="12" width="30.42578125" customWidth="1"/>
    <col min="13" max="13" width="15" bestFit="1" customWidth="1"/>
    <col min="14" max="14" width="10.85546875" customWidth="1"/>
    <col min="15" max="15" width="28.7109375" bestFit="1" customWidth="1"/>
  </cols>
  <sheetData>
    <row r="1" spans="1:15" ht="26.25" x14ac:dyDescent="0.4">
      <c r="A1" s="1" t="s">
        <v>14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27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15" x14ac:dyDescent="0.25">
      <c r="A4">
        <v>1</v>
      </c>
      <c r="B4" s="2">
        <v>45129</v>
      </c>
      <c r="C4" s="3">
        <v>0.29166666666666669</v>
      </c>
      <c r="D4" s="3">
        <v>0.79166666666666663</v>
      </c>
      <c r="E4" s="5">
        <v>14.3</v>
      </c>
      <c r="F4" s="5">
        <v>9.77</v>
      </c>
      <c r="G4" s="5">
        <v>-3.93</v>
      </c>
      <c r="H4" s="5">
        <f>100*(Table1[[#This Row],[% GAIN/LOSS(LightSensor vs Fixed)]]-Table1[[#This Row],[% GAIN/LOSS(SPA vs Fixed)]])/(100+Table1[[#This Row],[% GAIN/LOSS(LightSensor vs Fixed)]])</f>
        <v>3.9632545931758543</v>
      </c>
      <c r="I4" t="s">
        <v>15</v>
      </c>
      <c r="J4" t="s">
        <v>16</v>
      </c>
      <c r="K4" t="s">
        <v>17</v>
      </c>
      <c r="L4" t="s">
        <v>17</v>
      </c>
      <c r="M4" t="s">
        <v>18</v>
      </c>
      <c r="N4" t="s">
        <v>19</v>
      </c>
    </row>
    <row r="5" spans="1:15" x14ac:dyDescent="0.25">
      <c r="A5">
        <v>2</v>
      </c>
      <c r="B5" s="2">
        <v>45130</v>
      </c>
      <c r="C5" s="3">
        <v>0.29166666666666669</v>
      </c>
      <c r="D5" s="3">
        <v>0.79166666666666663</v>
      </c>
      <c r="E5" s="5">
        <v>17.100000000000001</v>
      </c>
      <c r="F5" s="5">
        <v>8.4600000000000009</v>
      </c>
      <c r="G5" s="5">
        <v>-7.35</v>
      </c>
      <c r="H5" s="5">
        <f>100*(Table1[[#This Row],[% GAIN/LOSS(LightSensor vs Fixed)]]-Table1[[#This Row],[% GAIN/LOSS(SPA vs Fixed)]])/(100+Table1[[#This Row],[% GAIN/LOSS(LightSensor vs Fixed)]])</f>
        <v>7.3783091374893255</v>
      </c>
      <c r="I5" t="s">
        <v>15</v>
      </c>
      <c r="J5" t="s">
        <v>16</v>
      </c>
      <c r="K5" t="s">
        <v>17</v>
      </c>
      <c r="L5" t="s">
        <v>17</v>
      </c>
      <c r="M5" t="s">
        <v>18</v>
      </c>
      <c r="N5" t="s">
        <v>19</v>
      </c>
    </row>
    <row r="6" spans="1:15" x14ac:dyDescent="0.25">
      <c r="A6">
        <v>3</v>
      </c>
      <c r="B6" s="2">
        <v>45131</v>
      </c>
      <c r="C6" s="3">
        <v>0.29166666666666669</v>
      </c>
      <c r="D6" s="3">
        <v>0.79166666666666663</v>
      </c>
      <c r="E6" s="5">
        <v>41.1</v>
      </c>
      <c r="F6" s="5">
        <v>43.2</v>
      </c>
      <c r="G6" s="5">
        <v>1.49</v>
      </c>
      <c r="H6" s="5">
        <f>100*(Table1[[#This Row],[% GAIN/LOSS(LightSensor vs Fixed)]]-Table1[[#This Row],[% GAIN/LOSS(SPA vs Fixed)]])/(100+Table1[[#This Row],[% GAIN/LOSS(LightSensor vs Fixed)]])</f>
        <v>-1.4883061658398309</v>
      </c>
      <c r="I6" t="s">
        <v>20</v>
      </c>
      <c r="J6" t="s">
        <v>16</v>
      </c>
      <c r="K6" t="s">
        <v>17</v>
      </c>
      <c r="L6" t="s">
        <v>17</v>
      </c>
      <c r="M6" t="s">
        <v>18</v>
      </c>
      <c r="N6" t="s">
        <v>19</v>
      </c>
    </row>
    <row r="7" spans="1:15" x14ac:dyDescent="0.25">
      <c r="A7">
        <v>4</v>
      </c>
      <c r="B7" s="2">
        <v>45132</v>
      </c>
      <c r="C7" s="3">
        <v>0.29166666666666669</v>
      </c>
      <c r="D7" s="3">
        <v>0.79166666666666663</v>
      </c>
      <c r="E7" s="5">
        <v>35.700000000000003</v>
      </c>
      <c r="F7" s="5">
        <v>35.299999999999997</v>
      </c>
      <c r="G7" s="5">
        <v>-0.28199999999999997</v>
      </c>
      <c r="H7" s="5">
        <f>100*(Table1[[#This Row],[% GAIN/LOSS(LightSensor vs Fixed)]]-Table1[[#This Row],[% GAIN/LOSS(SPA vs Fixed)]])/(100+Table1[[#This Row],[% GAIN/LOSS(LightSensor vs Fixed)]])</f>
        <v>0.2947678703021413</v>
      </c>
      <c r="I7" t="s">
        <v>21</v>
      </c>
      <c r="J7" t="s">
        <v>16</v>
      </c>
      <c r="K7" t="s">
        <v>17</v>
      </c>
      <c r="L7" t="s">
        <v>17</v>
      </c>
      <c r="M7" t="s">
        <v>18</v>
      </c>
      <c r="N7" t="s">
        <v>19</v>
      </c>
    </row>
    <row r="8" spans="1:15" x14ac:dyDescent="0.25">
      <c r="A8">
        <v>5</v>
      </c>
      <c r="B8" s="2">
        <v>45133</v>
      </c>
      <c r="C8" s="3">
        <v>0.29166666666666669</v>
      </c>
      <c r="D8" s="3">
        <v>0.79166666666666663</v>
      </c>
      <c r="E8" s="5">
        <v>37.700000000000003</v>
      </c>
      <c r="F8" s="5">
        <v>36.9</v>
      </c>
      <c r="G8" s="5">
        <v>-0.61399999999999999</v>
      </c>
      <c r="H8" s="5">
        <f>100*(Table1[[#This Row],[% GAIN/LOSS(LightSensor vs Fixed)]]-Table1[[#This Row],[% GAIN/LOSS(SPA vs Fixed)]])/(100+Table1[[#This Row],[% GAIN/LOSS(LightSensor vs Fixed)]])</f>
        <v>0.58097312999274098</v>
      </c>
      <c r="I8" t="s">
        <v>21</v>
      </c>
      <c r="J8" t="s">
        <v>16</v>
      </c>
      <c r="K8" t="s">
        <v>17</v>
      </c>
      <c r="L8" t="s">
        <v>17</v>
      </c>
      <c r="M8" t="s">
        <v>18</v>
      </c>
      <c r="N8" t="s">
        <v>19</v>
      </c>
    </row>
    <row r="9" spans="1:15" hidden="1" x14ac:dyDescent="0.25">
      <c r="A9">
        <v>6</v>
      </c>
      <c r="B9" s="2">
        <v>45134</v>
      </c>
      <c r="C9" s="3">
        <v>0.29166666666666669</v>
      </c>
      <c r="D9" s="3">
        <v>0.79166666666666663</v>
      </c>
      <c r="E9">
        <v>25.2</v>
      </c>
      <c r="F9">
        <v>22.1</v>
      </c>
      <c r="G9">
        <v>-2.4900000000000002</v>
      </c>
      <c r="H9" s="5">
        <f>100*(Table1[[#This Row],[% GAIN/LOSS(LightSensor vs Fixed)]]-Table1[[#This Row],[% GAIN/LOSS(SPA vs Fixed)]])/(100+Table1[[#This Row],[% GAIN/LOSS(LightSensor vs Fixed)]])</f>
        <v>2.476038338658145</v>
      </c>
      <c r="I9" t="s">
        <v>23</v>
      </c>
      <c r="J9" t="s">
        <v>16</v>
      </c>
      <c r="K9" t="s">
        <v>17</v>
      </c>
      <c r="L9" t="s">
        <v>17</v>
      </c>
      <c r="M9" t="s">
        <v>18</v>
      </c>
      <c r="N9" t="s">
        <v>19</v>
      </c>
      <c r="O9" t="s">
        <v>22</v>
      </c>
    </row>
    <row r="10" spans="1:15" x14ac:dyDescent="0.25">
      <c r="A10">
        <v>7</v>
      </c>
      <c r="B10" s="2">
        <v>45135</v>
      </c>
      <c r="C10" s="3">
        <v>0.29166666666666669</v>
      </c>
      <c r="D10" s="3">
        <v>0.79166666666666663</v>
      </c>
      <c r="E10" s="5">
        <v>17.100000000000001</v>
      </c>
      <c r="F10" s="5">
        <v>13.3</v>
      </c>
      <c r="G10" s="5">
        <v>-3.2</v>
      </c>
      <c r="H10" s="5">
        <f>100*(Table1[[#This Row],[% GAIN/LOSS(LightSensor vs Fixed)]]-Table1[[#This Row],[% GAIN/LOSS(SPA vs Fixed)]])/(100+Table1[[#This Row],[% GAIN/LOSS(LightSensor vs Fixed)]])</f>
        <v>3.2450896669513245</v>
      </c>
      <c r="I10" t="s">
        <v>21</v>
      </c>
      <c r="J10" t="s">
        <v>16</v>
      </c>
      <c r="K10" t="s">
        <v>17</v>
      </c>
      <c r="L10" t="s">
        <v>17</v>
      </c>
      <c r="M10" t="s">
        <v>18</v>
      </c>
      <c r="N10" t="s">
        <v>19</v>
      </c>
    </row>
    <row r="11" spans="1:15" hidden="1" x14ac:dyDescent="0.25">
      <c r="A11">
        <v>8</v>
      </c>
      <c r="B11" s="2">
        <v>45136</v>
      </c>
      <c r="C11" s="3">
        <v>0.29166666666666669</v>
      </c>
      <c r="D11" s="3">
        <v>0.79166666666666663</v>
      </c>
      <c r="E11">
        <v>13.5</v>
      </c>
      <c r="F11">
        <v>-28.4</v>
      </c>
      <c r="G11">
        <v>-36.9</v>
      </c>
      <c r="H11" s="5">
        <f>100*(Table1[[#This Row],[% GAIN/LOSS(LightSensor vs Fixed)]]-Table1[[#This Row],[% GAIN/LOSS(SPA vs Fixed)]])/(100+Table1[[#This Row],[% GAIN/LOSS(LightSensor vs Fixed)]])</f>
        <v>36.916299559471362</v>
      </c>
      <c r="I11" t="s">
        <v>21</v>
      </c>
      <c r="J11" t="s">
        <v>16</v>
      </c>
      <c r="K11" t="s">
        <v>17</v>
      </c>
      <c r="L11" t="s">
        <v>17</v>
      </c>
      <c r="M11" t="s">
        <v>18</v>
      </c>
      <c r="N11" t="s">
        <v>19</v>
      </c>
      <c r="O11" t="s">
        <v>24</v>
      </c>
    </row>
    <row r="12" spans="1:15" hidden="1" x14ac:dyDescent="0.25">
      <c r="A12">
        <v>9</v>
      </c>
      <c r="B12" s="2">
        <v>45137</v>
      </c>
      <c r="C12" s="3">
        <v>0.29166666666666669</v>
      </c>
      <c r="D12" s="3">
        <v>0.79166666666666663</v>
      </c>
      <c r="E12">
        <v>27.5</v>
      </c>
      <c r="F12">
        <v>-13.7</v>
      </c>
      <c r="G12">
        <v>-32.299999999999997</v>
      </c>
      <c r="H12" s="5">
        <f>100*(Table1[[#This Row],[% GAIN/LOSS(LightSensor vs Fixed)]]-Table1[[#This Row],[% GAIN/LOSS(SPA vs Fixed)]])/(100+Table1[[#This Row],[% GAIN/LOSS(LightSensor vs Fixed)]])</f>
        <v>32.313725490196077</v>
      </c>
      <c r="I12" t="s">
        <v>23</v>
      </c>
      <c r="J12" t="s">
        <v>16</v>
      </c>
      <c r="K12" t="s">
        <v>17</v>
      </c>
      <c r="L12" t="s">
        <v>17</v>
      </c>
      <c r="M12" t="s">
        <v>18</v>
      </c>
      <c r="N12" t="s">
        <v>19</v>
      </c>
      <c r="O12" t="s">
        <v>24</v>
      </c>
    </row>
    <row r="13" spans="1:15" hidden="1" x14ac:dyDescent="0.25">
      <c r="A13">
        <v>10</v>
      </c>
      <c r="B13" s="2">
        <v>45138</v>
      </c>
      <c r="C13" s="3">
        <v>0.29166666666666669</v>
      </c>
      <c r="D13" s="3">
        <v>0.79166666666666663</v>
      </c>
      <c r="E13">
        <v>29.1</v>
      </c>
      <c r="F13">
        <v>23.9</v>
      </c>
      <c r="G13">
        <v>-4.04</v>
      </c>
      <c r="H13" s="5">
        <f>100*(Table1[[#This Row],[% GAIN/LOSS(LightSensor vs Fixed)]]-Table1[[#This Row],[% GAIN/LOSS(SPA vs Fixed)]])/(100+Table1[[#This Row],[% GAIN/LOSS(LightSensor vs Fixed)]])</f>
        <v>4.0278853601859046</v>
      </c>
      <c r="I13" t="s">
        <v>23</v>
      </c>
      <c r="J13" t="s">
        <v>16</v>
      </c>
      <c r="K13" t="s">
        <v>17</v>
      </c>
      <c r="L13" t="s">
        <v>17</v>
      </c>
      <c r="M13" t="s">
        <v>18</v>
      </c>
      <c r="N13" t="s">
        <v>19</v>
      </c>
      <c r="O13" t="s">
        <v>25</v>
      </c>
    </row>
    <row r="14" spans="1:15" hidden="1" x14ac:dyDescent="0.25">
      <c r="A14">
        <v>11</v>
      </c>
      <c r="B14" s="2">
        <v>45139</v>
      </c>
      <c r="C14" s="3">
        <v>0.29166666666666669</v>
      </c>
      <c r="D14" s="3">
        <v>0.79166666666666663</v>
      </c>
      <c r="E14">
        <v>27.2</v>
      </c>
      <c r="F14">
        <v>-19.3</v>
      </c>
      <c r="G14">
        <v>-36.6</v>
      </c>
      <c r="H14" s="5">
        <f>100*(Table1[[#This Row],[% GAIN/LOSS(LightSensor vs Fixed)]]-Table1[[#This Row],[% GAIN/LOSS(SPA vs Fixed)]])/(100+Table1[[#This Row],[% GAIN/LOSS(LightSensor vs Fixed)]])</f>
        <v>36.556603773584904</v>
      </c>
      <c r="I14" t="s">
        <v>23</v>
      </c>
      <c r="J14" t="s">
        <v>16</v>
      </c>
      <c r="K14" t="s">
        <v>17</v>
      </c>
      <c r="L14" t="s">
        <v>17</v>
      </c>
      <c r="M14" t="s">
        <v>18</v>
      </c>
      <c r="N14" t="s">
        <v>19</v>
      </c>
      <c r="O14" t="s">
        <v>24</v>
      </c>
    </row>
    <row r="15" spans="1:15" hidden="1" x14ac:dyDescent="0.25">
      <c r="A15">
        <v>12</v>
      </c>
      <c r="B15" s="2">
        <v>45140</v>
      </c>
      <c r="C15" s="3">
        <v>0.29166666666666669</v>
      </c>
      <c r="D15" s="3">
        <v>0.79166666666666663</v>
      </c>
      <c r="E15">
        <v>28</v>
      </c>
      <c r="F15">
        <v>-10.9</v>
      </c>
      <c r="G15">
        <v>-30.4</v>
      </c>
      <c r="H15" s="5">
        <f>100*(Table1[[#This Row],[% GAIN/LOSS(LightSensor vs Fixed)]]-Table1[[#This Row],[% GAIN/LOSS(SPA vs Fixed)]])/(100+Table1[[#This Row],[% GAIN/LOSS(LightSensor vs Fixed)]])</f>
        <v>30.390625</v>
      </c>
      <c r="I15" t="s">
        <v>23</v>
      </c>
      <c r="J15" t="s">
        <v>16</v>
      </c>
      <c r="K15" t="s">
        <v>17</v>
      </c>
      <c r="L15" t="s">
        <v>17</v>
      </c>
      <c r="M15" t="s">
        <v>18</v>
      </c>
      <c r="N15" t="s">
        <v>19</v>
      </c>
      <c r="O15" t="s">
        <v>24</v>
      </c>
    </row>
    <row r="16" spans="1:15" x14ac:dyDescent="0.25">
      <c r="A16">
        <v>13</v>
      </c>
      <c r="B16" s="2">
        <v>45141</v>
      </c>
      <c r="C16" s="3">
        <v>0.29166666666666669</v>
      </c>
      <c r="D16" s="3">
        <v>0.79166666666666663</v>
      </c>
      <c r="E16" s="5">
        <v>12.2</v>
      </c>
      <c r="F16" s="5">
        <v>7.63</v>
      </c>
      <c r="G16" s="5">
        <v>-4.0599999999999996</v>
      </c>
      <c r="H16" s="5">
        <f>100*(Table1[[#This Row],[% GAIN/LOSS(LightSensor vs Fixed)]]-Table1[[#This Row],[% GAIN/LOSS(SPA vs Fixed)]])/(100+Table1[[#This Row],[% GAIN/LOSS(LightSensor vs Fixed)]])</f>
        <v>4.0730837789661312</v>
      </c>
      <c r="I16" t="s">
        <v>15</v>
      </c>
      <c r="J16" t="s">
        <v>16</v>
      </c>
      <c r="K16" t="s">
        <v>17</v>
      </c>
      <c r="L16" t="s">
        <v>17</v>
      </c>
      <c r="M16" t="s">
        <v>18</v>
      </c>
      <c r="N16" t="s">
        <v>19</v>
      </c>
    </row>
    <row r="17" spans="1:14" x14ac:dyDescent="0.25">
      <c r="A17">
        <v>14</v>
      </c>
      <c r="B17" s="2">
        <v>45142</v>
      </c>
      <c r="C17" s="3">
        <v>0.29166666666666669</v>
      </c>
      <c r="D17" s="3">
        <v>0.79166666666666663</v>
      </c>
      <c r="E17" s="5">
        <v>12.1</v>
      </c>
      <c r="F17" s="5">
        <v>8.84</v>
      </c>
      <c r="G17" s="5">
        <v>-2.95</v>
      </c>
      <c r="H17" s="5">
        <f>100*(Table1[[#This Row],[% GAIN/LOSS(LightSensor vs Fixed)]]-Table1[[#This Row],[% GAIN/LOSS(SPA vs Fixed)]])/(100+Table1[[#This Row],[% GAIN/LOSS(LightSensor vs Fixed)]])</f>
        <v>2.9081177520071368</v>
      </c>
      <c r="I17" t="s">
        <v>15</v>
      </c>
      <c r="J17" t="s">
        <v>16</v>
      </c>
      <c r="K17" t="s">
        <v>17</v>
      </c>
      <c r="L17" t="s">
        <v>17</v>
      </c>
      <c r="M17" t="s">
        <v>18</v>
      </c>
      <c r="N17" t="s">
        <v>19</v>
      </c>
    </row>
    <row r="18" spans="1:14" x14ac:dyDescent="0.25">
      <c r="A18">
        <v>15</v>
      </c>
      <c r="B18" s="2">
        <v>45143</v>
      </c>
      <c r="C18" s="3">
        <v>0.29166666666666669</v>
      </c>
      <c r="D18" s="3">
        <v>0.79166666666666663</v>
      </c>
      <c r="E18" s="5">
        <v>39.5</v>
      </c>
      <c r="F18" s="5">
        <v>37.1</v>
      </c>
      <c r="G18" s="5">
        <v>-1.71</v>
      </c>
      <c r="H18" s="5">
        <f>100*(Table1[[#This Row],[% GAIN/LOSS(LightSensor vs Fixed)]]-Table1[[#This Row],[% GAIN/LOSS(SPA vs Fixed)]])/(100+Table1[[#This Row],[% GAIN/LOSS(LightSensor vs Fixed)]])</f>
        <v>1.7204301075268806</v>
      </c>
      <c r="I18" t="s">
        <v>20</v>
      </c>
      <c r="J18" t="s">
        <v>16</v>
      </c>
      <c r="K18" t="s">
        <v>17</v>
      </c>
      <c r="L18" t="s">
        <v>17</v>
      </c>
      <c r="M18" t="s">
        <v>18</v>
      </c>
      <c r="N18" t="s">
        <v>19</v>
      </c>
    </row>
    <row r="19" spans="1:14" x14ac:dyDescent="0.25">
      <c r="A19">
        <v>16</v>
      </c>
      <c r="B19" s="2">
        <v>45144</v>
      </c>
      <c r="C19" s="3">
        <v>0.29166666666666669</v>
      </c>
      <c r="D19" s="3">
        <v>0.79166666666666663</v>
      </c>
      <c r="E19" s="5">
        <v>25.2</v>
      </c>
      <c r="F19" s="5">
        <v>22.9</v>
      </c>
      <c r="G19" s="5">
        <v>-1.86</v>
      </c>
      <c r="H19" s="5">
        <f>100*(Table1[[#This Row],[% GAIN/LOSS(LightSensor vs Fixed)]]-Table1[[#This Row],[% GAIN/LOSS(SPA vs Fixed)]])/(100+Table1[[#This Row],[% GAIN/LOSS(LightSensor vs Fixed)]])</f>
        <v>1.8370607028753998</v>
      </c>
      <c r="I19" t="s">
        <v>23</v>
      </c>
      <c r="J19" t="s">
        <v>16</v>
      </c>
      <c r="K19" t="s">
        <v>17</v>
      </c>
      <c r="L19" t="s">
        <v>17</v>
      </c>
      <c r="M19" t="s">
        <v>18</v>
      </c>
      <c r="N19" t="s">
        <v>19</v>
      </c>
    </row>
    <row r="20" spans="1:14" x14ac:dyDescent="0.25">
      <c r="A20">
        <v>17</v>
      </c>
      <c r="B20" s="2">
        <v>45145</v>
      </c>
      <c r="C20" s="3">
        <v>0.29166666666666669</v>
      </c>
      <c r="D20" s="3">
        <v>0.79166666666666663</v>
      </c>
      <c r="E20" s="5">
        <v>25.7</v>
      </c>
      <c r="F20" s="5">
        <v>26.2</v>
      </c>
      <c r="G20" s="5">
        <v>0.42099999999999999</v>
      </c>
      <c r="H20" s="5">
        <f>100*(Table1[[#This Row],[% GAIN/LOSS(LightSensor vs Fixed)]]-Table1[[#This Row],[% GAIN/LOSS(SPA vs Fixed)]])/(100+Table1[[#This Row],[% GAIN/LOSS(LightSensor vs Fixed)]])</f>
        <v>-0.39777247414478917</v>
      </c>
      <c r="I20" t="s">
        <v>23</v>
      </c>
      <c r="J20" t="s">
        <v>16</v>
      </c>
      <c r="K20" t="s">
        <v>17</v>
      </c>
      <c r="L20" t="s">
        <v>17</v>
      </c>
      <c r="M20" t="s">
        <v>18</v>
      </c>
      <c r="N20" t="s">
        <v>19</v>
      </c>
    </row>
    <row r="21" spans="1:14" x14ac:dyDescent="0.25">
      <c r="A21">
        <v>18</v>
      </c>
      <c r="B21" s="2">
        <v>45146</v>
      </c>
      <c r="C21" s="3">
        <v>0.29166666666666669</v>
      </c>
      <c r="D21" s="3">
        <v>0.79166666666666663</v>
      </c>
      <c r="E21" s="5">
        <v>10.4</v>
      </c>
      <c r="F21" s="5">
        <v>10.7</v>
      </c>
      <c r="G21" s="5">
        <v>0.33700000000000002</v>
      </c>
      <c r="H21" s="5">
        <f>100*(Table1[[#This Row],[% GAIN/LOSS(LightSensor vs Fixed)]]-Table1[[#This Row],[% GAIN/LOSS(SPA vs Fixed)]])/(100+Table1[[#This Row],[% GAIN/LOSS(LightSensor vs Fixed)]])</f>
        <v>-0.27173913043478165</v>
      </c>
      <c r="I21" t="s">
        <v>15</v>
      </c>
      <c r="J21" t="s">
        <v>16</v>
      </c>
      <c r="K21" t="s">
        <v>17</v>
      </c>
      <c r="L21" t="s">
        <v>17</v>
      </c>
      <c r="M21" t="s">
        <v>18</v>
      </c>
      <c r="N21" t="s">
        <v>19</v>
      </c>
    </row>
    <row r="22" spans="1:14" x14ac:dyDescent="0.25">
      <c r="A22">
        <v>19</v>
      </c>
      <c r="B22" s="2">
        <v>45147</v>
      </c>
      <c r="C22" s="3">
        <v>0.29166666666666669</v>
      </c>
      <c r="D22" s="3">
        <v>0.79166666666666663</v>
      </c>
      <c r="E22" s="5">
        <v>30.5</v>
      </c>
      <c r="F22" s="5">
        <v>27.9</v>
      </c>
      <c r="G22" s="5">
        <v>-2.0299999999999998</v>
      </c>
      <c r="H22" s="5">
        <f>100*(Table1[[#This Row],[% GAIN/LOSS(LightSensor vs Fixed)]]-Table1[[#This Row],[% GAIN/LOSS(SPA vs Fixed)]])/(100+Table1[[#This Row],[% GAIN/LOSS(LightSensor vs Fixed)]])</f>
        <v>1.9923371647509587</v>
      </c>
      <c r="I22" t="s">
        <v>21</v>
      </c>
      <c r="J22" t="s">
        <v>16</v>
      </c>
      <c r="K22" t="s">
        <v>17</v>
      </c>
      <c r="L22" t="s">
        <v>17</v>
      </c>
      <c r="M22" t="s">
        <v>18</v>
      </c>
      <c r="N22" t="s">
        <v>19</v>
      </c>
    </row>
    <row r="23" spans="1:14" x14ac:dyDescent="0.25">
      <c r="A23">
        <v>20</v>
      </c>
      <c r="B23" s="2">
        <v>45148</v>
      </c>
      <c r="C23" s="3">
        <v>0.29166666666666669</v>
      </c>
      <c r="D23" s="3">
        <v>0.79166666666666663</v>
      </c>
      <c r="E23" s="5">
        <v>15.6</v>
      </c>
      <c r="F23" s="5">
        <v>12.5</v>
      </c>
      <c r="G23" s="5">
        <v>-2.67</v>
      </c>
      <c r="H23" s="5">
        <f>100*(Table1[[#This Row],[% GAIN/LOSS(LightSensor vs Fixed)]]-Table1[[#This Row],[% GAIN/LOSS(SPA vs Fixed)]])/(100+Table1[[#This Row],[% GAIN/LOSS(LightSensor vs Fixed)]])</f>
        <v>2.6816608996539788</v>
      </c>
      <c r="I23" t="s">
        <v>15</v>
      </c>
      <c r="J23" t="s">
        <v>16</v>
      </c>
      <c r="K23" t="s">
        <v>17</v>
      </c>
      <c r="L23" t="s">
        <v>17</v>
      </c>
      <c r="M23" t="s">
        <v>18</v>
      </c>
      <c r="N23" t="s">
        <v>19</v>
      </c>
    </row>
    <row r="24" spans="1:14" x14ac:dyDescent="0.25">
      <c r="A24">
        <v>21</v>
      </c>
      <c r="B24" s="2">
        <v>45149</v>
      </c>
      <c r="C24" s="3">
        <v>0.29166666666666669</v>
      </c>
      <c r="D24" s="3">
        <v>0.79166666666666663</v>
      </c>
      <c r="E24" s="5">
        <v>20.8</v>
      </c>
      <c r="F24" s="5">
        <v>26.6</v>
      </c>
      <c r="G24" s="5">
        <v>4.8499999999999996</v>
      </c>
      <c r="H24" s="5">
        <f>100*(Table1[[#This Row],[% GAIN/LOSS(LightSensor vs Fixed)]]-Table1[[#This Row],[% GAIN/LOSS(SPA vs Fixed)]])/(100+Table1[[#This Row],[% GAIN/LOSS(LightSensor vs Fixed)]])</f>
        <v>-4.8013245033112595</v>
      </c>
      <c r="I24" t="s">
        <v>23</v>
      </c>
      <c r="J24" t="s">
        <v>16</v>
      </c>
      <c r="K24" t="s">
        <v>17</v>
      </c>
      <c r="L24" t="s">
        <v>17</v>
      </c>
      <c r="M24" t="s">
        <v>18</v>
      </c>
      <c r="N24" t="s">
        <v>19</v>
      </c>
    </row>
    <row r="25" spans="1:14" x14ac:dyDescent="0.25">
      <c r="A25">
        <v>22</v>
      </c>
      <c r="B25" s="2">
        <v>45150</v>
      </c>
      <c r="C25" s="3">
        <v>0.29166666666666669</v>
      </c>
      <c r="D25" s="3">
        <v>0.79166666666666663</v>
      </c>
      <c r="E25" s="5">
        <v>13.8</v>
      </c>
      <c r="F25" s="5">
        <v>9.17</v>
      </c>
      <c r="G25" s="5">
        <v>-4.09</v>
      </c>
      <c r="H25" s="5">
        <f>100*(Table1[[#This Row],[% GAIN/LOSS(LightSensor vs Fixed)]]-Table1[[#This Row],[% GAIN/LOSS(SPA vs Fixed)]])/(100+Table1[[#This Row],[% GAIN/LOSS(LightSensor vs Fixed)]])</f>
        <v>4.0685413005272411</v>
      </c>
      <c r="I25" t="s">
        <v>15</v>
      </c>
      <c r="J25" t="s">
        <v>16</v>
      </c>
      <c r="K25" t="s">
        <v>17</v>
      </c>
      <c r="L25" t="s">
        <v>17</v>
      </c>
      <c r="M25" t="s">
        <v>18</v>
      </c>
      <c r="N25" t="s">
        <v>19</v>
      </c>
    </row>
    <row r="26" spans="1:14" x14ac:dyDescent="0.25">
      <c r="A26">
        <v>23</v>
      </c>
      <c r="B26" s="2">
        <v>45151</v>
      </c>
      <c r="C26" s="3">
        <v>0.29166666666666669</v>
      </c>
      <c r="D26" s="3">
        <v>0.79166666666666663</v>
      </c>
      <c r="E26" s="5">
        <v>17.100000000000001</v>
      </c>
      <c r="F26" s="5">
        <v>13.6</v>
      </c>
      <c r="G26" s="5">
        <v>-2.96</v>
      </c>
      <c r="H26" s="5">
        <f>100*(Table1[[#This Row],[% GAIN/LOSS(LightSensor vs Fixed)]]-Table1[[#This Row],[% GAIN/LOSS(SPA vs Fixed)]])/(100+Table1[[#This Row],[% GAIN/LOSS(LightSensor vs Fixed)]])</f>
        <v>2.9888983774551683</v>
      </c>
      <c r="I26" t="s">
        <v>15</v>
      </c>
      <c r="J26" t="s">
        <v>16</v>
      </c>
      <c r="K26" t="s">
        <v>17</v>
      </c>
      <c r="L26" t="s">
        <v>17</v>
      </c>
      <c r="M26" t="s">
        <v>18</v>
      </c>
      <c r="N26" t="s">
        <v>19</v>
      </c>
    </row>
    <row r="27" spans="1:14" x14ac:dyDescent="0.25">
      <c r="A27">
        <v>24</v>
      </c>
      <c r="B27" s="2">
        <v>45152</v>
      </c>
      <c r="C27" s="3">
        <v>0.29166666666666669</v>
      </c>
      <c r="D27" s="3">
        <v>0.79166666666666663</v>
      </c>
      <c r="E27" s="5">
        <v>4.7699999999999996</v>
      </c>
      <c r="F27" s="5">
        <v>-2.08</v>
      </c>
      <c r="G27" s="5">
        <v>-6.53</v>
      </c>
      <c r="H27" s="5">
        <f>100*(Table1[[#This Row],[% GAIN/LOSS(LightSensor vs Fixed)]]-Table1[[#This Row],[% GAIN/LOSS(SPA vs Fixed)]])/(100+Table1[[#This Row],[% GAIN/LOSS(LightSensor vs Fixed)]])</f>
        <v>6.5381311444115688</v>
      </c>
      <c r="I27" t="s">
        <v>26</v>
      </c>
      <c r="J27" t="s">
        <v>16</v>
      </c>
      <c r="K27" t="s">
        <v>17</v>
      </c>
      <c r="L27" t="s">
        <v>17</v>
      </c>
      <c r="M27" t="s">
        <v>18</v>
      </c>
      <c r="N27" t="s">
        <v>19</v>
      </c>
    </row>
    <row r="28" spans="1:14" x14ac:dyDescent="0.25">
      <c r="A28">
        <v>25</v>
      </c>
      <c r="B28" s="2">
        <v>45153</v>
      </c>
      <c r="C28" s="3">
        <v>0.29166666666666669</v>
      </c>
      <c r="D28" s="3">
        <v>0.79166666666666663</v>
      </c>
      <c r="E28" s="5">
        <v>20.9</v>
      </c>
      <c r="F28" s="5">
        <v>18.899999999999999</v>
      </c>
      <c r="G28" s="5">
        <v>-1.61</v>
      </c>
      <c r="H28" s="5">
        <f>100*(Table1[[#This Row],[% GAIN/LOSS(LightSensor vs Fixed)]]-Table1[[#This Row],[% GAIN/LOSS(SPA vs Fixed)]])/(100+Table1[[#This Row],[% GAIN/LOSS(LightSensor vs Fixed)]])</f>
        <v>1.6542597187758477</v>
      </c>
      <c r="I28" t="s">
        <v>15</v>
      </c>
      <c r="J28" t="s">
        <v>16</v>
      </c>
      <c r="K28" t="s">
        <v>17</v>
      </c>
      <c r="L28" t="s">
        <v>17</v>
      </c>
      <c r="M28" t="s">
        <v>18</v>
      </c>
      <c r="N28" t="s">
        <v>19</v>
      </c>
    </row>
    <row r="29" spans="1:14" x14ac:dyDescent="0.25">
      <c r="A29">
        <v>26</v>
      </c>
      <c r="B29" s="2">
        <v>45154</v>
      </c>
      <c r="C29" s="3">
        <v>0.29166666666666669</v>
      </c>
      <c r="D29" s="3">
        <v>0.79166666666666663</v>
      </c>
      <c r="E29" s="5">
        <v>19.399999999999999</v>
      </c>
      <c r="F29" s="5">
        <v>17.2</v>
      </c>
      <c r="G29" s="5">
        <v>-1.87</v>
      </c>
      <c r="H29" s="5">
        <f>100*(Table1[[#This Row],[% GAIN/LOSS(LightSensor vs Fixed)]]-Table1[[#This Row],[% GAIN/LOSS(SPA vs Fixed)]])/(100+Table1[[#This Row],[% GAIN/LOSS(LightSensor vs Fixed)]])</f>
        <v>1.8425460636515907</v>
      </c>
      <c r="I29" t="s">
        <v>15</v>
      </c>
      <c r="J29" t="s">
        <v>16</v>
      </c>
      <c r="K29" t="s">
        <v>17</v>
      </c>
      <c r="L29" t="s">
        <v>17</v>
      </c>
      <c r="M29" t="s">
        <v>18</v>
      </c>
      <c r="N29" t="s">
        <v>19</v>
      </c>
    </row>
    <row r="30" spans="1:14" x14ac:dyDescent="0.25">
      <c r="A30">
        <v>27</v>
      </c>
      <c r="B30" s="2">
        <v>45176</v>
      </c>
      <c r="C30" s="3">
        <v>0.29166666666666669</v>
      </c>
      <c r="D30" s="3">
        <v>0.79166666666666663</v>
      </c>
      <c r="E30" s="5">
        <v>6.78</v>
      </c>
      <c r="F30" s="5">
        <v>4.54</v>
      </c>
      <c r="G30" s="5">
        <v>-2.1</v>
      </c>
      <c r="H30" s="5">
        <f>100*(Table1[[#This Row],[% GAIN/LOSS(LightSensor vs Fixed)]]-Table1[[#This Row],[% GAIN/LOSS(SPA vs Fixed)]])/(100+Table1[[#This Row],[% GAIN/LOSS(LightSensor vs Fixed)]])</f>
        <v>2.0977711181869267</v>
      </c>
      <c r="I30" t="s">
        <v>15</v>
      </c>
      <c r="J30" t="s">
        <v>16</v>
      </c>
      <c r="K30" t="s">
        <v>17</v>
      </c>
      <c r="L30" t="s">
        <v>17</v>
      </c>
      <c r="M30" t="s">
        <v>18</v>
      </c>
      <c r="N30" t="s">
        <v>19</v>
      </c>
    </row>
    <row r="31" spans="1:14" x14ac:dyDescent="0.25">
      <c r="A31">
        <v>28</v>
      </c>
      <c r="B31" s="2">
        <v>45177</v>
      </c>
      <c r="C31" s="3">
        <v>0.29166666666666669</v>
      </c>
      <c r="D31" s="3">
        <v>0.79166666666666663</v>
      </c>
      <c r="E31" s="5">
        <v>10.1</v>
      </c>
      <c r="F31" s="5">
        <v>9.25</v>
      </c>
      <c r="G31" s="5">
        <v>-0.79</v>
      </c>
      <c r="H31" s="5">
        <f>100*(Table1[[#This Row],[% GAIN/LOSS(LightSensor vs Fixed)]]-Table1[[#This Row],[% GAIN/LOSS(SPA vs Fixed)]])/(100+Table1[[#This Row],[% GAIN/LOSS(LightSensor vs Fixed)]])</f>
        <v>0.77202543142597613</v>
      </c>
      <c r="I31" t="s">
        <v>15</v>
      </c>
      <c r="J31" t="s">
        <v>16</v>
      </c>
      <c r="K31" t="s">
        <v>17</v>
      </c>
      <c r="L31" t="s">
        <v>17</v>
      </c>
      <c r="M31" t="s">
        <v>18</v>
      </c>
      <c r="N31" t="s">
        <v>19</v>
      </c>
    </row>
    <row r="32" spans="1:14" x14ac:dyDescent="0.25">
      <c r="A32">
        <v>29</v>
      </c>
      <c r="B32" s="2">
        <v>45181</v>
      </c>
      <c r="C32" s="3">
        <v>0.29166666666666669</v>
      </c>
      <c r="D32" s="3">
        <v>0.79166666666666663</v>
      </c>
      <c r="E32" s="5">
        <v>18.2</v>
      </c>
      <c r="F32" s="5">
        <v>19.2</v>
      </c>
      <c r="G32" s="5">
        <v>0.91</v>
      </c>
      <c r="H32" s="5">
        <f>100*(Table1[[#This Row],[% GAIN/LOSS(LightSensor vs Fixed)]]-Table1[[#This Row],[% GAIN/LOSS(SPA vs Fixed)]])/(100+Table1[[#This Row],[% GAIN/LOSS(LightSensor vs Fixed)]])</f>
        <v>-0.84602368866328259</v>
      </c>
      <c r="I32" t="s">
        <v>21</v>
      </c>
      <c r="J32" t="s">
        <v>16</v>
      </c>
      <c r="K32" t="s">
        <v>17</v>
      </c>
      <c r="L32" t="s">
        <v>17</v>
      </c>
      <c r="M32" t="s">
        <v>18</v>
      </c>
      <c r="N32" t="s">
        <v>19</v>
      </c>
    </row>
    <row r="33" spans="1:15" x14ac:dyDescent="0.25">
      <c r="A33">
        <v>30</v>
      </c>
      <c r="B33" s="2">
        <v>45182</v>
      </c>
      <c r="C33" s="3">
        <v>0.29166666666666669</v>
      </c>
      <c r="D33" s="3">
        <v>0.79166666666666663</v>
      </c>
      <c r="E33" s="5">
        <v>19.5</v>
      </c>
      <c r="F33" s="5">
        <v>19.600000000000001</v>
      </c>
      <c r="G33" s="5">
        <v>0.08</v>
      </c>
      <c r="H33" s="5">
        <f>100*(Table1[[#This Row],[% GAIN/LOSS(LightSensor vs Fixed)]]-Table1[[#This Row],[% GAIN/LOSS(SPA vs Fixed)]])/(100+Table1[[#This Row],[% GAIN/LOSS(LightSensor vs Fixed)]])</f>
        <v>-8.3682008368202027E-2</v>
      </c>
      <c r="I33" t="s">
        <v>21</v>
      </c>
      <c r="J33" t="s">
        <v>16</v>
      </c>
      <c r="K33" t="s">
        <v>17</v>
      </c>
      <c r="L33" t="s">
        <v>17</v>
      </c>
      <c r="M33" t="s">
        <v>18</v>
      </c>
      <c r="N33" t="s">
        <v>19</v>
      </c>
    </row>
    <row r="34" spans="1:15" x14ac:dyDescent="0.25">
      <c r="A34">
        <v>31</v>
      </c>
      <c r="B34" s="2">
        <v>45184</v>
      </c>
      <c r="C34" s="3">
        <v>0.29166666666666669</v>
      </c>
      <c r="D34" s="3">
        <v>0.79166666666666663</v>
      </c>
      <c r="E34" s="5">
        <v>16.7</v>
      </c>
      <c r="F34" s="5">
        <v>17</v>
      </c>
      <c r="G34" s="5">
        <v>0.27</v>
      </c>
      <c r="H34" s="5">
        <f>100*(Table1[[#This Row],[% GAIN/LOSS(LightSensor vs Fixed)]]-Table1[[#This Row],[% GAIN/LOSS(SPA vs Fixed)]])/(100+Table1[[#This Row],[% GAIN/LOSS(LightSensor vs Fixed)]])</f>
        <v>-0.25706940874036049</v>
      </c>
      <c r="I34" t="s">
        <v>21</v>
      </c>
      <c r="J34" t="s">
        <v>16</v>
      </c>
      <c r="K34" t="s">
        <v>17</v>
      </c>
      <c r="L34" t="s">
        <v>17</v>
      </c>
      <c r="M34" t="s">
        <v>18</v>
      </c>
      <c r="N34" t="s">
        <v>19</v>
      </c>
    </row>
    <row r="35" spans="1:15" x14ac:dyDescent="0.25">
      <c r="A35">
        <v>32</v>
      </c>
      <c r="B35" s="2">
        <v>45185</v>
      </c>
      <c r="C35" s="3">
        <v>0.29166666666666669</v>
      </c>
      <c r="D35" s="3">
        <v>0.79166666666666663</v>
      </c>
      <c r="E35" s="5">
        <v>3.97</v>
      </c>
      <c r="F35" s="5">
        <v>4.66</v>
      </c>
      <c r="G35" s="5">
        <v>0.66</v>
      </c>
      <c r="H35" s="5">
        <f>100*(Table1[[#This Row],[% GAIN/LOSS(LightSensor vs Fixed)]]-Table1[[#This Row],[% GAIN/LOSS(SPA vs Fixed)]])/(100+Table1[[#This Row],[% GAIN/LOSS(LightSensor vs Fixed)]])</f>
        <v>-0.66365297682023661</v>
      </c>
      <c r="I35" t="s">
        <v>15</v>
      </c>
      <c r="J35" t="s">
        <v>16</v>
      </c>
      <c r="K35" t="s">
        <v>17</v>
      </c>
      <c r="L35" t="s">
        <v>17</v>
      </c>
      <c r="M35" t="s">
        <v>18</v>
      </c>
      <c r="N35" t="s">
        <v>19</v>
      </c>
    </row>
    <row r="36" spans="1:15" x14ac:dyDescent="0.25">
      <c r="A36" s="4"/>
      <c r="B36" s="4"/>
      <c r="C36" s="4"/>
      <c r="D36" s="4"/>
      <c r="E36" s="4">
        <f>SUBTOTAL(101,Table1[% GAIN/LOSS(LightSensor vs Fixed)])</f>
        <v>19.47</v>
      </c>
      <c r="F36" s="6">
        <f>SUBTOTAL(101,Table1[% GAIN/LOSS(SPA vs Fixed)])</f>
        <v>17.628461538461544</v>
      </c>
      <c r="G36" s="6">
        <f>SUBTOTAL(101,Table1[% GAIN/LOSS(SPA vs LightSensor)])</f>
        <v>-1.5995384615384616</v>
      </c>
      <c r="H36" s="6">
        <f>SUBTOTAL(101,Table1[% GAIN/LOSS(LightSensor vs SPA)])</f>
        <v>1.6087572154539784</v>
      </c>
      <c r="I36" s="4"/>
      <c r="J36" s="4"/>
      <c r="K36" s="4"/>
      <c r="L36" s="4"/>
      <c r="M36" s="4"/>
      <c r="N36" s="4"/>
      <c r="O36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55DC-0B26-4C92-B8C2-2B7E41795D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CD7F-B4EF-42F2-B389-8BD380DAF52B}">
  <dimension ref="A1:O16"/>
  <sheetViews>
    <sheetView workbookViewId="0">
      <selection activeCell="E17" sqref="E17"/>
    </sheetView>
  </sheetViews>
  <sheetFormatPr defaultRowHeight="15" x14ac:dyDescent="0.25"/>
  <cols>
    <col min="2" max="2" width="9.85546875" bestFit="1" customWidth="1"/>
    <col min="3" max="3" width="20.28515625" customWidth="1"/>
    <col min="4" max="4" width="18.5703125" customWidth="1"/>
    <col min="5" max="5" width="34.28515625" customWidth="1"/>
    <col min="6" max="6" width="27.42578125" customWidth="1"/>
    <col min="7" max="8" width="32.85546875" customWidth="1"/>
    <col min="9" max="9" width="15" bestFit="1" customWidth="1"/>
    <col min="10" max="10" width="23.7109375" customWidth="1"/>
    <col min="11" max="11" width="34" customWidth="1"/>
    <col min="12" max="12" width="30.42578125" customWidth="1"/>
    <col min="13" max="13" width="15" bestFit="1" customWidth="1"/>
    <col min="14" max="14" width="10.85546875" customWidth="1"/>
    <col min="15" max="15" width="28.7109375" bestFit="1" customWidth="1"/>
  </cols>
  <sheetData>
    <row r="1" spans="1:15" ht="26.25" x14ac:dyDescent="0.4">
      <c r="A1" s="1" t="s">
        <v>14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27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15" x14ac:dyDescent="0.25">
      <c r="A4">
        <v>1</v>
      </c>
      <c r="B4" s="2">
        <v>45129</v>
      </c>
      <c r="C4" s="3">
        <v>0.29166666666666669</v>
      </c>
      <c r="D4" s="3">
        <v>0.79166666666666663</v>
      </c>
      <c r="E4" s="5">
        <v>14.3</v>
      </c>
      <c r="F4" s="5">
        <v>9.77</v>
      </c>
      <c r="G4" s="5">
        <v>-3.93</v>
      </c>
      <c r="H4" s="5">
        <f>100*(Table13[[#This Row],[% GAIN/LOSS(LightSensor vs Fixed)]]-Table13[[#This Row],[% GAIN/LOSS(SPA vs Fixed)]])/(100+Table13[[#This Row],[% GAIN/LOSS(LightSensor vs Fixed)]])</f>
        <v>3.9632545931758543</v>
      </c>
      <c r="I4" t="s">
        <v>15</v>
      </c>
      <c r="J4" t="s">
        <v>16</v>
      </c>
      <c r="K4" t="s">
        <v>17</v>
      </c>
      <c r="L4" t="s">
        <v>17</v>
      </c>
      <c r="M4" t="s">
        <v>18</v>
      </c>
      <c r="N4" t="s">
        <v>19</v>
      </c>
    </row>
    <row r="5" spans="1:15" x14ac:dyDescent="0.25">
      <c r="A5">
        <v>2</v>
      </c>
      <c r="B5" s="2">
        <v>45130</v>
      </c>
      <c r="C5" s="3">
        <v>0.29166666666666669</v>
      </c>
      <c r="D5" s="3">
        <v>0.79166666666666663</v>
      </c>
      <c r="E5" s="5">
        <v>17.100000000000001</v>
      </c>
      <c r="F5" s="5">
        <v>8.4600000000000009</v>
      </c>
      <c r="G5" s="5">
        <v>-7.35</v>
      </c>
      <c r="H5" s="5">
        <f>100*(Table13[[#This Row],[% GAIN/LOSS(LightSensor vs Fixed)]]-Table13[[#This Row],[% GAIN/LOSS(SPA vs Fixed)]])/(100+Table13[[#This Row],[% GAIN/LOSS(LightSensor vs Fixed)]])</f>
        <v>7.3783091374893255</v>
      </c>
      <c r="I5" t="s">
        <v>15</v>
      </c>
      <c r="J5" t="s">
        <v>16</v>
      </c>
      <c r="K5" t="s">
        <v>17</v>
      </c>
      <c r="L5" t="s">
        <v>17</v>
      </c>
      <c r="M5" t="s">
        <v>18</v>
      </c>
      <c r="N5" t="s">
        <v>19</v>
      </c>
    </row>
    <row r="6" spans="1:15" x14ac:dyDescent="0.25">
      <c r="A6">
        <v>3</v>
      </c>
      <c r="B6" s="2">
        <v>45131</v>
      </c>
      <c r="C6" s="3">
        <v>0.29166666666666669</v>
      </c>
      <c r="D6" s="3">
        <v>0.79166666666666663</v>
      </c>
      <c r="E6" s="5">
        <v>41.1</v>
      </c>
      <c r="F6" s="5">
        <v>43.2</v>
      </c>
      <c r="G6" s="5">
        <v>1.49</v>
      </c>
      <c r="H6" s="5">
        <f>100*(Table13[[#This Row],[% GAIN/LOSS(LightSensor vs Fixed)]]-Table13[[#This Row],[% GAIN/LOSS(SPA vs Fixed)]])/(100+Table13[[#This Row],[% GAIN/LOSS(LightSensor vs Fixed)]])</f>
        <v>-1.4883061658398309</v>
      </c>
      <c r="I6" t="s">
        <v>20</v>
      </c>
      <c r="J6" t="s">
        <v>16</v>
      </c>
      <c r="K6" t="s">
        <v>17</v>
      </c>
      <c r="L6" t="s">
        <v>17</v>
      </c>
      <c r="M6" t="s">
        <v>18</v>
      </c>
      <c r="N6" t="s">
        <v>19</v>
      </c>
    </row>
    <row r="7" spans="1:15" x14ac:dyDescent="0.25">
      <c r="A7">
        <v>4</v>
      </c>
      <c r="B7" s="2">
        <v>45132</v>
      </c>
      <c r="C7" s="3">
        <v>0.29166666666666669</v>
      </c>
      <c r="D7" s="3">
        <v>0.79166666666666663</v>
      </c>
      <c r="E7" s="5">
        <v>35.700000000000003</v>
      </c>
      <c r="F7" s="5">
        <v>35.299999999999997</v>
      </c>
      <c r="G7" s="5">
        <v>-0.28199999999999997</v>
      </c>
      <c r="H7" s="5">
        <f>100*(Table13[[#This Row],[% GAIN/LOSS(LightSensor vs Fixed)]]-Table13[[#This Row],[% GAIN/LOSS(SPA vs Fixed)]])/(100+Table13[[#This Row],[% GAIN/LOSS(LightSensor vs Fixed)]])</f>
        <v>0.2947678703021413</v>
      </c>
      <c r="I7" t="s">
        <v>21</v>
      </c>
      <c r="J7" t="s">
        <v>16</v>
      </c>
      <c r="K7" t="s">
        <v>17</v>
      </c>
      <c r="L7" t="s">
        <v>17</v>
      </c>
      <c r="M7" t="s">
        <v>18</v>
      </c>
      <c r="N7" t="s">
        <v>19</v>
      </c>
    </row>
    <row r="8" spans="1:15" x14ac:dyDescent="0.25">
      <c r="A8">
        <v>5</v>
      </c>
      <c r="B8" s="2">
        <v>45133</v>
      </c>
      <c r="C8" s="3">
        <v>0.29166666666666669</v>
      </c>
      <c r="D8" s="3">
        <v>0.79166666666666663</v>
      </c>
      <c r="E8" s="5">
        <v>37.700000000000003</v>
      </c>
      <c r="F8" s="5">
        <v>36.9</v>
      </c>
      <c r="G8" s="5">
        <v>-0.61399999999999999</v>
      </c>
      <c r="H8" s="5">
        <f>100*(Table13[[#This Row],[% GAIN/LOSS(LightSensor vs Fixed)]]-Table13[[#This Row],[% GAIN/LOSS(SPA vs Fixed)]])/(100+Table13[[#This Row],[% GAIN/LOSS(LightSensor vs Fixed)]])</f>
        <v>0.58097312999274098</v>
      </c>
      <c r="I8" t="s">
        <v>21</v>
      </c>
      <c r="J8" t="s">
        <v>16</v>
      </c>
      <c r="K8" t="s">
        <v>17</v>
      </c>
      <c r="L8" t="s">
        <v>17</v>
      </c>
      <c r="M8" t="s">
        <v>18</v>
      </c>
      <c r="N8" t="s">
        <v>19</v>
      </c>
    </row>
    <row r="9" spans="1:15" hidden="1" x14ac:dyDescent="0.25">
      <c r="A9">
        <v>6</v>
      </c>
      <c r="B9" s="2">
        <v>45134</v>
      </c>
      <c r="C9" s="3">
        <v>0.29166666666666669</v>
      </c>
      <c r="D9" s="3">
        <v>0.79166666666666663</v>
      </c>
      <c r="E9">
        <v>25.2</v>
      </c>
      <c r="F9">
        <v>22.1</v>
      </c>
      <c r="G9">
        <v>-2.4900000000000002</v>
      </c>
      <c r="H9" s="5">
        <f>100*(Table13[[#This Row],[% GAIN/LOSS(LightSensor vs Fixed)]]-Table13[[#This Row],[% GAIN/LOSS(SPA vs Fixed)]])/(100+Table13[[#This Row],[% GAIN/LOSS(LightSensor vs Fixed)]])</f>
        <v>2.476038338658145</v>
      </c>
      <c r="I9" t="s">
        <v>23</v>
      </c>
      <c r="J9" t="s">
        <v>16</v>
      </c>
      <c r="K9" t="s">
        <v>17</v>
      </c>
      <c r="L9" t="s">
        <v>17</v>
      </c>
      <c r="M9" t="s">
        <v>18</v>
      </c>
      <c r="N9" t="s">
        <v>19</v>
      </c>
      <c r="O9" t="s">
        <v>22</v>
      </c>
    </row>
    <row r="10" spans="1:15" x14ac:dyDescent="0.25">
      <c r="A10">
        <v>7</v>
      </c>
      <c r="B10" s="2">
        <v>45135</v>
      </c>
      <c r="C10" s="3">
        <v>0.29166666666666669</v>
      </c>
      <c r="D10" s="3">
        <v>0.79166666666666663</v>
      </c>
      <c r="E10" s="5">
        <v>17.100000000000001</v>
      </c>
      <c r="F10" s="5">
        <v>13.3</v>
      </c>
      <c r="G10" s="5">
        <v>-3.2</v>
      </c>
      <c r="H10" s="5">
        <f>100*(Table13[[#This Row],[% GAIN/LOSS(LightSensor vs Fixed)]]-Table13[[#This Row],[% GAIN/LOSS(SPA vs Fixed)]])/(100+Table13[[#This Row],[% GAIN/LOSS(LightSensor vs Fixed)]])</f>
        <v>3.2450896669513245</v>
      </c>
      <c r="I10" t="s">
        <v>21</v>
      </c>
      <c r="J10" t="s">
        <v>16</v>
      </c>
      <c r="K10" t="s">
        <v>17</v>
      </c>
      <c r="L10" t="s">
        <v>17</v>
      </c>
      <c r="M10" t="s">
        <v>18</v>
      </c>
      <c r="N10" t="s">
        <v>19</v>
      </c>
    </row>
    <row r="11" spans="1:15" hidden="1" x14ac:dyDescent="0.25">
      <c r="A11">
        <v>8</v>
      </c>
      <c r="B11" s="2">
        <v>45136</v>
      </c>
      <c r="C11" s="3">
        <v>0.29166666666666669</v>
      </c>
      <c r="D11" s="3">
        <v>0.79166666666666663</v>
      </c>
      <c r="E11">
        <v>13.5</v>
      </c>
      <c r="F11">
        <v>-28.4</v>
      </c>
      <c r="G11">
        <v>-36.9</v>
      </c>
      <c r="H11" s="5">
        <f>100*(Table13[[#This Row],[% GAIN/LOSS(LightSensor vs Fixed)]]-Table13[[#This Row],[% GAIN/LOSS(SPA vs Fixed)]])/(100+Table13[[#This Row],[% GAIN/LOSS(LightSensor vs Fixed)]])</f>
        <v>36.916299559471362</v>
      </c>
      <c r="I11" t="s">
        <v>21</v>
      </c>
      <c r="J11" t="s">
        <v>16</v>
      </c>
      <c r="K11" t="s">
        <v>17</v>
      </c>
      <c r="L11" t="s">
        <v>17</v>
      </c>
      <c r="M11" t="s">
        <v>18</v>
      </c>
      <c r="N11" t="s">
        <v>19</v>
      </c>
      <c r="O11" t="s">
        <v>24</v>
      </c>
    </row>
    <row r="12" spans="1:15" hidden="1" x14ac:dyDescent="0.25">
      <c r="A12">
        <v>9</v>
      </c>
      <c r="B12" s="2">
        <v>45137</v>
      </c>
      <c r="C12" s="3">
        <v>0.29166666666666669</v>
      </c>
      <c r="D12" s="3">
        <v>0.79166666666666663</v>
      </c>
      <c r="E12">
        <v>27.5</v>
      </c>
      <c r="F12">
        <v>-13.7</v>
      </c>
      <c r="G12">
        <v>-32.299999999999997</v>
      </c>
      <c r="H12" s="5">
        <f>100*(Table13[[#This Row],[% GAIN/LOSS(LightSensor vs Fixed)]]-Table13[[#This Row],[% GAIN/LOSS(SPA vs Fixed)]])/(100+Table13[[#This Row],[% GAIN/LOSS(LightSensor vs Fixed)]])</f>
        <v>32.313725490196077</v>
      </c>
      <c r="I12" t="s">
        <v>23</v>
      </c>
      <c r="J12" t="s">
        <v>16</v>
      </c>
      <c r="K12" t="s">
        <v>17</v>
      </c>
      <c r="L12" t="s">
        <v>17</v>
      </c>
      <c r="M12" t="s">
        <v>18</v>
      </c>
      <c r="N12" t="s">
        <v>19</v>
      </c>
      <c r="O12" t="s">
        <v>24</v>
      </c>
    </row>
    <row r="13" spans="1:15" hidden="1" x14ac:dyDescent="0.25">
      <c r="A13">
        <v>10</v>
      </c>
      <c r="B13" s="2">
        <v>45138</v>
      </c>
      <c r="C13" s="3">
        <v>0.29166666666666669</v>
      </c>
      <c r="D13" s="3">
        <v>0.79166666666666663</v>
      </c>
      <c r="E13">
        <v>29.1</v>
      </c>
      <c r="F13">
        <v>23.9</v>
      </c>
      <c r="G13">
        <v>-4.04</v>
      </c>
      <c r="H13" s="5">
        <f>100*(Table13[[#This Row],[% GAIN/LOSS(LightSensor vs Fixed)]]-Table13[[#This Row],[% GAIN/LOSS(SPA vs Fixed)]])/(100+Table13[[#This Row],[% GAIN/LOSS(LightSensor vs Fixed)]])</f>
        <v>4.0278853601859046</v>
      </c>
      <c r="I13" t="s">
        <v>23</v>
      </c>
      <c r="J13" t="s">
        <v>16</v>
      </c>
      <c r="K13" t="s">
        <v>17</v>
      </c>
      <c r="L13" t="s">
        <v>17</v>
      </c>
      <c r="M13" t="s">
        <v>18</v>
      </c>
      <c r="N13" t="s">
        <v>19</v>
      </c>
      <c r="O13" t="s">
        <v>25</v>
      </c>
    </row>
    <row r="14" spans="1:15" hidden="1" x14ac:dyDescent="0.25">
      <c r="A14">
        <v>11</v>
      </c>
      <c r="B14" s="2">
        <v>45139</v>
      </c>
      <c r="C14" s="3">
        <v>0.29166666666666669</v>
      </c>
      <c r="D14" s="3">
        <v>0.79166666666666663</v>
      </c>
      <c r="E14">
        <v>27.2</v>
      </c>
      <c r="F14">
        <v>-19.3</v>
      </c>
      <c r="G14">
        <v>-36.6</v>
      </c>
      <c r="H14" s="5">
        <f>100*(Table13[[#This Row],[% GAIN/LOSS(LightSensor vs Fixed)]]-Table13[[#This Row],[% GAIN/LOSS(SPA vs Fixed)]])/(100+Table13[[#This Row],[% GAIN/LOSS(LightSensor vs Fixed)]])</f>
        <v>36.556603773584904</v>
      </c>
      <c r="I14" t="s">
        <v>23</v>
      </c>
      <c r="J14" t="s">
        <v>16</v>
      </c>
      <c r="K14" t="s">
        <v>17</v>
      </c>
      <c r="L14" t="s">
        <v>17</v>
      </c>
      <c r="M14" t="s">
        <v>18</v>
      </c>
      <c r="N14" t="s">
        <v>19</v>
      </c>
      <c r="O14" t="s">
        <v>24</v>
      </c>
    </row>
    <row r="15" spans="1:15" hidden="1" x14ac:dyDescent="0.25">
      <c r="A15">
        <v>12</v>
      </c>
      <c r="B15" s="2">
        <v>45140</v>
      </c>
      <c r="C15" s="3">
        <v>0.29166666666666669</v>
      </c>
      <c r="D15" s="3">
        <v>0.79166666666666663</v>
      </c>
      <c r="E15">
        <v>28</v>
      </c>
      <c r="F15">
        <v>-10.9</v>
      </c>
      <c r="G15">
        <v>-30.4</v>
      </c>
      <c r="H15" s="5">
        <f>100*(Table13[[#This Row],[% GAIN/LOSS(LightSensor vs Fixed)]]-Table13[[#This Row],[% GAIN/LOSS(SPA vs Fixed)]])/(100+Table13[[#This Row],[% GAIN/LOSS(LightSensor vs Fixed)]])</f>
        <v>30.390625</v>
      </c>
      <c r="I15" t="s">
        <v>23</v>
      </c>
      <c r="J15" t="s">
        <v>16</v>
      </c>
      <c r="K15" t="s">
        <v>17</v>
      </c>
      <c r="L15" t="s">
        <v>17</v>
      </c>
      <c r="M15" t="s">
        <v>18</v>
      </c>
      <c r="N15" t="s">
        <v>19</v>
      </c>
      <c r="O15" t="s">
        <v>24</v>
      </c>
    </row>
    <row r="16" spans="1:15" x14ac:dyDescent="0.25">
      <c r="A16" s="4"/>
      <c r="B16" s="4"/>
      <c r="C16" s="4"/>
      <c r="D16" s="4"/>
      <c r="E16" s="6">
        <f>SUBTOTAL(101,Table13[% GAIN/LOSS(LightSensor vs Fixed)])</f>
        <v>27.166666666666668</v>
      </c>
      <c r="F16" s="6">
        <f>SUBTOTAL(101,Table13[% GAIN/LOSS(SPA vs Fixed)])</f>
        <v>24.488333333333333</v>
      </c>
      <c r="G16" s="6">
        <f>SUBTOTAL(101,Table13[% GAIN/LOSS(SPA vs LightSensor)])</f>
        <v>-2.3143333333333334</v>
      </c>
      <c r="H16" s="6">
        <f>SUBTOTAL(101,Table13[% GAIN/LOSS(LightSensor vs SPA)])</f>
        <v>2.329014705345259</v>
      </c>
      <c r="I16" s="4"/>
      <c r="J16" s="4"/>
      <c r="K16" s="4"/>
      <c r="L16" s="4"/>
      <c r="M16" s="4"/>
      <c r="N16" s="4"/>
      <c r="O16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8DFF-6101-4CC8-8875-2C6E076C1244}">
  <dimension ref="A1:O23"/>
  <sheetViews>
    <sheetView topLeftCell="D12" workbookViewId="0">
      <selection activeCell="H29" sqref="H29"/>
    </sheetView>
  </sheetViews>
  <sheetFormatPr defaultRowHeight="15" x14ac:dyDescent="0.25"/>
  <cols>
    <col min="2" max="2" width="9.85546875" bestFit="1" customWidth="1"/>
    <col min="3" max="3" width="20.28515625" customWidth="1"/>
    <col min="4" max="4" width="18.5703125" customWidth="1"/>
    <col min="5" max="5" width="34.28515625" customWidth="1"/>
    <col min="6" max="6" width="27.42578125" customWidth="1"/>
    <col min="7" max="8" width="32.85546875" customWidth="1"/>
    <col min="9" max="9" width="15" bestFit="1" customWidth="1"/>
    <col min="10" max="10" width="23.7109375" customWidth="1"/>
    <col min="11" max="11" width="34" customWidth="1"/>
    <col min="12" max="12" width="30.42578125" customWidth="1"/>
    <col min="13" max="13" width="15" bestFit="1" customWidth="1"/>
    <col min="14" max="14" width="10.85546875" customWidth="1"/>
    <col min="15" max="15" width="28.7109375" bestFit="1" customWidth="1"/>
  </cols>
  <sheetData>
    <row r="1" spans="1:15" ht="26.25" x14ac:dyDescent="0.4">
      <c r="A1" s="1" t="s">
        <v>14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27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15" hidden="1" x14ac:dyDescent="0.25">
      <c r="A4">
        <v>8</v>
      </c>
      <c r="B4" s="2">
        <v>45136</v>
      </c>
      <c r="C4" s="3">
        <v>0.29166666666666669</v>
      </c>
      <c r="D4" s="3">
        <v>0.79166666666666663</v>
      </c>
      <c r="E4">
        <v>13.5</v>
      </c>
      <c r="F4">
        <v>-28.4</v>
      </c>
      <c r="G4">
        <v>-36.9</v>
      </c>
      <c r="H4" s="5">
        <f>100*(Table14[[#This Row],[% GAIN/LOSS(LightSensor vs Fixed)]]-Table14[[#This Row],[% GAIN/LOSS(SPA vs Fixed)]])/(100+Table14[[#This Row],[% GAIN/LOSS(LightSensor vs Fixed)]])</f>
        <v>36.916299559471362</v>
      </c>
      <c r="I4" t="s">
        <v>21</v>
      </c>
      <c r="J4" t="s">
        <v>16</v>
      </c>
      <c r="K4" t="s">
        <v>17</v>
      </c>
      <c r="L4" t="s">
        <v>17</v>
      </c>
      <c r="M4" t="s">
        <v>18</v>
      </c>
      <c r="N4" t="s">
        <v>19</v>
      </c>
      <c r="O4" t="s">
        <v>24</v>
      </c>
    </row>
    <row r="5" spans="1:15" hidden="1" x14ac:dyDescent="0.25">
      <c r="A5">
        <v>9</v>
      </c>
      <c r="B5" s="2">
        <v>45137</v>
      </c>
      <c r="C5" s="3">
        <v>0.29166666666666669</v>
      </c>
      <c r="D5" s="3">
        <v>0.79166666666666663</v>
      </c>
      <c r="E5">
        <v>27.5</v>
      </c>
      <c r="F5">
        <v>-13.7</v>
      </c>
      <c r="G5">
        <v>-32.299999999999997</v>
      </c>
      <c r="H5" s="5">
        <f>100*(Table14[[#This Row],[% GAIN/LOSS(LightSensor vs Fixed)]]-Table14[[#This Row],[% GAIN/LOSS(SPA vs Fixed)]])/(100+Table14[[#This Row],[% GAIN/LOSS(LightSensor vs Fixed)]])</f>
        <v>32.313725490196077</v>
      </c>
      <c r="I5" t="s">
        <v>23</v>
      </c>
      <c r="J5" t="s">
        <v>16</v>
      </c>
      <c r="K5" t="s">
        <v>17</v>
      </c>
      <c r="L5" t="s">
        <v>17</v>
      </c>
      <c r="M5" t="s">
        <v>18</v>
      </c>
      <c r="N5" t="s">
        <v>19</v>
      </c>
      <c r="O5" t="s">
        <v>24</v>
      </c>
    </row>
    <row r="6" spans="1:15" hidden="1" x14ac:dyDescent="0.25">
      <c r="A6">
        <v>10</v>
      </c>
      <c r="B6" s="2">
        <v>45138</v>
      </c>
      <c r="C6" s="3">
        <v>0.29166666666666669</v>
      </c>
      <c r="D6" s="3">
        <v>0.79166666666666663</v>
      </c>
      <c r="E6">
        <v>29.1</v>
      </c>
      <c r="F6">
        <v>23.9</v>
      </c>
      <c r="G6">
        <v>-4.04</v>
      </c>
      <c r="H6" s="5">
        <f>100*(Table14[[#This Row],[% GAIN/LOSS(LightSensor vs Fixed)]]-Table14[[#This Row],[% GAIN/LOSS(SPA vs Fixed)]])/(100+Table14[[#This Row],[% GAIN/LOSS(LightSensor vs Fixed)]])</f>
        <v>4.0278853601859046</v>
      </c>
      <c r="I6" t="s">
        <v>23</v>
      </c>
      <c r="J6" t="s">
        <v>16</v>
      </c>
      <c r="K6" t="s">
        <v>17</v>
      </c>
      <c r="L6" t="s">
        <v>17</v>
      </c>
      <c r="M6" t="s">
        <v>18</v>
      </c>
      <c r="N6" t="s">
        <v>19</v>
      </c>
      <c r="O6" t="s">
        <v>25</v>
      </c>
    </row>
    <row r="7" spans="1:15" hidden="1" x14ac:dyDescent="0.25">
      <c r="A7">
        <v>11</v>
      </c>
      <c r="B7" s="2">
        <v>45139</v>
      </c>
      <c r="C7" s="3">
        <v>0.29166666666666669</v>
      </c>
      <c r="D7" s="3">
        <v>0.79166666666666663</v>
      </c>
      <c r="E7">
        <v>27.2</v>
      </c>
      <c r="F7">
        <v>-19.3</v>
      </c>
      <c r="G7">
        <v>-36.6</v>
      </c>
      <c r="H7" s="5">
        <f>100*(Table14[[#This Row],[% GAIN/LOSS(LightSensor vs Fixed)]]-Table14[[#This Row],[% GAIN/LOSS(SPA vs Fixed)]])/(100+Table14[[#This Row],[% GAIN/LOSS(LightSensor vs Fixed)]])</f>
        <v>36.556603773584904</v>
      </c>
      <c r="I7" t="s">
        <v>23</v>
      </c>
      <c r="J7" t="s">
        <v>16</v>
      </c>
      <c r="K7" t="s">
        <v>17</v>
      </c>
      <c r="L7" t="s">
        <v>17</v>
      </c>
      <c r="M7" t="s">
        <v>18</v>
      </c>
      <c r="N7" t="s">
        <v>19</v>
      </c>
      <c r="O7" t="s">
        <v>24</v>
      </c>
    </row>
    <row r="8" spans="1:15" hidden="1" x14ac:dyDescent="0.25">
      <c r="A8">
        <v>12</v>
      </c>
      <c r="B8" s="2">
        <v>45140</v>
      </c>
      <c r="C8" s="3">
        <v>0.29166666666666669</v>
      </c>
      <c r="D8" s="3">
        <v>0.79166666666666663</v>
      </c>
      <c r="E8">
        <v>28</v>
      </c>
      <c r="F8">
        <v>-10.9</v>
      </c>
      <c r="G8">
        <v>-30.4</v>
      </c>
      <c r="H8" s="5">
        <f>100*(Table14[[#This Row],[% GAIN/LOSS(LightSensor vs Fixed)]]-Table14[[#This Row],[% GAIN/LOSS(SPA vs Fixed)]])/(100+Table14[[#This Row],[% GAIN/LOSS(LightSensor vs Fixed)]])</f>
        <v>30.390625</v>
      </c>
      <c r="I8" t="s">
        <v>23</v>
      </c>
      <c r="J8" t="s">
        <v>16</v>
      </c>
      <c r="K8" t="s">
        <v>17</v>
      </c>
      <c r="L8" t="s">
        <v>17</v>
      </c>
      <c r="M8" t="s">
        <v>18</v>
      </c>
      <c r="N8" t="s">
        <v>19</v>
      </c>
      <c r="O8" t="s">
        <v>24</v>
      </c>
    </row>
    <row r="9" spans="1:15" x14ac:dyDescent="0.25">
      <c r="A9">
        <v>13</v>
      </c>
      <c r="B9" s="2">
        <v>45141</v>
      </c>
      <c r="C9" s="3">
        <v>0.29166666666666669</v>
      </c>
      <c r="D9" s="3">
        <v>0.79166666666666663</v>
      </c>
      <c r="E9" s="5">
        <v>12.2</v>
      </c>
      <c r="F9" s="5">
        <v>7.63</v>
      </c>
      <c r="G9" s="5">
        <v>-4.0599999999999996</v>
      </c>
      <c r="H9" s="5">
        <f>100*(Table14[[#This Row],[% GAIN/LOSS(LightSensor vs Fixed)]]-Table14[[#This Row],[% GAIN/LOSS(SPA vs Fixed)]])/(100+Table14[[#This Row],[% GAIN/LOSS(LightSensor vs Fixed)]])</f>
        <v>4.0730837789661312</v>
      </c>
      <c r="I9" t="s">
        <v>15</v>
      </c>
      <c r="J9" t="s">
        <v>16</v>
      </c>
      <c r="K9" t="s">
        <v>17</v>
      </c>
      <c r="L9" t="s">
        <v>17</v>
      </c>
      <c r="M9" t="s">
        <v>18</v>
      </c>
      <c r="N9" t="s">
        <v>19</v>
      </c>
    </row>
    <row r="10" spans="1:15" x14ac:dyDescent="0.25">
      <c r="A10">
        <v>14</v>
      </c>
      <c r="B10" s="2">
        <v>45142</v>
      </c>
      <c r="C10" s="3">
        <v>0.29166666666666669</v>
      </c>
      <c r="D10" s="3">
        <v>0.79166666666666663</v>
      </c>
      <c r="E10" s="5">
        <v>12.1</v>
      </c>
      <c r="F10" s="5">
        <v>8.84</v>
      </c>
      <c r="G10" s="5">
        <v>-2.95</v>
      </c>
      <c r="H10" s="5">
        <f>100*(Table14[[#This Row],[% GAIN/LOSS(LightSensor vs Fixed)]]-Table14[[#This Row],[% GAIN/LOSS(SPA vs Fixed)]])/(100+Table14[[#This Row],[% GAIN/LOSS(LightSensor vs Fixed)]])</f>
        <v>2.9081177520071368</v>
      </c>
      <c r="I10" t="s">
        <v>15</v>
      </c>
      <c r="J10" t="s">
        <v>16</v>
      </c>
      <c r="K10" t="s">
        <v>17</v>
      </c>
      <c r="L10" t="s">
        <v>17</v>
      </c>
      <c r="M10" t="s">
        <v>18</v>
      </c>
      <c r="N10" t="s">
        <v>19</v>
      </c>
    </row>
    <row r="11" spans="1:15" x14ac:dyDescent="0.25">
      <c r="A11">
        <v>15</v>
      </c>
      <c r="B11" s="2">
        <v>45143</v>
      </c>
      <c r="C11" s="3">
        <v>0.29166666666666669</v>
      </c>
      <c r="D11" s="3">
        <v>0.79166666666666663</v>
      </c>
      <c r="E11" s="5">
        <v>39.5</v>
      </c>
      <c r="F11" s="5">
        <v>37.1</v>
      </c>
      <c r="G11" s="5">
        <v>-1.71</v>
      </c>
      <c r="H11" s="5">
        <f>100*(Table14[[#This Row],[% GAIN/LOSS(LightSensor vs Fixed)]]-Table14[[#This Row],[% GAIN/LOSS(SPA vs Fixed)]])/(100+Table14[[#This Row],[% GAIN/LOSS(LightSensor vs Fixed)]])</f>
        <v>1.7204301075268806</v>
      </c>
      <c r="I11" t="s">
        <v>20</v>
      </c>
      <c r="J11" t="s">
        <v>16</v>
      </c>
      <c r="K11" t="s">
        <v>17</v>
      </c>
      <c r="L11" t="s">
        <v>17</v>
      </c>
      <c r="M11" t="s">
        <v>18</v>
      </c>
      <c r="N11" t="s">
        <v>19</v>
      </c>
    </row>
    <row r="12" spans="1:15" x14ac:dyDescent="0.25">
      <c r="A12">
        <v>16</v>
      </c>
      <c r="B12" s="2">
        <v>45144</v>
      </c>
      <c r="C12" s="3">
        <v>0.29166666666666669</v>
      </c>
      <c r="D12" s="3">
        <v>0.79166666666666663</v>
      </c>
      <c r="E12" s="5">
        <v>25.2</v>
      </c>
      <c r="F12" s="5">
        <v>22.9</v>
      </c>
      <c r="G12" s="5">
        <v>-1.86</v>
      </c>
      <c r="H12" s="5">
        <f>100*(Table14[[#This Row],[% GAIN/LOSS(LightSensor vs Fixed)]]-Table14[[#This Row],[% GAIN/LOSS(SPA vs Fixed)]])/(100+Table14[[#This Row],[% GAIN/LOSS(LightSensor vs Fixed)]])</f>
        <v>1.8370607028753998</v>
      </c>
      <c r="I12" t="s">
        <v>23</v>
      </c>
      <c r="J12" t="s">
        <v>16</v>
      </c>
      <c r="K12" t="s">
        <v>17</v>
      </c>
      <c r="L12" t="s">
        <v>17</v>
      </c>
      <c r="M12" t="s">
        <v>18</v>
      </c>
      <c r="N12" t="s">
        <v>19</v>
      </c>
    </row>
    <row r="13" spans="1:15" x14ac:dyDescent="0.25">
      <c r="A13">
        <v>17</v>
      </c>
      <c r="B13" s="2">
        <v>45145</v>
      </c>
      <c r="C13" s="3">
        <v>0.29166666666666669</v>
      </c>
      <c r="D13" s="3">
        <v>0.79166666666666663</v>
      </c>
      <c r="E13" s="5">
        <v>25.7</v>
      </c>
      <c r="F13" s="5">
        <v>26.2</v>
      </c>
      <c r="G13" s="5">
        <v>0.42099999999999999</v>
      </c>
      <c r="H13" s="5">
        <f>100*(Table14[[#This Row],[% GAIN/LOSS(LightSensor vs Fixed)]]-Table14[[#This Row],[% GAIN/LOSS(SPA vs Fixed)]])/(100+Table14[[#This Row],[% GAIN/LOSS(LightSensor vs Fixed)]])</f>
        <v>-0.39777247414478917</v>
      </c>
      <c r="I13" t="s">
        <v>23</v>
      </c>
      <c r="J13" t="s">
        <v>16</v>
      </c>
      <c r="K13" t="s">
        <v>17</v>
      </c>
      <c r="L13" t="s">
        <v>17</v>
      </c>
      <c r="M13" t="s">
        <v>18</v>
      </c>
      <c r="N13" t="s">
        <v>19</v>
      </c>
    </row>
    <row r="14" spans="1:15" x14ac:dyDescent="0.25">
      <c r="A14">
        <v>18</v>
      </c>
      <c r="B14" s="2">
        <v>45146</v>
      </c>
      <c r="C14" s="3">
        <v>0.29166666666666669</v>
      </c>
      <c r="D14" s="3">
        <v>0.79166666666666663</v>
      </c>
      <c r="E14" s="5">
        <v>10.4</v>
      </c>
      <c r="F14" s="5">
        <v>10.7</v>
      </c>
      <c r="G14" s="5">
        <v>0.33700000000000002</v>
      </c>
      <c r="H14" s="5">
        <f>100*(Table14[[#This Row],[% GAIN/LOSS(LightSensor vs Fixed)]]-Table14[[#This Row],[% GAIN/LOSS(SPA vs Fixed)]])/(100+Table14[[#This Row],[% GAIN/LOSS(LightSensor vs Fixed)]])</f>
        <v>-0.27173913043478165</v>
      </c>
      <c r="I14" t="s">
        <v>15</v>
      </c>
      <c r="J14" t="s">
        <v>16</v>
      </c>
      <c r="K14" t="s">
        <v>17</v>
      </c>
      <c r="L14" t="s">
        <v>17</v>
      </c>
      <c r="M14" t="s">
        <v>18</v>
      </c>
      <c r="N14" t="s">
        <v>19</v>
      </c>
    </row>
    <row r="15" spans="1:15" x14ac:dyDescent="0.25">
      <c r="A15">
        <v>19</v>
      </c>
      <c r="B15" s="2">
        <v>45147</v>
      </c>
      <c r="C15" s="3">
        <v>0.29166666666666669</v>
      </c>
      <c r="D15" s="3">
        <v>0.79166666666666663</v>
      </c>
      <c r="E15" s="5">
        <v>30.5</v>
      </c>
      <c r="F15" s="5">
        <v>27.9</v>
      </c>
      <c r="G15" s="5">
        <v>-2.0299999999999998</v>
      </c>
      <c r="H15" s="5">
        <f>100*(Table14[[#This Row],[% GAIN/LOSS(LightSensor vs Fixed)]]-Table14[[#This Row],[% GAIN/LOSS(SPA vs Fixed)]])/(100+Table14[[#This Row],[% GAIN/LOSS(LightSensor vs Fixed)]])</f>
        <v>1.9923371647509587</v>
      </c>
      <c r="I15" t="s">
        <v>21</v>
      </c>
      <c r="J15" t="s">
        <v>16</v>
      </c>
      <c r="K15" t="s">
        <v>17</v>
      </c>
      <c r="L15" t="s">
        <v>17</v>
      </c>
      <c r="M15" t="s">
        <v>18</v>
      </c>
      <c r="N15" t="s">
        <v>19</v>
      </c>
    </row>
    <row r="16" spans="1:15" x14ac:dyDescent="0.25">
      <c r="A16">
        <v>20</v>
      </c>
      <c r="B16" s="2">
        <v>45148</v>
      </c>
      <c r="C16" s="3">
        <v>0.29166666666666669</v>
      </c>
      <c r="D16" s="3">
        <v>0.79166666666666663</v>
      </c>
      <c r="E16" s="5">
        <v>15.6</v>
      </c>
      <c r="F16" s="5">
        <v>12.5</v>
      </c>
      <c r="G16" s="5">
        <v>-2.67</v>
      </c>
      <c r="H16" s="5">
        <f>100*(Table14[[#This Row],[% GAIN/LOSS(LightSensor vs Fixed)]]-Table14[[#This Row],[% GAIN/LOSS(SPA vs Fixed)]])/(100+Table14[[#This Row],[% GAIN/LOSS(LightSensor vs Fixed)]])</f>
        <v>2.6816608996539788</v>
      </c>
      <c r="I16" t="s">
        <v>15</v>
      </c>
      <c r="J16" t="s">
        <v>16</v>
      </c>
      <c r="K16" t="s">
        <v>17</v>
      </c>
      <c r="L16" t="s">
        <v>17</v>
      </c>
      <c r="M16" t="s">
        <v>18</v>
      </c>
      <c r="N16" t="s">
        <v>19</v>
      </c>
    </row>
    <row r="17" spans="1:15" x14ac:dyDescent="0.25">
      <c r="A17">
        <v>21</v>
      </c>
      <c r="B17" s="2">
        <v>45149</v>
      </c>
      <c r="C17" s="3">
        <v>0.29166666666666669</v>
      </c>
      <c r="D17" s="3">
        <v>0.79166666666666663</v>
      </c>
      <c r="E17" s="5">
        <v>20.8</v>
      </c>
      <c r="F17" s="5">
        <v>26.6</v>
      </c>
      <c r="G17" s="5">
        <v>4.8499999999999996</v>
      </c>
      <c r="H17" s="5">
        <f>100*(Table14[[#This Row],[% GAIN/LOSS(LightSensor vs Fixed)]]-Table14[[#This Row],[% GAIN/LOSS(SPA vs Fixed)]])/(100+Table14[[#This Row],[% GAIN/LOSS(LightSensor vs Fixed)]])</f>
        <v>-4.8013245033112595</v>
      </c>
      <c r="I17" t="s">
        <v>23</v>
      </c>
      <c r="J17" t="s">
        <v>16</v>
      </c>
      <c r="K17" t="s">
        <v>17</v>
      </c>
      <c r="L17" t="s">
        <v>17</v>
      </c>
      <c r="M17" t="s">
        <v>18</v>
      </c>
      <c r="N17" t="s">
        <v>19</v>
      </c>
    </row>
    <row r="18" spans="1:15" x14ac:dyDescent="0.25">
      <c r="A18">
        <v>22</v>
      </c>
      <c r="B18" s="2">
        <v>45150</v>
      </c>
      <c r="C18" s="3">
        <v>0.29166666666666669</v>
      </c>
      <c r="D18" s="3">
        <v>0.79166666666666663</v>
      </c>
      <c r="E18" s="5">
        <v>13.8</v>
      </c>
      <c r="F18" s="5">
        <v>9.17</v>
      </c>
      <c r="G18" s="5">
        <v>-4.09</v>
      </c>
      <c r="H18" s="5">
        <f>100*(Table14[[#This Row],[% GAIN/LOSS(LightSensor vs Fixed)]]-Table14[[#This Row],[% GAIN/LOSS(SPA vs Fixed)]])/(100+Table14[[#This Row],[% GAIN/LOSS(LightSensor vs Fixed)]])</f>
        <v>4.0685413005272411</v>
      </c>
      <c r="I18" t="s">
        <v>15</v>
      </c>
      <c r="J18" t="s">
        <v>16</v>
      </c>
      <c r="K18" t="s">
        <v>17</v>
      </c>
      <c r="L18" t="s">
        <v>17</v>
      </c>
      <c r="M18" t="s">
        <v>18</v>
      </c>
      <c r="N18" t="s">
        <v>19</v>
      </c>
    </row>
    <row r="19" spans="1:15" x14ac:dyDescent="0.25">
      <c r="A19">
        <v>23</v>
      </c>
      <c r="B19" s="2">
        <v>45151</v>
      </c>
      <c r="C19" s="3">
        <v>0.29166666666666669</v>
      </c>
      <c r="D19" s="3">
        <v>0.79166666666666663</v>
      </c>
      <c r="E19" s="5">
        <v>17.100000000000001</v>
      </c>
      <c r="F19" s="5">
        <v>13.6</v>
      </c>
      <c r="G19" s="5">
        <v>-2.96</v>
      </c>
      <c r="H19" s="5">
        <f>100*(Table14[[#This Row],[% GAIN/LOSS(LightSensor vs Fixed)]]-Table14[[#This Row],[% GAIN/LOSS(SPA vs Fixed)]])/(100+Table14[[#This Row],[% GAIN/LOSS(LightSensor vs Fixed)]])</f>
        <v>2.9888983774551683</v>
      </c>
      <c r="I19" t="s">
        <v>15</v>
      </c>
      <c r="J19" t="s">
        <v>16</v>
      </c>
      <c r="K19" t="s">
        <v>17</v>
      </c>
      <c r="L19" t="s">
        <v>17</v>
      </c>
      <c r="M19" t="s">
        <v>18</v>
      </c>
      <c r="N19" t="s">
        <v>19</v>
      </c>
    </row>
    <row r="20" spans="1:15" x14ac:dyDescent="0.25">
      <c r="A20">
        <v>24</v>
      </c>
      <c r="B20" s="2">
        <v>45152</v>
      </c>
      <c r="C20" s="3">
        <v>0.29166666666666669</v>
      </c>
      <c r="D20" s="3">
        <v>0.79166666666666663</v>
      </c>
      <c r="E20" s="5">
        <v>4.7699999999999996</v>
      </c>
      <c r="F20" s="5">
        <v>-2.08</v>
      </c>
      <c r="G20" s="5">
        <v>-6.53</v>
      </c>
      <c r="H20" s="5">
        <f>100*(Table14[[#This Row],[% GAIN/LOSS(LightSensor vs Fixed)]]-Table14[[#This Row],[% GAIN/LOSS(SPA vs Fixed)]])/(100+Table14[[#This Row],[% GAIN/LOSS(LightSensor vs Fixed)]])</f>
        <v>6.5381311444115688</v>
      </c>
      <c r="I20" t="s">
        <v>26</v>
      </c>
      <c r="J20" t="s">
        <v>16</v>
      </c>
      <c r="K20" t="s">
        <v>17</v>
      </c>
      <c r="L20" t="s">
        <v>17</v>
      </c>
      <c r="M20" t="s">
        <v>18</v>
      </c>
      <c r="N20" t="s">
        <v>19</v>
      </c>
    </row>
    <row r="21" spans="1:15" x14ac:dyDescent="0.25">
      <c r="A21">
        <v>25</v>
      </c>
      <c r="B21" s="2">
        <v>45153</v>
      </c>
      <c r="C21" s="3">
        <v>0.29166666666666669</v>
      </c>
      <c r="D21" s="3">
        <v>0.79166666666666663</v>
      </c>
      <c r="E21" s="5">
        <v>20.9</v>
      </c>
      <c r="F21" s="5">
        <v>18.899999999999999</v>
      </c>
      <c r="G21" s="5">
        <v>-1.61</v>
      </c>
      <c r="H21" s="5">
        <f>100*(Table14[[#This Row],[% GAIN/LOSS(LightSensor vs Fixed)]]-Table14[[#This Row],[% GAIN/LOSS(SPA vs Fixed)]])/(100+Table14[[#This Row],[% GAIN/LOSS(LightSensor vs Fixed)]])</f>
        <v>1.6542597187758477</v>
      </c>
      <c r="I21" t="s">
        <v>15</v>
      </c>
      <c r="J21" t="s">
        <v>16</v>
      </c>
      <c r="K21" t="s">
        <v>17</v>
      </c>
      <c r="L21" t="s">
        <v>17</v>
      </c>
      <c r="M21" t="s">
        <v>18</v>
      </c>
      <c r="N21" t="s">
        <v>19</v>
      </c>
    </row>
    <row r="22" spans="1:15" x14ac:dyDescent="0.25">
      <c r="A22">
        <v>26</v>
      </c>
      <c r="B22" s="2">
        <v>45154</v>
      </c>
      <c r="C22" s="3">
        <v>0.29166666666666669</v>
      </c>
      <c r="D22" s="3">
        <v>0.79166666666666663</v>
      </c>
      <c r="E22" s="5">
        <v>19.399999999999999</v>
      </c>
      <c r="F22" s="5">
        <v>17.2</v>
      </c>
      <c r="G22" s="5">
        <v>-1.87</v>
      </c>
      <c r="H22" s="5">
        <f>100*(Table14[[#This Row],[% GAIN/LOSS(LightSensor vs Fixed)]]-Table14[[#This Row],[% GAIN/LOSS(SPA vs Fixed)]])/(100+Table14[[#This Row],[% GAIN/LOSS(LightSensor vs Fixed)]])</f>
        <v>1.8425460636515907</v>
      </c>
      <c r="I22" t="s">
        <v>15</v>
      </c>
      <c r="J22" t="s">
        <v>16</v>
      </c>
      <c r="K22" t="s">
        <v>17</v>
      </c>
      <c r="L22" t="s">
        <v>17</v>
      </c>
      <c r="M22" t="s">
        <v>18</v>
      </c>
      <c r="N22" t="s">
        <v>19</v>
      </c>
    </row>
    <row r="23" spans="1:15" x14ac:dyDescent="0.25">
      <c r="A23" s="4"/>
      <c r="B23" s="4"/>
      <c r="C23" s="4"/>
      <c r="D23" s="4"/>
      <c r="E23" s="6">
        <f>SUBTOTAL(101,Table14[% GAIN/LOSS(LightSensor vs Fixed)])</f>
        <v>19.140714285714289</v>
      </c>
      <c r="F23" s="6">
        <f>SUBTOTAL(101,Table14[% GAIN/LOSS(SPA vs Fixed)])</f>
        <v>16.939999999999998</v>
      </c>
      <c r="G23" s="6">
        <f>SUBTOTAL(101,Table14[% GAIN/LOSS(SPA vs LightSensor)])</f>
        <v>-1.9094285714285715</v>
      </c>
      <c r="H23" s="6">
        <f>SUBTOTAL(101,Table14[% GAIN/LOSS(LightSensor vs SPA)])</f>
        <v>1.9167307787650765</v>
      </c>
      <c r="I23" s="4"/>
      <c r="J23" s="4"/>
      <c r="K23" s="4"/>
      <c r="L23" s="4"/>
      <c r="M23" s="4"/>
      <c r="N23" s="4"/>
      <c r="O23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9799-AEE1-47CF-8E37-D2447216B837}">
  <dimension ref="A1:O10"/>
  <sheetViews>
    <sheetView topLeftCell="D1" workbookViewId="0">
      <selection activeCell="H4" sqref="H4:H9"/>
    </sheetView>
  </sheetViews>
  <sheetFormatPr defaultRowHeight="15" x14ac:dyDescent="0.25"/>
  <cols>
    <col min="2" max="2" width="9.85546875" bestFit="1" customWidth="1"/>
    <col min="3" max="3" width="20.28515625" customWidth="1"/>
    <col min="4" max="4" width="18.5703125" customWidth="1"/>
    <col min="5" max="5" width="34.28515625" customWidth="1"/>
    <col min="6" max="6" width="27.42578125" customWidth="1"/>
    <col min="7" max="8" width="32.85546875" customWidth="1"/>
    <col min="9" max="9" width="15" bestFit="1" customWidth="1"/>
    <col min="10" max="10" width="23.7109375" customWidth="1"/>
    <col min="11" max="11" width="34" customWidth="1"/>
    <col min="12" max="12" width="30.42578125" customWidth="1"/>
    <col min="13" max="13" width="15" bestFit="1" customWidth="1"/>
    <col min="14" max="14" width="10.85546875" customWidth="1"/>
    <col min="15" max="15" width="28.7109375" bestFit="1" customWidth="1"/>
  </cols>
  <sheetData>
    <row r="1" spans="1:15" ht="26.25" x14ac:dyDescent="0.4">
      <c r="A1" s="1" t="s">
        <v>14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27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1:15" x14ac:dyDescent="0.25">
      <c r="A4">
        <v>27</v>
      </c>
      <c r="B4" s="2">
        <v>45176</v>
      </c>
      <c r="C4" s="3">
        <v>0.29166666666666669</v>
      </c>
      <c r="D4" s="3">
        <v>0.79166666666666663</v>
      </c>
      <c r="E4" s="5">
        <v>6.78</v>
      </c>
      <c r="F4" s="5">
        <v>4.54</v>
      </c>
      <c r="G4" s="5">
        <v>-2.1</v>
      </c>
      <c r="H4" s="5">
        <f>100*(Table15[[#This Row],[% GAIN/LOSS(LightSensor vs Fixed)]]-Table15[[#This Row],[% GAIN/LOSS(SPA vs Fixed)]])/(100+Table15[[#This Row],[% GAIN/LOSS(LightSensor vs Fixed)]])</f>
        <v>2.0977711181869267</v>
      </c>
      <c r="I4" t="s">
        <v>15</v>
      </c>
      <c r="J4" t="s">
        <v>16</v>
      </c>
      <c r="K4" t="s">
        <v>17</v>
      </c>
      <c r="L4" t="s">
        <v>17</v>
      </c>
      <c r="M4" t="s">
        <v>18</v>
      </c>
      <c r="N4" t="s">
        <v>19</v>
      </c>
    </row>
    <row r="5" spans="1:15" x14ac:dyDescent="0.25">
      <c r="A5">
        <v>28</v>
      </c>
      <c r="B5" s="2">
        <v>45177</v>
      </c>
      <c r="C5" s="3">
        <v>0.29166666666666669</v>
      </c>
      <c r="D5" s="3">
        <v>0.79166666666666663</v>
      </c>
      <c r="E5" s="5">
        <v>10.1</v>
      </c>
      <c r="F5" s="5">
        <v>9.25</v>
      </c>
      <c r="G5" s="5">
        <v>-0.79</v>
      </c>
      <c r="H5" s="5">
        <f>100*(Table15[[#This Row],[% GAIN/LOSS(LightSensor vs Fixed)]]-Table15[[#This Row],[% GAIN/LOSS(SPA vs Fixed)]])/(100+Table15[[#This Row],[% GAIN/LOSS(LightSensor vs Fixed)]])</f>
        <v>0.77202543142597613</v>
      </c>
      <c r="I5" t="s">
        <v>15</v>
      </c>
      <c r="J5" t="s">
        <v>16</v>
      </c>
      <c r="K5" t="s">
        <v>17</v>
      </c>
      <c r="L5" t="s">
        <v>17</v>
      </c>
      <c r="M5" t="s">
        <v>18</v>
      </c>
      <c r="N5" t="s">
        <v>19</v>
      </c>
    </row>
    <row r="6" spans="1:15" x14ac:dyDescent="0.25">
      <c r="A6">
        <v>29</v>
      </c>
      <c r="B6" s="2">
        <v>45181</v>
      </c>
      <c r="C6" s="3">
        <v>0.29166666666666669</v>
      </c>
      <c r="D6" s="3">
        <v>0.79166666666666663</v>
      </c>
      <c r="E6" s="5">
        <v>18.2</v>
      </c>
      <c r="F6" s="5">
        <v>19.2</v>
      </c>
      <c r="G6" s="5">
        <v>0.91</v>
      </c>
      <c r="H6" s="5">
        <f>100*(Table15[[#This Row],[% GAIN/LOSS(LightSensor vs Fixed)]]-Table15[[#This Row],[% GAIN/LOSS(SPA vs Fixed)]])/(100+Table15[[#This Row],[% GAIN/LOSS(LightSensor vs Fixed)]])</f>
        <v>-0.84602368866328259</v>
      </c>
      <c r="I6" t="s">
        <v>21</v>
      </c>
      <c r="J6" t="s">
        <v>16</v>
      </c>
      <c r="K6" t="s">
        <v>17</v>
      </c>
      <c r="L6" t="s">
        <v>17</v>
      </c>
      <c r="M6" t="s">
        <v>18</v>
      </c>
      <c r="N6" t="s">
        <v>19</v>
      </c>
    </row>
    <row r="7" spans="1:15" x14ac:dyDescent="0.25">
      <c r="A7">
        <v>30</v>
      </c>
      <c r="B7" s="2">
        <v>45182</v>
      </c>
      <c r="C7" s="3">
        <v>0.29166666666666669</v>
      </c>
      <c r="D7" s="3">
        <v>0.79166666666666663</v>
      </c>
      <c r="E7" s="5">
        <v>19.5</v>
      </c>
      <c r="F7" s="5">
        <v>19.600000000000001</v>
      </c>
      <c r="G7" s="5">
        <v>0.08</v>
      </c>
      <c r="H7" s="5">
        <f>100*(Table15[[#This Row],[% GAIN/LOSS(LightSensor vs Fixed)]]-Table15[[#This Row],[% GAIN/LOSS(SPA vs Fixed)]])/(100+Table15[[#This Row],[% GAIN/LOSS(LightSensor vs Fixed)]])</f>
        <v>-8.3682008368202027E-2</v>
      </c>
      <c r="I7" t="s">
        <v>21</v>
      </c>
      <c r="J7" t="s">
        <v>16</v>
      </c>
      <c r="K7" t="s">
        <v>17</v>
      </c>
      <c r="L7" t="s">
        <v>17</v>
      </c>
      <c r="M7" t="s">
        <v>18</v>
      </c>
      <c r="N7" t="s">
        <v>19</v>
      </c>
    </row>
    <row r="8" spans="1:15" x14ac:dyDescent="0.25">
      <c r="A8">
        <v>31</v>
      </c>
      <c r="B8" s="2">
        <v>45184</v>
      </c>
      <c r="C8" s="3">
        <v>0.29166666666666669</v>
      </c>
      <c r="D8" s="3">
        <v>0.79166666666666663</v>
      </c>
      <c r="E8" s="5">
        <v>16.7</v>
      </c>
      <c r="F8" s="5">
        <v>17</v>
      </c>
      <c r="G8" s="5">
        <v>0.27</v>
      </c>
      <c r="H8" s="5">
        <f>100*(Table15[[#This Row],[% GAIN/LOSS(LightSensor vs Fixed)]]-Table15[[#This Row],[% GAIN/LOSS(SPA vs Fixed)]])/(100+Table15[[#This Row],[% GAIN/LOSS(LightSensor vs Fixed)]])</f>
        <v>-0.25706940874036049</v>
      </c>
      <c r="I8" t="s">
        <v>21</v>
      </c>
      <c r="J8" t="s">
        <v>16</v>
      </c>
      <c r="K8" t="s">
        <v>17</v>
      </c>
      <c r="L8" t="s">
        <v>17</v>
      </c>
      <c r="M8" t="s">
        <v>18</v>
      </c>
      <c r="N8" t="s">
        <v>19</v>
      </c>
    </row>
    <row r="9" spans="1:15" x14ac:dyDescent="0.25">
      <c r="A9">
        <v>32</v>
      </c>
      <c r="B9" s="2">
        <v>45185</v>
      </c>
      <c r="C9" s="3">
        <v>0.29166666666666669</v>
      </c>
      <c r="D9" s="3">
        <v>0.79166666666666663</v>
      </c>
      <c r="E9" s="5">
        <v>3.97</v>
      </c>
      <c r="F9" s="5">
        <v>4.66</v>
      </c>
      <c r="G9" s="5">
        <v>0.66</v>
      </c>
      <c r="H9" s="5">
        <f>100*(Table15[[#This Row],[% GAIN/LOSS(LightSensor vs Fixed)]]-Table15[[#This Row],[% GAIN/LOSS(SPA vs Fixed)]])/(100+Table15[[#This Row],[% GAIN/LOSS(LightSensor vs Fixed)]])</f>
        <v>-0.66365297682023661</v>
      </c>
      <c r="I9" t="s">
        <v>15</v>
      </c>
      <c r="J9" t="s">
        <v>16</v>
      </c>
      <c r="K9" t="s">
        <v>17</v>
      </c>
      <c r="L9" t="s">
        <v>17</v>
      </c>
      <c r="M9" t="s">
        <v>18</v>
      </c>
      <c r="N9" t="s">
        <v>19</v>
      </c>
    </row>
    <row r="10" spans="1:15" x14ac:dyDescent="0.25">
      <c r="A10" s="4"/>
      <c r="B10" s="4"/>
      <c r="C10" s="4"/>
      <c r="D10" s="4"/>
      <c r="E10" s="6">
        <f>SUBTOTAL(101,Table15[% GAIN/LOSS(LightSensor vs Fixed)])</f>
        <v>12.541666666666666</v>
      </c>
      <c r="F10" s="6">
        <f>SUBTOTAL(101,Table15[% GAIN/LOSS(SPA vs Fixed)])</f>
        <v>12.375</v>
      </c>
      <c r="G10" s="6">
        <f>SUBTOTAL(101,Table15[% GAIN/LOSS(SPA vs LightSensor)])</f>
        <v>-0.16166666666666665</v>
      </c>
      <c r="H10" s="6">
        <f>SUBTOTAL(101,Table15[% GAIN/LOSS(LightSensor vs SPA)])</f>
        <v>0.1698947445034702</v>
      </c>
      <c r="I10" s="4"/>
      <c r="J10" s="4"/>
      <c r="K10" s="4"/>
      <c r="L10" s="4"/>
      <c r="M10" s="4"/>
      <c r="N10" s="4"/>
      <c r="O10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022F-5879-425E-812D-E284D5827B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1A24-C0F0-47D7-8B56-798CA3807F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AE50-517B-4193-A9F6-7BC76FCEA1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5AB6-9C6B-4B24-B167-1DD56A12A8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0764-80D1-4C77-95CB-021DA79C2E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fec0b0-9614-4790-a82c-3c3fa7e679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ED65C8A16BC941ADDD21C237697689" ma:contentTypeVersion="15" ma:contentTypeDescription="Create a new document." ma:contentTypeScope="" ma:versionID="a8a206a8d87cb7e63bd56fdb4bd61e28">
  <xsd:schema xmlns:xsd="http://www.w3.org/2001/XMLSchema" xmlns:xs="http://www.w3.org/2001/XMLSchema" xmlns:p="http://schemas.microsoft.com/office/2006/metadata/properties" xmlns:ns3="10fec0b0-9614-4790-a82c-3c3fa7e67966" xmlns:ns4="79c25403-6e26-41c8-bf0c-bb0aa62f9be4" targetNamespace="http://schemas.microsoft.com/office/2006/metadata/properties" ma:root="true" ma:fieldsID="916a91027a49422c31251e688b06270e" ns3:_="" ns4:_="">
    <xsd:import namespace="10fec0b0-9614-4790-a82c-3c3fa7e67966"/>
    <xsd:import namespace="79c25403-6e26-41c8-bf0c-bb0aa62f9b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ec0b0-9614-4790-a82c-3c3fa7e679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25403-6e26-41c8-bf0c-bb0aa62f9b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F26C03-BB70-47B3-A7AD-E54993ADA76A}">
  <ds:schemaRefs>
    <ds:schemaRef ds:uri="http://purl.org/dc/terms/"/>
    <ds:schemaRef ds:uri="http://www.w3.org/XML/1998/namespace"/>
    <ds:schemaRef ds:uri="79c25403-6e26-41c8-bf0c-bb0aa62f9be4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0fec0b0-9614-4790-a82c-3c3fa7e67966"/>
  </ds:schemaRefs>
</ds:datastoreItem>
</file>

<file path=customXml/itemProps2.xml><?xml version="1.0" encoding="utf-8"?>
<ds:datastoreItem xmlns:ds="http://schemas.openxmlformats.org/officeDocument/2006/customXml" ds:itemID="{2C480FA3-4F50-49B1-BA4D-B1C92C055D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6B9B00-9135-4DA1-855D-F8C203741A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ec0b0-9614-4790-a82c-3c3fa7e67966"/>
    <ds:schemaRef ds:uri="79c25403-6e26-41c8-bf0c-bb0aa62f9b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July</vt:lpstr>
      <vt:lpstr>August</vt:lpstr>
      <vt:lpstr>Sept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Fikrii Zahari</dc:creator>
  <cp:lastModifiedBy>Muhamad Khairol Ab Rani</cp:lastModifiedBy>
  <dcterms:created xsi:type="dcterms:W3CDTF">2023-08-01T01:18:48Z</dcterms:created>
  <dcterms:modified xsi:type="dcterms:W3CDTF">2023-12-13T03:59:40Z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0x010100A0ED65C8A16BC941ADDD21C237697689</vt:lpwstr>
  </property>
</Properties>
</file>