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PTION CHAIN ANALYSIS" sheetId="1" r:id="rId1"/>
    <sheet name="Sheet1" sheetId="2" r:id="rId2"/>
    <sheet name="DATABASE" sheetId="3" r:id="rId3"/>
  </sheets>
  <definedNames>
    <definedName name="ExternalData_1" localSheetId="2" hidden="1">DATABASE!$C$6:$Q$106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  <c r="O3" i="1"/>
  <c r="L3" i="1"/>
  <c r="J3" i="1"/>
  <c r="H3" i="1"/>
  <c r="D2" i="3"/>
  <c r="C2" i="3"/>
  <c r="I5" i="1" s="1"/>
  <c r="I17" i="1" s="1"/>
  <c r="I3" i="1"/>
  <c r="I16" i="1" l="1"/>
  <c r="G17" i="1"/>
  <c r="C17" i="1"/>
  <c r="I18" i="1"/>
  <c r="E18" i="1" s="1"/>
  <c r="I15" i="1"/>
  <c r="K16" i="1"/>
  <c r="O16" i="1"/>
  <c r="F16" i="1"/>
  <c r="L16" i="1"/>
  <c r="C16" i="1"/>
  <c r="G16" i="1"/>
  <c r="M16" i="1"/>
  <c r="D16" i="1"/>
  <c r="H16" i="1"/>
  <c r="J16" i="1"/>
  <c r="N16" i="1"/>
  <c r="E16" i="1"/>
  <c r="O18" i="1"/>
  <c r="G18" i="1"/>
  <c r="J18" i="1"/>
  <c r="L17" i="1"/>
  <c r="F17" i="1"/>
  <c r="O17" i="1"/>
  <c r="K17" i="1"/>
  <c r="E17" i="1"/>
  <c r="N17" i="1"/>
  <c r="J17" i="1"/>
  <c r="H17" i="1"/>
  <c r="D17" i="1"/>
  <c r="M17" i="1"/>
  <c r="H18" i="1" l="1"/>
  <c r="C18" i="1"/>
  <c r="K18" i="1"/>
  <c r="D18" i="1"/>
  <c r="L18" i="1"/>
  <c r="I19" i="1"/>
  <c r="N18" i="1"/>
  <c r="M18" i="1"/>
  <c r="F18" i="1"/>
  <c r="I20" i="1"/>
  <c r="M19" i="1"/>
  <c r="D19" i="1"/>
  <c r="H19" i="1"/>
  <c r="J19" i="1"/>
  <c r="N19" i="1"/>
  <c r="E19" i="1"/>
  <c r="K19" i="1"/>
  <c r="O19" i="1"/>
  <c r="F19" i="1"/>
  <c r="L19" i="1"/>
  <c r="G19" i="1"/>
  <c r="C19" i="1"/>
  <c r="I14" i="1"/>
  <c r="M15" i="1"/>
  <c r="D15" i="1"/>
  <c r="H15" i="1"/>
  <c r="J15" i="1"/>
  <c r="N15" i="1"/>
  <c r="E15" i="1"/>
  <c r="K15" i="1"/>
  <c r="O15" i="1"/>
  <c r="F15" i="1"/>
  <c r="L15" i="1"/>
  <c r="G15" i="1"/>
  <c r="C15" i="1"/>
  <c r="I13" i="1" l="1"/>
  <c r="K14" i="1"/>
  <c r="O14" i="1"/>
  <c r="F14" i="1"/>
  <c r="L14" i="1"/>
  <c r="C14" i="1"/>
  <c r="G14" i="1"/>
  <c r="M14" i="1"/>
  <c r="D14" i="1"/>
  <c r="H14" i="1"/>
  <c r="J14" i="1"/>
  <c r="N14" i="1"/>
  <c r="E14" i="1"/>
  <c r="I21" i="1"/>
  <c r="K20" i="1"/>
  <c r="O20" i="1"/>
  <c r="F20" i="1"/>
  <c r="L20" i="1"/>
  <c r="C20" i="1"/>
  <c r="G20" i="1"/>
  <c r="M20" i="1"/>
  <c r="D20" i="1"/>
  <c r="H20" i="1"/>
  <c r="J20" i="1"/>
  <c r="N20" i="1"/>
  <c r="E20" i="1"/>
  <c r="I22" i="1" l="1"/>
  <c r="M21" i="1"/>
  <c r="D21" i="1"/>
  <c r="H21" i="1"/>
  <c r="J21" i="1"/>
  <c r="N21" i="1"/>
  <c r="E21" i="1"/>
  <c r="K21" i="1"/>
  <c r="O21" i="1"/>
  <c r="F21" i="1"/>
  <c r="L21" i="1"/>
  <c r="C21" i="1"/>
  <c r="G21" i="1"/>
  <c r="I12" i="1"/>
  <c r="M13" i="1"/>
  <c r="D13" i="1"/>
  <c r="H13" i="1"/>
  <c r="J13" i="1"/>
  <c r="N13" i="1"/>
  <c r="E13" i="1"/>
  <c r="K13" i="1"/>
  <c r="O13" i="1"/>
  <c r="F13" i="1"/>
  <c r="L13" i="1"/>
  <c r="C13" i="1"/>
  <c r="G13" i="1"/>
  <c r="I11" i="1" l="1"/>
  <c r="K12" i="1"/>
  <c r="O12" i="1"/>
  <c r="F12" i="1"/>
  <c r="L12" i="1"/>
  <c r="C12" i="1"/>
  <c r="G12" i="1"/>
  <c r="M12" i="1"/>
  <c r="D12" i="1"/>
  <c r="H12" i="1"/>
  <c r="J12" i="1"/>
  <c r="N12" i="1"/>
  <c r="E12" i="1"/>
  <c r="I23" i="1"/>
  <c r="K22" i="1"/>
  <c r="O22" i="1"/>
  <c r="F22" i="1"/>
  <c r="L22" i="1"/>
  <c r="C22" i="1"/>
  <c r="G22" i="1"/>
  <c r="M22" i="1"/>
  <c r="D22" i="1"/>
  <c r="H22" i="1"/>
  <c r="J22" i="1"/>
  <c r="N22" i="1"/>
  <c r="E22" i="1"/>
  <c r="I24" i="1" l="1"/>
  <c r="M23" i="1"/>
  <c r="D23" i="1"/>
  <c r="H23" i="1"/>
  <c r="J23" i="1"/>
  <c r="N23" i="1"/>
  <c r="E23" i="1"/>
  <c r="K23" i="1"/>
  <c r="O23" i="1"/>
  <c r="F23" i="1"/>
  <c r="L23" i="1"/>
  <c r="C23" i="1"/>
  <c r="G23" i="1"/>
  <c r="I10" i="1"/>
  <c r="M11" i="1"/>
  <c r="D11" i="1"/>
  <c r="H11" i="1"/>
  <c r="J11" i="1"/>
  <c r="N11" i="1"/>
  <c r="E11" i="1"/>
  <c r="K11" i="1"/>
  <c r="O11" i="1"/>
  <c r="F11" i="1"/>
  <c r="L11" i="1"/>
  <c r="G11" i="1"/>
  <c r="C11" i="1"/>
  <c r="I9" i="1" l="1"/>
  <c r="K10" i="1"/>
  <c r="O10" i="1"/>
  <c r="F10" i="1"/>
  <c r="L10" i="1"/>
  <c r="C10" i="1"/>
  <c r="G10" i="1"/>
  <c r="M10" i="1"/>
  <c r="D10" i="1"/>
  <c r="H10" i="1"/>
  <c r="J10" i="1"/>
  <c r="N10" i="1"/>
  <c r="E10" i="1"/>
  <c r="I25" i="1"/>
  <c r="K24" i="1"/>
  <c r="O24" i="1"/>
  <c r="F24" i="1"/>
  <c r="L24" i="1"/>
  <c r="C24" i="1"/>
  <c r="G24" i="1"/>
  <c r="M24" i="1"/>
  <c r="D24" i="1"/>
  <c r="H24" i="1"/>
  <c r="J24" i="1"/>
  <c r="N24" i="1"/>
  <c r="E24" i="1"/>
  <c r="I26" i="1" l="1"/>
  <c r="M25" i="1"/>
  <c r="D25" i="1"/>
  <c r="H25" i="1"/>
  <c r="J25" i="1"/>
  <c r="N25" i="1"/>
  <c r="E25" i="1"/>
  <c r="K25" i="1"/>
  <c r="O25" i="1"/>
  <c r="F25" i="1"/>
  <c r="L25" i="1"/>
  <c r="C25" i="1"/>
  <c r="G25" i="1"/>
  <c r="I8" i="1"/>
  <c r="M9" i="1"/>
  <c r="D9" i="1"/>
  <c r="H9" i="1"/>
  <c r="J9" i="1"/>
  <c r="N9" i="1"/>
  <c r="E9" i="1"/>
  <c r="K9" i="1"/>
  <c r="O9" i="1"/>
  <c r="F9" i="1"/>
  <c r="L9" i="1"/>
  <c r="C9" i="1"/>
  <c r="G9" i="1"/>
  <c r="L8" i="1" l="1"/>
  <c r="G8" i="1"/>
  <c r="C8" i="1"/>
  <c r="O8" i="1"/>
  <c r="K8" i="1"/>
  <c r="F8" i="1"/>
  <c r="N8" i="1"/>
  <c r="J8" i="1"/>
  <c r="E8" i="1"/>
  <c r="D8" i="1"/>
  <c r="M8" i="1"/>
  <c r="H8" i="1"/>
  <c r="I27" i="1"/>
  <c r="K26" i="1"/>
  <c r="O26" i="1"/>
  <c r="F26" i="1"/>
  <c r="L26" i="1"/>
  <c r="C26" i="1"/>
  <c r="G26" i="1"/>
  <c r="M26" i="1"/>
  <c r="D26" i="1"/>
  <c r="H26" i="1"/>
  <c r="E26" i="1"/>
  <c r="J26" i="1"/>
  <c r="N26" i="1"/>
  <c r="M27" i="1" l="1"/>
  <c r="M28" i="1" s="1"/>
  <c r="D27" i="1"/>
  <c r="D28" i="1" s="1"/>
  <c r="H27" i="1"/>
  <c r="J27" i="1"/>
  <c r="N27" i="1"/>
  <c r="N28" i="1" s="1"/>
  <c r="E27" i="1"/>
  <c r="E28" i="1" s="1"/>
  <c r="K27" i="1"/>
  <c r="O27" i="1"/>
  <c r="O28" i="1" s="1"/>
  <c r="F27" i="1"/>
  <c r="G27" i="1"/>
  <c r="L27" i="1"/>
  <c r="C27" i="1"/>
  <c r="C28" i="1" s="1"/>
</calcChain>
</file>

<file path=xl/connections.xml><?xml version="1.0" encoding="utf-8"?>
<connections xmlns="http://schemas.openxmlformats.org/spreadsheetml/2006/main">
  <connection id="1" keepAlive="1" name="Query - option-chain-indices?symbol=NIFTY" description="Connection to the 'option-chain-indices?symbol=NIFTY' query in the workbook." type="5" refreshedVersion="6" background="1" saveData="1">
    <dbPr connection="Provider=Microsoft.Mashup.OleDb.1;Data Source=$Workbook$;Location=&quot;option-chain-indices?symbol=NIFTY&quot;;Extended Properties=&quot;&quot;" command="SELECT * FROM [option-chain-indices?symbol=NIFTY]"/>
  </connection>
</connections>
</file>

<file path=xl/sharedStrings.xml><?xml version="1.0" encoding="utf-8"?>
<sst xmlns="http://schemas.openxmlformats.org/spreadsheetml/2006/main" count="149" uniqueCount="41">
  <si>
    <t>NIFTY OPTION CHAIN ANALYSIS</t>
  </si>
  <si>
    <t>SYMBOL</t>
  </si>
  <si>
    <t>EXPIRY</t>
  </si>
  <si>
    <t>LOT SIZE</t>
  </si>
  <si>
    <t>TYPE</t>
  </si>
  <si>
    <t>STRIKE DIFF</t>
  </si>
  <si>
    <t>OCI PCR</t>
  </si>
  <si>
    <t>SPOT PRICE</t>
  </si>
  <si>
    <t>VOL PCR</t>
  </si>
  <si>
    <t>INTRADAY</t>
  </si>
  <si>
    <t>WEEKLY</t>
  </si>
  <si>
    <t>NIFTY</t>
  </si>
  <si>
    <t>INDICES</t>
  </si>
  <si>
    <t>CALL SIDE</t>
  </si>
  <si>
    <t>PUT SIDE</t>
  </si>
  <si>
    <t>INTERPRETATION</t>
  </si>
  <si>
    <t>OI</t>
  </si>
  <si>
    <t>COI</t>
  </si>
  <si>
    <t>VOLUME</t>
  </si>
  <si>
    <t>IV</t>
  </si>
  <si>
    <t>LTP</t>
  </si>
  <si>
    <t>PCHG</t>
  </si>
  <si>
    <t>STRIKE PRICE</t>
  </si>
  <si>
    <t>Column1.strikePrice</t>
  </si>
  <si>
    <t>Column1.expiryDate</t>
  </si>
  <si>
    <t>CALL.openInterest</t>
  </si>
  <si>
    <t>CALL.changeinOpenInterest</t>
  </si>
  <si>
    <t>CALL.totalTradedVolume</t>
  </si>
  <si>
    <t>CALL.impliedVolatility</t>
  </si>
  <si>
    <t>CALL.lastPrice</t>
  </si>
  <si>
    <t>CALL.change</t>
  </si>
  <si>
    <t>PUT.openInterest</t>
  </si>
  <si>
    <t>PUT.changeinOpenInterest</t>
  </si>
  <si>
    <t>PUT.totalTradedVolume</t>
  </si>
  <si>
    <t>PUT.impliedVolatility</t>
  </si>
  <si>
    <t>PUT.lastPrice</t>
  </si>
  <si>
    <t>PUT.change</t>
  </si>
  <si>
    <t>PUT.underlyingValue</t>
  </si>
  <si>
    <t>23-Sep-2021</t>
  </si>
  <si>
    <t>SPORT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</si>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</sst>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F400]h:mm:ss\ AM/PM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166" fontId="5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0" xfId="0" applyNumberFormat="1"/>
    <xf numFmtId="2" fontId="4" fillId="5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</cellXfs>
  <cellStyles count="1">
    <cellStyle name="Normal" xfId="0" builtinId="0"/>
  </cellStyles>
  <dxfs count="25"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lumn1.strikePrice" tableColumnId="61"/>
      <queryTableField id="2" name="Column1.expiryDate" tableColumnId="62"/>
      <queryTableField id="3" name="CALL.openInterest" tableColumnId="63"/>
      <queryTableField id="4" name="CALL.changeinOpenInterest" tableColumnId="64"/>
      <queryTableField id="5" name="CALL.totalTradedVolume" tableColumnId="65"/>
      <queryTableField id="6" name="CALL.impliedVolatility" tableColumnId="66"/>
      <queryTableField id="7" name="CALL.lastPrice" tableColumnId="67"/>
      <queryTableField id="8" name="CALL.change" tableColumnId="68"/>
      <queryTableField id="9" name="PUT.openInterest" tableColumnId="69"/>
      <queryTableField id="10" name="PUT.changeinOpenInterest" tableColumnId="70"/>
      <queryTableField id="11" name="PUT.totalTradedVolume" tableColumnId="71"/>
      <queryTableField id="12" name="PUT.impliedVolatility" tableColumnId="72"/>
      <queryTableField id="13" name="PUT.lastPrice" tableColumnId="73"/>
      <queryTableField id="14" name="PUT.change" tableColumnId="74"/>
      <queryTableField id="15" name="PUT.underlyingValue" tableColumnId="7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ption_chain_indices_symbol_NIFTY" displayName="option_chain_indices_symbol_NIFTY" ref="C6:Q106" tableType="queryTable" totalsRowShown="0">
  <autoFilter ref="C6:Q106"/>
  <tableColumns count="15">
    <tableColumn id="61" uniqueName="61" name="Column1.strikePrice" queryTableFieldId="1" dataDxfId="24"/>
    <tableColumn id="62" uniqueName="62" name="Column1.expiryDate" queryTableFieldId="2" dataDxfId="23"/>
    <tableColumn id="63" uniqueName="63" name="CALL.openInterest" queryTableFieldId="3" dataDxfId="22"/>
    <tableColumn id="64" uniqueName="64" name="CALL.changeinOpenInterest" queryTableFieldId="4" dataDxfId="21"/>
    <tableColumn id="65" uniqueName="65" name="CALL.totalTradedVolume" queryTableFieldId="5" dataDxfId="20"/>
    <tableColumn id="66" uniqueName="66" name="CALL.impliedVolatility" queryTableFieldId="6" dataDxfId="19"/>
    <tableColumn id="67" uniqueName="67" name="CALL.lastPrice" queryTableFieldId="7" dataDxfId="18"/>
    <tableColumn id="68" uniqueName="68" name="CALL.change" queryTableFieldId="8" dataDxfId="17"/>
    <tableColumn id="69" uniqueName="69" name="PUT.openInterest" queryTableFieldId="9" dataDxfId="16"/>
    <tableColumn id="70" uniqueName="70" name="PUT.changeinOpenInterest" queryTableFieldId="10" dataDxfId="15"/>
    <tableColumn id="71" uniqueName="71" name="PUT.totalTradedVolume" queryTableFieldId="11" dataDxfId="14"/>
    <tableColumn id="72" uniqueName="72" name="PUT.impliedVolatility" queryTableFieldId="12" dataDxfId="13"/>
    <tableColumn id="73" uniqueName="73" name="PUT.lastPrice" queryTableFieldId="13" dataDxfId="12"/>
    <tableColumn id="74" uniqueName="74" name="PUT.change" queryTableFieldId="14" dataDxfId="11"/>
    <tableColumn id="75" uniqueName="75" name="PUT.underlyingValue" queryTableFieldId="15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P8" sqref="P8:P27"/>
    </sheetView>
  </sheetViews>
  <sheetFormatPr defaultRowHeight="15" x14ac:dyDescent="0.25"/>
  <cols>
    <col min="1" max="1" width="6" style="1" customWidth="1"/>
    <col min="2" max="2" width="16.28515625" style="1" bestFit="1" customWidth="1"/>
    <col min="3" max="3" width="13.5703125" style="1" bestFit="1" customWidth="1"/>
    <col min="4" max="4" width="12" style="1" customWidth="1"/>
    <col min="5" max="5" width="11.5703125" style="1" customWidth="1"/>
    <col min="6" max="6" width="11.140625" style="1" bestFit="1" customWidth="1"/>
    <col min="7" max="8" width="9.140625" style="1"/>
    <col min="9" max="9" width="15.5703125" style="1" bestFit="1" customWidth="1"/>
    <col min="10" max="11" width="9.140625" style="1"/>
    <col min="12" max="12" width="11.28515625" style="1" customWidth="1"/>
    <col min="13" max="13" width="11.7109375" style="1" customWidth="1"/>
    <col min="14" max="14" width="11" style="1" customWidth="1"/>
    <col min="15" max="15" width="10.42578125" style="1" customWidth="1"/>
    <col min="16" max="16" width="16.28515625" style="1" bestFit="1" customWidth="1"/>
    <col min="17" max="16384" width="9.140625" style="1"/>
  </cols>
  <sheetData>
    <row r="1" spans="1:18" ht="15.75" x14ac:dyDescent="0.25">
      <c r="A1" s="2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"/>
      <c r="R1" s="2"/>
    </row>
    <row r="2" spans="1:18" ht="11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 x14ac:dyDescent="0.25">
      <c r="A3" s="2"/>
      <c r="B3" s="11" t="s">
        <v>1</v>
      </c>
      <c r="C3" s="9" t="s">
        <v>2</v>
      </c>
      <c r="D3" s="11" t="s">
        <v>3</v>
      </c>
      <c r="E3" s="9" t="s">
        <v>4</v>
      </c>
      <c r="F3" s="9" t="s">
        <v>5</v>
      </c>
      <c r="G3" s="10"/>
      <c r="H3" s="27">
        <f>O28/C28</f>
        <v>0.65649178731235525</v>
      </c>
      <c r="I3" s="8">
        <f ca="1">NOW()</f>
        <v>44461.615043171296</v>
      </c>
      <c r="J3" s="27">
        <f>M28/E28</f>
        <v>0.75410704331961409</v>
      </c>
      <c r="K3" s="2"/>
      <c r="L3" s="28" t="str">
        <f>IF(D28&gt;=N28,"BEARISH","BULLISH")</f>
        <v>BULLISH</v>
      </c>
      <c r="M3" s="28"/>
      <c r="N3" s="3"/>
      <c r="O3" s="21" t="str">
        <f>IF(C28&gt;=O28,"BEARISH","BULLISH")</f>
        <v>BEARISH</v>
      </c>
      <c r="P3" s="21"/>
      <c r="Q3" s="2"/>
      <c r="R3" s="2"/>
    </row>
    <row r="4" spans="1:18" ht="15.75" x14ac:dyDescent="0.25">
      <c r="A4" s="12"/>
      <c r="B4" s="17" t="s">
        <v>11</v>
      </c>
      <c r="C4" s="16">
        <v>43972</v>
      </c>
      <c r="D4" s="15">
        <v>75</v>
      </c>
      <c r="E4" s="15" t="s">
        <v>12</v>
      </c>
      <c r="F4" s="14">
        <v>50</v>
      </c>
      <c r="G4" s="10"/>
      <c r="H4" s="27"/>
      <c r="I4" s="6" t="s">
        <v>7</v>
      </c>
      <c r="J4" s="27"/>
      <c r="K4" s="2"/>
      <c r="L4" s="28"/>
      <c r="M4" s="28"/>
      <c r="N4" s="3"/>
      <c r="O4" s="21"/>
      <c r="P4" s="21"/>
      <c r="Q4" s="2"/>
      <c r="R4" s="2"/>
    </row>
    <row r="5" spans="1:18" x14ac:dyDescent="0.25">
      <c r="A5" s="2"/>
      <c r="B5" s="2"/>
      <c r="C5" s="2"/>
      <c r="D5" s="13"/>
      <c r="E5" s="13"/>
      <c r="F5" s="13"/>
      <c r="G5" s="2"/>
      <c r="H5" s="6" t="s">
        <v>6</v>
      </c>
      <c r="I5" s="19">
        <f>DATABASE!C2</f>
        <v>17591.400000000001</v>
      </c>
      <c r="J5" s="6" t="s">
        <v>8</v>
      </c>
      <c r="K5" s="2"/>
      <c r="L5" s="7" t="s">
        <v>9</v>
      </c>
      <c r="M5" s="7"/>
      <c r="N5" s="2"/>
      <c r="O5" s="7" t="s">
        <v>10</v>
      </c>
      <c r="P5" s="7"/>
      <c r="Q5" s="2"/>
      <c r="R5" s="2"/>
    </row>
    <row r="6" spans="1:18" x14ac:dyDescent="0.25">
      <c r="A6" s="2"/>
      <c r="B6" s="18" t="s">
        <v>13</v>
      </c>
      <c r="C6" s="18"/>
      <c r="D6" s="18"/>
      <c r="E6" s="18"/>
      <c r="F6" s="18"/>
      <c r="G6" s="18"/>
      <c r="H6" s="20"/>
      <c r="I6" s="19"/>
      <c r="J6" s="22" t="s">
        <v>14</v>
      </c>
      <c r="K6" s="22"/>
      <c r="L6" s="22"/>
      <c r="M6" s="22"/>
      <c r="N6" s="22"/>
      <c r="O6" s="22"/>
      <c r="P6" s="22"/>
      <c r="Q6" s="2"/>
      <c r="R6" s="2"/>
    </row>
    <row r="7" spans="1:18" x14ac:dyDescent="0.25">
      <c r="A7" s="2"/>
      <c r="B7" s="23" t="s">
        <v>15</v>
      </c>
      <c r="C7" s="23" t="s">
        <v>16</v>
      </c>
      <c r="D7" s="23" t="s">
        <v>17</v>
      </c>
      <c r="E7" s="23" t="s">
        <v>18</v>
      </c>
      <c r="F7" s="23" t="s">
        <v>19</v>
      </c>
      <c r="G7" s="23" t="s">
        <v>20</v>
      </c>
      <c r="H7" s="23" t="s">
        <v>21</v>
      </c>
      <c r="I7" s="23" t="s">
        <v>22</v>
      </c>
      <c r="J7" s="23" t="s">
        <v>21</v>
      </c>
      <c r="K7" s="23" t="s">
        <v>20</v>
      </c>
      <c r="L7" s="23" t="s">
        <v>19</v>
      </c>
      <c r="M7" s="23" t="s">
        <v>18</v>
      </c>
      <c r="N7" s="23" t="s">
        <v>17</v>
      </c>
      <c r="O7" s="23" t="s">
        <v>16</v>
      </c>
      <c r="P7" s="23" t="s">
        <v>15</v>
      </c>
      <c r="Q7" s="2"/>
      <c r="R7" s="2"/>
    </row>
    <row r="8" spans="1:18" x14ac:dyDescent="0.25">
      <c r="A8" s="4">
        <v>1</v>
      </c>
      <c r="B8" s="24" t="str">
        <f>IF(AND(D8&gt;0,H8&gt;0),"FRESH LONG",IF(AND(D8&lt;0,H8&lt;0),"LONG UNWIND",IF(AND(D8&gt;0,H8&lt;0),"FRESH SHORT",IF(AND(D8&lt;0,H8&gt;0),"SHORT COVER","-"))))</f>
        <v>SHORT COVER</v>
      </c>
      <c r="C8" s="24">
        <f>VLOOKUP($I8,DATABASE!$C$6:$Q$3000,3,0)</f>
        <v>218</v>
      </c>
      <c r="D8" s="24">
        <f>VLOOKUP($I8,DATABASE!$C$6:$Q$3000,4,0)</f>
        <v>-104</v>
      </c>
      <c r="E8" s="24">
        <f>VLOOKUP($I8,DATABASE!$C$6:$Q$3000,5,0)</f>
        <v>246</v>
      </c>
      <c r="F8" s="24">
        <f>VLOOKUP($I8,DATABASE!$C$6:$Q$3000,6,0)</f>
        <v>34.5</v>
      </c>
      <c r="G8" s="24">
        <f>VLOOKUP($I8,DATABASE!$C$6:$Q$3000,7,0)</f>
        <v>455.1</v>
      </c>
      <c r="H8" s="24">
        <f>VLOOKUP($I8,DATABASE!$C$6:$Q$3000,8,0)</f>
        <v>32.050000000000011</v>
      </c>
      <c r="I8" s="24">
        <f t="shared" ref="I8:I15" si="0">I9-$F$4</f>
        <v>17150</v>
      </c>
      <c r="J8" s="24">
        <f>VLOOKUP($I8,DATABASE!$C$6:$Q$3000,14,0)</f>
        <v>-6.0500000000000007</v>
      </c>
      <c r="K8" s="24">
        <f>VLOOKUP($I8,DATABASE!$C$6:$Q$3000,13,0)</f>
        <v>4.5</v>
      </c>
      <c r="L8" s="24">
        <f>VLOOKUP($I8,DATABASE!$C$6:$Q$3000,12,0)</f>
        <v>28.52</v>
      </c>
      <c r="M8" s="24">
        <f>VLOOKUP($I8,DATABASE!$C$6:$Q$3000,11,0)</f>
        <v>91238</v>
      </c>
      <c r="N8" s="24">
        <f>VLOOKUP($I8,DATABASE!$C$6:$Q$3000,10,0)</f>
        <v>-1303</v>
      </c>
      <c r="O8" s="24">
        <f>VLOOKUP($I8,DATABASE!$C$6:$Q$3000,9,0)</f>
        <v>13322</v>
      </c>
      <c r="P8" s="24" t="str">
        <f>IF(AND(N8&gt;0,J8&gt;0),"FRESH LONG",IF(AND(N8&lt;0,J8&lt;0),"LONG UNWIND",IF(AND(N8&gt;0,J8&lt;0),"FRESH SHORT",IF(AND(N8&lt;0,J8&gt;0),"SHORT COVER","-"))))</f>
        <v>LONG UNWIND</v>
      </c>
      <c r="Q8" s="2"/>
      <c r="R8" s="2"/>
    </row>
    <row r="9" spans="1:18" x14ac:dyDescent="0.25">
      <c r="A9" s="4">
        <v>2</v>
      </c>
      <c r="B9" s="24" t="str">
        <f t="shared" ref="B9:B27" si="1">IF(AND(D9&gt;0,H9&gt;0),"FRESH LONG",IF(AND(D9&lt;0,H9&lt;0),"LONG UNWIND",IF(AND(D9&gt;0,H9&lt;0),"FRESH SHORT",IF(AND(D9&lt;0,H9&gt;0),"SHORT COVER","-"))))</f>
        <v>SHORT COVER</v>
      </c>
      <c r="C9" s="24">
        <f>VLOOKUP($I9,DATABASE!$C$6:$Q$3000,3,0)</f>
        <v>2536</v>
      </c>
      <c r="D9" s="24">
        <f>VLOOKUP($I9,DATABASE!$C$6:$Q$3000,4,0)</f>
        <v>-364</v>
      </c>
      <c r="E9" s="24">
        <f>VLOOKUP($I9,DATABASE!$C$6:$Q$3000,5,0)</f>
        <v>3569</v>
      </c>
      <c r="F9" s="24">
        <f>VLOOKUP($I9,DATABASE!$C$6:$Q$3000,6,0)</f>
        <v>29.83</v>
      </c>
      <c r="G9" s="24">
        <f>VLOOKUP($I9,DATABASE!$C$6:$Q$3000,7,0)</f>
        <v>405.15</v>
      </c>
      <c r="H9" s="24">
        <f>VLOOKUP($I9,DATABASE!$C$6:$Q$3000,8,0)</f>
        <v>31.599999999999969</v>
      </c>
      <c r="I9" s="24">
        <f t="shared" si="0"/>
        <v>17200</v>
      </c>
      <c r="J9" s="24">
        <f>VLOOKUP($I9,DATABASE!$C$6:$Q$3000,14,0)</f>
        <v>-6.6999999999999993</v>
      </c>
      <c r="K9" s="24">
        <f>VLOOKUP($I9,DATABASE!$C$6:$Q$3000,13,0)</f>
        <v>5.5</v>
      </c>
      <c r="L9" s="24">
        <f>VLOOKUP($I9,DATABASE!$C$6:$Q$3000,12,0)</f>
        <v>26.98</v>
      </c>
      <c r="M9" s="24">
        <f>VLOOKUP($I9,DATABASE!$C$6:$Q$3000,11,0)</f>
        <v>374156</v>
      </c>
      <c r="N9" s="24">
        <f>VLOOKUP($I9,DATABASE!$C$6:$Q$3000,10,0)</f>
        <v>-3913</v>
      </c>
      <c r="O9" s="24">
        <f>VLOOKUP($I9,DATABASE!$C$6:$Q$3000,9,0)</f>
        <v>55947</v>
      </c>
      <c r="P9" s="24" t="str">
        <f t="shared" ref="P9:P27" si="2">IF(AND(N9&gt;0,J9&gt;0),"FRESH LONG",IF(AND(N9&lt;0,J9&lt;0),"LONG UNWIND",IF(AND(N9&gt;0,J9&lt;0),"FRESH SHORT",IF(AND(N9&lt;0,J9&gt;0),"SHORT COVER","-"))))</f>
        <v>LONG UNWIND</v>
      </c>
      <c r="Q9" s="2"/>
      <c r="R9" s="2"/>
    </row>
    <row r="10" spans="1:18" x14ac:dyDescent="0.25">
      <c r="A10" s="4">
        <v>3</v>
      </c>
      <c r="B10" s="24" t="str">
        <f t="shared" si="1"/>
        <v>SHORT COVER</v>
      </c>
      <c r="C10" s="24">
        <f>VLOOKUP($I10,DATABASE!$C$6:$Q$3000,3,0)</f>
        <v>849</v>
      </c>
      <c r="D10" s="24">
        <f>VLOOKUP($I10,DATABASE!$C$6:$Q$3000,4,0)</f>
        <v>-236</v>
      </c>
      <c r="E10" s="24">
        <f>VLOOKUP($I10,DATABASE!$C$6:$Q$3000,5,0)</f>
        <v>1120</v>
      </c>
      <c r="F10" s="24">
        <f>VLOOKUP($I10,DATABASE!$C$6:$Q$3000,6,0)</f>
        <v>27.47</v>
      </c>
      <c r="G10" s="24">
        <f>VLOOKUP($I10,DATABASE!$C$6:$Q$3000,7,0)</f>
        <v>356</v>
      </c>
      <c r="H10" s="24">
        <f>VLOOKUP($I10,DATABASE!$C$6:$Q$3000,8,0)</f>
        <v>30.5</v>
      </c>
      <c r="I10" s="24">
        <f t="shared" si="0"/>
        <v>17250</v>
      </c>
      <c r="J10" s="24">
        <f>VLOOKUP($I10,DATABASE!$C$6:$Q$3000,14,0)</f>
        <v>-7.6</v>
      </c>
      <c r="K10" s="24">
        <f>VLOOKUP($I10,DATABASE!$C$6:$Q$3000,13,0)</f>
        <v>6.65</v>
      </c>
      <c r="L10" s="24">
        <f>VLOOKUP($I10,DATABASE!$C$6:$Q$3000,12,0)</f>
        <v>25.27</v>
      </c>
      <c r="M10" s="24">
        <f>VLOOKUP($I10,DATABASE!$C$6:$Q$3000,11,0)</f>
        <v>194933</v>
      </c>
      <c r="N10" s="24">
        <f>VLOOKUP($I10,DATABASE!$C$6:$Q$3000,10,0)</f>
        <v>1325</v>
      </c>
      <c r="O10" s="24">
        <f>VLOOKUP($I10,DATABASE!$C$6:$Q$3000,9,0)</f>
        <v>21016</v>
      </c>
      <c r="P10" s="24" t="str">
        <f t="shared" si="2"/>
        <v>FRESH SHORT</v>
      </c>
      <c r="Q10" s="2"/>
      <c r="R10" s="2"/>
    </row>
    <row r="11" spans="1:18" x14ac:dyDescent="0.25">
      <c r="A11" s="4">
        <v>4</v>
      </c>
      <c r="B11" s="24" t="str">
        <f t="shared" si="1"/>
        <v>SHORT COVER</v>
      </c>
      <c r="C11" s="24">
        <f>VLOOKUP($I11,DATABASE!$C$6:$Q$3000,3,0)</f>
        <v>3961</v>
      </c>
      <c r="D11" s="24">
        <f>VLOOKUP($I11,DATABASE!$C$6:$Q$3000,4,0)</f>
        <v>-5444</v>
      </c>
      <c r="E11" s="24">
        <f>VLOOKUP($I11,DATABASE!$C$6:$Q$3000,5,0)</f>
        <v>36570</v>
      </c>
      <c r="F11" s="24">
        <f>VLOOKUP($I11,DATABASE!$C$6:$Q$3000,6,0)</f>
        <v>25.8</v>
      </c>
      <c r="G11" s="24">
        <f>VLOOKUP($I11,DATABASE!$C$6:$Q$3000,7,0)</f>
        <v>302.39999999999998</v>
      </c>
      <c r="H11" s="24">
        <f>VLOOKUP($I11,DATABASE!$C$6:$Q$3000,8,0)</f>
        <v>22.049999999999955</v>
      </c>
      <c r="I11" s="24">
        <f t="shared" si="0"/>
        <v>17300</v>
      </c>
      <c r="J11" s="24">
        <f>VLOOKUP($I11,DATABASE!$C$6:$Q$3000,14,0)</f>
        <v>-8.1999999999999993</v>
      </c>
      <c r="K11" s="24">
        <f>VLOOKUP($I11,DATABASE!$C$6:$Q$3000,13,0)</f>
        <v>8.75</v>
      </c>
      <c r="L11" s="24">
        <f>VLOOKUP($I11,DATABASE!$C$6:$Q$3000,12,0)</f>
        <v>23.85</v>
      </c>
      <c r="M11" s="24">
        <f>VLOOKUP($I11,DATABASE!$C$6:$Q$3000,11,0)</f>
        <v>543763</v>
      </c>
      <c r="N11" s="24">
        <f>VLOOKUP($I11,DATABASE!$C$6:$Q$3000,10,0)</f>
        <v>-2991</v>
      </c>
      <c r="O11" s="24">
        <f>VLOOKUP($I11,DATABASE!$C$6:$Q$3000,9,0)</f>
        <v>60514</v>
      </c>
      <c r="P11" s="24" t="str">
        <f t="shared" si="2"/>
        <v>LONG UNWIND</v>
      </c>
      <c r="Q11" s="2"/>
      <c r="R11" s="2"/>
    </row>
    <row r="12" spans="1:18" x14ac:dyDescent="0.25">
      <c r="A12" s="4">
        <v>5</v>
      </c>
      <c r="B12" s="24" t="str">
        <f t="shared" si="1"/>
        <v>SHORT COVER</v>
      </c>
      <c r="C12" s="24">
        <f>VLOOKUP($I12,DATABASE!$C$6:$Q$3000,3,0)</f>
        <v>1832</v>
      </c>
      <c r="D12" s="24">
        <f>VLOOKUP($I12,DATABASE!$C$6:$Q$3000,4,0)</f>
        <v>-629</v>
      </c>
      <c r="E12" s="24">
        <f>VLOOKUP($I12,DATABASE!$C$6:$Q$3000,5,0)</f>
        <v>11630</v>
      </c>
      <c r="F12" s="24">
        <f>VLOOKUP($I12,DATABASE!$C$6:$Q$3000,6,0)</f>
        <v>24</v>
      </c>
      <c r="G12" s="24">
        <f>VLOOKUP($I12,DATABASE!$C$6:$Q$3000,7,0)</f>
        <v>254.4</v>
      </c>
      <c r="H12" s="24">
        <f>VLOOKUP($I12,DATABASE!$C$6:$Q$3000,8,0)</f>
        <v>21.25</v>
      </c>
      <c r="I12" s="24">
        <f t="shared" si="0"/>
        <v>17350</v>
      </c>
      <c r="J12" s="24">
        <f>VLOOKUP($I12,DATABASE!$C$6:$Q$3000,14,0)</f>
        <v>-10.15</v>
      </c>
      <c r="K12" s="24">
        <f>VLOOKUP($I12,DATABASE!$C$6:$Q$3000,13,0)</f>
        <v>11.35</v>
      </c>
      <c r="L12" s="24">
        <f>VLOOKUP($I12,DATABASE!$C$6:$Q$3000,12,0)</f>
        <v>22.32</v>
      </c>
      <c r="M12" s="24">
        <f>VLOOKUP($I12,DATABASE!$C$6:$Q$3000,11,0)</f>
        <v>329417</v>
      </c>
      <c r="N12" s="24">
        <f>VLOOKUP($I12,DATABASE!$C$6:$Q$3000,10,0)</f>
        <v>1451</v>
      </c>
      <c r="O12" s="24">
        <f>VLOOKUP($I12,DATABASE!$C$6:$Q$3000,9,0)</f>
        <v>27754</v>
      </c>
      <c r="P12" s="24" t="str">
        <f t="shared" si="2"/>
        <v>FRESH SHORT</v>
      </c>
      <c r="Q12" s="2"/>
      <c r="R12" s="2"/>
    </row>
    <row r="13" spans="1:18" x14ac:dyDescent="0.25">
      <c r="A13" s="4">
        <v>6</v>
      </c>
      <c r="B13" s="24" t="str">
        <f t="shared" si="1"/>
        <v>SHORT COVER</v>
      </c>
      <c r="C13" s="24">
        <f>VLOOKUP($I13,DATABASE!$C$6:$Q$3000,3,0)</f>
        <v>15748</v>
      </c>
      <c r="D13" s="24">
        <f>VLOOKUP($I13,DATABASE!$C$6:$Q$3000,4,0)</f>
        <v>-12064</v>
      </c>
      <c r="E13" s="24">
        <f>VLOOKUP($I13,DATABASE!$C$6:$Q$3000,5,0)</f>
        <v>156863</v>
      </c>
      <c r="F13" s="24">
        <f>VLOOKUP($I13,DATABASE!$C$6:$Q$3000,6,0)</f>
        <v>22.67</v>
      </c>
      <c r="G13" s="24">
        <f>VLOOKUP($I13,DATABASE!$C$6:$Q$3000,7,0)</f>
        <v>207.1</v>
      </c>
      <c r="H13" s="24">
        <f>VLOOKUP($I13,DATABASE!$C$6:$Q$3000,8,0)</f>
        <v>16.849999999999994</v>
      </c>
      <c r="I13" s="24">
        <f t="shared" si="0"/>
        <v>17400</v>
      </c>
      <c r="J13" s="24">
        <f>VLOOKUP($I13,DATABASE!$C$6:$Q$3000,14,0)</f>
        <v>-12.900000000000002</v>
      </c>
      <c r="K13" s="24">
        <f>VLOOKUP($I13,DATABASE!$C$6:$Q$3000,13,0)</f>
        <v>15.7</v>
      </c>
      <c r="L13" s="24">
        <f>VLOOKUP($I13,DATABASE!$C$6:$Q$3000,12,0)</f>
        <v>21.07</v>
      </c>
      <c r="M13" s="24">
        <f>VLOOKUP($I13,DATABASE!$C$6:$Q$3000,11,0)</f>
        <v>797128</v>
      </c>
      <c r="N13" s="24">
        <f>VLOOKUP($I13,DATABASE!$C$6:$Q$3000,10,0)</f>
        <v>5180</v>
      </c>
      <c r="O13" s="24">
        <f>VLOOKUP($I13,DATABASE!$C$6:$Q$3000,9,0)</f>
        <v>78860</v>
      </c>
      <c r="P13" s="24" t="str">
        <f t="shared" si="2"/>
        <v>FRESH SHORT</v>
      </c>
      <c r="Q13" s="2"/>
      <c r="R13" s="2"/>
    </row>
    <row r="14" spans="1:18" x14ac:dyDescent="0.25">
      <c r="A14" s="4">
        <v>7</v>
      </c>
      <c r="B14" s="24" t="str">
        <f t="shared" si="1"/>
        <v>SHORT COVER</v>
      </c>
      <c r="C14" s="24">
        <f>VLOOKUP($I14,DATABASE!$C$6:$Q$3000,3,0)</f>
        <v>7938</v>
      </c>
      <c r="D14" s="24">
        <f>VLOOKUP($I14,DATABASE!$C$6:$Q$3000,4,0)</f>
        <v>-4001</v>
      </c>
      <c r="E14" s="24">
        <f>VLOOKUP($I14,DATABASE!$C$6:$Q$3000,5,0)</f>
        <v>117704</v>
      </c>
      <c r="F14" s="24">
        <f>VLOOKUP($I14,DATABASE!$C$6:$Q$3000,6,0)</f>
        <v>20.34</v>
      </c>
      <c r="G14" s="24">
        <f>VLOOKUP($I14,DATABASE!$C$6:$Q$3000,7,0)</f>
        <v>164.85</v>
      </c>
      <c r="H14" s="24">
        <f>VLOOKUP($I14,DATABASE!$C$6:$Q$3000,8,0)</f>
        <v>14.299999999999985</v>
      </c>
      <c r="I14" s="24">
        <f t="shared" si="0"/>
        <v>17450</v>
      </c>
      <c r="J14" s="24">
        <f>VLOOKUP($I14,DATABASE!$C$6:$Q$3000,14,0)</f>
        <v>-17.000000000000004</v>
      </c>
      <c r="K14" s="24">
        <f>VLOOKUP($I14,DATABASE!$C$6:$Q$3000,13,0)</f>
        <v>21.2</v>
      </c>
      <c r="L14" s="24">
        <f>VLOOKUP($I14,DATABASE!$C$6:$Q$3000,12,0)</f>
        <v>19.59</v>
      </c>
      <c r="M14" s="24">
        <f>VLOOKUP($I14,DATABASE!$C$6:$Q$3000,11,0)</f>
        <v>403038</v>
      </c>
      <c r="N14" s="24">
        <f>VLOOKUP($I14,DATABASE!$C$6:$Q$3000,10,0)</f>
        <v>9275</v>
      </c>
      <c r="O14" s="24">
        <f>VLOOKUP($I14,DATABASE!$C$6:$Q$3000,9,0)</f>
        <v>32989</v>
      </c>
      <c r="P14" s="24" t="str">
        <f t="shared" si="2"/>
        <v>FRESH SHORT</v>
      </c>
      <c r="Q14" s="2"/>
      <c r="R14" s="2"/>
    </row>
    <row r="15" spans="1:18" x14ac:dyDescent="0.25">
      <c r="A15" s="4">
        <v>8</v>
      </c>
      <c r="B15" s="24" t="str">
        <f t="shared" si="1"/>
        <v>SHORT COVER</v>
      </c>
      <c r="C15" s="24">
        <f>VLOOKUP($I15,DATABASE!$C$6:$Q$3000,3,0)</f>
        <v>40526</v>
      </c>
      <c r="D15" s="24">
        <f>VLOOKUP($I15,DATABASE!$C$6:$Q$3000,4,0)</f>
        <v>-12714</v>
      </c>
      <c r="E15" s="24">
        <f>VLOOKUP($I15,DATABASE!$C$6:$Q$3000,5,0)</f>
        <v>814123</v>
      </c>
      <c r="F15" s="24">
        <f>VLOOKUP($I15,DATABASE!$C$6:$Q$3000,6,0)</f>
        <v>19.38</v>
      </c>
      <c r="G15" s="24">
        <f>VLOOKUP($I15,DATABASE!$C$6:$Q$3000,7,0)</f>
        <v>123.55</v>
      </c>
      <c r="H15" s="24">
        <f>VLOOKUP($I15,DATABASE!$C$6:$Q$3000,8,0)</f>
        <v>8.75</v>
      </c>
      <c r="I15" s="24">
        <f t="shared" si="0"/>
        <v>17500</v>
      </c>
      <c r="J15" s="24">
        <f>VLOOKUP($I15,DATABASE!$C$6:$Q$3000,14,0)</f>
        <v>-22</v>
      </c>
      <c r="K15" s="24">
        <f>VLOOKUP($I15,DATABASE!$C$6:$Q$3000,13,0)</f>
        <v>30.1</v>
      </c>
      <c r="L15" s="24">
        <f>VLOOKUP($I15,DATABASE!$C$6:$Q$3000,12,0)</f>
        <v>18.13</v>
      </c>
      <c r="M15" s="24">
        <f>VLOOKUP($I15,DATABASE!$C$6:$Q$3000,11,0)</f>
        <v>1329966</v>
      </c>
      <c r="N15" s="24">
        <f>VLOOKUP($I15,DATABASE!$C$6:$Q$3000,10,0)</f>
        <v>33718</v>
      </c>
      <c r="O15" s="24">
        <f>VLOOKUP($I15,DATABASE!$C$6:$Q$3000,9,0)</f>
        <v>92856</v>
      </c>
      <c r="P15" s="24" t="str">
        <f t="shared" si="2"/>
        <v>FRESH SHORT</v>
      </c>
      <c r="Q15" s="2"/>
      <c r="R15" s="2"/>
    </row>
    <row r="16" spans="1:18" x14ac:dyDescent="0.25">
      <c r="A16" s="4">
        <v>9</v>
      </c>
      <c r="B16" s="24" t="str">
        <f t="shared" si="1"/>
        <v>FRESH LONG</v>
      </c>
      <c r="C16" s="24">
        <f>VLOOKUP($I16,DATABASE!$C$6:$Q$3000,3,0)</f>
        <v>31969</v>
      </c>
      <c r="D16" s="24">
        <f>VLOOKUP($I16,DATABASE!$C$6:$Q$3000,4,0)</f>
        <v>2227</v>
      </c>
      <c r="E16" s="24">
        <f>VLOOKUP($I16,DATABASE!$C$6:$Q$3000,5,0)</f>
        <v>804131</v>
      </c>
      <c r="F16" s="24">
        <f>VLOOKUP($I16,DATABASE!$C$6:$Q$3000,6,0)</f>
        <v>17.93</v>
      </c>
      <c r="G16" s="24">
        <f>VLOOKUP($I16,DATABASE!$C$6:$Q$3000,7,0)</f>
        <v>86.8</v>
      </c>
      <c r="H16" s="24">
        <f>VLOOKUP($I16,DATABASE!$C$6:$Q$3000,8,0)</f>
        <v>2.3999999999999915</v>
      </c>
      <c r="I16" s="24">
        <f>I17-$F$4</f>
        <v>17550</v>
      </c>
      <c r="J16" s="24">
        <f>VLOOKUP($I16,DATABASE!$C$6:$Q$3000,14,0)</f>
        <v>-28.700000000000003</v>
      </c>
      <c r="K16" s="24">
        <f>VLOOKUP($I16,DATABASE!$C$6:$Q$3000,13,0)</f>
        <v>43.25</v>
      </c>
      <c r="L16" s="24">
        <f>VLOOKUP($I16,DATABASE!$C$6:$Q$3000,12,0)</f>
        <v>16.75</v>
      </c>
      <c r="M16" s="24">
        <f>VLOOKUP($I16,DATABASE!$C$6:$Q$3000,11,0)</f>
        <v>884163</v>
      </c>
      <c r="N16" s="24">
        <f>VLOOKUP($I16,DATABASE!$C$6:$Q$3000,10,0)</f>
        <v>27404</v>
      </c>
      <c r="O16" s="24">
        <f>VLOOKUP($I16,DATABASE!$C$6:$Q$3000,9,0)</f>
        <v>43265</v>
      </c>
      <c r="P16" s="24" t="str">
        <f t="shared" si="2"/>
        <v>FRESH SHORT</v>
      </c>
      <c r="Q16" s="2"/>
      <c r="R16" s="2"/>
    </row>
    <row r="17" spans="1:18" x14ac:dyDescent="0.25">
      <c r="A17" s="4">
        <v>10</v>
      </c>
      <c r="B17" s="24" t="str">
        <f t="shared" si="1"/>
        <v>FRESH SHORT</v>
      </c>
      <c r="C17" s="24">
        <f>VLOOKUP($I17,DATABASE!$C$6:$Q$3000,3,0)</f>
        <v>125052</v>
      </c>
      <c r="D17" s="24">
        <f>VLOOKUP($I17,DATABASE!$C$6:$Q$3000,4,0)</f>
        <v>55934</v>
      </c>
      <c r="E17" s="24">
        <f>VLOOKUP($I17,DATABASE!$C$6:$Q$3000,5,0)</f>
        <v>2079674</v>
      </c>
      <c r="F17" s="24">
        <f>VLOOKUP($I17,DATABASE!$C$6:$Q$3000,6,0)</f>
        <v>16.850000000000001</v>
      </c>
      <c r="G17" s="24">
        <f>VLOOKUP($I17,DATABASE!$C$6:$Q$3000,7,0)</f>
        <v>56.85</v>
      </c>
      <c r="H17" s="24">
        <f>VLOOKUP($I17,DATABASE!$C$6:$Q$3000,8,0)</f>
        <v>-2.6499999999999986</v>
      </c>
      <c r="I17" s="25">
        <f>ROUND(I5/F4,0)*F4</f>
        <v>17600</v>
      </c>
      <c r="J17" s="24">
        <f>VLOOKUP($I17,DATABASE!$C$6:$Q$3000,14,0)</f>
        <v>-33.6</v>
      </c>
      <c r="K17" s="24">
        <f>VLOOKUP($I17,DATABASE!$C$6:$Q$3000,13,0)</f>
        <v>63.15</v>
      </c>
      <c r="L17" s="24">
        <f>VLOOKUP($I17,DATABASE!$C$6:$Q$3000,12,0)</f>
        <v>15.79</v>
      </c>
      <c r="M17" s="24">
        <f>VLOOKUP($I17,DATABASE!$C$6:$Q$3000,11,0)</f>
        <v>1140284</v>
      </c>
      <c r="N17" s="24">
        <f>VLOOKUP($I17,DATABASE!$C$6:$Q$3000,10,0)</f>
        <v>42691</v>
      </c>
      <c r="O17" s="24">
        <f>VLOOKUP($I17,DATABASE!$C$6:$Q$3000,9,0)</f>
        <v>65011</v>
      </c>
      <c r="P17" s="24" t="str">
        <f t="shared" si="2"/>
        <v>FRESH SHORT</v>
      </c>
      <c r="Q17" s="2"/>
      <c r="R17" s="2"/>
    </row>
    <row r="18" spans="1:18" x14ac:dyDescent="0.25">
      <c r="A18" s="4">
        <v>11</v>
      </c>
      <c r="B18" s="24" t="str">
        <f t="shared" si="1"/>
        <v>FRESH SHORT</v>
      </c>
      <c r="C18" s="24">
        <f>VLOOKUP($I18,DATABASE!$C$6:$Q$3000,3,0)</f>
        <v>52796</v>
      </c>
      <c r="D18" s="24">
        <f>VLOOKUP($I18,DATABASE!$C$6:$Q$3000,4,0)</f>
        <v>20465</v>
      </c>
      <c r="E18" s="24">
        <f>VLOOKUP($I18,DATABASE!$C$6:$Q$3000,5,0)</f>
        <v>833691</v>
      </c>
      <c r="F18" s="24">
        <f>VLOOKUP($I18,DATABASE!$C$6:$Q$3000,6,0)</f>
        <v>16.12</v>
      </c>
      <c r="G18" s="24">
        <f>VLOOKUP($I18,DATABASE!$C$6:$Q$3000,7,0)</f>
        <v>34.25</v>
      </c>
      <c r="H18" s="24">
        <f>VLOOKUP($I18,DATABASE!$C$6:$Q$3000,8,0)</f>
        <v>-5.9500000000000028</v>
      </c>
      <c r="I18" s="24">
        <f>I17+$F$4</f>
        <v>17650</v>
      </c>
      <c r="J18" s="24">
        <f>VLOOKUP($I18,DATABASE!$C$6:$Q$3000,14,0)</f>
        <v>-37.150000000000006</v>
      </c>
      <c r="K18" s="24">
        <f>VLOOKUP($I18,DATABASE!$C$6:$Q$3000,13,0)</f>
        <v>90.5</v>
      </c>
      <c r="L18" s="24">
        <f>VLOOKUP($I18,DATABASE!$C$6:$Q$3000,12,0)</f>
        <v>14.91</v>
      </c>
      <c r="M18" s="24">
        <f>VLOOKUP($I18,DATABASE!$C$6:$Q$3000,11,0)</f>
        <v>202766</v>
      </c>
      <c r="N18" s="24">
        <f>VLOOKUP($I18,DATABASE!$C$6:$Q$3000,10,0)</f>
        <v>3882</v>
      </c>
      <c r="O18" s="24">
        <f>VLOOKUP($I18,DATABASE!$C$6:$Q$3000,9,0)</f>
        <v>7406</v>
      </c>
      <c r="P18" s="24" t="str">
        <f t="shared" si="2"/>
        <v>FRESH SHORT</v>
      </c>
      <c r="Q18" s="2"/>
      <c r="R18" s="2"/>
    </row>
    <row r="19" spans="1:18" x14ac:dyDescent="0.25">
      <c r="A19" s="4">
        <v>12</v>
      </c>
      <c r="B19" s="24" t="str">
        <f t="shared" si="1"/>
        <v>FRESH SHORT</v>
      </c>
      <c r="C19" s="24">
        <f>VLOOKUP($I19,DATABASE!$C$6:$Q$3000,3,0)</f>
        <v>103155</v>
      </c>
      <c r="D19" s="24">
        <f>VLOOKUP($I19,DATABASE!$C$6:$Q$3000,4,0)</f>
        <v>18463</v>
      </c>
      <c r="E19" s="24">
        <f>VLOOKUP($I19,DATABASE!$C$6:$Q$3000,5,0)</f>
        <v>1123942</v>
      </c>
      <c r="F19" s="24">
        <f>VLOOKUP($I19,DATABASE!$C$6:$Q$3000,6,0)</f>
        <v>15.57</v>
      </c>
      <c r="G19" s="24">
        <f>VLOOKUP($I19,DATABASE!$C$6:$Q$3000,7,0)</f>
        <v>19.100000000000001</v>
      </c>
      <c r="H19" s="24">
        <f>VLOOKUP($I19,DATABASE!$C$6:$Q$3000,8,0)</f>
        <v>-7</v>
      </c>
      <c r="I19" s="24">
        <f t="shared" ref="I19:I27" si="3">I18+$F$4</f>
        <v>17700</v>
      </c>
      <c r="J19" s="24">
        <f>VLOOKUP($I19,DATABASE!$C$6:$Q$3000,14,0)</f>
        <v>-39.599999999999994</v>
      </c>
      <c r="K19" s="24">
        <f>VLOOKUP($I19,DATABASE!$C$6:$Q$3000,13,0)</f>
        <v>125.65</v>
      </c>
      <c r="L19" s="24">
        <f>VLOOKUP($I19,DATABASE!$C$6:$Q$3000,12,0)</f>
        <v>14.25</v>
      </c>
      <c r="M19" s="24">
        <f>VLOOKUP($I19,DATABASE!$C$6:$Q$3000,11,0)</f>
        <v>219670</v>
      </c>
      <c r="N19" s="24">
        <f>VLOOKUP($I19,DATABASE!$C$6:$Q$3000,10,0)</f>
        <v>4942</v>
      </c>
      <c r="O19" s="24">
        <f>VLOOKUP($I19,DATABASE!$C$6:$Q$3000,9,0)</f>
        <v>14712</v>
      </c>
      <c r="P19" s="24" t="str">
        <f t="shared" si="2"/>
        <v>FRESH SHORT</v>
      </c>
      <c r="Q19" s="2"/>
      <c r="R19" s="2"/>
    </row>
    <row r="20" spans="1:18" x14ac:dyDescent="0.25">
      <c r="A20" s="4">
        <v>13</v>
      </c>
      <c r="B20" s="24" t="str">
        <f t="shared" si="1"/>
        <v>FRESH SHORT</v>
      </c>
      <c r="C20" s="24">
        <f>VLOOKUP($I20,DATABASE!$C$6:$Q$3000,3,0)</f>
        <v>52909</v>
      </c>
      <c r="D20" s="24">
        <f>VLOOKUP($I20,DATABASE!$C$6:$Q$3000,4,0)</f>
        <v>13201</v>
      </c>
      <c r="E20" s="24">
        <f>VLOOKUP($I20,DATABASE!$C$6:$Q$3000,5,0)</f>
        <v>574987</v>
      </c>
      <c r="F20" s="24">
        <f>VLOOKUP($I20,DATABASE!$C$6:$Q$3000,6,0)</f>
        <v>15.46</v>
      </c>
      <c r="G20" s="24">
        <f>VLOOKUP($I20,DATABASE!$C$6:$Q$3000,7,0)</f>
        <v>10.1</v>
      </c>
      <c r="H20" s="24">
        <f>VLOOKUP($I20,DATABASE!$C$6:$Q$3000,8,0)</f>
        <v>-6.65</v>
      </c>
      <c r="I20" s="24">
        <f t="shared" si="3"/>
        <v>17750</v>
      </c>
      <c r="J20" s="24">
        <f>VLOOKUP($I20,DATABASE!$C$6:$Q$3000,14,0)</f>
        <v>-35.199999999999989</v>
      </c>
      <c r="K20" s="24">
        <f>VLOOKUP($I20,DATABASE!$C$6:$Q$3000,13,0)</f>
        <v>167.9</v>
      </c>
      <c r="L20" s="24">
        <f>VLOOKUP($I20,DATABASE!$C$6:$Q$3000,12,0)</f>
        <v>14.57</v>
      </c>
      <c r="M20" s="24">
        <f>VLOOKUP($I20,DATABASE!$C$6:$Q$3000,11,0)</f>
        <v>25939</v>
      </c>
      <c r="N20" s="24">
        <f>VLOOKUP($I20,DATABASE!$C$6:$Q$3000,10,0)</f>
        <v>1866</v>
      </c>
      <c r="O20" s="24">
        <f>VLOOKUP($I20,DATABASE!$C$6:$Q$3000,9,0)</f>
        <v>5168</v>
      </c>
      <c r="P20" s="24" t="str">
        <f t="shared" si="2"/>
        <v>FRESH SHORT</v>
      </c>
      <c r="Q20" s="2"/>
      <c r="R20" s="2"/>
    </row>
    <row r="21" spans="1:18" x14ac:dyDescent="0.25">
      <c r="A21" s="4">
        <v>14</v>
      </c>
      <c r="B21" s="24" t="str">
        <f t="shared" si="1"/>
        <v>FRESH SHORT</v>
      </c>
      <c r="C21" s="24">
        <f>VLOOKUP($I21,DATABASE!$C$6:$Q$3000,3,0)</f>
        <v>101106</v>
      </c>
      <c r="D21" s="24">
        <f>VLOOKUP($I21,DATABASE!$C$6:$Q$3000,4,0)</f>
        <v>5322</v>
      </c>
      <c r="E21" s="24">
        <f>VLOOKUP($I21,DATABASE!$C$6:$Q$3000,5,0)</f>
        <v>859438</v>
      </c>
      <c r="F21" s="24">
        <f>VLOOKUP($I21,DATABASE!$C$6:$Q$3000,6,0)</f>
        <v>16.03</v>
      </c>
      <c r="G21" s="24">
        <f>VLOOKUP($I21,DATABASE!$C$6:$Q$3000,7,0)</f>
        <v>5.6</v>
      </c>
      <c r="H21" s="24">
        <f>VLOOKUP($I21,DATABASE!$C$6:$Q$3000,8,0)</f>
        <v>-5.4500000000000011</v>
      </c>
      <c r="I21" s="24">
        <f t="shared" si="3"/>
        <v>17800</v>
      </c>
      <c r="J21" s="24">
        <f>VLOOKUP($I21,DATABASE!$C$6:$Q$3000,14,0)</f>
        <v>-34.049999999999983</v>
      </c>
      <c r="K21" s="24">
        <f>VLOOKUP($I21,DATABASE!$C$6:$Q$3000,13,0)</f>
        <v>213.05</v>
      </c>
      <c r="L21" s="24">
        <f>VLOOKUP($I21,DATABASE!$C$6:$Q$3000,12,0)</f>
        <v>13.03</v>
      </c>
      <c r="M21" s="24">
        <f>VLOOKUP($I21,DATABASE!$C$6:$Q$3000,11,0)</f>
        <v>46496</v>
      </c>
      <c r="N21" s="24">
        <f>VLOOKUP($I21,DATABASE!$C$6:$Q$3000,10,0)</f>
        <v>5656</v>
      </c>
      <c r="O21" s="24">
        <f>VLOOKUP($I21,DATABASE!$C$6:$Q$3000,9,0)</f>
        <v>10807</v>
      </c>
      <c r="P21" s="24" t="str">
        <f t="shared" si="2"/>
        <v>FRESH SHORT</v>
      </c>
      <c r="Q21" s="2"/>
      <c r="R21" s="2"/>
    </row>
    <row r="22" spans="1:18" x14ac:dyDescent="0.25">
      <c r="A22" s="4">
        <v>15</v>
      </c>
      <c r="B22" s="24" t="str">
        <f t="shared" si="1"/>
        <v>FRESH SHORT</v>
      </c>
      <c r="C22" s="24">
        <f>VLOOKUP($I22,DATABASE!$C$6:$Q$3000,3,0)</f>
        <v>41643</v>
      </c>
      <c r="D22" s="24">
        <f>VLOOKUP($I22,DATABASE!$C$6:$Q$3000,4,0)</f>
        <v>6534</v>
      </c>
      <c r="E22" s="24">
        <f>VLOOKUP($I22,DATABASE!$C$6:$Q$3000,5,0)</f>
        <v>331839</v>
      </c>
      <c r="F22" s="24">
        <f>VLOOKUP($I22,DATABASE!$C$6:$Q$3000,6,0)</f>
        <v>16.88</v>
      </c>
      <c r="G22" s="24">
        <f>VLOOKUP($I22,DATABASE!$C$6:$Q$3000,7,0)</f>
        <v>3.35</v>
      </c>
      <c r="H22" s="24">
        <f>VLOOKUP($I22,DATABASE!$C$6:$Q$3000,8,0)</f>
        <v>-3.8</v>
      </c>
      <c r="I22" s="24">
        <f t="shared" si="3"/>
        <v>17850</v>
      </c>
      <c r="J22" s="24">
        <f>VLOOKUP($I22,DATABASE!$C$6:$Q$3000,14,0)</f>
        <v>-36</v>
      </c>
      <c r="K22" s="24">
        <f>VLOOKUP($I22,DATABASE!$C$6:$Q$3000,13,0)</f>
        <v>261.2</v>
      </c>
      <c r="L22" s="24">
        <f>VLOOKUP($I22,DATABASE!$C$6:$Q$3000,12,0)</f>
        <v>10.94</v>
      </c>
      <c r="M22" s="24">
        <f>VLOOKUP($I22,DATABASE!$C$6:$Q$3000,11,0)</f>
        <v>2761</v>
      </c>
      <c r="N22" s="24">
        <f>VLOOKUP($I22,DATABASE!$C$6:$Q$3000,10,0)</f>
        <v>102</v>
      </c>
      <c r="O22" s="24">
        <f>VLOOKUP($I22,DATABASE!$C$6:$Q$3000,9,0)</f>
        <v>825</v>
      </c>
      <c r="P22" s="24" t="str">
        <f t="shared" si="2"/>
        <v>FRESH SHORT</v>
      </c>
      <c r="Q22" s="2"/>
      <c r="R22" s="2"/>
    </row>
    <row r="23" spans="1:18" x14ac:dyDescent="0.25">
      <c r="A23" s="4">
        <v>16</v>
      </c>
      <c r="B23" s="24" t="str">
        <f t="shared" si="1"/>
        <v>LONG UNWIND</v>
      </c>
      <c r="C23" s="24">
        <f>VLOOKUP($I23,DATABASE!$C$6:$Q$3000,3,0)</f>
        <v>53368</v>
      </c>
      <c r="D23" s="24">
        <f>VLOOKUP($I23,DATABASE!$C$6:$Q$3000,4,0)</f>
        <v>-6436</v>
      </c>
      <c r="E23" s="24">
        <f>VLOOKUP($I23,DATABASE!$C$6:$Q$3000,5,0)</f>
        <v>392216</v>
      </c>
      <c r="F23" s="24">
        <f>VLOOKUP($I23,DATABASE!$C$6:$Q$3000,6,0)</f>
        <v>18.53</v>
      </c>
      <c r="G23" s="24">
        <f>VLOOKUP($I23,DATABASE!$C$6:$Q$3000,7,0)</f>
        <v>2.5</v>
      </c>
      <c r="H23" s="24">
        <f>VLOOKUP($I23,DATABASE!$C$6:$Q$3000,8,0)</f>
        <v>-2.5</v>
      </c>
      <c r="I23" s="24">
        <f t="shared" si="3"/>
        <v>17900</v>
      </c>
      <c r="J23" s="24">
        <f>VLOOKUP($I23,DATABASE!$C$6:$Q$3000,14,0)</f>
        <v>-32</v>
      </c>
      <c r="K23" s="24">
        <f>VLOOKUP($I23,DATABASE!$C$6:$Q$3000,13,0)</f>
        <v>310.25</v>
      </c>
      <c r="L23" s="24">
        <f>VLOOKUP($I23,DATABASE!$C$6:$Q$3000,12,0)</f>
        <v>16.27</v>
      </c>
      <c r="M23" s="24">
        <f>VLOOKUP($I23,DATABASE!$C$6:$Q$3000,11,0)</f>
        <v>8739</v>
      </c>
      <c r="N23" s="24">
        <f>VLOOKUP($I23,DATABASE!$C$6:$Q$3000,10,0)</f>
        <v>-215</v>
      </c>
      <c r="O23" s="24">
        <f>VLOOKUP($I23,DATABASE!$C$6:$Q$3000,9,0)</f>
        <v>1446</v>
      </c>
      <c r="P23" s="24" t="str">
        <f t="shared" si="2"/>
        <v>LONG UNWIND</v>
      </c>
      <c r="Q23" s="2"/>
      <c r="R23" s="2"/>
    </row>
    <row r="24" spans="1:18" x14ac:dyDescent="0.25">
      <c r="A24" s="4">
        <v>17</v>
      </c>
      <c r="B24" s="24" t="str">
        <f t="shared" si="1"/>
        <v>FRESH SHORT</v>
      </c>
      <c r="C24" s="24">
        <f>VLOOKUP($I24,DATABASE!$C$6:$Q$3000,3,0)</f>
        <v>20033</v>
      </c>
      <c r="D24" s="24">
        <f>VLOOKUP($I24,DATABASE!$C$6:$Q$3000,4,0)</f>
        <v>2112</v>
      </c>
      <c r="E24" s="24">
        <f>VLOOKUP($I24,DATABASE!$C$6:$Q$3000,5,0)</f>
        <v>109246</v>
      </c>
      <c r="F24" s="24">
        <f>VLOOKUP($I24,DATABASE!$C$6:$Q$3000,6,0)</f>
        <v>20.420000000000002</v>
      </c>
      <c r="G24" s="24">
        <f>VLOOKUP($I24,DATABASE!$C$6:$Q$3000,7,0)</f>
        <v>2.1</v>
      </c>
      <c r="H24" s="24">
        <f>VLOOKUP($I24,DATABASE!$C$6:$Q$3000,8,0)</f>
        <v>-1.75</v>
      </c>
      <c r="I24" s="24">
        <f t="shared" si="3"/>
        <v>17950</v>
      </c>
      <c r="J24" s="24">
        <f>VLOOKUP($I24,DATABASE!$C$6:$Q$3000,14,0)</f>
        <v>-37.549999999999955</v>
      </c>
      <c r="K24" s="24">
        <f>VLOOKUP($I24,DATABASE!$C$6:$Q$3000,13,0)</f>
        <v>352.85</v>
      </c>
      <c r="L24" s="24">
        <f>VLOOKUP($I24,DATABASE!$C$6:$Q$3000,12,0)</f>
        <v>0</v>
      </c>
      <c r="M24" s="24">
        <f>VLOOKUP($I24,DATABASE!$C$6:$Q$3000,11,0)</f>
        <v>100</v>
      </c>
      <c r="N24" s="24">
        <f>VLOOKUP($I24,DATABASE!$C$6:$Q$3000,10,0)</f>
        <v>19</v>
      </c>
      <c r="O24" s="24">
        <f>VLOOKUP($I24,DATABASE!$C$6:$Q$3000,9,0)</f>
        <v>976</v>
      </c>
      <c r="P24" s="24" t="str">
        <f t="shared" si="2"/>
        <v>FRESH SHORT</v>
      </c>
      <c r="Q24" s="2"/>
      <c r="R24" s="2"/>
    </row>
    <row r="25" spans="1:18" x14ac:dyDescent="0.25">
      <c r="A25" s="4">
        <v>18</v>
      </c>
      <c r="B25" s="24" t="str">
        <f t="shared" si="1"/>
        <v>LONG UNWIND</v>
      </c>
      <c r="C25" s="24">
        <f>VLOOKUP($I25,DATABASE!$C$6:$Q$3000,3,0)</f>
        <v>116010</v>
      </c>
      <c r="D25" s="24">
        <f>VLOOKUP($I25,DATABASE!$C$6:$Q$3000,4,0)</f>
        <v>-5142</v>
      </c>
      <c r="E25" s="24">
        <f>VLOOKUP($I25,DATABASE!$C$6:$Q$3000,5,0)</f>
        <v>322434</v>
      </c>
      <c r="F25" s="24">
        <f>VLOOKUP($I25,DATABASE!$C$6:$Q$3000,6,0)</f>
        <v>22.66</v>
      </c>
      <c r="G25" s="24">
        <f>VLOOKUP($I25,DATABASE!$C$6:$Q$3000,7,0)</f>
        <v>2.0499999999999998</v>
      </c>
      <c r="H25" s="24">
        <f>VLOOKUP($I25,DATABASE!$C$6:$Q$3000,8,0)</f>
        <v>-1.25</v>
      </c>
      <c r="I25" s="24">
        <f t="shared" si="3"/>
        <v>18000</v>
      </c>
      <c r="J25" s="24">
        <f>VLOOKUP($I25,DATABASE!$C$6:$Q$3000,14,0)</f>
        <v>-35</v>
      </c>
      <c r="K25" s="24">
        <f>VLOOKUP($I25,DATABASE!$C$6:$Q$3000,13,0)</f>
        <v>403.6</v>
      </c>
      <c r="L25" s="24">
        <f>VLOOKUP($I25,DATABASE!$C$6:$Q$3000,12,0)</f>
        <v>19.25</v>
      </c>
      <c r="M25" s="24">
        <f>VLOOKUP($I25,DATABASE!$C$6:$Q$3000,11,0)</f>
        <v>4534</v>
      </c>
      <c r="N25" s="24">
        <f>VLOOKUP($I25,DATABASE!$C$6:$Q$3000,10,0)</f>
        <v>-499</v>
      </c>
      <c r="O25" s="24">
        <f>VLOOKUP($I25,DATABASE!$C$6:$Q$3000,9,0)</f>
        <v>10198</v>
      </c>
      <c r="P25" s="24" t="str">
        <f t="shared" si="2"/>
        <v>LONG UNWIND</v>
      </c>
      <c r="Q25" s="2"/>
      <c r="R25" s="2"/>
    </row>
    <row r="26" spans="1:18" x14ac:dyDescent="0.25">
      <c r="A26" s="4">
        <v>19</v>
      </c>
      <c r="B26" s="24" t="str">
        <f t="shared" si="1"/>
        <v>LONG UNWIND</v>
      </c>
      <c r="C26" s="24">
        <f>VLOOKUP($I26,DATABASE!$C$6:$Q$3000,3,0)</f>
        <v>13647</v>
      </c>
      <c r="D26" s="24">
        <f>VLOOKUP($I26,DATABASE!$C$6:$Q$3000,4,0)</f>
        <v>-32</v>
      </c>
      <c r="E26" s="24">
        <f>VLOOKUP($I26,DATABASE!$C$6:$Q$3000,5,0)</f>
        <v>36028</v>
      </c>
      <c r="F26" s="24">
        <f>VLOOKUP($I26,DATABASE!$C$6:$Q$3000,6,0)</f>
        <v>24.56</v>
      </c>
      <c r="G26" s="24">
        <f>VLOOKUP($I26,DATABASE!$C$6:$Q$3000,7,0)</f>
        <v>1.85</v>
      </c>
      <c r="H26" s="24">
        <f>VLOOKUP($I26,DATABASE!$C$6:$Q$3000,8,0)</f>
        <v>-0.94999999999999962</v>
      </c>
      <c r="I26" s="24">
        <f t="shared" si="3"/>
        <v>18050</v>
      </c>
      <c r="J26" s="24">
        <f>VLOOKUP($I26,DATABASE!$C$6:$Q$3000,14,0)</f>
        <v>-28.849999999999969</v>
      </c>
      <c r="K26" s="24">
        <f>VLOOKUP($I26,DATABASE!$C$6:$Q$3000,13,0)</f>
        <v>460.3</v>
      </c>
      <c r="L26" s="24">
        <f>VLOOKUP($I26,DATABASE!$C$6:$Q$3000,12,0)</f>
        <v>28.33</v>
      </c>
      <c r="M26" s="24">
        <f>VLOOKUP($I26,DATABASE!$C$6:$Q$3000,11,0)</f>
        <v>5</v>
      </c>
      <c r="N26" s="24">
        <f>VLOOKUP($I26,DATABASE!$C$6:$Q$3000,10,0)</f>
        <v>0</v>
      </c>
      <c r="O26" s="24">
        <f>VLOOKUP($I26,DATABASE!$C$6:$Q$3000,9,0)</f>
        <v>67</v>
      </c>
      <c r="P26" s="24" t="str">
        <f t="shared" si="2"/>
        <v>-</v>
      </c>
      <c r="Q26" s="2"/>
      <c r="R26" s="2"/>
    </row>
    <row r="27" spans="1:18" x14ac:dyDescent="0.25">
      <c r="A27" s="4">
        <v>20</v>
      </c>
      <c r="B27" s="24" t="str">
        <f t="shared" si="1"/>
        <v>FRESH SHORT</v>
      </c>
      <c r="C27" s="24">
        <f>VLOOKUP($I27,DATABASE!$C$6:$Q$3000,3,0)</f>
        <v>42265</v>
      </c>
      <c r="D27" s="24">
        <f>VLOOKUP($I27,DATABASE!$C$6:$Q$3000,4,0)</f>
        <v>1154</v>
      </c>
      <c r="E27" s="24">
        <f>VLOOKUP($I27,DATABASE!$C$6:$Q$3000,5,0)</f>
        <v>141735</v>
      </c>
      <c r="F27" s="24">
        <f>VLOOKUP($I27,DATABASE!$C$6:$Q$3000,6,0)</f>
        <v>26.13</v>
      </c>
      <c r="G27" s="24">
        <f>VLOOKUP($I27,DATABASE!$C$6:$Q$3000,7,0)</f>
        <v>1.65</v>
      </c>
      <c r="H27" s="24">
        <f>VLOOKUP($I27,DATABASE!$C$6:$Q$3000,8,0)</f>
        <v>-0.70000000000000018</v>
      </c>
      <c r="I27" s="24">
        <f t="shared" si="3"/>
        <v>18100</v>
      </c>
      <c r="J27" s="24">
        <f>VLOOKUP($I27,DATABASE!$C$6:$Q$3000,14,0)</f>
        <v>-17.600000000000023</v>
      </c>
      <c r="K27" s="24">
        <f>VLOOKUP($I27,DATABASE!$C$6:$Q$3000,13,0)</f>
        <v>520</v>
      </c>
      <c r="L27" s="24">
        <f>VLOOKUP($I27,DATABASE!$C$6:$Q$3000,12,0)</f>
        <v>39.4</v>
      </c>
      <c r="M27" s="24">
        <f>VLOOKUP($I27,DATABASE!$C$6:$Q$3000,11,0)</f>
        <v>235</v>
      </c>
      <c r="N27" s="24">
        <f>VLOOKUP($I27,DATABASE!$C$6:$Q$3000,10,0)</f>
        <v>-31</v>
      </c>
      <c r="O27" s="24">
        <f>VLOOKUP($I27,DATABASE!$C$6:$Q$3000,9,0)</f>
        <v>148</v>
      </c>
      <c r="P27" s="24" t="str">
        <f t="shared" si="2"/>
        <v>LONG UNWIND</v>
      </c>
      <c r="Q27" s="2"/>
      <c r="R27" s="2"/>
    </row>
    <row r="28" spans="1:18" x14ac:dyDescent="0.25">
      <c r="A28" s="2"/>
      <c r="B28" s="4" t="s">
        <v>40</v>
      </c>
      <c r="C28" s="4">
        <f>SUM(C8:C27)</f>
        <v>827561</v>
      </c>
      <c r="D28" s="4">
        <f t="shared" ref="D28:E28" si="4">SUM(D8:D27)</f>
        <v>78246</v>
      </c>
      <c r="E28" s="4">
        <f t="shared" si="4"/>
        <v>8751186</v>
      </c>
      <c r="F28" s="2"/>
      <c r="G28" s="2"/>
      <c r="H28" s="2"/>
      <c r="I28" s="2"/>
      <c r="J28" s="2"/>
      <c r="K28" s="2"/>
      <c r="L28" s="2"/>
      <c r="M28" s="4">
        <f>SUM(M8:M27)</f>
        <v>6599331</v>
      </c>
      <c r="N28" s="4">
        <f t="shared" ref="N28:O28" si="5">SUM(N8:N27)</f>
        <v>128559</v>
      </c>
      <c r="O28" s="4">
        <f t="shared" si="5"/>
        <v>543287</v>
      </c>
      <c r="P28" s="4" t="s">
        <v>40</v>
      </c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</sheetData>
  <mergeCells count="10">
    <mergeCell ref="B1:P1"/>
    <mergeCell ref="H3:H4"/>
    <mergeCell ref="J3:J4"/>
    <mergeCell ref="L3:M4"/>
    <mergeCell ref="O3:P4"/>
    <mergeCell ref="L5:M5"/>
    <mergeCell ref="O5:P5"/>
    <mergeCell ref="I5:I6"/>
    <mergeCell ref="B6:H6"/>
    <mergeCell ref="J6:P6"/>
  </mergeCells>
  <conditionalFormatting sqref="L3:M4">
    <cfRule type="cellIs" dxfId="6" priority="4" operator="equal">
      <formula>"BULLISH"</formula>
    </cfRule>
    <cfRule type="cellIs" dxfId="5" priority="3" operator="equal">
      <formula>"BEARISH"</formula>
    </cfRule>
  </conditionalFormatting>
  <conditionalFormatting sqref="O3:P4">
    <cfRule type="cellIs" dxfId="0" priority="2" operator="equal">
      <formula>"BULLISH"</formula>
    </cfRule>
    <cfRule type="cellIs" dxfId="1" priority="1" operator="equal">
      <formula>"BEARISH"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06"/>
  <sheetViews>
    <sheetView workbookViewId="0">
      <selection activeCell="C6" sqref="C6:Q106"/>
    </sheetView>
  </sheetViews>
  <sheetFormatPr defaultRowHeight="15" x14ac:dyDescent="0.25"/>
  <cols>
    <col min="3" max="3" width="21.42578125" bestFit="1" customWidth="1"/>
    <col min="4" max="4" width="21.7109375" bestFit="1" customWidth="1"/>
    <col min="5" max="5" width="19.85546875" bestFit="1" customWidth="1"/>
    <col min="6" max="6" width="28.42578125" bestFit="1" customWidth="1"/>
    <col min="7" max="7" width="25.7109375" bestFit="1" customWidth="1"/>
    <col min="8" max="8" width="23.28515625" bestFit="1" customWidth="1"/>
    <col min="9" max="9" width="15.7109375" bestFit="1" customWidth="1"/>
    <col min="10" max="10" width="14.28515625" bestFit="1" customWidth="1"/>
    <col min="11" max="11" width="19.140625" bestFit="1" customWidth="1"/>
    <col min="12" max="12" width="27.85546875" bestFit="1" customWidth="1"/>
    <col min="13" max="13" width="25.140625" bestFit="1" customWidth="1"/>
    <col min="14" max="14" width="22.7109375" bestFit="1" customWidth="1"/>
    <col min="15" max="15" width="15" bestFit="1" customWidth="1"/>
    <col min="16" max="16" width="13.7109375" bestFit="1" customWidth="1"/>
    <col min="17" max="17" width="22.42578125" bestFit="1" customWidth="1"/>
  </cols>
  <sheetData>
    <row r="1" spans="3:17" x14ac:dyDescent="0.25">
      <c r="C1" t="s">
        <v>39</v>
      </c>
      <c r="D1" t="s">
        <v>5</v>
      </c>
    </row>
    <row r="2" spans="3:17" x14ac:dyDescent="0.25">
      <c r="C2">
        <f>Q7</f>
        <v>17591.400000000001</v>
      </c>
      <c r="D2">
        <f>C8-C7</f>
        <v>50</v>
      </c>
    </row>
    <row r="5" spans="3:17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</row>
    <row r="6" spans="3:17" x14ac:dyDescent="0.25">
      <c r="C6" s="26" t="s">
        <v>23</v>
      </c>
      <c r="D6" s="26" t="s">
        <v>24</v>
      </c>
      <c r="E6" s="26" t="s">
        <v>25</v>
      </c>
      <c r="F6" s="26" t="s">
        <v>26</v>
      </c>
      <c r="G6" s="26" t="s">
        <v>27</v>
      </c>
      <c r="H6" s="26" t="s">
        <v>28</v>
      </c>
      <c r="I6" s="26" t="s">
        <v>29</v>
      </c>
      <c r="J6" s="26" t="s">
        <v>30</v>
      </c>
      <c r="K6" s="26" t="s">
        <v>31</v>
      </c>
      <c r="L6" s="26" t="s">
        <v>32</v>
      </c>
      <c r="M6" s="26" t="s">
        <v>33</v>
      </c>
      <c r="N6" s="26" t="s">
        <v>34</v>
      </c>
      <c r="O6" s="26" t="s">
        <v>35</v>
      </c>
      <c r="P6" s="26" t="s">
        <v>36</v>
      </c>
      <c r="Q6" s="26" t="s">
        <v>37</v>
      </c>
    </row>
    <row r="7" spans="3:17" x14ac:dyDescent="0.25">
      <c r="C7" s="26">
        <v>14200</v>
      </c>
      <c r="D7" s="26" t="s">
        <v>38</v>
      </c>
      <c r="E7" s="26">
        <v>1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9353</v>
      </c>
      <c r="L7" s="26">
        <v>735</v>
      </c>
      <c r="M7" s="26">
        <v>7101</v>
      </c>
      <c r="N7" s="26">
        <v>134.1</v>
      </c>
      <c r="O7" s="26">
        <v>0.4</v>
      </c>
      <c r="P7" s="26">
        <v>-4.9999999999999989E-2</v>
      </c>
      <c r="Q7" s="26">
        <v>17591.400000000001</v>
      </c>
    </row>
    <row r="8" spans="3:17" x14ac:dyDescent="0.25">
      <c r="C8" s="26">
        <v>14250</v>
      </c>
      <c r="D8" s="26" t="s">
        <v>38</v>
      </c>
      <c r="E8" s="26">
        <v>4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229</v>
      </c>
      <c r="L8" s="26">
        <v>-31</v>
      </c>
      <c r="M8" s="26">
        <v>6842</v>
      </c>
      <c r="N8" s="26">
        <v>134.93</v>
      </c>
      <c r="O8" s="26">
        <v>0.45</v>
      </c>
      <c r="P8" s="26">
        <v>-0.14999999999999997</v>
      </c>
      <c r="Q8" s="26">
        <v>17591.400000000001</v>
      </c>
    </row>
    <row r="9" spans="3:17" x14ac:dyDescent="0.25">
      <c r="C9" s="26">
        <v>14300</v>
      </c>
      <c r="D9" s="26" t="s">
        <v>38</v>
      </c>
      <c r="E9" s="26">
        <v>4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777</v>
      </c>
      <c r="L9" s="26">
        <v>-1</v>
      </c>
      <c r="M9" s="26">
        <v>3770</v>
      </c>
      <c r="N9" s="26">
        <v>131.51</v>
      </c>
      <c r="O9" s="26">
        <v>0.4</v>
      </c>
      <c r="P9" s="26">
        <v>-0.15000000000000002</v>
      </c>
      <c r="Q9" s="26">
        <v>17590.349999999999</v>
      </c>
    </row>
    <row r="10" spans="3:17" x14ac:dyDescent="0.25">
      <c r="C10" s="26">
        <v>14350</v>
      </c>
      <c r="D10" s="26" t="s">
        <v>38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143</v>
      </c>
      <c r="L10" s="26">
        <v>121</v>
      </c>
      <c r="M10" s="26">
        <v>12284</v>
      </c>
      <c r="N10" s="26">
        <v>133.13999999999999</v>
      </c>
      <c r="O10" s="26">
        <v>0.55000000000000004</v>
      </c>
      <c r="P10" s="26">
        <v>0.10000000000000003</v>
      </c>
      <c r="Q10" s="26">
        <v>17590.349999999999</v>
      </c>
    </row>
    <row r="11" spans="3:17" x14ac:dyDescent="0.25">
      <c r="C11" s="26">
        <v>14400</v>
      </c>
      <c r="D11" s="26" t="s">
        <v>38</v>
      </c>
      <c r="E11" s="26">
        <v>1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976</v>
      </c>
      <c r="L11" s="26">
        <v>105</v>
      </c>
      <c r="M11" s="26">
        <v>5987</v>
      </c>
      <c r="N11" s="26">
        <v>128.72999999999999</v>
      </c>
      <c r="O11" s="26">
        <v>0.55000000000000004</v>
      </c>
      <c r="P11" s="26">
        <v>-4.9999999999999933E-2</v>
      </c>
      <c r="Q11" s="26">
        <v>17590.349999999999</v>
      </c>
    </row>
    <row r="12" spans="3:17" x14ac:dyDescent="0.25">
      <c r="C12" s="26">
        <v>14450</v>
      </c>
      <c r="D12" s="26" t="s">
        <v>38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26</v>
      </c>
      <c r="L12" s="26">
        <v>-2</v>
      </c>
      <c r="M12" s="26">
        <v>5158</v>
      </c>
      <c r="N12" s="26">
        <v>128.96</v>
      </c>
      <c r="O12" s="26">
        <v>0.55000000000000004</v>
      </c>
      <c r="P12" s="26">
        <v>-0.25</v>
      </c>
      <c r="Q12" s="26">
        <v>17590.349999999999</v>
      </c>
    </row>
    <row r="13" spans="3:17" x14ac:dyDescent="0.25">
      <c r="C13" s="26">
        <v>14500</v>
      </c>
      <c r="D13" s="26" t="s">
        <v>38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5362</v>
      </c>
      <c r="L13" s="26">
        <v>-121</v>
      </c>
      <c r="M13" s="26">
        <v>5549</v>
      </c>
      <c r="N13" s="26">
        <v>126.88</v>
      </c>
      <c r="O13" s="26">
        <v>0.55000000000000004</v>
      </c>
      <c r="P13" s="26">
        <v>-4.9999999999999933E-2</v>
      </c>
      <c r="Q13" s="26">
        <v>17591.400000000001</v>
      </c>
    </row>
    <row r="14" spans="3:17" x14ac:dyDescent="0.25">
      <c r="C14" s="26">
        <v>14550</v>
      </c>
      <c r="D14" s="26" t="s">
        <v>38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35</v>
      </c>
      <c r="L14" s="26">
        <v>0</v>
      </c>
      <c r="M14" s="26">
        <v>3670</v>
      </c>
      <c r="N14" s="26">
        <v>123.74</v>
      </c>
      <c r="O14" s="26">
        <v>0.55000000000000004</v>
      </c>
      <c r="P14" s="26">
        <v>-0.19999999999999996</v>
      </c>
      <c r="Q14" s="26">
        <v>17590.349999999999</v>
      </c>
    </row>
    <row r="15" spans="3:17" x14ac:dyDescent="0.25">
      <c r="C15" s="26">
        <v>14600</v>
      </c>
      <c r="D15" s="26" t="s">
        <v>38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1431</v>
      </c>
      <c r="L15" s="26">
        <v>86</v>
      </c>
      <c r="M15" s="26">
        <v>610</v>
      </c>
      <c r="N15" s="26">
        <v>122.74</v>
      </c>
      <c r="O15" s="26">
        <v>0.65</v>
      </c>
      <c r="P15" s="26">
        <v>9.9999999999999978E-2</v>
      </c>
      <c r="Q15" s="26">
        <v>17591.400000000001</v>
      </c>
    </row>
    <row r="16" spans="3:17" x14ac:dyDescent="0.25">
      <c r="C16" s="26">
        <v>14650</v>
      </c>
      <c r="D16" s="26" t="s">
        <v>38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38</v>
      </c>
      <c r="L16" s="26">
        <v>8</v>
      </c>
      <c r="M16" s="26">
        <v>8626</v>
      </c>
      <c r="N16" s="26">
        <v>123.4</v>
      </c>
      <c r="O16" s="26">
        <v>0.8</v>
      </c>
      <c r="P16" s="26">
        <v>0.20000000000000007</v>
      </c>
      <c r="Q16" s="26">
        <v>17591.400000000001</v>
      </c>
    </row>
    <row r="17" spans="3:17" x14ac:dyDescent="0.25">
      <c r="C17" s="26">
        <v>14700</v>
      </c>
      <c r="D17" s="26" t="s">
        <v>38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562</v>
      </c>
      <c r="L17" s="26">
        <v>294</v>
      </c>
      <c r="M17" s="26">
        <v>1704</v>
      </c>
      <c r="N17" s="26">
        <v>121.3</v>
      </c>
      <c r="O17" s="26">
        <v>0.65</v>
      </c>
      <c r="P17" s="26">
        <v>-9.9999999999999978E-2</v>
      </c>
      <c r="Q17" s="26">
        <v>17591.400000000001</v>
      </c>
    </row>
    <row r="18" spans="3:17" x14ac:dyDescent="0.25">
      <c r="C18" s="26">
        <v>14750</v>
      </c>
      <c r="D18" s="26" t="s">
        <v>38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8</v>
      </c>
      <c r="L18" s="26">
        <v>3</v>
      </c>
      <c r="M18" s="26">
        <v>33</v>
      </c>
      <c r="N18" s="26">
        <v>114.46</v>
      </c>
      <c r="O18" s="26">
        <v>0.8</v>
      </c>
      <c r="P18" s="26">
        <v>-4.9999999999999933E-2</v>
      </c>
      <c r="Q18" s="26">
        <v>17590.349999999999</v>
      </c>
    </row>
    <row r="19" spans="3:17" x14ac:dyDescent="0.25">
      <c r="C19" s="26">
        <v>14800</v>
      </c>
      <c r="D19" s="26" t="s">
        <v>38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301</v>
      </c>
      <c r="L19" s="26">
        <v>49</v>
      </c>
      <c r="M19" s="26">
        <v>408</v>
      </c>
      <c r="N19" s="26">
        <v>116.29</v>
      </c>
      <c r="O19" s="26">
        <v>0.65</v>
      </c>
      <c r="P19" s="26">
        <v>-0.25</v>
      </c>
      <c r="Q19" s="26">
        <v>17590.349999999999</v>
      </c>
    </row>
    <row r="20" spans="3:17" x14ac:dyDescent="0.25">
      <c r="C20" s="26">
        <v>14850</v>
      </c>
      <c r="D20" s="26" t="s">
        <v>38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22</v>
      </c>
      <c r="L20" s="26">
        <v>0</v>
      </c>
      <c r="M20" s="26">
        <v>27</v>
      </c>
      <c r="N20" s="26">
        <v>111.48</v>
      </c>
      <c r="O20" s="26">
        <v>0.7</v>
      </c>
      <c r="P20" s="26">
        <v>-0.30000000000000004</v>
      </c>
      <c r="Q20" s="26">
        <v>17591.400000000001</v>
      </c>
    </row>
    <row r="21" spans="3:17" x14ac:dyDescent="0.25">
      <c r="C21" s="26">
        <v>14900</v>
      </c>
      <c r="D21" s="26" t="s">
        <v>38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272</v>
      </c>
      <c r="L21" s="26">
        <v>-52</v>
      </c>
      <c r="M21" s="26">
        <v>558</v>
      </c>
      <c r="N21" s="26">
        <v>108.42</v>
      </c>
      <c r="O21" s="26">
        <v>0.6</v>
      </c>
      <c r="P21" s="26">
        <v>-0.25</v>
      </c>
      <c r="Q21" s="26">
        <v>17590.349999999999</v>
      </c>
    </row>
    <row r="22" spans="3:17" x14ac:dyDescent="0.25">
      <c r="C22" s="26">
        <v>14950</v>
      </c>
      <c r="D22" s="26" t="s">
        <v>38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88</v>
      </c>
      <c r="L22" s="26">
        <v>27</v>
      </c>
      <c r="M22" s="26">
        <v>71</v>
      </c>
      <c r="N22" s="26">
        <v>106.41</v>
      </c>
      <c r="O22" s="26">
        <v>0.45</v>
      </c>
      <c r="P22" s="26">
        <v>-0.65000000000000013</v>
      </c>
      <c r="Q22" s="26">
        <v>17591.400000000001</v>
      </c>
    </row>
    <row r="23" spans="3:17" x14ac:dyDescent="0.25">
      <c r="C23" s="26">
        <v>15000</v>
      </c>
      <c r="D23" s="26" t="s">
        <v>38</v>
      </c>
      <c r="E23" s="26">
        <v>7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6919</v>
      </c>
      <c r="L23" s="26">
        <v>-661</v>
      </c>
      <c r="M23" s="26">
        <v>5481</v>
      </c>
      <c r="N23" s="26">
        <v>106.34</v>
      </c>
      <c r="O23" s="26">
        <v>0.55000000000000004</v>
      </c>
      <c r="P23" s="26">
        <v>-0.19999999999999996</v>
      </c>
      <c r="Q23" s="26">
        <v>17591.400000000001</v>
      </c>
    </row>
    <row r="24" spans="3:17" x14ac:dyDescent="0.25">
      <c r="C24" s="26">
        <v>15050</v>
      </c>
      <c r="D24" s="26" t="s">
        <v>38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16</v>
      </c>
      <c r="L24" s="26">
        <v>3</v>
      </c>
      <c r="M24" s="26">
        <v>22</v>
      </c>
      <c r="N24" s="26">
        <v>104.31</v>
      </c>
      <c r="O24" s="26">
        <v>0.55000000000000004</v>
      </c>
      <c r="P24" s="26">
        <v>-9.9999999999999978E-2</v>
      </c>
      <c r="Q24" s="26">
        <v>17590.349999999999</v>
      </c>
    </row>
    <row r="25" spans="3:17" x14ac:dyDescent="0.25">
      <c r="C25" s="26">
        <v>15100</v>
      </c>
      <c r="D25" s="26" t="s">
        <v>38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200</v>
      </c>
      <c r="L25" s="26">
        <v>46</v>
      </c>
      <c r="M25" s="26">
        <v>307</v>
      </c>
      <c r="N25" s="26">
        <v>106.66</v>
      </c>
      <c r="O25" s="26">
        <v>0.95</v>
      </c>
      <c r="P25" s="26">
        <v>4.9999999999999933E-2</v>
      </c>
      <c r="Q25" s="26">
        <v>17591.400000000001</v>
      </c>
    </row>
    <row r="26" spans="3:17" x14ac:dyDescent="0.25">
      <c r="C26" s="26">
        <v>15150</v>
      </c>
      <c r="D26" s="26" t="s">
        <v>38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10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17590.349999999999</v>
      </c>
    </row>
    <row r="27" spans="3:17" x14ac:dyDescent="0.25">
      <c r="C27" s="26">
        <v>15200</v>
      </c>
      <c r="D27" s="26" t="s">
        <v>38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317</v>
      </c>
      <c r="L27" s="26">
        <v>132</v>
      </c>
      <c r="M27" s="26">
        <v>580</v>
      </c>
      <c r="N27" s="26">
        <v>101.85</v>
      </c>
      <c r="O27" s="26">
        <v>0.9</v>
      </c>
      <c r="P27" s="26">
        <v>9.9999999999999978E-2</v>
      </c>
      <c r="Q27" s="26">
        <v>17590.349999999999</v>
      </c>
    </row>
    <row r="28" spans="3:17" x14ac:dyDescent="0.25">
      <c r="C28" s="26">
        <v>15250</v>
      </c>
      <c r="D28" s="26" t="s">
        <v>38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1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17591.400000000001</v>
      </c>
    </row>
    <row r="29" spans="3:17" x14ac:dyDescent="0.25">
      <c r="C29" s="26">
        <v>15300</v>
      </c>
      <c r="D29" s="26" t="s">
        <v>38</v>
      </c>
      <c r="E29" s="26">
        <v>1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224</v>
      </c>
      <c r="L29" s="26">
        <v>-55</v>
      </c>
      <c r="M29" s="26">
        <v>987</v>
      </c>
      <c r="N29" s="26">
        <v>98.87</v>
      </c>
      <c r="O29" s="26">
        <v>1</v>
      </c>
      <c r="P29" s="26">
        <v>5.0000000000000051E-2</v>
      </c>
      <c r="Q29" s="26">
        <v>17591.400000000001</v>
      </c>
    </row>
    <row r="30" spans="3:17" x14ac:dyDescent="0.25">
      <c r="C30" s="26">
        <v>15350</v>
      </c>
      <c r="D30" s="26" t="s">
        <v>38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25</v>
      </c>
      <c r="L30" s="26">
        <v>-1</v>
      </c>
      <c r="M30" s="26">
        <v>25</v>
      </c>
      <c r="N30" s="26">
        <v>97.31</v>
      </c>
      <c r="O30" s="26">
        <v>0.95</v>
      </c>
      <c r="P30" s="26">
        <v>4.9999999999999933E-2</v>
      </c>
      <c r="Q30" s="26">
        <v>17590.349999999999</v>
      </c>
    </row>
    <row r="31" spans="3:17" x14ac:dyDescent="0.25">
      <c r="C31" s="26">
        <v>15400</v>
      </c>
      <c r="D31" s="26" t="s">
        <v>38</v>
      </c>
      <c r="E31" s="26">
        <v>1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278</v>
      </c>
      <c r="L31" s="26">
        <v>143</v>
      </c>
      <c r="M31" s="26">
        <v>1492</v>
      </c>
      <c r="N31" s="26">
        <v>97.14</v>
      </c>
      <c r="O31" s="26">
        <v>1.05</v>
      </c>
      <c r="P31" s="26">
        <v>0</v>
      </c>
      <c r="Q31" s="26">
        <v>17590.349999999999</v>
      </c>
    </row>
    <row r="32" spans="3:17" x14ac:dyDescent="0.25">
      <c r="C32" s="26">
        <v>15450</v>
      </c>
      <c r="D32" s="26" t="s">
        <v>38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27</v>
      </c>
      <c r="L32" s="26">
        <v>18</v>
      </c>
      <c r="M32" s="26">
        <v>117</v>
      </c>
      <c r="N32" s="26">
        <v>94.56</v>
      </c>
      <c r="O32" s="26">
        <v>1.1000000000000001</v>
      </c>
      <c r="P32" s="26">
        <v>0.35000000000000009</v>
      </c>
      <c r="Q32" s="26">
        <v>17590.349999999999</v>
      </c>
    </row>
    <row r="33" spans="3:17" x14ac:dyDescent="0.25">
      <c r="C33" s="26">
        <v>15500</v>
      </c>
      <c r="D33" s="26" t="s">
        <v>38</v>
      </c>
      <c r="E33" s="26">
        <v>3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10329</v>
      </c>
      <c r="L33" s="26">
        <v>-224</v>
      </c>
      <c r="M33" s="26">
        <v>7946</v>
      </c>
      <c r="N33" s="26">
        <v>92.88</v>
      </c>
      <c r="O33" s="26">
        <v>1.05</v>
      </c>
      <c r="P33" s="26">
        <v>0</v>
      </c>
      <c r="Q33" s="26">
        <v>17590.349999999999</v>
      </c>
    </row>
    <row r="34" spans="3:17" x14ac:dyDescent="0.25">
      <c r="C34" s="26">
        <v>15550</v>
      </c>
      <c r="D34" s="26" t="s">
        <v>38</v>
      </c>
      <c r="E34" s="26">
        <v>7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99</v>
      </c>
      <c r="L34" s="26">
        <v>28</v>
      </c>
      <c r="M34" s="26">
        <v>307</v>
      </c>
      <c r="N34" s="26">
        <v>91.18</v>
      </c>
      <c r="O34" s="26">
        <v>1.2</v>
      </c>
      <c r="P34" s="26">
        <v>9.9999999999999881E-2</v>
      </c>
      <c r="Q34" s="26">
        <v>17591.400000000001</v>
      </c>
    </row>
    <row r="35" spans="3:17" x14ac:dyDescent="0.25">
      <c r="C35" s="26">
        <v>15600</v>
      </c>
      <c r="D35" s="26" t="s">
        <v>38</v>
      </c>
      <c r="E35" s="26">
        <v>5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813</v>
      </c>
      <c r="L35" s="26">
        <v>22</v>
      </c>
      <c r="M35" s="26">
        <v>1542</v>
      </c>
      <c r="N35" s="26">
        <v>89.44</v>
      </c>
      <c r="O35" s="26">
        <v>1.1499999999999999</v>
      </c>
      <c r="P35" s="26">
        <v>9.9999999999999881E-2</v>
      </c>
      <c r="Q35" s="26">
        <v>17590.349999999999</v>
      </c>
    </row>
    <row r="36" spans="3:17" x14ac:dyDescent="0.25">
      <c r="C36" s="26">
        <v>15650</v>
      </c>
      <c r="D36" s="26" t="s">
        <v>38</v>
      </c>
      <c r="E36" s="26">
        <v>2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87</v>
      </c>
      <c r="L36" s="26">
        <v>-3</v>
      </c>
      <c r="M36" s="26">
        <v>1184</v>
      </c>
      <c r="N36" s="26">
        <v>85.67</v>
      </c>
      <c r="O36" s="26">
        <v>1.05</v>
      </c>
      <c r="P36" s="26">
        <v>-0.25</v>
      </c>
      <c r="Q36" s="26">
        <v>17590.349999999999</v>
      </c>
    </row>
    <row r="37" spans="3:17" x14ac:dyDescent="0.25">
      <c r="C37" s="26">
        <v>15700</v>
      </c>
      <c r="D37" s="26" t="s">
        <v>38</v>
      </c>
      <c r="E37" s="26">
        <v>62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1676</v>
      </c>
      <c r="L37" s="26">
        <v>422</v>
      </c>
      <c r="M37" s="26">
        <v>1714</v>
      </c>
      <c r="N37" s="26">
        <v>85.91</v>
      </c>
      <c r="O37" s="26">
        <v>1.2</v>
      </c>
      <c r="P37" s="26">
        <v>0</v>
      </c>
      <c r="Q37" s="26">
        <v>17591.400000000001</v>
      </c>
    </row>
    <row r="38" spans="3:17" x14ac:dyDescent="0.25">
      <c r="C38" s="26">
        <v>15750</v>
      </c>
      <c r="D38" s="26" t="s">
        <v>38</v>
      </c>
      <c r="E38" s="26">
        <v>2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51</v>
      </c>
      <c r="L38" s="26">
        <v>-6</v>
      </c>
      <c r="M38" s="26">
        <v>97</v>
      </c>
      <c r="N38" s="26">
        <v>82.28</v>
      </c>
      <c r="O38" s="26">
        <v>1.1499999999999999</v>
      </c>
      <c r="P38" s="26">
        <v>9.9999999999999881E-2</v>
      </c>
      <c r="Q38" s="26">
        <v>17590.349999999999</v>
      </c>
    </row>
    <row r="39" spans="3:17" x14ac:dyDescent="0.25">
      <c r="C39" s="26">
        <v>15800</v>
      </c>
      <c r="D39" s="26" t="s">
        <v>38</v>
      </c>
      <c r="E39" s="26">
        <v>18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1528</v>
      </c>
      <c r="L39" s="26">
        <v>18</v>
      </c>
      <c r="M39" s="26">
        <v>2626</v>
      </c>
      <c r="N39" s="26">
        <v>81.95</v>
      </c>
      <c r="O39" s="26">
        <v>1.3</v>
      </c>
      <c r="P39" s="26">
        <v>0</v>
      </c>
      <c r="Q39" s="26">
        <v>17591.400000000001</v>
      </c>
    </row>
    <row r="40" spans="3:17" x14ac:dyDescent="0.25">
      <c r="C40" s="26">
        <v>15850</v>
      </c>
      <c r="D40" s="26" t="s">
        <v>38</v>
      </c>
      <c r="E40" s="26">
        <v>1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26</v>
      </c>
      <c r="L40" s="26">
        <v>-15</v>
      </c>
      <c r="M40" s="26">
        <v>4588</v>
      </c>
      <c r="N40" s="26">
        <v>79.47</v>
      </c>
      <c r="O40" s="26">
        <v>1.5</v>
      </c>
      <c r="P40" s="26">
        <v>0.14999999999999991</v>
      </c>
      <c r="Q40" s="26">
        <v>17590.349999999999</v>
      </c>
    </row>
    <row r="41" spans="3:17" x14ac:dyDescent="0.25">
      <c r="C41" s="26">
        <v>15900</v>
      </c>
      <c r="D41" s="26" t="s">
        <v>38</v>
      </c>
      <c r="E41" s="26">
        <v>7</v>
      </c>
      <c r="F41" s="26">
        <v>0</v>
      </c>
      <c r="G41" s="26">
        <v>2</v>
      </c>
      <c r="H41" s="26">
        <v>0</v>
      </c>
      <c r="I41" s="26">
        <v>1684.5</v>
      </c>
      <c r="J41" s="26">
        <v>-6.2000000000000455</v>
      </c>
      <c r="K41" s="26">
        <v>1977</v>
      </c>
      <c r="L41" s="26">
        <v>482</v>
      </c>
      <c r="M41" s="26">
        <v>3003</v>
      </c>
      <c r="N41" s="26">
        <v>77</v>
      </c>
      <c r="O41" s="26">
        <v>1.4</v>
      </c>
      <c r="P41" s="26">
        <v>-5.0000000000000051E-2</v>
      </c>
      <c r="Q41" s="26">
        <v>17590.349999999999</v>
      </c>
    </row>
    <row r="42" spans="3:17" x14ac:dyDescent="0.25">
      <c r="C42" s="26">
        <v>15950</v>
      </c>
      <c r="D42" s="26" t="s">
        <v>38</v>
      </c>
      <c r="E42" s="26">
        <v>1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91</v>
      </c>
      <c r="L42" s="26">
        <v>34</v>
      </c>
      <c r="M42" s="26">
        <v>85</v>
      </c>
      <c r="N42" s="26">
        <v>75.81</v>
      </c>
      <c r="O42" s="26">
        <v>1.45</v>
      </c>
      <c r="P42" s="26">
        <v>0.19999999999999996</v>
      </c>
      <c r="Q42" s="26">
        <v>17590.349999999999</v>
      </c>
    </row>
    <row r="43" spans="3:17" x14ac:dyDescent="0.25">
      <c r="C43" s="26">
        <v>16000</v>
      </c>
      <c r="D43" s="26" t="s">
        <v>38</v>
      </c>
      <c r="E43" s="26">
        <v>92</v>
      </c>
      <c r="F43" s="26">
        <v>-42</v>
      </c>
      <c r="G43" s="26">
        <v>61</v>
      </c>
      <c r="H43" s="26">
        <v>105.73</v>
      </c>
      <c r="I43" s="26">
        <v>1610</v>
      </c>
      <c r="J43" s="26">
        <v>78.450000000000045</v>
      </c>
      <c r="K43" s="26">
        <v>37207</v>
      </c>
      <c r="L43" s="26">
        <v>840</v>
      </c>
      <c r="M43" s="26">
        <v>31624</v>
      </c>
      <c r="N43" s="26">
        <v>73.36</v>
      </c>
      <c r="O43" s="26">
        <v>1.3</v>
      </c>
      <c r="P43" s="26">
        <v>-0.14999999999999991</v>
      </c>
      <c r="Q43" s="26">
        <v>17590.349999999999</v>
      </c>
    </row>
    <row r="44" spans="3:17" x14ac:dyDescent="0.25">
      <c r="C44" s="26">
        <v>16050</v>
      </c>
      <c r="D44" s="26" t="s">
        <v>38</v>
      </c>
      <c r="E44" s="26">
        <v>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148</v>
      </c>
      <c r="L44" s="26">
        <v>-74</v>
      </c>
      <c r="M44" s="26">
        <v>221</v>
      </c>
      <c r="N44" s="26">
        <v>71.790000000000006</v>
      </c>
      <c r="O44" s="26">
        <v>1.4</v>
      </c>
      <c r="P44" s="26">
        <v>-0.20000000000000015</v>
      </c>
      <c r="Q44" s="26">
        <v>17590.349999999999</v>
      </c>
    </row>
    <row r="45" spans="3:17" x14ac:dyDescent="0.25">
      <c r="C45" s="26">
        <v>16100</v>
      </c>
      <c r="D45" s="26" t="s">
        <v>38</v>
      </c>
      <c r="E45" s="26">
        <v>73</v>
      </c>
      <c r="F45" s="26">
        <v>-6</v>
      </c>
      <c r="G45" s="26">
        <v>51</v>
      </c>
      <c r="H45" s="26">
        <v>0</v>
      </c>
      <c r="I45" s="26">
        <v>1484.3</v>
      </c>
      <c r="J45" s="26">
        <v>161.39999999999986</v>
      </c>
      <c r="K45" s="26">
        <v>3365</v>
      </c>
      <c r="L45" s="26">
        <v>-441</v>
      </c>
      <c r="M45" s="26">
        <v>5858</v>
      </c>
      <c r="N45" s="26">
        <v>70.17</v>
      </c>
      <c r="O45" s="26">
        <v>1.45</v>
      </c>
      <c r="P45" s="26">
        <v>-5.0000000000000051E-2</v>
      </c>
      <c r="Q45" s="26">
        <v>17591.400000000001</v>
      </c>
    </row>
    <row r="46" spans="3:17" x14ac:dyDescent="0.25">
      <c r="C46" s="26">
        <v>16150</v>
      </c>
      <c r="D46" s="26" t="s">
        <v>38</v>
      </c>
      <c r="E46" s="26">
        <v>1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366</v>
      </c>
      <c r="L46" s="26">
        <v>104</v>
      </c>
      <c r="M46" s="26">
        <v>446</v>
      </c>
      <c r="N46" s="26">
        <v>67.73</v>
      </c>
      <c r="O46" s="26">
        <v>1.55</v>
      </c>
      <c r="P46" s="26">
        <v>-0.45</v>
      </c>
      <c r="Q46" s="26">
        <v>17590.349999999999</v>
      </c>
    </row>
    <row r="47" spans="3:17" x14ac:dyDescent="0.25">
      <c r="C47" s="26">
        <v>16200</v>
      </c>
      <c r="D47" s="26" t="s">
        <v>38</v>
      </c>
      <c r="E47" s="26">
        <v>47</v>
      </c>
      <c r="F47" s="26">
        <v>-34</v>
      </c>
      <c r="G47" s="26">
        <v>48</v>
      </c>
      <c r="H47" s="26">
        <v>0</v>
      </c>
      <c r="I47" s="26">
        <v>1365</v>
      </c>
      <c r="J47" s="26">
        <v>171.75</v>
      </c>
      <c r="K47" s="26">
        <v>7993</v>
      </c>
      <c r="L47" s="26">
        <v>-657</v>
      </c>
      <c r="M47" s="26">
        <v>14503</v>
      </c>
      <c r="N47" s="26">
        <v>65.819999999999993</v>
      </c>
      <c r="O47" s="26">
        <v>1.45</v>
      </c>
      <c r="P47" s="26">
        <v>-0.30000000000000004</v>
      </c>
      <c r="Q47" s="26">
        <v>17590.349999999999</v>
      </c>
    </row>
    <row r="48" spans="3:17" x14ac:dyDescent="0.25">
      <c r="C48" s="26">
        <v>16250</v>
      </c>
      <c r="D48" s="26" t="s">
        <v>38</v>
      </c>
      <c r="E48" s="26">
        <v>1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736</v>
      </c>
      <c r="L48" s="26">
        <v>194</v>
      </c>
      <c r="M48" s="26">
        <v>1738</v>
      </c>
      <c r="N48" s="26">
        <v>64.58</v>
      </c>
      <c r="O48" s="26">
        <v>1.8</v>
      </c>
      <c r="P48" s="26">
        <v>-9.9999999999999881E-2</v>
      </c>
      <c r="Q48" s="26">
        <v>17591.400000000001</v>
      </c>
    </row>
    <row r="49" spans="3:17" x14ac:dyDescent="0.25">
      <c r="C49" s="26">
        <v>16300</v>
      </c>
      <c r="D49" s="26" t="s">
        <v>38</v>
      </c>
      <c r="E49" s="26">
        <v>76</v>
      </c>
      <c r="F49" s="26">
        <v>-34</v>
      </c>
      <c r="G49" s="26">
        <v>39</v>
      </c>
      <c r="H49" s="26">
        <v>73.28</v>
      </c>
      <c r="I49" s="26">
        <v>1299.4000000000001</v>
      </c>
      <c r="J49" s="26">
        <v>50.800000000000182</v>
      </c>
      <c r="K49" s="26">
        <v>8420</v>
      </c>
      <c r="L49" s="26">
        <v>-2140</v>
      </c>
      <c r="M49" s="26">
        <v>19181</v>
      </c>
      <c r="N49" s="26">
        <v>61.71</v>
      </c>
      <c r="O49" s="26">
        <v>1.6</v>
      </c>
      <c r="P49" s="26">
        <v>-0.39999999999999991</v>
      </c>
      <c r="Q49" s="26">
        <v>17590.349999999999</v>
      </c>
    </row>
    <row r="50" spans="3:17" x14ac:dyDescent="0.25">
      <c r="C50" s="26">
        <v>16350</v>
      </c>
      <c r="D50" s="26" t="s">
        <v>38</v>
      </c>
      <c r="E50" s="26">
        <v>8</v>
      </c>
      <c r="F50" s="26">
        <v>0</v>
      </c>
      <c r="G50" s="26">
        <v>1</v>
      </c>
      <c r="H50" s="26">
        <v>0</v>
      </c>
      <c r="I50" s="26">
        <v>1230</v>
      </c>
      <c r="J50" s="26">
        <v>-26.799999999999955</v>
      </c>
      <c r="K50" s="26">
        <v>611</v>
      </c>
      <c r="L50" s="26">
        <v>-741</v>
      </c>
      <c r="M50" s="26">
        <v>2044</v>
      </c>
      <c r="N50" s="26">
        <v>60.6</v>
      </c>
      <c r="O50" s="26">
        <v>1.65</v>
      </c>
      <c r="P50" s="26">
        <v>-0.5</v>
      </c>
      <c r="Q50" s="26">
        <v>17590.349999999999</v>
      </c>
    </row>
    <row r="51" spans="3:17" x14ac:dyDescent="0.25">
      <c r="C51" s="26">
        <v>16400</v>
      </c>
      <c r="D51" s="26" t="s">
        <v>38</v>
      </c>
      <c r="E51" s="26">
        <v>49</v>
      </c>
      <c r="F51" s="26">
        <v>-8</v>
      </c>
      <c r="G51" s="26">
        <v>15</v>
      </c>
      <c r="H51" s="26">
        <v>0</v>
      </c>
      <c r="I51" s="26">
        <v>1185</v>
      </c>
      <c r="J51" s="26">
        <v>220</v>
      </c>
      <c r="K51" s="26">
        <v>10074</v>
      </c>
      <c r="L51" s="26">
        <v>-2558</v>
      </c>
      <c r="M51" s="26">
        <v>26503</v>
      </c>
      <c r="N51" s="26">
        <v>57.77</v>
      </c>
      <c r="O51" s="26">
        <v>1.65</v>
      </c>
      <c r="P51" s="26">
        <v>-0.60000000000000009</v>
      </c>
      <c r="Q51" s="26">
        <v>17591.400000000001</v>
      </c>
    </row>
    <row r="52" spans="3:17" x14ac:dyDescent="0.25">
      <c r="C52" s="26">
        <v>16450</v>
      </c>
      <c r="D52" s="26" t="s">
        <v>38</v>
      </c>
      <c r="E52" s="26">
        <v>3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2199</v>
      </c>
      <c r="L52" s="26">
        <v>-626</v>
      </c>
      <c r="M52" s="26">
        <v>2927</v>
      </c>
      <c r="N52" s="26">
        <v>55.77</v>
      </c>
      <c r="O52" s="26">
        <v>1.55</v>
      </c>
      <c r="P52" s="26">
        <v>-0.84999999999999987</v>
      </c>
      <c r="Q52" s="26">
        <v>17590.349999999999</v>
      </c>
    </row>
    <row r="53" spans="3:17" x14ac:dyDescent="0.25">
      <c r="C53" s="26">
        <v>16500</v>
      </c>
      <c r="D53" s="26" t="s">
        <v>38</v>
      </c>
      <c r="E53" s="26">
        <v>270</v>
      </c>
      <c r="F53" s="26">
        <v>-20</v>
      </c>
      <c r="G53" s="26">
        <v>33</v>
      </c>
      <c r="H53" s="26">
        <v>0</v>
      </c>
      <c r="I53" s="26">
        <v>1093.3</v>
      </c>
      <c r="J53" s="26">
        <v>30.549999999999955</v>
      </c>
      <c r="K53" s="26">
        <v>70621</v>
      </c>
      <c r="L53" s="26">
        <v>-3349</v>
      </c>
      <c r="M53" s="26">
        <v>147564</v>
      </c>
      <c r="N53" s="26">
        <v>53.94</v>
      </c>
      <c r="O53" s="26">
        <v>1.9</v>
      </c>
      <c r="P53" s="26">
        <v>-0.85000000000000009</v>
      </c>
      <c r="Q53" s="26">
        <v>17590.349999999999</v>
      </c>
    </row>
    <row r="54" spans="3:17" x14ac:dyDescent="0.25">
      <c r="C54" s="26">
        <v>16550</v>
      </c>
      <c r="D54" s="26" t="s">
        <v>38</v>
      </c>
      <c r="E54" s="26">
        <v>68</v>
      </c>
      <c r="F54" s="26">
        <v>0</v>
      </c>
      <c r="G54" s="26">
        <v>1</v>
      </c>
      <c r="H54" s="26">
        <v>0</v>
      </c>
      <c r="I54" s="26">
        <v>1031.2</v>
      </c>
      <c r="J54" s="26">
        <v>10.600000000000025</v>
      </c>
      <c r="K54" s="26">
        <v>2495</v>
      </c>
      <c r="L54" s="26">
        <v>-157</v>
      </c>
      <c r="M54" s="26">
        <v>3701</v>
      </c>
      <c r="N54" s="26">
        <v>52.07</v>
      </c>
      <c r="O54" s="26">
        <v>1.95</v>
      </c>
      <c r="P54" s="26">
        <v>-1.2</v>
      </c>
      <c r="Q54" s="26">
        <v>17591.400000000001</v>
      </c>
    </row>
    <row r="55" spans="3:17" x14ac:dyDescent="0.25">
      <c r="C55" s="26">
        <v>16600</v>
      </c>
      <c r="D55" s="26" t="s">
        <v>38</v>
      </c>
      <c r="E55" s="26">
        <v>956</v>
      </c>
      <c r="F55" s="26">
        <v>-22</v>
      </c>
      <c r="G55" s="26">
        <v>28</v>
      </c>
      <c r="H55" s="26">
        <v>0</v>
      </c>
      <c r="I55" s="26">
        <v>988.35</v>
      </c>
      <c r="J55" s="26">
        <v>22.899999999999977</v>
      </c>
      <c r="K55" s="26">
        <v>30367</v>
      </c>
      <c r="L55" s="26">
        <v>1676</v>
      </c>
      <c r="M55" s="26">
        <v>87329</v>
      </c>
      <c r="N55" s="26">
        <v>49.83</v>
      </c>
      <c r="O55" s="26">
        <v>2.0499999999999998</v>
      </c>
      <c r="P55" s="26">
        <v>-1.4000000000000004</v>
      </c>
      <c r="Q55" s="26">
        <v>17590.349999999999</v>
      </c>
    </row>
    <row r="56" spans="3:17" x14ac:dyDescent="0.25">
      <c r="C56" s="26">
        <v>16650</v>
      </c>
      <c r="D56" s="26" t="s">
        <v>38</v>
      </c>
      <c r="E56" s="26">
        <v>53</v>
      </c>
      <c r="F56" s="26">
        <v>0</v>
      </c>
      <c r="G56" s="26">
        <v>2</v>
      </c>
      <c r="H56" s="26">
        <v>0</v>
      </c>
      <c r="I56" s="26">
        <v>919.55</v>
      </c>
      <c r="J56" s="26">
        <v>-0.70000000000004547</v>
      </c>
      <c r="K56" s="26">
        <v>3789</v>
      </c>
      <c r="L56" s="26">
        <v>-174</v>
      </c>
      <c r="M56" s="26">
        <v>6029</v>
      </c>
      <c r="N56" s="26">
        <v>47.91</v>
      </c>
      <c r="O56" s="26">
        <v>2.15</v>
      </c>
      <c r="P56" s="26">
        <v>-1.65</v>
      </c>
      <c r="Q56" s="26">
        <v>17590.349999999999</v>
      </c>
    </row>
    <row r="57" spans="3:17" x14ac:dyDescent="0.25">
      <c r="C57" s="26">
        <v>16700</v>
      </c>
      <c r="D57" s="26" t="s">
        <v>38</v>
      </c>
      <c r="E57" s="26">
        <v>641</v>
      </c>
      <c r="F57" s="26">
        <v>-34</v>
      </c>
      <c r="G57" s="26">
        <v>48</v>
      </c>
      <c r="H57" s="26">
        <v>0</v>
      </c>
      <c r="I57" s="26">
        <v>885</v>
      </c>
      <c r="J57" s="26">
        <v>14.049999999999956</v>
      </c>
      <c r="K57" s="26">
        <v>34195</v>
      </c>
      <c r="L57" s="26">
        <v>-4540</v>
      </c>
      <c r="M57" s="26">
        <v>102255</v>
      </c>
      <c r="N57" s="26">
        <v>46.09</v>
      </c>
      <c r="O57" s="26">
        <v>2.15</v>
      </c>
      <c r="P57" s="26">
        <v>-1.9</v>
      </c>
      <c r="Q57" s="26">
        <v>17591.400000000001</v>
      </c>
    </row>
    <row r="58" spans="3:17" x14ac:dyDescent="0.25">
      <c r="C58" s="26">
        <v>16750</v>
      </c>
      <c r="D58" s="26" t="s">
        <v>38</v>
      </c>
      <c r="E58" s="26">
        <v>50</v>
      </c>
      <c r="F58" s="26">
        <v>0</v>
      </c>
      <c r="G58" s="26">
        <v>6</v>
      </c>
      <c r="H58" s="26">
        <v>0</v>
      </c>
      <c r="I58" s="26">
        <v>830.75</v>
      </c>
      <c r="J58" s="26">
        <v>91.100000000000023</v>
      </c>
      <c r="K58" s="26">
        <v>4521</v>
      </c>
      <c r="L58" s="26">
        <v>-3709</v>
      </c>
      <c r="M58" s="26">
        <v>16054</v>
      </c>
      <c r="N58" s="26">
        <v>44.08</v>
      </c>
      <c r="O58" s="26">
        <v>2.35</v>
      </c>
      <c r="P58" s="26">
        <v>-2.1</v>
      </c>
      <c r="Q58" s="26">
        <v>17590.349999999999</v>
      </c>
    </row>
    <row r="59" spans="3:17" x14ac:dyDescent="0.25">
      <c r="C59" s="26">
        <v>16800</v>
      </c>
      <c r="D59" s="26" t="s">
        <v>38</v>
      </c>
      <c r="E59" s="26">
        <v>1053</v>
      </c>
      <c r="F59" s="26">
        <v>-29</v>
      </c>
      <c r="G59" s="26">
        <v>82</v>
      </c>
      <c r="H59" s="26">
        <v>50.69</v>
      </c>
      <c r="I59" s="26">
        <v>801.45</v>
      </c>
      <c r="J59" s="26">
        <v>35.150000000000091</v>
      </c>
      <c r="K59" s="26">
        <v>71686</v>
      </c>
      <c r="L59" s="26">
        <v>13507</v>
      </c>
      <c r="M59" s="26">
        <v>166633</v>
      </c>
      <c r="N59" s="26">
        <v>42.4</v>
      </c>
      <c r="O59" s="26">
        <v>2.5499999999999998</v>
      </c>
      <c r="P59" s="26">
        <v>-2.5</v>
      </c>
      <c r="Q59" s="26">
        <v>17591.400000000001</v>
      </c>
    </row>
    <row r="60" spans="3:17" x14ac:dyDescent="0.25">
      <c r="C60" s="26">
        <v>16850</v>
      </c>
      <c r="D60" s="26" t="s">
        <v>38</v>
      </c>
      <c r="E60" s="26">
        <v>32</v>
      </c>
      <c r="F60" s="26">
        <v>-1</v>
      </c>
      <c r="G60" s="26">
        <v>12</v>
      </c>
      <c r="H60" s="26">
        <v>0</v>
      </c>
      <c r="I60" s="26">
        <v>751.2</v>
      </c>
      <c r="J60" s="26">
        <v>28.5</v>
      </c>
      <c r="K60" s="26">
        <v>5293</v>
      </c>
      <c r="L60" s="26">
        <v>-878</v>
      </c>
      <c r="M60" s="26">
        <v>16410</v>
      </c>
      <c r="N60" s="26">
        <v>40.18</v>
      </c>
      <c r="O60" s="26">
        <v>2.6</v>
      </c>
      <c r="P60" s="26">
        <v>-2.85</v>
      </c>
      <c r="Q60" s="26">
        <v>17591.400000000001</v>
      </c>
    </row>
    <row r="61" spans="3:17" x14ac:dyDescent="0.25">
      <c r="C61" s="26">
        <v>16900</v>
      </c>
      <c r="D61" s="26" t="s">
        <v>38</v>
      </c>
      <c r="E61" s="26">
        <v>151</v>
      </c>
      <c r="F61" s="26">
        <v>-21</v>
      </c>
      <c r="G61" s="26">
        <v>75</v>
      </c>
      <c r="H61" s="26">
        <v>40.61</v>
      </c>
      <c r="I61" s="26">
        <v>698.05</v>
      </c>
      <c r="J61" s="26">
        <v>28.699999999999932</v>
      </c>
      <c r="K61" s="26">
        <v>30752</v>
      </c>
      <c r="L61" s="26">
        <v>4356</v>
      </c>
      <c r="M61" s="26">
        <v>98404</v>
      </c>
      <c r="N61" s="26">
        <v>38.25</v>
      </c>
      <c r="O61" s="26">
        <v>2.7</v>
      </c>
      <c r="P61" s="26">
        <v>-3.3</v>
      </c>
      <c r="Q61" s="26">
        <v>17591.400000000001</v>
      </c>
    </row>
    <row r="62" spans="3:17" x14ac:dyDescent="0.25">
      <c r="C62" s="26">
        <v>16950</v>
      </c>
      <c r="D62" s="26" t="s">
        <v>38</v>
      </c>
      <c r="E62" s="26">
        <v>51</v>
      </c>
      <c r="F62" s="26">
        <v>0</v>
      </c>
      <c r="G62" s="26">
        <v>3</v>
      </c>
      <c r="H62" s="26">
        <v>0</v>
      </c>
      <c r="I62" s="26">
        <v>632.9</v>
      </c>
      <c r="J62" s="26">
        <v>19.600000000000023</v>
      </c>
      <c r="K62" s="26">
        <v>7808</v>
      </c>
      <c r="L62" s="26">
        <v>193</v>
      </c>
      <c r="M62" s="26">
        <v>29703</v>
      </c>
      <c r="N62" s="26">
        <v>36.06</v>
      </c>
      <c r="O62" s="26">
        <v>2.85</v>
      </c>
      <c r="P62" s="26">
        <v>-3.85</v>
      </c>
      <c r="Q62" s="26">
        <v>17591.400000000001</v>
      </c>
    </row>
    <row r="63" spans="3:17" x14ac:dyDescent="0.25">
      <c r="C63" s="26">
        <v>17000</v>
      </c>
      <c r="D63" s="26" t="s">
        <v>38</v>
      </c>
      <c r="E63" s="26">
        <v>5027</v>
      </c>
      <c r="F63" s="26">
        <v>-437</v>
      </c>
      <c r="G63" s="26">
        <v>2832</v>
      </c>
      <c r="H63" s="26">
        <v>37.31</v>
      </c>
      <c r="I63" s="26">
        <v>601.20000000000005</v>
      </c>
      <c r="J63" s="26">
        <v>31.550000000000068</v>
      </c>
      <c r="K63" s="26">
        <v>78392</v>
      </c>
      <c r="L63" s="26">
        <v>-1765</v>
      </c>
      <c r="M63" s="26">
        <v>240202</v>
      </c>
      <c r="N63" s="26">
        <v>34.28</v>
      </c>
      <c r="O63" s="26">
        <v>3.3</v>
      </c>
      <c r="P63" s="26">
        <v>-4.05</v>
      </c>
      <c r="Q63" s="26">
        <v>17591.400000000001</v>
      </c>
    </row>
    <row r="64" spans="3:17" x14ac:dyDescent="0.25">
      <c r="C64" s="26">
        <v>17050</v>
      </c>
      <c r="D64" s="26" t="s">
        <v>38</v>
      </c>
      <c r="E64" s="26">
        <v>154</v>
      </c>
      <c r="F64" s="26">
        <v>-19</v>
      </c>
      <c r="G64" s="26">
        <v>38</v>
      </c>
      <c r="H64" s="26">
        <v>0</v>
      </c>
      <c r="I64" s="26">
        <v>538</v>
      </c>
      <c r="J64" s="26">
        <v>14.549999999999956</v>
      </c>
      <c r="K64" s="26">
        <v>7944</v>
      </c>
      <c r="L64" s="26">
        <v>17</v>
      </c>
      <c r="M64" s="26">
        <v>44215</v>
      </c>
      <c r="N64" s="26">
        <v>32.130000000000003</v>
      </c>
      <c r="O64" s="26">
        <v>3.45</v>
      </c>
      <c r="P64" s="26">
        <v>-4.6499999999999995</v>
      </c>
      <c r="Q64" s="26">
        <v>17591.400000000001</v>
      </c>
    </row>
    <row r="65" spans="3:17" x14ac:dyDescent="0.25">
      <c r="C65" s="26">
        <v>17100</v>
      </c>
      <c r="D65" s="26" t="s">
        <v>38</v>
      </c>
      <c r="E65" s="26">
        <v>623</v>
      </c>
      <c r="F65" s="26">
        <v>-149</v>
      </c>
      <c r="G65" s="26">
        <v>530</v>
      </c>
      <c r="H65" s="26">
        <v>34.49</v>
      </c>
      <c r="I65" s="26">
        <v>502</v>
      </c>
      <c r="J65" s="26">
        <v>30.050000000000011</v>
      </c>
      <c r="K65" s="26">
        <v>36081</v>
      </c>
      <c r="L65" s="26">
        <v>-127</v>
      </c>
      <c r="M65" s="26">
        <v>177639</v>
      </c>
      <c r="N65" s="26">
        <v>30.21</v>
      </c>
      <c r="O65" s="26">
        <v>3.85</v>
      </c>
      <c r="P65" s="26">
        <v>-5.25</v>
      </c>
      <c r="Q65" s="26">
        <v>17591.400000000001</v>
      </c>
    </row>
    <row r="66" spans="3:17" x14ac:dyDescent="0.25">
      <c r="C66" s="26">
        <v>17150</v>
      </c>
      <c r="D66" s="26" t="s">
        <v>38</v>
      </c>
      <c r="E66" s="26">
        <v>218</v>
      </c>
      <c r="F66" s="26">
        <v>-104</v>
      </c>
      <c r="G66" s="26">
        <v>246</v>
      </c>
      <c r="H66" s="26">
        <v>34.5</v>
      </c>
      <c r="I66" s="26">
        <v>455.1</v>
      </c>
      <c r="J66" s="26">
        <v>32.050000000000011</v>
      </c>
      <c r="K66" s="26">
        <v>13322</v>
      </c>
      <c r="L66" s="26">
        <v>-1303</v>
      </c>
      <c r="M66" s="26">
        <v>91238</v>
      </c>
      <c r="N66" s="26">
        <v>28.52</v>
      </c>
      <c r="O66" s="26">
        <v>4.5</v>
      </c>
      <c r="P66" s="26">
        <v>-6.0500000000000007</v>
      </c>
      <c r="Q66" s="26">
        <v>17590.349999999999</v>
      </c>
    </row>
    <row r="67" spans="3:17" x14ac:dyDescent="0.25">
      <c r="C67" s="26">
        <v>17200</v>
      </c>
      <c r="D67" s="26" t="s">
        <v>38</v>
      </c>
      <c r="E67" s="26">
        <v>2536</v>
      </c>
      <c r="F67" s="26">
        <v>-364</v>
      </c>
      <c r="G67" s="26">
        <v>3569</v>
      </c>
      <c r="H67" s="26">
        <v>29.83</v>
      </c>
      <c r="I67" s="26">
        <v>405.15</v>
      </c>
      <c r="J67" s="26">
        <v>31.599999999999969</v>
      </c>
      <c r="K67" s="26">
        <v>55947</v>
      </c>
      <c r="L67" s="26">
        <v>-3913</v>
      </c>
      <c r="M67" s="26">
        <v>374156</v>
      </c>
      <c r="N67" s="26">
        <v>26.98</v>
      </c>
      <c r="O67" s="26">
        <v>5.5</v>
      </c>
      <c r="P67" s="26">
        <v>-6.6999999999999993</v>
      </c>
      <c r="Q67" s="26">
        <v>17590.349999999999</v>
      </c>
    </row>
    <row r="68" spans="3:17" x14ac:dyDescent="0.25">
      <c r="C68" s="26">
        <v>17250</v>
      </c>
      <c r="D68" s="26" t="s">
        <v>38</v>
      </c>
      <c r="E68" s="26">
        <v>849</v>
      </c>
      <c r="F68" s="26">
        <v>-236</v>
      </c>
      <c r="G68" s="26">
        <v>1120</v>
      </c>
      <c r="H68" s="26">
        <v>27.47</v>
      </c>
      <c r="I68" s="26">
        <v>356</v>
      </c>
      <c r="J68" s="26">
        <v>30.5</v>
      </c>
      <c r="K68" s="26">
        <v>21016</v>
      </c>
      <c r="L68" s="26">
        <v>1325</v>
      </c>
      <c r="M68" s="26">
        <v>194933</v>
      </c>
      <c r="N68" s="26">
        <v>25.27</v>
      </c>
      <c r="O68" s="26">
        <v>6.65</v>
      </c>
      <c r="P68" s="26">
        <v>-7.6</v>
      </c>
      <c r="Q68" s="26">
        <v>17590.349999999999</v>
      </c>
    </row>
    <row r="69" spans="3:17" x14ac:dyDescent="0.25">
      <c r="C69" s="26">
        <v>17300</v>
      </c>
      <c r="D69" s="26" t="s">
        <v>38</v>
      </c>
      <c r="E69" s="26">
        <v>3961</v>
      </c>
      <c r="F69" s="26">
        <v>-5444</v>
      </c>
      <c r="G69" s="26">
        <v>36570</v>
      </c>
      <c r="H69" s="26">
        <v>25.8</v>
      </c>
      <c r="I69" s="26">
        <v>302.39999999999998</v>
      </c>
      <c r="J69" s="26">
        <v>22.049999999999955</v>
      </c>
      <c r="K69" s="26">
        <v>60514</v>
      </c>
      <c r="L69" s="26">
        <v>-2991</v>
      </c>
      <c r="M69" s="26">
        <v>543763</v>
      </c>
      <c r="N69" s="26">
        <v>23.85</v>
      </c>
      <c r="O69" s="26">
        <v>8.75</v>
      </c>
      <c r="P69" s="26">
        <v>-8.1999999999999993</v>
      </c>
      <c r="Q69" s="26">
        <v>17590.349999999999</v>
      </c>
    </row>
    <row r="70" spans="3:17" x14ac:dyDescent="0.25">
      <c r="C70" s="26">
        <v>17350</v>
      </c>
      <c r="D70" s="26" t="s">
        <v>38</v>
      </c>
      <c r="E70" s="26">
        <v>1832</v>
      </c>
      <c r="F70" s="26">
        <v>-629</v>
      </c>
      <c r="G70" s="26">
        <v>11630</v>
      </c>
      <c r="H70" s="26">
        <v>24</v>
      </c>
      <c r="I70" s="26">
        <v>254.4</v>
      </c>
      <c r="J70" s="26">
        <v>21.25</v>
      </c>
      <c r="K70" s="26">
        <v>27754</v>
      </c>
      <c r="L70" s="26">
        <v>1451</v>
      </c>
      <c r="M70" s="26">
        <v>329417</v>
      </c>
      <c r="N70" s="26">
        <v>22.32</v>
      </c>
      <c r="O70" s="26">
        <v>11.35</v>
      </c>
      <c r="P70" s="26">
        <v>-10.15</v>
      </c>
      <c r="Q70" s="26">
        <v>17590.349999999999</v>
      </c>
    </row>
    <row r="71" spans="3:17" x14ac:dyDescent="0.25">
      <c r="C71" s="26">
        <v>17400</v>
      </c>
      <c r="D71" s="26" t="s">
        <v>38</v>
      </c>
      <c r="E71" s="26">
        <v>15748</v>
      </c>
      <c r="F71" s="26">
        <v>-12064</v>
      </c>
      <c r="G71" s="26">
        <v>156863</v>
      </c>
      <c r="H71" s="26">
        <v>22.67</v>
      </c>
      <c r="I71" s="26">
        <v>207.1</v>
      </c>
      <c r="J71" s="26">
        <v>16.849999999999994</v>
      </c>
      <c r="K71" s="26">
        <v>78860</v>
      </c>
      <c r="L71" s="26">
        <v>5180</v>
      </c>
      <c r="M71" s="26">
        <v>797128</v>
      </c>
      <c r="N71" s="26">
        <v>21.07</v>
      </c>
      <c r="O71" s="26">
        <v>15.7</v>
      </c>
      <c r="P71" s="26">
        <v>-12.900000000000002</v>
      </c>
      <c r="Q71" s="26">
        <v>17590.349999999999</v>
      </c>
    </row>
    <row r="72" spans="3:17" x14ac:dyDescent="0.25">
      <c r="C72" s="26">
        <v>17450</v>
      </c>
      <c r="D72" s="26" t="s">
        <v>38</v>
      </c>
      <c r="E72" s="26">
        <v>7938</v>
      </c>
      <c r="F72" s="26">
        <v>-4001</v>
      </c>
      <c r="G72" s="26">
        <v>117704</v>
      </c>
      <c r="H72" s="26">
        <v>20.34</v>
      </c>
      <c r="I72" s="26">
        <v>164.85</v>
      </c>
      <c r="J72" s="26">
        <v>14.299999999999985</v>
      </c>
      <c r="K72" s="26">
        <v>32989</v>
      </c>
      <c r="L72" s="26">
        <v>9275</v>
      </c>
      <c r="M72" s="26">
        <v>403038</v>
      </c>
      <c r="N72" s="26">
        <v>19.59</v>
      </c>
      <c r="O72" s="26">
        <v>21.2</v>
      </c>
      <c r="P72" s="26">
        <v>-17.000000000000004</v>
      </c>
      <c r="Q72" s="26">
        <v>17591.400000000001</v>
      </c>
    </row>
    <row r="73" spans="3:17" x14ac:dyDescent="0.25">
      <c r="C73" s="26">
        <v>17500</v>
      </c>
      <c r="D73" s="26" t="s">
        <v>38</v>
      </c>
      <c r="E73" s="26">
        <v>40526</v>
      </c>
      <c r="F73" s="26">
        <v>-12714</v>
      </c>
      <c r="G73" s="26">
        <v>814123</v>
      </c>
      <c r="H73" s="26">
        <v>19.38</v>
      </c>
      <c r="I73" s="26">
        <v>123.55</v>
      </c>
      <c r="J73" s="26">
        <v>8.75</v>
      </c>
      <c r="K73" s="26">
        <v>92856</v>
      </c>
      <c r="L73" s="26">
        <v>33718</v>
      </c>
      <c r="M73" s="26">
        <v>1329966</v>
      </c>
      <c r="N73" s="26">
        <v>18.13</v>
      </c>
      <c r="O73" s="26">
        <v>30.1</v>
      </c>
      <c r="P73" s="26">
        <v>-22</v>
      </c>
      <c r="Q73" s="26">
        <v>17591.400000000001</v>
      </c>
    </row>
    <row r="74" spans="3:17" x14ac:dyDescent="0.25">
      <c r="C74" s="26">
        <v>17550</v>
      </c>
      <c r="D74" s="26" t="s">
        <v>38</v>
      </c>
      <c r="E74" s="26">
        <v>31969</v>
      </c>
      <c r="F74" s="26">
        <v>2227</v>
      </c>
      <c r="G74" s="26">
        <v>804131</v>
      </c>
      <c r="H74" s="26">
        <v>17.93</v>
      </c>
      <c r="I74" s="26">
        <v>86.8</v>
      </c>
      <c r="J74" s="26">
        <v>2.3999999999999915</v>
      </c>
      <c r="K74" s="26">
        <v>43265</v>
      </c>
      <c r="L74" s="26">
        <v>27404</v>
      </c>
      <c r="M74" s="26">
        <v>884163</v>
      </c>
      <c r="N74" s="26">
        <v>16.75</v>
      </c>
      <c r="O74" s="26">
        <v>43.25</v>
      </c>
      <c r="P74" s="26">
        <v>-28.700000000000003</v>
      </c>
      <c r="Q74" s="26">
        <v>17591.400000000001</v>
      </c>
    </row>
    <row r="75" spans="3:17" x14ac:dyDescent="0.25">
      <c r="C75" s="26">
        <v>17600</v>
      </c>
      <c r="D75" s="26" t="s">
        <v>38</v>
      </c>
      <c r="E75" s="26">
        <v>125052</v>
      </c>
      <c r="F75" s="26">
        <v>55934</v>
      </c>
      <c r="G75" s="26">
        <v>2079674</v>
      </c>
      <c r="H75" s="26">
        <v>16.850000000000001</v>
      </c>
      <c r="I75" s="26">
        <v>56.85</v>
      </c>
      <c r="J75" s="26">
        <v>-2.6499999999999986</v>
      </c>
      <c r="K75" s="26">
        <v>65011</v>
      </c>
      <c r="L75" s="26">
        <v>42691</v>
      </c>
      <c r="M75" s="26">
        <v>1140284</v>
      </c>
      <c r="N75" s="26">
        <v>15.79</v>
      </c>
      <c r="O75" s="26">
        <v>63.15</v>
      </c>
      <c r="P75" s="26">
        <v>-33.6</v>
      </c>
      <c r="Q75" s="26">
        <v>17591.400000000001</v>
      </c>
    </row>
    <row r="76" spans="3:17" x14ac:dyDescent="0.25">
      <c r="C76" s="26">
        <v>17650</v>
      </c>
      <c r="D76" s="26" t="s">
        <v>38</v>
      </c>
      <c r="E76" s="26">
        <v>52796</v>
      </c>
      <c r="F76" s="26">
        <v>20465</v>
      </c>
      <c r="G76" s="26">
        <v>833691</v>
      </c>
      <c r="H76" s="26">
        <v>16.12</v>
      </c>
      <c r="I76" s="26">
        <v>34.25</v>
      </c>
      <c r="J76" s="26">
        <v>-5.9500000000000028</v>
      </c>
      <c r="K76" s="26">
        <v>7406</v>
      </c>
      <c r="L76" s="26">
        <v>3882</v>
      </c>
      <c r="M76" s="26">
        <v>202766</v>
      </c>
      <c r="N76" s="26">
        <v>14.91</v>
      </c>
      <c r="O76" s="26">
        <v>90.5</v>
      </c>
      <c r="P76" s="26">
        <v>-37.150000000000006</v>
      </c>
      <c r="Q76" s="26">
        <v>17591.400000000001</v>
      </c>
    </row>
    <row r="77" spans="3:17" x14ac:dyDescent="0.25">
      <c r="C77" s="26">
        <v>17700</v>
      </c>
      <c r="D77" s="26" t="s">
        <v>38</v>
      </c>
      <c r="E77" s="26">
        <v>103155</v>
      </c>
      <c r="F77" s="26">
        <v>18463</v>
      </c>
      <c r="G77" s="26">
        <v>1123942</v>
      </c>
      <c r="H77" s="26">
        <v>15.57</v>
      </c>
      <c r="I77" s="26">
        <v>19.100000000000001</v>
      </c>
      <c r="J77" s="26">
        <v>-7</v>
      </c>
      <c r="K77" s="26">
        <v>14712</v>
      </c>
      <c r="L77" s="26">
        <v>4942</v>
      </c>
      <c r="M77" s="26">
        <v>219670</v>
      </c>
      <c r="N77" s="26">
        <v>14.25</v>
      </c>
      <c r="O77" s="26">
        <v>125.65</v>
      </c>
      <c r="P77" s="26">
        <v>-39.599999999999994</v>
      </c>
      <c r="Q77" s="26">
        <v>17591.400000000001</v>
      </c>
    </row>
    <row r="78" spans="3:17" x14ac:dyDescent="0.25">
      <c r="C78" s="26">
        <v>17750</v>
      </c>
      <c r="D78" s="26" t="s">
        <v>38</v>
      </c>
      <c r="E78" s="26">
        <v>52909</v>
      </c>
      <c r="F78" s="26">
        <v>13201</v>
      </c>
      <c r="G78" s="26">
        <v>574987</v>
      </c>
      <c r="H78" s="26">
        <v>15.46</v>
      </c>
      <c r="I78" s="26">
        <v>10.1</v>
      </c>
      <c r="J78" s="26">
        <v>-6.65</v>
      </c>
      <c r="K78" s="26">
        <v>5168</v>
      </c>
      <c r="L78" s="26">
        <v>1866</v>
      </c>
      <c r="M78" s="26">
        <v>25939</v>
      </c>
      <c r="N78" s="26">
        <v>14.57</v>
      </c>
      <c r="O78" s="26">
        <v>167.9</v>
      </c>
      <c r="P78" s="26">
        <v>-35.199999999999989</v>
      </c>
      <c r="Q78" s="26">
        <v>17591.400000000001</v>
      </c>
    </row>
    <row r="79" spans="3:17" x14ac:dyDescent="0.25">
      <c r="C79" s="26">
        <v>17800</v>
      </c>
      <c r="D79" s="26" t="s">
        <v>38</v>
      </c>
      <c r="E79" s="26">
        <v>101106</v>
      </c>
      <c r="F79" s="26">
        <v>5322</v>
      </c>
      <c r="G79" s="26">
        <v>859438</v>
      </c>
      <c r="H79" s="26">
        <v>16.03</v>
      </c>
      <c r="I79" s="26">
        <v>5.6</v>
      </c>
      <c r="J79" s="26">
        <v>-5.4500000000000011</v>
      </c>
      <c r="K79" s="26">
        <v>10807</v>
      </c>
      <c r="L79" s="26">
        <v>5656</v>
      </c>
      <c r="M79" s="26">
        <v>46496</v>
      </c>
      <c r="N79" s="26">
        <v>13.03</v>
      </c>
      <c r="O79" s="26">
        <v>213.05</v>
      </c>
      <c r="P79" s="26">
        <v>-34.049999999999983</v>
      </c>
      <c r="Q79" s="26">
        <v>17590.349999999999</v>
      </c>
    </row>
    <row r="80" spans="3:17" x14ac:dyDescent="0.25">
      <c r="C80" s="26">
        <v>17850</v>
      </c>
      <c r="D80" s="26" t="s">
        <v>38</v>
      </c>
      <c r="E80" s="26">
        <v>41643</v>
      </c>
      <c r="F80" s="26">
        <v>6534</v>
      </c>
      <c r="G80" s="26">
        <v>331839</v>
      </c>
      <c r="H80" s="26">
        <v>16.88</v>
      </c>
      <c r="I80" s="26">
        <v>3.35</v>
      </c>
      <c r="J80" s="26">
        <v>-3.8</v>
      </c>
      <c r="K80" s="26">
        <v>825</v>
      </c>
      <c r="L80" s="26">
        <v>102</v>
      </c>
      <c r="M80" s="26">
        <v>2761</v>
      </c>
      <c r="N80" s="26">
        <v>10.94</v>
      </c>
      <c r="O80" s="26">
        <v>261.2</v>
      </c>
      <c r="P80" s="26">
        <v>-36</v>
      </c>
      <c r="Q80" s="26">
        <v>17591.400000000001</v>
      </c>
    </row>
    <row r="81" spans="3:17" x14ac:dyDescent="0.25">
      <c r="C81" s="26">
        <v>17900</v>
      </c>
      <c r="D81" s="26" t="s">
        <v>38</v>
      </c>
      <c r="E81" s="26">
        <v>53368</v>
      </c>
      <c r="F81" s="26">
        <v>-6436</v>
      </c>
      <c r="G81" s="26">
        <v>392216</v>
      </c>
      <c r="H81" s="26">
        <v>18.53</v>
      </c>
      <c r="I81" s="26">
        <v>2.5</v>
      </c>
      <c r="J81" s="26">
        <v>-2.5</v>
      </c>
      <c r="K81" s="26">
        <v>1446</v>
      </c>
      <c r="L81" s="26">
        <v>-215</v>
      </c>
      <c r="M81" s="26">
        <v>8739</v>
      </c>
      <c r="N81" s="26">
        <v>16.27</v>
      </c>
      <c r="O81" s="26">
        <v>310.25</v>
      </c>
      <c r="P81" s="26">
        <v>-32</v>
      </c>
      <c r="Q81" s="26">
        <v>17590.349999999999</v>
      </c>
    </row>
    <row r="82" spans="3:17" x14ac:dyDescent="0.25">
      <c r="C82" s="26">
        <v>17950</v>
      </c>
      <c r="D82" s="26" t="s">
        <v>38</v>
      </c>
      <c r="E82" s="26">
        <v>20033</v>
      </c>
      <c r="F82" s="26">
        <v>2112</v>
      </c>
      <c r="G82" s="26">
        <v>109246</v>
      </c>
      <c r="H82" s="26">
        <v>20.420000000000002</v>
      </c>
      <c r="I82" s="26">
        <v>2.1</v>
      </c>
      <c r="J82" s="26">
        <v>-1.75</v>
      </c>
      <c r="K82" s="26">
        <v>976</v>
      </c>
      <c r="L82" s="26">
        <v>19</v>
      </c>
      <c r="M82" s="26">
        <v>100</v>
      </c>
      <c r="N82" s="26">
        <v>0</v>
      </c>
      <c r="O82" s="26">
        <v>352.85</v>
      </c>
      <c r="P82" s="26">
        <v>-37.549999999999955</v>
      </c>
      <c r="Q82" s="26">
        <v>17590.349999999999</v>
      </c>
    </row>
    <row r="83" spans="3:17" x14ac:dyDescent="0.25">
      <c r="C83" s="26">
        <v>18000</v>
      </c>
      <c r="D83" s="26" t="s">
        <v>38</v>
      </c>
      <c r="E83" s="26">
        <v>116010</v>
      </c>
      <c r="F83" s="26">
        <v>-5142</v>
      </c>
      <c r="G83" s="26">
        <v>322434</v>
      </c>
      <c r="H83" s="26">
        <v>22.66</v>
      </c>
      <c r="I83" s="26">
        <v>2.0499999999999998</v>
      </c>
      <c r="J83" s="26">
        <v>-1.25</v>
      </c>
      <c r="K83" s="26">
        <v>10198</v>
      </c>
      <c r="L83" s="26">
        <v>-499</v>
      </c>
      <c r="M83" s="26">
        <v>4534</v>
      </c>
      <c r="N83" s="26">
        <v>19.25</v>
      </c>
      <c r="O83" s="26">
        <v>403.6</v>
      </c>
      <c r="P83" s="26">
        <v>-35</v>
      </c>
      <c r="Q83" s="26">
        <v>17590.349999999999</v>
      </c>
    </row>
    <row r="84" spans="3:17" x14ac:dyDescent="0.25">
      <c r="C84" s="26">
        <v>18050</v>
      </c>
      <c r="D84" s="26" t="s">
        <v>38</v>
      </c>
      <c r="E84" s="26">
        <v>13647</v>
      </c>
      <c r="F84" s="26">
        <v>-32</v>
      </c>
      <c r="G84" s="26">
        <v>36028</v>
      </c>
      <c r="H84" s="26">
        <v>24.56</v>
      </c>
      <c r="I84" s="26">
        <v>1.85</v>
      </c>
      <c r="J84" s="26">
        <v>-0.94999999999999962</v>
      </c>
      <c r="K84" s="26">
        <v>67</v>
      </c>
      <c r="L84" s="26">
        <v>0</v>
      </c>
      <c r="M84" s="26">
        <v>5</v>
      </c>
      <c r="N84" s="26">
        <v>28.33</v>
      </c>
      <c r="O84" s="26">
        <v>460.3</v>
      </c>
      <c r="P84" s="26">
        <v>-28.849999999999969</v>
      </c>
      <c r="Q84" s="26">
        <v>17591.400000000001</v>
      </c>
    </row>
    <row r="85" spans="3:17" x14ac:dyDescent="0.25">
      <c r="C85" s="26">
        <v>18100</v>
      </c>
      <c r="D85" s="26" t="s">
        <v>38</v>
      </c>
      <c r="E85" s="26">
        <v>42265</v>
      </c>
      <c r="F85" s="26">
        <v>1154</v>
      </c>
      <c r="G85" s="26">
        <v>141735</v>
      </c>
      <c r="H85" s="26">
        <v>26.13</v>
      </c>
      <c r="I85" s="26">
        <v>1.65</v>
      </c>
      <c r="J85" s="26">
        <v>-0.70000000000000018</v>
      </c>
      <c r="K85" s="26">
        <v>148</v>
      </c>
      <c r="L85" s="26">
        <v>-31</v>
      </c>
      <c r="M85" s="26">
        <v>235</v>
      </c>
      <c r="N85" s="26">
        <v>39.4</v>
      </c>
      <c r="O85" s="26">
        <v>520</v>
      </c>
      <c r="P85" s="26">
        <v>-17.600000000000023</v>
      </c>
      <c r="Q85" s="26">
        <v>17591.400000000001</v>
      </c>
    </row>
    <row r="86" spans="3:17" x14ac:dyDescent="0.25">
      <c r="C86" s="26">
        <v>18150</v>
      </c>
      <c r="D86" s="26" t="s">
        <v>38</v>
      </c>
      <c r="E86" s="26">
        <v>6854</v>
      </c>
      <c r="F86" s="26">
        <v>-563</v>
      </c>
      <c r="G86" s="26">
        <v>11132</v>
      </c>
      <c r="H86" s="26">
        <v>28.02</v>
      </c>
      <c r="I86" s="26">
        <v>1.65</v>
      </c>
      <c r="J86" s="26">
        <v>-0.60000000000000009</v>
      </c>
      <c r="K86" s="26">
        <v>53</v>
      </c>
      <c r="L86" s="26">
        <v>13</v>
      </c>
      <c r="M86" s="26">
        <v>20</v>
      </c>
      <c r="N86" s="26">
        <v>42.25</v>
      </c>
      <c r="O86" s="26">
        <v>570</v>
      </c>
      <c r="P86" s="26">
        <v>-169</v>
      </c>
      <c r="Q86" s="26">
        <v>17591.400000000001</v>
      </c>
    </row>
    <row r="87" spans="3:17" x14ac:dyDescent="0.25">
      <c r="C87" s="26">
        <v>18200</v>
      </c>
      <c r="D87" s="26" t="s">
        <v>38</v>
      </c>
      <c r="E87" s="26">
        <v>48715</v>
      </c>
      <c r="F87" s="26">
        <v>475</v>
      </c>
      <c r="G87" s="26">
        <v>96188</v>
      </c>
      <c r="H87" s="26">
        <v>29.99</v>
      </c>
      <c r="I87" s="26">
        <v>1.55</v>
      </c>
      <c r="J87" s="26">
        <v>-0.45</v>
      </c>
      <c r="K87" s="26">
        <v>87</v>
      </c>
      <c r="L87" s="26">
        <v>-9</v>
      </c>
      <c r="M87" s="26">
        <v>33</v>
      </c>
      <c r="N87" s="26">
        <v>48.53</v>
      </c>
      <c r="O87" s="26">
        <v>625</v>
      </c>
      <c r="P87" s="26">
        <v>-63</v>
      </c>
      <c r="Q87" s="26">
        <v>17591.400000000001</v>
      </c>
    </row>
    <row r="88" spans="3:17" x14ac:dyDescent="0.25">
      <c r="C88" s="26">
        <v>18250</v>
      </c>
      <c r="D88" s="26" t="s">
        <v>38</v>
      </c>
      <c r="E88" s="26">
        <v>6519</v>
      </c>
      <c r="F88" s="26">
        <v>-87</v>
      </c>
      <c r="G88" s="26">
        <v>9759</v>
      </c>
      <c r="H88" s="26">
        <v>32.200000000000003</v>
      </c>
      <c r="I88" s="26">
        <v>1.55</v>
      </c>
      <c r="J88" s="26">
        <v>-0.45</v>
      </c>
      <c r="K88" s="26">
        <v>38</v>
      </c>
      <c r="L88" s="26">
        <v>8</v>
      </c>
      <c r="M88" s="26">
        <v>10</v>
      </c>
      <c r="N88" s="26">
        <v>0</v>
      </c>
      <c r="O88" s="26">
        <v>634.75</v>
      </c>
      <c r="P88" s="26">
        <v>-166.14999999999998</v>
      </c>
      <c r="Q88" s="26">
        <v>17590.349999999999</v>
      </c>
    </row>
    <row r="89" spans="3:17" x14ac:dyDescent="0.25">
      <c r="C89" s="26">
        <v>18300</v>
      </c>
      <c r="D89" s="26" t="s">
        <v>38</v>
      </c>
      <c r="E89" s="26">
        <v>31288</v>
      </c>
      <c r="F89" s="26">
        <v>850</v>
      </c>
      <c r="G89" s="26">
        <v>72822</v>
      </c>
      <c r="H89" s="26">
        <v>34.11</v>
      </c>
      <c r="I89" s="26">
        <v>1.5</v>
      </c>
      <c r="J89" s="26">
        <v>-0.30000000000000004</v>
      </c>
      <c r="K89" s="26">
        <v>51</v>
      </c>
      <c r="L89" s="26">
        <v>9</v>
      </c>
      <c r="M89" s="26">
        <v>20</v>
      </c>
      <c r="N89" s="26">
        <v>67.23</v>
      </c>
      <c r="O89" s="26">
        <v>747.5</v>
      </c>
      <c r="P89" s="26">
        <v>-179.60000000000002</v>
      </c>
      <c r="Q89" s="26">
        <v>17590.349999999999</v>
      </c>
    </row>
    <row r="90" spans="3:17" x14ac:dyDescent="0.25">
      <c r="C90" s="26">
        <v>18350</v>
      </c>
      <c r="D90" s="26" t="s">
        <v>38</v>
      </c>
      <c r="E90" s="26">
        <v>3471</v>
      </c>
      <c r="F90" s="26">
        <v>-234</v>
      </c>
      <c r="G90" s="26">
        <v>4357</v>
      </c>
      <c r="H90" s="26">
        <v>35.97</v>
      </c>
      <c r="I90" s="26">
        <v>1.5</v>
      </c>
      <c r="J90" s="26">
        <v>-0.19999999999999996</v>
      </c>
      <c r="K90" s="26">
        <v>25</v>
      </c>
      <c r="L90" s="26">
        <v>1</v>
      </c>
      <c r="M90" s="26">
        <v>2</v>
      </c>
      <c r="N90" s="26">
        <v>69.61</v>
      </c>
      <c r="O90" s="26">
        <v>795.95</v>
      </c>
      <c r="P90" s="26">
        <v>42.350000000000023</v>
      </c>
      <c r="Q90" s="26">
        <v>17590.349999999999</v>
      </c>
    </row>
    <row r="91" spans="3:17" x14ac:dyDescent="0.25">
      <c r="C91" s="26">
        <v>18400</v>
      </c>
      <c r="D91" s="26" t="s">
        <v>38</v>
      </c>
      <c r="E91" s="26">
        <v>27866</v>
      </c>
      <c r="F91" s="26">
        <v>-1617</v>
      </c>
      <c r="G91" s="26">
        <v>33576</v>
      </c>
      <c r="H91" s="26">
        <v>37.799999999999997</v>
      </c>
      <c r="I91" s="26">
        <v>1.4</v>
      </c>
      <c r="J91" s="26">
        <v>-0.30000000000000004</v>
      </c>
      <c r="K91" s="26">
        <v>23</v>
      </c>
      <c r="L91" s="26">
        <v>-1</v>
      </c>
      <c r="M91" s="26">
        <v>2</v>
      </c>
      <c r="N91" s="26">
        <v>0</v>
      </c>
      <c r="O91" s="26">
        <v>805.1</v>
      </c>
      <c r="P91" s="26">
        <v>-79.75</v>
      </c>
      <c r="Q91" s="26">
        <v>17590.349999999999</v>
      </c>
    </row>
    <row r="92" spans="3:17" x14ac:dyDescent="0.25">
      <c r="C92" s="26">
        <v>18450</v>
      </c>
      <c r="D92" s="26" t="s">
        <v>38</v>
      </c>
      <c r="E92" s="26">
        <v>3835</v>
      </c>
      <c r="F92" s="26">
        <v>-997</v>
      </c>
      <c r="G92" s="26">
        <v>3002</v>
      </c>
      <c r="H92" s="26">
        <v>39.78</v>
      </c>
      <c r="I92" s="26">
        <v>1.45</v>
      </c>
      <c r="J92" s="26">
        <v>-5.0000000000000051E-2</v>
      </c>
      <c r="K92" s="26">
        <v>4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17590.349999999999</v>
      </c>
    </row>
    <row r="93" spans="3:17" x14ac:dyDescent="0.25">
      <c r="C93" s="26">
        <v>18500</v>
      </c>
      <c r="D93" s="26" t="s">
        <v>38</v>
      </c>
      <c r="E93" s="26">
        <v>67357</v>
      </c>
      <c r="F93" s="26">
        <v>-11013</v>
      </c>
      <c r="G93" s="26">
        <v>97155</v>
      </c>
      <c r="H93" s="26">
        <v>41.16</v>
      </c>
      <c r="I93" s="26">
        <v>1.2</v>
      </c>
      <c r="J93" s="26">
        <v>-0.40000000000000013</v>
      </c>
      <c r="K93" s="26">
        <v>36</v>
      </c>
      <c r="L93" s="26">
        <v>0</v>
      </c>
      <c r="M93" s="26">
        <v>6</v>
      </c>
      <c r="N93" s="26">
        <v>0</v>
      </c>
      <c r="O93" s="26">
        <v>897.65</v>
      </c>
      <c r="P93" s="26">
        <v>-33.5</v>
      </c>
      <c r="Q93" s="26">
        <v>17591.400000000001</v>
      </c>
    </row>
    <row r="94" spans="3:17" x14ac:dyDescent="0.25">
      <c r="C94" s="26">
        <v>18550</v>
      </c>
      <c r="D94" s="26" t="s">
        <v>38</v>
      </c>
      <c r="E94" s="26">
        <v>829</v>
      </c>
      <c r="F94" s="26">
        <v>89</v>
      </c>
      <c r="G94" s="26">
        <v>460</v>
      </c>
      <c r="H94" s="26">
        <v>43.48</v>
      </c>
      <c r="I94" s="26">
        <v>1.25</v>
      </c>
      <c r="J94" s="26">
        <v>-0.30000000000000004</v>
      </c>
      <c r="K94" s="26">
        <v>8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17591.400000000001</v>
      </c>
    </row>
    <row r="95" spans="3:17" x14ac:dyDescent="0.25">
      <c r="C95" s="26">
        <v>18600</v>
      </c>
      <c r="D95" s="26" t="s">
        <v>38</v>
      </c>
      <c r="E95" s="26">
        <v>16054</v>
      </c>
      <c r="F95" s="26">
        <v>1614</v>
      </c>
      <c r="G95" s="26">
        <v>25249</v>
      </c>
      <c r="H95" s="26">
        <v>44.54</v>
      </c>
      <c r="I95" s="26">
        <v>1.1499999999999999</v>
      </c>
      <c r="J95" s="26">
        <v>-0.25</v>
      </c>
      <c r="K95" s="26">
        <v>4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17591.400000000001</v>
      </c>
    </row>
    <row r="96" spans="3:17" x14ac:dyDescent="0.25">
      <c r="C96" s="26">
        <v>18650</v>
      </c>
      <c r="D96" s="26" t="s">
        <v>38</v>
      </c>
      <c r="E96" s="26">
        <v>594</v>
      </c>
      <c r="F96" s="26">
        <v>-45</v>
      </c>
      <c r="G96" s="26">
        <v>414</v>
      </c>
      <c r="H96" s="26">
        <v>46.17</v>
      </c>
      <c r="I96" s="26">
        <v>1.1499999999999999</v>
      </c>
      <c r="J96" s="26">
        <v>4.9999999999999822E-2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17591.400000000001</v>
      </c>
    </row>
    <row r="97" spans="3:17" x14ac:dyDescent="0.25">
      <c r="C97" s="26">
        <v>18700</v>
      </c>
      <c r="D97" s="26" t="s">
        <v>38</v>
      </c>
      <c r="E97" s="26">
        <v>11644</v>
      </c>
      <c r="F97" s="26">
        <v>740</v>
      </c>
      <c r="G97" s="26">
        <v>12760</v>
      </c>
      <c r="H97" s="26">
        <v>48.03</v>
      </c>
      <c r="I97" s="26">
        <v>1.1000000000000001</v>
      </c>
      <c r="J97" s="26">
        <v>-0.14999999999999991</v>
      </c>
      <c r="K97" s="26">
        <v>5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17591.400000000001</v>
      </c>
    </row>
    <row r="98" spans="3:17" x14ac:dyDescent="0.25">
      <c r="C98" s="26">
        <v>18750</v>
      </c>
      <c r="D98" s="26" t="s">
        <v>38</v>
      </c>
      <c r="E98" s="26">
        <v>368</v>
      </c>
      <c r="F98" s="26">
        <v>2</v>
      </c>
      <c r="G98" s="26">
        <v>550</v>
      </c>
      <c r="H98" s="26">
        <v>48.77</v>
      </c>
      <c r="I98" s="26">
        <v>0.95</v>
      </c>
      <c r="J98" s="26">
        <v>-5.0000000000000051E-2</v>
      </c>
      <c r="K98" s="26">
        <v>1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17591.400000000001</v>
      </c>
    </row>
    <row r="99" spans="3:17" x14ac:dyDescent="0.25">
      <c r="C99" s="26">
        <v>18800</v>
      </c>
      <c r="D99" s="26" t="s">
        <v>38</v>
      </c>
      <c r="E99" s="26">
        <v>11254</v>
      </c>
      <c r="F99" s="26">
        <v>1373</v>
      </c>
      <c r="G99" s="26">
        <v>11154</v>
      </c>
      <c r="H99" s="26">
        <v>50.86</v>
      </c>
      <c r="I99" s="26">
        <v>0.9</v>
      </c>
      <c r="J99" s="26">
        <v>-4.9999999999999933E-2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17591.400000000001</v>
      </c>
    </row>
    <row r="100" spans="3:17" x14ac:dyDescent="0.25">
      <c r="C100" s="26">
        <v>18850</v>
      </c>
      <c r="D100" s="26" t="s">
        <v>38</v>
      </c>
      <c r="E100" s="26">
        <v>669</v>
      </c>
      <c r="F100" s="26">
        <v>266</v>
      </c>
      <c r="G100" s="26">
        <v>2259</v>
      </c>
      <c r="H100" s="26">
        <v>51.7</v>
      </c>
      <c r="I100" s="26">
        <v>0.9</v>
      </c>
      <c r="J100" s="26">
        <v>-9.9999999999999978E-2</v>
      </c>
      <c r="K100" s="26">
        <v>4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17591.400000000001</v>
      </c>
    </row>
    <row r="101" spans="3:17" x14ac:dyDescent="0.25">
      <c r="C101" s="26">
        <v>18900</v>
      </c>
      <c r="D101" s="26" t="s">
        <v>38</v>
      </c>
      <c r="E101" s="26">
        <v>14149</v>
      </c>
      <c r="F101" s="26">
        <v>-25</v>
      </c>
      <c r="G101" s="26">
        <v>10628</v>
      </c>
      <c r="H101" s="26">
        <v>53.1</v>
      </c>
      <c r="I101" s="26">
        <v>0.75</v>
      </c>
      <c r="J101" s="26">
        <v>-5.0000000000000051E-2</v>
      </c>
      <c r="K101" s="26">
        <v>9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17590.349999999999</v>
      </c>
    </row>
    <row r="102" spans="3:17" x14ac:dyDescent="0.25">
      <c r="C102" s="26">
        <v>18950</v>
      </c>
      <c r="D102" s="26" t="s">
        <v>38</v>
      </c>
      <c r="E102" s="26">
        <v>667</v>
      </c>
      <c r="F102" s="26">
        <v>141</v>
      </c>
      <c r="G102" s="26">
        <v>889</v>
      </c>
      <c r="H102" s="26">
        <v>55.2</v>
      </c>
      <c r="I102" s="26">
        <v>0.75</v>
      </c>
      <c r="J102" s="26">
        <v>-9.9999999999999978E-2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17591.400000000001</v>
      </c>
    </row>
    <row r="103" spans="3:17" x14ac:dyDescent="0.25">
      <c r="C103" s="26">
        <v>19000</v>
      </c>
      <c r="D103" s="26" t="s">
        <v>38</v>
      </c>
      <c r="E103" s="26">
        <v>43913</v>
      </c>
      <c r="F103" s="26">
        <v>-2569</v>
      </c>
      <c r="G103" s="26">
        <v>36908</v>
      </c>
      <c r="H103" s="26">
        <v>56.17</v>
      </c>
      <c r="I103" s="26">
        <v>0.65</v>
      </c>
      <c r="J103" s="26">
        <v>-4.9999999999999933E-2</v>
      </c>
      <c r="K103" s="26">
        <v>2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17591.400000000001</v>
      </c>
    </row>
    <row r="104" spans="3:17" x14ac:dyDescent="0.25">
      <c r="C104" s="26">
        <v>19050</v>
      </c>
      <c r="D104" s="26" t="s">
        <v>38</v>
      </c>
      <c r="E104" s="26">
        <v>267</v>
      </c>
      <c r="F104" s="26">
        <v>-3</v>
      </c>
      <c r="G104" s="26">
        <v>481</v>
      </c>
      <c r="H104" s="26">
        <v>57.01</v>
      </c>
      <c r="I104" s="26">
        <v>0.75</v>
      </c>
      <c r="J104" s="26">
        <v>-0.15000000000000002</v>
      </c>
      <c r="K104" s="26">
        <v>9</v>
      </c>
      <c r="L104" s="26">
        <v>0</v>
      </c>
      <c r="M104" s="26">
        <v>1</v>
      </c>
      <c r="N104" s="26">
        <v>103.92</v>
      </c>
      <c r="O104" s="26">
        <v>1487.3</v>
      </c>
      <c r="P104" s="26">
        <v>-140.04999999999995</v>
      </c>
      <c r="Q104" s="26">
        <v>17591.400000000001</v>
      </c>
    </row>
    <row r="105" spans="3:17" x14ac:dyDescent="0.25">
      <c r="C105" s="26">
        <v>19100</v>
      </c>
      <c r="D105" s="26" t="s">
        <v>38</v>
      </c>
      <c r="E105" s="26">
        <v>5479</v>
      </c>
      <c r="F105" s="26">
        <v>-197</v>
      </c>
      <c r="G105" s="26">
        <v>4638</v>
      </c>
      <c r="H105" s="26">
        <v>58.68</v>
      </c>
      <c r="I105" s="26">
        <v>0.6</v>
      </c>
      <c r="J105" s="26">
        <v>-0.20000000000000007</v>
      </c>
      <c r="K105" s="26">
        <v>1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17590.349999999999</v>
      </c>
    </row>
    <row r="106" spans="3:17" x14ac:dyDescent="0.25">
      <c r="C106" s="26">
        <v>19150</v>
      </c>
      <c r="D106" s="26" t="s">
        <v>38</v>
      </c>
      <c r="E106" s="26">
        <v>3586</v>
      </c>
      <c r="F106" s="26">
        <v>213</v>
      </c>
      <c r="G106" s="26">
        <v>2978</v>
      </c>
      <c r="H106" s="26">
        <v>60.81</v>
      </c>
      <c r="I106" s="26">
        <v>0.7</v>
      </c>
      <c r="J106" s="26">
        <v>4.9999999999999933E-2</v>
      </c>
      <c r="K106" s="26">
        <v>8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17591.400000000001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d 7 6 d 6 4 - e 2 9 8 - 4 0 3 8 - 9 7 3 9 - 3 7 6 b e 7 c 4 c c 4 8 "   x m l n s = " h t t p : / / s c h e m a s . m i c r o s o f t . c o m / D a t a M a s h u p " > A A A A A G k G A A B Q S w M E F A A C A A g A Y H M 2 U y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Y H M 2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z N l O z y / t J Y A M A A J 8 H A A A T A B w A R m 9 y b X V s Y X M v U 2 V j d G l v b j E u b S C i G A A o o B Q A A A A A A A A A A A A A A A A A A A A A A A A A A A C 9 V F 1 v 4 j g U f a / U / 2 C l L 6 A J S S g E m k V o x U C g t J S 2 f M 2 y V R / c x I C n j p 3 G T v m o O r 9 9 7 B D K Q j O z 0 j 4 s D 8 G + 5 9 5 7 j k 9 u z J E n M K N g u P 0 v 1 k 5 P T k / 4 A k b I B 2 c a C 1 W w 4 C 0 g p g V M f e w h / i d f B 0 + M 1 P v d 9 m i q g T o g S J y e A P k b s j j y k I x c c U a N F v P i A F G R + 4 a e j C a j Q q 5 5 T l s I E f I / T H O 5 X B q U I 9 U U G h 4 L T B h i 8 9 / 5 d P B w i a C P I l 5 / O N O g 5 6 F Q F B D 1 m I / p X K t r 8 w 0 O d e C j G Y E C y e y P H A L p P I Z z J H M Q L Y y H O q K 1 l 7 p l O E l S z F F U k C g V E r 9 h G 0 w I N G 3 D A r l v U g Z b c t A f g a J l W D U g A 5 V y D a w q 5 T x o h C F B 8 n z X W J h 2 q W q U K i B 3 f T m 6 6 e m A 4 G c E O s h 7 Z n n Q X E Q s Q K Z T M i y j b F e r x s U 5 G M I Z j H B a J T V 4 j D 1 j V N d K l u v a x V L z 3 K o 6 d s M t n z v l Z t M p f W 2 0 K r b j l M 5 / b O g w d s 3 2 s n o b + L f T q 9 Z T s 7 j u c N / z 1 s y B J k O 2 f + 1 8 W d i T S e i I 5 c 3 M N 8 f r X v 9 p j g a d 7 u A V P l + 3 2 l Z n M Z z d 0 q D 4 Z b 4 c 3 / 8 9 u r w I F + 3 X V a 8 8 f S 3 Z 8 e y e T 7 5 v N h d u t y v m b r k 1 m o l q F b 5 U g n 7 j 6 q 9 w 9 j L z J 9 O x N Q 6 a r D w U v j 2 Y O 7 1 p j z C P 2 N 3 7 q n u 3 7 N B l y K d W J b g v 1 7 X H x 3 x e 3 0 7 H D B O B 1 F j V 0 0 F 5 2 E U e 0 w w f C i j R X f h B 7 X f Y m S Z H 6 B V F Q j Y Q D I z g E 0 F q + J K F 0 Z b + 9 j A X O V W i g 2 F I s J A 9 j G T x d d 1 n Y i H H I 5 f X A Y 0 J 2 T 3 d l Y j g B J I Y c c O N I h b l P 8 j c V Q i p L 7 m a j M Q B L e 6 p t s g A e S z y t 2 A u U 5 s O t F 2 t D t 4 0 L i I 5 E H e R n G g F o V W I o 3 V r O 6 P a n Z u k u 9 q 7 S k 3 L j K O S X f i w d B d N W 6 Q 7 1 W p / m A G S W h P r t z j f n y a F 0 n g u 4 + D 6 f x T U d I / k H Q i i M M i W o 4 C 9 m s / K 9 b e 3 Y 4 p G r 3 d o 3 N a L u / F I e 3 / P e q W q 4 P f v 8 1 j g j k a x s B D R L l U T y o U C 5 G V F 5 / I e u z 2 K C y Y g G U X y r v I n q k 3 i D g 7 k R C Y B K L C c z b U K E s j F h 6 v b d u m B J K d x z J c E f 0 W a g J n M C Z J J n y A H G v 5 B o W U 5 q K z 9 v Y G H Z q d v 4 / 9 z T 6 5 i S R + R t f z s k y 9 8 a 6 h U 8 c l P F f u V C o V l K l F A p h o F H C j a t 9 / t P i n L n 5 5 g m m l y 7 S d Q S w E C L Q A U A A I A C A B g c z Z T L 7 5 2 I 6 c A A A D 4 A A A A E g A A A A A A A A A A A A A A A A A A A A A A Q 2 9 u Z m l n L 1 B h Y 2 t h Z 2 U u e G 1 s U E s B A i 0 A F A A C A A g A Y H M 2 U w / K 6 a u k A A A A 6 Q A A A B M A A A A A A A A A A A A A A A A A 8 w A A A F t D b 2 5 0 Z W 5 0 X 1 R 5 c G V z X S 5 4 b W x Q S w E C L Q A U A A I A C A B g c z Z T s 8 v 7 S W A D A A C f B w A A E w A A A A A A A A A A A A A A A A D k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G g A A A A A A A C U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H R p b 2 4 t Y 2 h h a W 4 t a W 5 k a W N l c y U z R n N 5 b W J v b C U z R E 5 J R l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9 w d G l v b l 9 j a G F p b l 9 p b m R p Y 2 V z X 3 N 5 b W J v b F 9 O S U Z U W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R B V E F C Q V N F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j J U M D g 6 N T c 6 M D A u M z Y 3 N z Y 3 N l o i I C 8 + P E V u d H J 5 I F R 5 c G U 9 I k Z p b G x D b 2 x 1 b W 5 U e X B l c y I g V m F s d W U 9 I n N B Q U F B Q U F B Q U F B Q U F B Q U F B Q U F B Q S I g L z 4 8 R W 5 0 c n k g V H l w Z T 0 i R m l s b E N v b H V t b k 5 h b W V z I i B W Y W x 1 Z T 0 i c 1 s m c X V v d D t D b 2 x 1 b W 4 x L n N 0 c m l r Z V B y a W N l J n F 1 b 3 Q 7 L C Z x d W 9 0 O 0 N v b H V t b j E u Z X h w a X J 5 R G F 0 Z S Z x d W 9 0 O y w m c X V v d D t D Q U x M L m 9 w Z W 5 J b n R l c m V z d C Z x d W 9 0 O y w m c X V v d D t D Q U x M L m N o Y W 5 n Z W l u T 3 B l b k l u d G V y Z X N 0 J n F 1 b 3 Q 7 L C Z x d W 9 0 O 0 N B T E w u d G 9 0 Y W x U c m F k Z W R W b 2 x 1 b W U m c X V v d D s s J n F 1 b 3 Q 7 Q 0 F M T C 5 p b X B s a W V k V m 9 s Y X R p b G l 0 e S Z x d W 9 0 O y w m c X V v d D t D Q U x M L m x h c 3 R Q c m l j Z S Z x d W 9 0 O y w m c X V v d D t D Q U x M L m N o Y W 5 n Z S Z x d W 9 0 O y w m c X V v d D t Q V V Q u b 3 B l b k l u d G V y Z X N 0 J n F 1 b 3 Q 7 L C Z x d W 9 0 O 1 B V V C 5 j a G F u Z 2 V p b k 9 w Z W 5 J b n R l c m V z d C Z x d W 9 0 O y w m c X V v d D t Q V V Q u d G 9 0 Y W x U c m F k Z W R W b 2 x 1 b W U m c X V v d D s s J n F 1 b 3 Q 7 U F V U L m l t c G x p Z W R W b 2 x h d G l s a X R 5 J n F 1 b 3 Q 7 L C Z x d W 9 0 O 1 B V V C 5 s Y X N 0 U H J p Y 2 U m c X V v d D s s J n F 1 b 3 Q 7 U F V U L m N o Y W 5 n Z S Z x d W 9 0 O y w m c X V v d D t Q V V Q u d W 5 k Z X J s e W l u Z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G l v b i 1 j a G F p b i 1 p b m R p Y 2 V z P 3 N 5 b W J v b D 1 O S U Z U W S 9 F e H B h b m R l Z C B D b 2 x 1 b W 4 x L n t D b 2 x 1 b W 4 x L n N 0 c m l r Z V B y a W N l L D B 9 J n F 1 b 3 Q 7 L C Z x d W 9 0 O 1 N l Y 3 R p b 2 4 x L 2 9 w d G l v b i 1 j a G F p b i 1 p b m R p Y 2 V z P 3 N 5 b W J v b D 1 O S U Z U W S 9 F e H B h b m R l Z C B D b 2 x 1 b W 4 x L n t D b 2 x 1 b W 4 x L m V 4 c G l y e U R h d G U s M X 0 m c X V v d D s s J n F 1 b 3 Q 7 U 2 V j d G l v b j E v b 3 B 0 a W 9 u L W N o Y W l u L W l u Z G l j Z X M / c 3 l t Y m 9 s P U 5 J R l R Z L 0 V 4 c G F u Z G V k I E N B T E w u e 0 N B T E w u b 3 B l b k l u d G V y Z X N 0 L D J 9 J n F 1 b 3 Q 7 L C Z x d W 9 0 O 1 N l Y 3 R p b 2 4 x L 2 9 w d G l v b i 1 j a G F p b i 1 p b m R p Y 2 V z P 3 N 5 b W J v b D 1 O S U Z U W S 9 F e H B h b m R l Z C B D Q U x M L n t D Q U x M L m N o Y W 5 n Z W l u T 3 B l b k l u d G V y Z X N 0 L D N 9 J n F 1 b 3 Q 7 L C Z x d W 9 0 O 1 N l Y 3 R p b 2 4 x L 2 9 w d G l v b i 1 j a G F p b i 1 p b m R p Y 2 V z P 3 N 5 b W J v b D 1 O S U Z U W S 9 F e H B h b m R l Z C B D Q U x M L n t D Q U x M L n R v d G F s V H J h Z G V k V m 9 s d W 1 l L D R 9 J n F 1 b 3 Q 7 L C Z x d W 9 0 O 1 N l Y 3 R p b 2 4 x L 2 9 w d G l v b i 1 j a G F p b i 1 p b m R p Y 2 V z P 3 N 5 b W J v b D 1 O S U Z U W S 9 F e H B h b m R l Z C B D Q U x M L n t D Q U x M L m l t c G x p Z W R W b 2 x h d G l s a X R 5 L D V 9 J n F 1 b 3 Q 7 L C Z x d W 9 0 O 1 N l Y 3 R p b 2 4 x L 2 9 w d G l v b i 1 j a G F p b i 1 p b m R p Y 2 V z P 3 N 5 b W J v b D 1 O S U Z U W S 9 F e H B h b m R l Z C B D Q U x M L n t D Q U x M L m x h c 3 R Q c m l j Z S w 2 f S Z x d W 9 0 O y w m c X V v d D t T Z W N 0 a W 9 u M S 9 v c H R p b 2 4 t Y 2 h h a W 4 t a W 5 k a W N l c z 9 z e W 1 i b 2 w 9 T k l G V F k v R X h w Y W 5 k Z W Q g Q 0 F M T C 5 7 Q 0 F M T C 5 j a G F u Z 2 U s N 3 0 m c X V v d D s s J n F 1 b 3 Q 7 U 2 V j d G l v b j E v b 3 B 0 a W 9 u L W N o Y W l u L W l u Z G l j Z X M / c 3 l t Y m 9 s P U 5 J R l R Z L 0 V 4 c G F u Z G V k I F B V V C 5 7 U F V U L m 9 w Z W 5 J b n R l c m V z d C w 4 f S Z x d W 9 0 O y w m c X V v d D t T Z W N 0 a W 9 u M S 9 v c H R p b 2 4 t Y 2 h h a W 4 t a W 5 k a W N l c z 9 z e W 1 i b 2 w 9 T k l G V F k v R X h w Y W 5 k Z W Q g U F V U L n t Q V V Q u Y 2 h h b m d l a W 5 P c G V u S W 5 0 Z X J l c 3 Q s O X 0 m c X V v d D s s J n F 1 b 3 Q 7 U 2 V j d G l v b j E v b 3 B 0 a W 9 u L W N o Y W l u L W l u Z G l j Z X M / c 3 l t Y m 9 s P U 5 J R l R Z L 0 V 4 c G F u Z G V k I F B V V C 5 7 U F V U L n R v d G F s V H J h Z G V k V m 9 s d W 1 l L D E w f S Z x d W 9 0 O y w m c X V v d D t T Z W N 0 a W 9 u M S 9 v c H R p b 2 4 t Y 2 h h a W 4 t a W 5 k a W N l c z 9 z e W 1 i b 2 w 9 T k l G V F k v R X h w Y W 5 k Z W Q g U F V U L n t Q V V Q u a W 1 w b G l l Z F Z v b G F 0 a W x p d H k s M T F 9 J n F 1 b 3 Q 7 L C Z x d W 9 0 O 1 N l Y 3 R p b 2 4 x L 2 9 w d G l v b i 1 j a G F p b i 1 p b m R p Y 2 V z P 3 N 5 b W J v b D 1 O S U Z U W S 9 F e H B h b m R l Z C B Q V V Q u e 1 B V V C 5 s Y X N 0 U H J p Y 2 U s M T J 9 J n F 1 b 3 Q 7 L C Z x d W 9 0 O 1 N l Y 3 R p b 2 4 x L 2 9 w d G l v b i 1 j a G F p b i 1 p b m R p Y 2 V z P 3 N 5 b W J v b D 1 O S U Z U W S 9 F e H B h b m R l Z C B Q V V Q u e 1 B V V C 5 j a G F u Z 2 U s M T N 9 J n F 1 b 3 Q 7 L C Z x d W 9 0 O 1 N l Y 3 R p b 2 4 x L 2 9 w d G l v b i 1 j a G F p b i 1 p b m R p Y 2 V z P 3 N 5 b W J v b D 1 O S U Z U W S 9 F e H B h b m R l Z C B Q V V Q u e 1 B V V C 5 1 b m R l c m x 5 a W 5 n V m F s d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v c H R p b 2 4 t Y 2 h h a W 4 t a W 5 k a W N l c z 9 z e W 1 i b 2 w 9 T k l G V F k v R X h w Y W 5 k Z W Q g Q 2 9 s d W 1 u M S 5 7 Q 2 9 s d W 1 u M S 5 z d H J p a 2 V Q c m l j Z S w w f S Z x d W 9 0 O y w m c X V v d D t T Z W N 0 a W 9 u M S 9 v c H R p b 2 4 t Y 2 h h a W 4 t a W 5 k a W N l c z 9 z e W 1 i b 2 w 9 T k l G V F k v R X h w Y W 5 k Z W Q g Q 2 9 s d W 1 u M S 5 7 Q 2 9 s d W 1 u M S 5 l e H B p c n l E Y X R l L D F 9 J n F 1 b 3 Q 7 L C Z x d W 9 0 O 1 N l Y 3 R p b 2 4 x L 2 9 w d G l v b i 1 j a G F p b i 1 p b m R p Y 2 V z P 3 N 5 b W J v b D 1 O S U Z U W S 9 F e H B h b m R l Z C B D Q U x M L n t D Q U x M L m 9 w Z W 5 J b n R l c m V z d C w y f S Z x d W 9 0 O y w m c X V v d D t T Z W N 0 a W 9 u M S 9 v c H R p b 2 4 t Y 2 h h a W 4 t a W 5 k a W N l c z 9 z e W 1 i b 2 w 9 T k l G V F k v R X h w Y W 5 k Z W Q g Q 0 F M T C 5 7 Q 0 F M T C 5 j a G F u Z 2 V p b k 9 w Z W 5 J b n R l c m V z d C w z f S Z x d W 9 0 O y w m c X V v d D t T Z W N 0 a W 9 u M S 9 v c H R p b 2 4 t Y 2 h h a W 4 t a W 5 k a W N l c z 9 z e W 1 i b 2 w 9 T k l G V F k v R X h w Y W 5 k Z W Q g Q 0 F M T C 5 7 Q 0 F M T C 5 0 b 3 R h b F R y Y W R l Z F Z v b H V t Z S w 0 f S Z x d W 9 0 O y w m c X V v d D t T Z W N 0 a W 9 u M S 9 v c H R p b 2 4 t Y 2 h h a W 4 t a W 5 k a W N l c z 9 z e W 1 i b 2 w 9 T k l G V F k v R X h w Y W 5 k Z W Q g Q 0 F M T C 5 7 Q 0 F M T C 5 p b X B s a W V k V m 9 s Y X R p b G l 0 e S w 1 f S Z x d W 9 0 O y w m c X V v d D t T Z W N 0 a W 9 u M S 9 v c H R p b 2 4 t Y 2 h h a W 4 t a W 5 k a W N l c z 9 z e W 1 i b 2 w 9 T k l G V F k v R X h w Y W 5 k Z W Q g Q 0 F M T C 5 7 Q 0 F M T C 5 s Y X N 0 U H J p Y 2 U s N n 0 m c X V v d D s s J n F 1 b 3 Q 7 U 2 V j d G l v b j E v b 3 B 0 a W 9 u L W N o Y W l u L W l u Z G l j Z X M / c 3 l t Y m 9 s P U 5 J R l R Z L 0 V 4 c G F u Z G V k I E N B T E w u e 0 N B T E w u Y 2 h h b m d l L D d 9 J n F 1 b 3 Q 7 L C Z x d W 9 0 O 1 N l Y 3 R p b 2 4 x L 2 9 w d G l v b i 1 j a G F p b i 1 p b m R p Y 2 V z P 3 N 5 b W J v b D 1 O S U Z U W S 9 F e H B h b m R l Z C B Q V V Q u e 1 B V V C 5 v c G V u S W 5 0 Z X J l c 3 Q s O H 0 m c X V v d D s s J n F 1 b 3 Q 7 U 2 V j d G l v b j E v b 3 B 0 a W 9 u L W N o Y W l u L W l u Z G l j Z X M / c 3 l t Y m 9 s P U 5 J R l R Z L 0 V 4 c G F u Z G V k I F B V V C 5 7 U F V U L m N o Y W 5 n Z W l u T 3 B l b k l u d G V y Z X N 0 L D l 9 J n F 1 b 3 Q 7 L C Z x d W 9 0 O 1 N l Y 3 R p b 2 4 x L 2 9 w d G l v b i 1 j a G F p b i 1 p b m R p Y 2 V z P 3 N 5 b W J v b D 1 O S U Z U W S 9 F e H B h b m R l Z C B Q V V Q u e 1 B V V C 5 0 b 3 R h b F R y Y W R l Z F Z v b H V t Z S w x M H 0 m c X V v d D s s J n F 1 b 3 Q 7 U 2 V j d G l v b j E v b 3 B 0 a W 9 u L W N o Y W l u L W l u Z G l j Z X M / c 3 l t Y m 9 s P U 5 J R l R Z L 0 V 4 c G F u Z G V k I F B V V C 5 7 U F V U L m l t c G x p Z W R W b 2 x h d G l s a X R 5 L D E x f S Z x d W 9 0 O y w m c X V v d D t T Z W N 0 a W 9 u M S 9 v c H R p b 2 4 t Y 2 h h a W 4 t a W 5 k a W N l c z 9 z e W 1 i b 2 w 9 T k l G V F k v R X h w Y W 5 k Z W Q g U F V U L n t Q V V Q u b G F z d F B y a W N l L D E y f S Z x d W 9 0 O y w m c X V v d D t T Z W N 0 a W 9 u M S 9 v c H R p b 2 4 t Y 2 h h a W 4 t a W 5 k a W N l c z 9 z e W 1 i b 2 w 9 T k l G V F k v R X h w Y W 5 k Z W Q g U F V U L n t Q V V Q u Y 2 h h b m d l L D E z f S Z x d W 9 0 O y w m c X V v d D t T Z W N 0 a W 9 u M S 9 v c H R p b 2 4 t Y 2 h h a W 4 t a W 5 k a W N l c z 9 z e W 1 i b 2 w 9 T k l G V F k v R X h w Y W 5 k Z W Q g U F V U L n t Q V V Q u d W 5 k Z X J s e W l u Z 1 Z h b H V l L D E 0 f S Z x d W 9 0 O 1 0 s J n F 1 b 3 Q 7 U m V s Y X R p b 2 5 z a G l w S W 5 m b y Z x d W 9 0 O z p b X X 0 i I C 8 + P E V u d H J 5 I F R 5 c G U 9 I l F 1 Z X J 5 S U Q i I F Z h b H V l P S J z M z E 3 O W V j O G I t O G E y M S 0 0 M 2 V h L T l i Y T c t M j Y y M D B k Y m F k M T J l I i A v P j w v U 3 R h Y m x l R W 5 0 c m l l c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m a W x 0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G l v b i 1 j a G F p b i 1 p b m R p Y 2 V z J T N G c 3 l t Y m 9 s J T N E T k l G V F k v R X h w Y W 5 k Z W Q l M j B D Q U x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a W 9 u L W N o Y W l u L W l u Z G l j Z X M l M 0 Z z e W 1 i b 2 w l M 0 R O S U Z U W S 9 F e H B h b m R l Z C U y M F B V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N Q 8 2 + e n z T Z j i P m g x p + I q A A A A A A I A A A A A A B B m A A A A A Q A A I A A A A N M g K L X P w O h W m k 0 9 H x 8 e t Y P n q u 8 m 3 8 W K / 1 T A o C L u z R h C A A A A A A 6 A A A A A A g A A I A A A A N H F 9 N h w 1 T p M Z t v E 2 i 3 c C c U E v e H H M H K j E P 0 G r i i + G d 8 Q U A A A A N 9 i O y 3 Z Q 9 s p l Y Z 9 1 f 7 r q f h x Q R R h 1 C 7 o g n D 9 b X 9 V k 2 R 0 0 r z 7 i p T b + U d p f Z C P 5 A + Y j 2 w 0 f T 6 L v m R F 8 G P a H 4 + r F L j e P R n T z S D u a h L N A f u 0 S L z L Q A A A A D P e I D v u 8 b f / u g O 8 q N B y G H R 0 u e i z U s q / c J l i 1 7 L m y H z M E c i n T p j b b 2 A L x 8 Y y d z E h 9 8 E e d 5 m 6 v 1 X k U X s a 7 p l + 0 N M = < / D a t a M a s h u p > 
</file>

<file path=customXml/itemProps1.xml><?xml version="1.0" encoding="utf-8"?>
<ds:datastoreItem xmlns:ds="http://schemas.openxmlformats.org/officeDocument/2006/customXml" ds:itemID="{C5FF270A-54B6-4901-A080-13E71B7FB4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CHAIN ANALYSIS</vt:lpstr>
      <vt:lpstr>Sheet1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2021-09-22T09:16:07Z</dcterms:modified>
</cp:coreProperties>
</file>