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imp_strategy\"/>
    </mc:Choice>
  </mc:AlternateContent>
  <bookViews>
    <workbookView xWindow="0" yWindow="0" windowWidth="19368" windowHeight="9372" activeTab="1"/>
  </bookViews>
  <sheets>
    <sheet name="Sheet1" sheetId="1" r:id="rId1"/>
    <sheet name="greeks" sheetId="2" r:id="rId2"/>
  </sheets>
  <externalReferences>
    <externalReference r:id="rId3"/>
    <externalReference r:id="rId4"/>
  </externalReferences>
  <definedNames>
    <definedName name="SYMBOL" localSheetId="1">[1]oianalysis!$D$2</definedName>
    <definedName name="SYMBOL">'[2]Stock Data'!$F$2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8" i="2" l="1"/>
  <c r="M2" i="2"/>
  <c r="B2" i="2" s="1"/>
  <c r="B38" i="2" l="1"/>
  <c r="C38" i="2" s="1"/>
  <c r="C2" i="2"/>
  <c r="E2" i="2" s="1"/>
  <c r="A20" i="2"/>
  <c r="S20" i="2" s="1"/>
  <c r="A56" i="2"/>
  <c r="S38" i="2" l="1"/>
  <c r="Z56" i="2" s="1"/>
  <c r="T38" i="2"/>
  <c r="T2" i="2"/>
  <c r="S2" i="2"/>
  <c r="Z20" i="2" s="1"/>
  <c r="C56" i="2"/>
  <c r="G56" i="2" s="1"/>
  <c r="B56" i="2"/>
  <c r="F56" i="2" s="1"/>
  <c r="A57" i="2"/>
  <c r="E56" i="2"/>
  <c r="A55" i="2"/>
  <c r="D56" i="2"/>
  <c r="A21" i="2"/>
  <c r="E20" i="2"/>
  <c r="A19" i="2"/>
  <c r="D20" i="2"/>
  <c r="C20" i="2"/>
  <c r="G20" i="2" s="1"/>
  <c r="B20" i="2"/>
  <c r="F20" i="2" s="1"/>
  <c r="S56" i="2"/>
  <c r="N56" i="2" l="1"/>
  <c r="N20" i="2"/>
  <c r="U20" i="2" s="1"/>
  <c r="C57" i="2"/>
  <c r="G57" i="2" s="1"/>
  <c r="Z57" i="2"/>
  <c r="B57" i="2"/>
  <c r="F57" i="2" s="1"/>
  <c r="E57" i="2"/>
  <c r="A58" i="2"/>
  <c r="D57" i="2"/>
  <c r="S57" i="2"/>
  <c r="E19" i="2"/>
  <c r="A18" i="2"/>
  <c r="D19" i="2"/>
  <c r="C19" i="2"/>
  <c r="G19" i="2" s="1"/>
  <c r="Z19" i="2"/>
  <c r="B19" i="2"/>
  <c r="F19" i="2" s="1"/>
  <c r="S19" i="2"/>
  <c r="U56" i="2"/>
  <c r="T56" i="2"/>
  <c r="U2" i="2"/>
  <c r="C55" i="2"/>
  <c r="G55" i="2" s="1"/>
  <c r="Z55" i="2"/>
  <c r="B55" i="2"/>
  <c r="F55" i="2" s="1"/>
  <c r="E55" i="2"/>
  <c r="A54" i="2"/>
  <c r="D55" i="2"/>
  <c r="N55" i="2" s="1"/>
  <c r="S55" i="2"/>
  <c r="U38" i="2"/>
  <c r="A22" i="2"/>
  <c r="E21" i="2"/>
  <c r="D21" i="2"/>
  <c r="C21" i="2"/>
  <c r="G21" i="2" s="1"/>
  <c r="Z21" i="2"/>
  <c r="B21" i="2"/>
  <c r="F21" i="2" s="1"/>
  <c r="S21" i="2"/>
  <c r="T20" i="2" l="1"/>
  <c r="V20" i="2" s="1"/>
  <c r="V56" i="2"/>
  <c r="W56" i="2" s="1"/>
  <c r="N19" i="2"/>
  <c r="U19" i="2" s="1"/>
  <c r="N57" i="2"/>
  <c r="U57" i="2" s="1"/>
  <c r="U55" i="2"/>
  <c r="T55" i="2"/>
  <c r="A23" i="2"/>
  <c r="E22" i="2"/>
  <c r="D22" i="2"/>
  <c r="N22" i="2" s="1"/>
  <c r="C22" i="2"/>
  <c r="G22" i="2" s="1"/>
  <c r="Z22" i="2"/>
  <c r="B22" i="2"/>
  <c r="F22" i="2" s="1"/>
  <c r="S22" i="2"/>
  <c r="C54" i="2"/>
  <c r="G54" i="2" s="1"/>
  <c r="Z54" i="2"/>
  <c r="B54" i="2"/>
  <c r="F54" i="2" s="1"/>
  <c r="E54" i="2"/>
  <c r="A53" i="2"/>
  <c r="D54" i="2"/>
  <c r="S54" i="2"/>
  <c r="E18" i="2"/>
  <c r="A17" i="2"/>
  <c r="D18" i="2"/>
  <c r="C18" i="2"/>
  <c r="G18" i="2" s="1"/>
  <c r="B18" i="2"/>
  <c r="F18" i="2" s="1"/>
  <c r="Z18" i="2"/>
  <c r="S18" i="2"/>
  <c r="D58" i="2"/>
  <c r="N58" i="2" s="1"/>
  <c r="C58" i="2"/>
  <c r="G58" i="2" s="1"/>
  <c r="Z58" i="2"/>
  <c r="E58" i="2"/>
  <c r="B58" i="2"/>
  <c r="F58" i="2" s="1"/>
  <c r="A59" i="2"/>
  <c r="S58" i="2"/>
  <c r="T19" i="2"/>
  <c r="N21" i="2"/>
  <c r="AA56" i="2" l="1"/>
  <c r="X56" i="2"/>
  <c r="J56" i="2" s="1"/>
  <c r="M56" i="2"/>
  <c r="L56" i="2"/>
  <c r="T57" i="2"/>
  <c r="V57" i="2" s="1"/>
  <c r="W57" i="2" s="1"/>
  <c r="L20" i="2"/>
  <c r="X20" i="2"/>
  <c r="J20" i="2" s="1"/>
  <c r="AA20" i="2"/>
  <c r="W20" i="2"/>
  <c r="Y20" i="2" s="1"/>
  <c r="M20" i="2"/>
  <c r="V55" i="2"/>
  <c r="AA55" i="2" s="1"/>
  <c r="V19" i="2"/>
  <c r="L19" i="2" s="1"/>
  <c r="U22" i="2"/>
  <c r="T22" i="2"/>
  <c r="U21" i="2"/>
  <c r="T21" i="2"/>
  <c r="T58" i="2"/>
  <c r="U58" i="2"/>
  <c r="N18" i="2"/>
  <c r="N54" i="2"/>
  <c r="A24" i="2"/>
  <c r="E23" i="2"/>
  <c r="D23" i="2"/>
  <c r="C23" i="2"/>
  <c r="G23" i="2" s="1"/>
  <c r="Z23" i="2"/>
  <c r="B23" i="2"/>
  <c r="F23" i="2" s="1"/>
  <c r="S23" i="2"/>
  <c r="D59" i="2"/>
  <c r="C59" i="2"/>
  <c r="G59" i="2" s="1"/>
  <c r="Z59" i="2"/>
  <c r="E59" i="2"/>
  <c r="B59" i="2"/>
  <c r="F59" i="2" s="1"/>
  <c r="A60" i="2"/>
  <c r="S59" i="2"/>
  <c r="Y56" i="2"/>
  <c r="AB56" i="2"/>
  <c r="E17" i="2"/>
  <c r="A16" i="2"/>
  <c r="D17" i="2"/>
  <c r="C17" i="2"/>
  <c r="G17" i="2" s="1"/>
  <c r="Z17" i="2"/>
  <c r="B17" i="2"/>
  <c r="F17" i="2" s="1"/>
  <c r="S17" i="2"/>
  <c r="C53" i="2"/>
  <c r="G53" i="2" s="1"/>
  <c r="Z53" i="2"/>
  <c r="B53" i="2"/>
  <c r="F53" i="2" s="1"/>
  <c r="E53" i="2"/>
  <c r="A52" i="2"/>
  <c r="D53" i="2"/>
  <c r="S53" i="2"/>
  <c r="K56" i="2" l="1"/>
  <c r="K20" i="2"/>
  <c r="X55" i="2"/>
  <c r="K55" i="2" s="1"/>
  <c r="M55" i="2"/>
  <c r="W55" i="2"/>
  <c r="AB55" i="2" s="1"/>
  <c r="L55" i="2"/>
  <c r="AB20" i="2"/>
  <c r="W19" i="2"/>
  <c r="Y19" i="2" s="1"/>
  <c r="X19" i="2"/>
  <c r="K19" i="2" s="1"/>
  <c r="M19" i="2"/>
  <c r="AA19" i="2"/>
  <c r="L57" i="2"/>
  <c r="N53" i="2"/>
  <c r="V58" i="2"/>
  <c r="AA58" i="2" s="1"/>
  <c r="AA57" i="2"/>
  <c r="X57" i="2"/>
  <c r="J57" i="2" s="1"/>
  <c r="M57" i="2"/>
  <c r="V22" i="2"/>
  <c r="X22" i="2" s="1"/>
  <c r="C52" i="2"/>
  <c r="G52" i="2" s="1"/>
  <c r="Z52" i="2"/>
  <c r="B52" i="2"/>
  <c r="F52" i="2" s="1"/>
  <c r="E52" i="2"/>
  <c r="A51" i="2"/>
  <c r="D52" i="2"/>
  <c r="N52" i="2" s="1"/>
  <c r="S52" i="2"/>
  <c r="A25" i="2"/>
  <c r="E24" i="2"/>
  <c r="D24" i="2"/>
  <c r="C24" i="2"/>
  <c r="G24" i="2" s="1"/>
  <c r="Z24" i="2"/>
  <c r="B24" i="2"/>
  <c r="F24" i="2" s="1"/>
  <c r="S24" i="2"/>
  <c r="H20" i="2"/>
  <c r="I20" i="2"/>
  <c r="U53" i="2"/>
  <c r="T53" i="2"/>
  <c r="N17" i="2"/>
  <c r="D60" i="2"/>
  <c r="C60" i="2"/>
  <c r="G60" i="2" s="1"/>
  <c r="Z60" i="2"/>
  <c r="A61" i="2"/>
  <c r="E60" i="2"/>
  <c r="B60" i="2"/>
  <c r="F60" i="2" s="1"/>
  <c r="S60" i="2"/>
  <c r="U54" i="2"/>
  <c r="T54" i="2"/>
  <c r="V21" i="2"/>
  <c r="AB57" i="2"/>
  <c r="Y57" i="2"/>
  <c r="E16" i="2"/>
  <c r="A15" i="2"/>
  <c r="D16" i="2"/>
  <c r="C16" i="2"/>
  <c r="G16" i="2" s="1"/>
  <c r="B16" i="2"/>
  <c r="F16" i="2" s="1"/>
  <c r="Z16" i="2"/>
  <c r="S16" i="2"/>
  <c r="I56" i="2"/>
  <c r="H56" i="2"/>
  <c r="N59" i="2"/>
  <c r="N23" i="2"/>
  <c r="U18" i="2"/>
  <c r="T18" i="2"/>
  <c r="J19" i="2" l="1"/>
  <c r="J55" i="2"/>
  <c r="Y55" i="2"/>
  <c r="H55" i="2" s="1"/>
  <c r="AB19" i="2"/>
  <c r="N24" i="2"/>
  <c r="W58" i="2"/>
  <c r="AB58" i="2" s="1"/>
  <c r="L58" i="2"/>
  <c r="M58" i="2"/>
  <c r="X58" i="2"/>
  <c r="J58" i="2" s="1"/>
  <c r="W22" i="2"/>
  <c r="Y22" i="2" s="1"/>
  <c r="K57" i="2"/>
  <c r="AA22" i="2"/>
  <c r="V53" i="2"/>
  <c r="W53" i="2" s="1"/>
  <c r="L22" i="2"/>
  <c r="V18" i="2"/>
  <c r="L18" i="2" s="1"/>
  <c r="M22" i="2"/>
  <c r="V54" i="2"/>
  <c r="M54" i="2" s="1"/>
  <c r="M21" i="2"/>
  <c r="X21" i="2"/>
  <c r="L21" i="2"/>
  <c r="AA21" i="2"/>
  <c r="W21" i="2"/>
  <c r="U23" i="2"/>
  <c r="T23" i="2"/>
  <c r="T59" i="2"/>
  <c r="U59" i="2"/>
  <c r="E15" i="2"/>
  <c r="A14" i="2"/>
  <c r="D15" i="2"/>
  <c r="C15" i="2"/>
  <c r="G15" i="2" s="1"/>
  <c r="Z15" i="2"/>
  <c r="B15" i="2"/>
  <c r="F15" i="2" s="1"/>
  <c r="S15" i="2"/>
  <c r="C51" i="2"/>
  <c r="G51" i="2" s="1"/>
  <c r="Z51" i="2"/>
  <c r="E51" i="2"/>
  <c r="B51" i="2"/>
  <c r="F51" i="2" s="1"/>
  <c r="A50" i="2"/>
  <c r="D51" i="2"/>
  <c r="S51" i="2"/>
  <c r="I19" i="2"/>
  <c r="H19" i="2"/>
  <c r="U24" i="2"/>
  <c r="T24" i="2"/>
  <c r="J22" i="2"/>
  <c r="K22" i="2"/>
  <c r="N60" i="2"/>
  <c r="N16" i="2"/>
  <c r="H57" i="2"/>
  <c r="I57" i="2"/>
  <c r="D61" i="2"/>
  <c r="C61" i="2"/>
  <c r="G61" i="2" s="1"/>
  <c r="Z61" i="2"/>
  <c r="B61" i="2"/>
  <c r="F61" i="2" s="1"/>
  <c r="E61" i="2"/>
  <c r="A62" i="2"/>
  <c r="S61" i="2"/>
  <c r="U17" i="2"/>
  <c r="T17" i="2"/>
  <c r="A26" i="2"/>
  <c r="E25" i="2"/>
  <c r="D25" i="2"/>
  <c r="N25" i="2" s="1"/>
  <c r="C25" i="2"/>
  <c r="G25" i="2" s="1"/>
  <c r="Z25" i="2"/>
  <c r="B25" i="2"/>
  <c r="F25" i="2" s="1"/>
  <c r="S25" i="2"/>
  <c r="U52" i="2"/>
  <c r="T52" i="2"/>
  <c r="M18" i="2" l="1"/>
  <c r="I55" i="2"/>
  <c r="AB22" i="2"/>
  <c r="Y58" i="2"/>
  <c r="H58" i="2" s="1"/>
  <c r="N15" i="2"/>
  <c r="M53" i="2"/>
  <c r="AA53" i="2"/>
  <c r="L53" i="2"/>
  <c r="X53" i="2"/>
  <c r="J53" i="2" s="1"/>
  <c r="K58" i="2"/>
  <c r="W54" i="2"/>
  <c r="Y54" i="2" s="1"/>
  <c r="N51" i="2"/>
  <c r="U51" i="2" s="1"/>
  <c r="W18" i="2"/>
  <c r="Y18" i="2" s="1"/>
  <c r="X18" i="2"/>
  <c r="J18" i="2" s="1"/>
  <c r="AA18" i="2"/>
  <c r="V24" i="2"/>
  <c r="L24" i="2" s="1"/>
  <c r="X54" i="2"/>
  <c r="J54" i="2" s="1"/>
  <c r="AA54" i="2"/>
  <c r="L54" i="2"/>
  <c r="V52" i="2"/>
  <c r="M52" i="2" s="1"/>
  <c r="V17" i="2"/>
  <c r="AA17" i="2" s="1"/>
  <c r="V23" i="2"/>
  <c r="L23" i="2" s="1"/>
  <c r="H22" i="2"/>
  <c r="I22" i="2"/>
  <c r="A27" i="2"/>
  <c r="E26" i="2"/>
  <c r="D26" i="2"/>
  <c r="C26" i="2"/>
  <c r="G26" i="2" s="1"/>
  <c r="B26" i="2"/>
  <c r="F26" i="2" s="1"/>
  <c r="Z26" i="2"/>
  <c r="S26" i="2"/>
  <c r="D62" i="2"/>
  <c r="C62" i="2"/>
  <c r="G62" i="2" s="1"/>
  <c r="Z62" i="2"/>
  <c r="B62" i="2"/>
  <c r="F62" i="2" s="1"/>
  <c r="A63" i="2"/>
  <c r="E62" i="2"/>
  <c r="S62" i="2"/>
  <c r="U16" i="2"/>
  <c r="T16" i="2"/>
  <c r="Y53" i="2"/>
  <c r="AB53" i="2"/>
  <c r="T51" i="2"/>
  <c r="E14" i="2"/>
  <c r="A13" i="2"/>
  <c r="D14" i="2"/>
  <c r="C14" i="2"/>
  <c r="G14" i="2" s="1"/>
  <c r="Z14" i="2"/>
  <c r="B14" i="2"/>
  <c r="F14" i="2" s="1"/>
  <c r="S14" i="2"/>
  <c r="N61" i="2"/>
  <c r="C50" i="2"/>
  <c r="G50" i="2" s="1"/>
  <c r="E50" i="2"/>
  <c r="B50" i="2"/>
  <c r="F50" i="2" s="1"/>
  <c r="Z50" i="2"/>
  <c r="A49" i="2"/>
  <c r="D50" i="2"/>
  <c r="N50" i="2" s="1"/>
  <c r="S50" i="2"/>
  <c r="U25" i="2"/>
  <c r="T25" i="2"/>
  <c r="T60" i="2"/>
  <c r="U60" i="2"/>
  <c r="J21" i="2"/>
  <c r="K21" i="2"/>
  <c r="U15" i="2"/>
  <c r="T15" i="2"/>
  <c r="V59" i="2"/>
  <c r="Y21" i="2"/>
  <c r="AB21" i="2"/>
  <c r="I58" i="2" l="1"/>
  <c r="K18" i="2"/>
  <c r="AB54" i="2"/>
  <c r="K54" i="2"/>
  <c r="AB18" i="2"/>
  <c r="K53" i="2"/>
  <c r="L17" i="2"/>
  <c r="X17" i="2"/>
  <c r="J17" i="2" s="1"/>
  <c r="X23" i="2"/>
  <c r="J23" i="2" s="1"/>
  <c r="X24" i="2"/>
  <c r="K24" i="2" s="1"/>
  <c r="W24" i="2"/>
  <c r="Y24" i="2" s="1"/>
  <c r="M24" i="2"/>
  <c r="AA24" i="2"/>
  <c r="V51" i="2"/>
  <c r="M51" i="2" s="1"/>
  <c r="W23" i="2"/>
  <c r="Y23" i="2" s="1"/>
  <c r="W17" i="2"/>
  <c r="AB17" i="2" s="1"/>
  <c r="M17" i="2"/>
  <c r="AA23" i="2"/>
  <c r="M23" i="2"/>
  <c r="X52" i="2"/>
  <c r="J52" i="2" s="1"/>
  <c r="AA52" i="2"/>
  <c r="W52" i="2"/>
  <c r="Y52" i="2" s="1"/>
  <c r="L52" i="2"/>
  <c r="V15" i="2"/>
  <c r="L15" i="2" s="1"/>
  <c r="V25" i="2"/>
  <c r="X25" i="2" s="1"/>
  <c r="V16" i="2"/>
  <c r="AA16" i="2" s="1"/>
  <c r="I18" i="2"/>
  <c r="H18" i="2"/>
  <c r="N14" i="2"/>
  <c r="U50" i="2"/>
  <c r="T50" i="2"/>
  <c r="X59" i="2"/>
  <c r="L59" i="2"/>
  <c r="AA59" i="2"/>
  <c r="W59" i="2"/>
  <c r="M59" i="2"/>
  <c r="C49" i="2"/>
  <c r="G49" i="2" s="1"/>
  <c r="E49" i="2"/>
  <c r="D49" i="2"/>
  <c r="A48" i="2"/>
  <c r="B49" i="2"/>
  <c r="F49" i="2" s="1"/>
  <c r="Z49" i="2"/>
  <c r="S49" i="2"/>
  <c r="H21" i="2"/>
  <c r="I21" i="2"/>
  <c r="E13" i="2"/>
  <c r="A12" i="2"/>
  <c r="D13" i="2"/>
  <c r="C13" i="2"/>
  <c r="G13" i="2" s="1"/>
  <c r="Z13" i="2"/>
  <c r="B13" i="2"/>
  <c r="F13" i="2" s="1"/>
  <c r="S13" i="2"/>
  <c r="H53" i="2"/>
  <c r="I53" i="2"/>
  <c r="A28" i="2"/>
  <c r="E27" i="2"/>
  <c r="D27" i="2"/>
  <c r="N27" i="2" s="1"/>
  <c r="C27" i="2"/>
  <c r="G27" i="2" s="1"/>
  <c r="Z27" i="2"/>
  <c r="B27" i="2"/>
  <c r="F27" i="2" s="1"/>
  <c r="S27" i="2"/>
  <c r="I54" i="2"/>
  <c r="H54" i="2"/>
  <c r="D63" i="2"/>
  <c r="C63" i="2"/>
  <c r="G63" i="2" s="1"/>
  <c r="Z63" i="2"/>
  <c r="B63" i="2"/>
  <c r="F63" i="2" s="1"/>
  <c r="E63" i="2"/>
  <c r="A64" i="2"/>
  <c r="S63" i="2"/>
  <c r="N62" i="2"/>
  <c r="V60" i="2"/>
  <c r="T61" i="2"/>
  <c r="U61" i="2"/>
  <c r="N26" i="2"/>
  <c r="K23" i="2" l="1"/>
  <c r="J24" i="2"/>
  <c r="AB23" i="2"/>
  <c r="AB24" i="2"/>
  <c r="K17" i="2"/>
  <c r="W51" i="2"/>
  <c r="AB51" i="2" s="1"/>
  <c r="Y17" i="2"/>
  <c r="H17" i="2" s="1"/>
  <c r="W15" i="2"/>
  <c r="Y15" i="2" s="1"/>
  <c r="X15" i="2"/>
  <c r="K15" i="2" s="1"/>
  <c r="K52" i="2"/>
  <c r="L51" i="2"/>
  <c r="AA51" i="2"/>
  <c r="AA15" i="2"/>
  <c r="L16" i="2"/>
  <c r="X51" i="2"/>
  <c r="K51" i="2" s="1"/>
  <c r="AB52" i="2"/>
  <c r="V50" i="2"/>
  <c r="AA50" i="2" s="1"/>
  <c r="M15" i="2"/>
  <c r="X16" i="2"/>
  <c r="K16" i="2" s="1"/>
  <c r="W16" i="2"/>
  <c r="AB16" i="2" s="1"/>
  <c r="M16" i="2"/>
  <c r="W25" i="2"/>
  <c r="Y25" i="2" s="1"/>
  <c r="M25" i="2"/>
  <c r="L25" i="2"/>
  <c r="AA25" i="2"/>
  <c r="V61" i="2"/>
  <c r="L61" i="2" s="1"/>
  <c r="C48" i="2"/>
  <c r="G48" i="2" s="1"/>
  <c r="B48" i="2"/>
  <c r="F48" i="2" s="1"/>
  <c r="Z48" i="2"/>
  <c r="A47" i="2"/>
  <c r="E48" i="2"/>
  <c r="D48" i="2"/>
  <c r="S48" i="2"/>
  <c r="N63" i="2"/>
  <c r="U27" i="2"/>
  <c r="T27" i="2"/>
  <c r="N49" i="2"/>
  <c r="Y51" i="2"/>
  <c r="J59" i="2"/>
  <c r="K59" i="2"/>
  <c r="U26" i="2"/>
  <c r="T26" i="2"/>
  <c r="X60" i="2"/>
  <c r="L60" i="2"/>
  <c r="AA60" i="2"/>
  <c r="W60" i="2"/>
  <c r="M60" i="2"/>
  <c r="I52" i="2"/>
  <c r="H52" i="2"/>
  <c r="I23" i="2"/>
  <c r="H23" i="2"/>
  <c r="T62" i="2"/>
  <c r="U62" i="2"/>
  <c r="N13" i="2"/>
  <c r="AB59" i="2"/>
  <c r="Y59" i="2"/>
  <c r="U14" i="2"/>
  <c r="T14" i="2"/>
  <c r="J25" i="2"/>
  <c r="K25" i="2"/>
  <c r="I24" i="2"/>
  <c r="H24" i="2"/>
  <c r="D64" i="2"/>
  <c r="C64" i="2"/>
  <c r="G64" i="2" s="1"/>
  <c r="Z64" i="2"/>
  <c r="B64" i="2"/>
  <c r="F64" i="2" s="1"/>
  <c r="A65" i="2"/>
  <c r="E64" i="2"/>
  <c r="S64" i="2"/>
  <c r="A29" i="2"/>
  <c r="E28" i="2"/>
  <c r="D28" i="2"/>
  <c r="C28" i="2"/>
  <c r="G28" i="2" s="1"/>
  <c r="Z28" i="2"/>
  <c r="B28" i="2"/>
  <c r="F28" i="2" s="1"/>
  <c r="S28" i="2"/>
  <c r="E12" i="2"/>
  <c r="A11" i="2"/>
  <c r="D12" i="2"/>
  <c r="C12" i="2"/>
  <c r="G12" i="2" s="1"/>
  <c r="B12" i="2"/>
  <c r="F12" i="2" s="1"/>
  <c r="Z12" i="2"/>
  <c r="S12" i="2"/>
  <c r="I17" i="2" l="1"/>
  <c r="J16" i="2"/>
  <c r="Y16" i="2"/>
  <c r="I16" i="2" s="1"/>
  <c r="J15" i="2"/>
  <c r="X50" i="2"/>
  <c r="J50" i="2" s="1"/>
  <c r="M50" i="2"/>
  <c r="AB15" i="2"/>
  <c r="V27" i="2"/>
  <c r="AA27" i="2" s="1"/>
  <c r="X61" i="2"/>
  <c r="J61" i="2" s="1"/>
  <c r="J51" i="2"/>
  <c r="N48" i="2"/>
  <c r="W50" i="2"/>
  <c r="AB50" i="2" s="1"/>
  <c r="L50" i="2"/>
  <c r="M61" i="2"/>
  <c r="W61" i="2"/>
  <c r="AB61" i="2" s="1"/>
  <c r="AB25" i="2"/>
  <c r="AA61" i="2"/>
  <c r="V14" i="2"/>
  <c r="AA14" i="2" s="1"/>
  <c r="D65" i="2"/>
  <c r="C65" i="2"/>
  <c r="G65" i="2" s="1"/>
  <c r="Z65" i="2"/>
  <c r="B65" i="2"/>
  <c r="F65" i="2" s="1"/>
  <c r="E65" i="2"/>
  <c r="A66" i="2"/>
  <c r="S65" i="2"/>
  <c r="N64" i="2"/>
  <c r="U13" i="2"/>
  <c r="T13" i="2"/>
  <c r="J60" i="2"/>
  <c r="K60" i="2"/>
  <c r="H51" i="2"/>
  <c r="I51" i="2"/>
  <c r="I15" i="2"/>
  <c r="H15" i="2"/>
  <c r="Z47" i="2"/>
  <c r="B47" i="2"/>
  <c r="F47" i="2" s="1"/>
  <c r="E47" i="2"/>
  <c r="A46" i="2"/>
  <c r="D47" i="2"/>
  <c r="C47" i="2"/>
  <c r="G47" i="2" s="1"/>
  <c r="S47" i="2"/>
  <c r="H25" i="2"/>
  <c r="I25" i="2"/>
  <c r="N28" i="2"/>
  <c r="V62" i="2"/>
  <c r="AB60" i="2"/>
  <c r="Y60" i="2"/>
  <c r="V26" i="2"/>
  <c r="T49" i="2"/>
  <c r="U49" i="2"/>
  <c r="N12" i="2"/>
  <c r="I59" i="2"/>
  <c r="H59" i="2"/>
  <c r="T63" i="2"/>
  <c r="U63" i="2"/>
  <c r="U48" i="2"/>
  <c r="T48" i="2"/>
  <c r="E11" i="2"/>
  <c r="A10" i="2"/>
  <c r="C11" i="2"/>
  <c r="G11" i="2" s="1"/>
  <c r="Z11" i="2"/>
  <c r="D11" i="2"/>
  <c r="N11" i="2" s="1"/>
  <c r="B11" i="2"/>
  <c r="F11" i="2" s="1"/>
  <c r="S11" i="2"/>
  <c r="A30" i="2"/>
  <c r="E29" i="2"/>
  <c r="D29" i="2"/>
  <c r="C29" i="2"/>
  <c r="G29" i="2" s="1"/>
  <c r="Z29" i="2"/>
  <c r="B29" i="2"/>
  <c r="F29" i="2" s="1"/>
  <c r="S29" i="2"/>
  <c r="Y50" i="2" l="1"/>
  <c r="I50" i="2" s="1"/>
  <c r="L27" i="2"/>
  <c r="H16" i="2"/>
  <c r="X27" i="2"/>
  <c r="J27" i="2" s="1"/>
  <c r="K50" i="2"/>
  <c r="K61" i="2"/>
  <c r="W27" i="2"/>
  <c r="AB27" i="2" s="1"/>
  <c r="M27" i="2"/>
  <c r="N47" i="2"/>
  <c r="Y61" i="2"/>
  <c r="H61" i="2" s="1"/>
  <c r="L14" i="2"/>
  <c r="X14" i="2"/>
  <c r="J14" i="2" s="1"/>
  <c r="W14" i="2"/>
  <c r="AB14" i="2" s="1"/>
  <c r="M14" i="2"/>
  <c r="V48" i="2"/>
  <c r="L48" i="2" s="1"/>
  <c r="V63" i="2"/>
  <c r="X63" i="2" s="1"/>
  <c r="N29" i="2"/>
  <c r="E10" i="2"/>
  <c r="C10" i="2"/>
  <c r="G10" i="2" s="1"/>
  <c r="B10" i="2"/>
  <c r="F10" i="2" s="1"/>
  <c r="Z10" i="2"/>
  <c r="A9" i="2"/>
  <c r="D10" i="2"/>
  <c r="N10" i="2" s="1"/>
  <c r="S10" i="2"/>
  <c r="U12" i="2"/>
  <c r="T12" i="2"/>
  <c r="M26" i="2"/>
  <c r="X26" i="2"/>
  <c r="L26" i="2"/>
  <c r="AA26" i="2"/>
  <c r="W26" i="2"/>
  <c r="U28" i="2"/>
  <c r="T28" i="2"/>
  <c r="Z46" i="2"/>
  <c r="B46" i="2"/>
  <c r="F46" i="2" s="1"/>
  <c r="E46" i="2"/>
  <c r="A45" i="2"/>
  <c r="D46" i="2"/>
  <c r="C46" i="2"/>
  <c r="G46" i="2" s="1"/>
  <c r="S46" i="2"/>
  <c r="V13" i="2"/>
  <c r="U11" i="2"/>
  <c r="T11" i="2"/>
  <c r="I60" i="2"/>
  <c r="H60" i="2"/>
  <c r="D66" i="2"/>
  <c r="C66" i="2"/>
  <c r="G66" i="2" s="1"/>
  <c r="Z66" i="2"/>
  <c r="B66" i="2"/>
  <c r="F66" i="2" s="1"/>
  <c r="A67" i="2"/>
  <c r="E66" i="2"/>
  <c r="S66" i="2"/>
  <c r="A31" i="2"/>
  <c r="E30" i="2"/>
  <c r="D30" i="2"/>
  <c r="C30" i="2"/>
  <c r="G30" i="2" s="1"/>
  <c r="Z30" i="2"/>
  <c r="B30" i="2"/>
  <c r="F30" i="2" s="1"/>
  <c r="S30" i="2"/>
  <c r="N65" i="2"/>
  <c r="V49" i="2"/>
  <c r="X62" i="2"/>
  <c r="L62" i="2"/>
  <c r="AA62" i="2"/>
  <c r="W62" i="2"/>
  <c r="M62" i="2"/>
  <c r="U47" i="2"/>
  <c r="T47" i="2"/>
  <c r="T64" i="2"/>
  <c r="U64" i="2"/>
  <c r="H50" i="2" l="1"/>
  <c r="K27" i="2"/>
  <c r="Y27" i="2"/>
  <c r="I27" i="2" s="1"/>
  <c r="I61" i="2"/>
  <c r="W63" i="2"/>
  <c r="AB63" i="2" s="1"/>
  <c r="M48" i="2"/>
  <c r="AA63" i="2"/>
  <c r="K14" i="2"/>
  <c r="L63" i="2"/>
  <c r="M63" i="2"/>
  <c r="N66" i="2"/>
  <c r="N46" i="2"/>
  <c r="U46" i="2" s="1"/>
  <c r="Y14" i="2"/>
  <c r="I14" i="2" s="1"/>
  <c r="W48" i="2"/>
  <c r="AB48" i="2" s="1"/>
  <c r="X48" i="2"/>
  <c r="J48" i="2" s="1"/>
  <c r="AA48" i="2"/>
  <c r="V12" i="2"/>
  <c r="AA12" i="2" s="1"/>
  <c r="V47" i="2"/>
  <c r="L47" i="2" s="1"/>
  <c r="V28" i="2"/>
  <c r="M28" i="2" s="1"/>
  <c r="V11" i="2"/>
  <c r="M11" i="2" s="1"/>
  <c r="D67" i="2"/>
  <c r="C67" i="2"/>
  <c r="G67" i="2" s="1"/>
  <c r="Z67" i="2"/>
  <c r="B67" i="2"/>
  <c r="F67" i="2" s="1"/>
  <c r="E67" i="2"/>
  <c r="A68" i="2"/>
  <c r="S67" i="2"/>
  <c r="A32" i="2"/>
  <c r="E31" i="2"/>
  <c r="D31" i="2"/>
  <c r="C31" i="2"/>
  <c r="G31" i="2" s="1"/>
  <c r="Z31" i="2"/>
  <c r="B31" i="2"/>
  <c r="F31" i="2" s="1"/>
  <c r="S31" i="2"/>
  <c r="M13" i="2"/>
  <c r="X13" i="2"/>
  <c r="L13" i="2"/>
  <c r="AA13" i="2"/>
  <c r="W13" i="2"/>
  <c r="Z45" i="2"/>
  <c r="B45" i="2"/>
  <c r="F45" i="2" s="1"/>
  <c r="E45" i="2"/>
  <c r="A44" i="2"/>
  <c r="D45" i="2"/>
  <c r="C45" i="2"/>
  <c r="G45" i="2" s="1"/>
  <c r="S45" i="2"/>
  <c r="L28" i="2"/>
  <c r="Y26" i="2"/>
  <c r="AB26" i="2"/>
  <c r="U10" i="2"/>
  <c r="T10" i="2"/>
  <c r="J63" i="2"/>
  <c r="K63" i="2"/>
  <c r="D9" i="2"/>
  <c r="E9" i="2"/>
  <c r="Z9" i="2"/>
  <c r="C9" i="2"/>
  <c r="G9" i="2" s="1"/>
  <c r="A8" i="2"/>
  <c r="B9" i="2"/>
  <c r="F9" i="2" s="1"/>
  <c r="S9" i="2"/>
  <c r="N30" i="2"/>
  <c r="U29" i="2"/>
  <c r="T29" i="2"/>
  <c r="J62" i="2"/>
  <c r="K62" i="2"/>
  <c r="T65" i="2"/>
  <c r="U65" i="2"/>
  <c r="V64" i="2"/>
  <c r="AB62" i="2"/>
  <c r="Y62" i="2"/>
  <c r="AA49" i="2"/>
  <c r="W49" i="2"/>
  <c r="X49" i="2"/>
  <c r="M49" i="2"/>
  <c r="L49" i="2"/>
  <c r="T66" i="2"/>
  <c r="U66" i="2"/>
  <c r="T46" i="2"/>
  <c r="J26" i="2"/>
  <c r="K26" i="2"/>
  <c r="H27" i="2" l="1"/>
  <c r="N9" i="2"/>
  <c r="H14" i="2"/>
  <c r="Y63" i="2"/>
  <c r="H63" i="2" s="1"/>
  <c r="L12" i="2"/>
  <c r="K48" i="2"/>
  <c r="Y48" i="2"/>
  <c r="H48" i="2" s="1"/>
  <c r="W47" i="2"/>
  <c r="AB47" i="2" s="1"/>
  <c r="M47" i="2"/>
  <c r="AA47" i="2"/>
  <c r="X47" i="2"/>
  <c r="K47" i="2" s="1"/>
  <c r="V10" i="2"/>
  <c r="AA10" i="2" s="1"/>
  <c r="AA28" i="2"/>
  <c r="X11" i="2"/>
  <c r="J11" i="2" s="1"/>
  <c r="X12" i="2"/>
  <c r="J12" i="2" s="1"/>
  <c r="W12" i="2"/>
  <c r="AB12" i="2" s="1"/>
  <c r="M12" i="2"/>
  <c r="V46" i="2"/>
  <c r="M46" i="2" s="1"/>
  <c r="V66" i="2"/>
  <c r="AA66" i="2" s="1"/>
  <c r="W11" i="2"/>
  <c r="Y11" i="2" s="1"/>
  <c r="X28" i="2"/>
  <c r="J28" i="2" s="1"/>
  <c r="AA11" i="2"/>
  <c r="W28" i="2"/>
  <c r="Y28" i="2" s="1"/>
  <c r="L11" i="2"/>
  <c r="V29" i="2"/>
  <c r="M29" i="2" s="1"/>
  <c r="W46" i="2"/>
  <c r="D68" i="2"/>
  <c r="C68" i="2"/>
  <c r="G68" i="2" s="1"/>
  <c r="Z68" i="2"/>
  <c r="B68" i="2"/>
  <c r="F68" i="2" s="1"/>
  <c r="A69" i="2"/>
  <c r="E68" i="2"/>
  <c r="S68" i="2"/>
  <c r="H62" i="2"/>
  <c r="I62" i="2"/>
  <c r="I63" i="2"/>
  <c r="J49" i="2"/>
  <c r="K49" i="2"/>
  <c r="D8" i="2"/>
  <c r="E8" i="2"/>
  <c r="A7" i="2"/>
  <c r="C8" i="2"/>
  <c r="G8" i="2" s="1"/>
  <c r="Z8" i="2"/>
  <c r="B8" i="2"/>
  <c r="F8" i="2" s="1"/>
  <c r="S8" i="2"/>
  <c r="I26" i="2"/>
  <c r="H26" i="2"/>
  <c r="J13" i="2"/>
  <c r="K13" i="2"/>
  <c r="A33" i="2"/>
  <c r="E32" i="2"/>
  <c r="D32" i="2"/>
  <c r="C32" i="2"/>
  <c r="G32" i="2" s="1"/>
  <c r="B32" i="2"/>
  <c r="F32" i="2" s="1"/>
  <c r="Z32" i="2"/>
  <c r="S32" i="2"/>
  <c r="N67" i="2"/>
  <c r="U9" i="2"/>
  <c r="T9" i="2"/>
  <c r="Z44" i="2"/>
  <c r="B44" i="2"/>
  <c r="F44" i="2" s="1"/>
  <c r="E44" i="2"/>
  <c r="A43" i="2"/>
  <c r="D44" i="2"/>
  <c r="C44" i="2"/>
  <c r="G44" i="2" s="1"/>
  <c r="S44" i="2"/>
  <c r="Y49" i="2"/>
  <c r="AB49" i="2"/>
  <c r="X64" i="2"/>
  <c r="L64" i="2"/>
  <c r="AA64" i="2"/>
  <c r="W64" i="2"/>
  <c r="M64" i="2"/>
  <c r="U30" i="2"/>
  <c r="T30" i="2"/>
  <c r="V65" i="2"/>
  <c r="Y13" i="2"/>
  <c r="AB13" i="2"/>
  <c r="N45" i="2"/>
  <c r="N31" i="2"/>
  <c r="J47" i="2" l="1"/>
  <c r="I48" i="2"/>
  <c r="Y12" i="2"/>
  <c r="I12" i="2" s="1"/>
  <c r="W10" i="2"/>
  <c r="AB10" i="2" s="1"/>
  <c r="X10" i="2"/>
  <c r="K10" i="2" s="1"/>
  <c r="AA29" i="2"/>
  <c r="K28" i="2"/>
  <c r="L29" i="2"/>
  <c r="M10" i="2"/>
  <c r="L10" i="2"/>
  <c r="Y47" i="2"/>
  <c r="I47" i="2" s="1"/>
  <c r="K11" i="2"/>
  <c r="X29" i="2"/>
  <c r="J29" i="2" s="1"/>
  <c r="W29" i="2"/>
  <c r="AB29" i="2" s="1"/>
  <c r="L66" i="2"/>
  <c r="M66" i="2"/>
  <c r="X66" i="2"/>
  <c r="J66" i="2" s="1"/>
  <c r="K12" i="2"/>
  <c r="W66" i="2"/>
  <c r="AB66" i="2" s="1"/>
  <c r="AB28" i="2"/>
  <c r="AB11" i="2"/>
  <c r="L46" i="2"/>
  <c r="X46" i="2"/>
  <c r="J46" i="2" s="1"/>
  <c r="AA46" i="2"/>
  <c r="V9" i="2"/>
  <c r="AA9" i="2" s="1"/>
  <c r="V30" i="2"/>
  <c r="X30" i="2" s="1"/>
  <c r="I49" i="2"/>
  <c r="H49" i="2"/>
  <c r="Z43" i="2"/>
  <c r="B43" i="2"/>
  <c r="F43" i="2" s="1"/>
  <c r="E43" i="2"/>
  <c r="A42" i="2"/>
  <c r="D43" i="2"/>
  <c r="C43" i="2"/>
  <c r="G43" i="2" s="1"/>
  <c r="S43" i="2"/>
  <c r="U45" i="2"/>
  <c r="T45" i="2"/>
  <c r="J64" i="2"/>
  <c r="K64" i="2"/>
  <c r="U31" i="2"/>
  <c r="T31" i="2"/>
  <c r="H13" i="2"/>
  <c r="I13" i="2"/>
  <c r="X65" i="2"/>
  <c r="L65" i="2"/>
  <c r="AA65" i="2"/>
  <c r="W65" i="2"/>
  <c r="M65" i="2"/>
  <c r="AB64" i="2"/>
  <c r="Y64" i="2"/>
  <c r="N44" i="2"/>
  <c r="N32" i="2"/>
  <c r="D7" i="2"/>
  <c r="C7" i="2"/>
  <c r="G7" i="2" s="1"/>
  <c r="E7" i="2"/>
  <c r="Z7" i="2"/>
  <c r="B7" i="2"/>
  <c r="F7" i="2" s="1"/>
  <c r="A6" i="2"/>
  <c r="S7" i="2"/>
  <c r="D69" i="2"/>
  <c r="C69" i="2"/>
  <c r="G69" i="2" s="1"/>
  <c r="Z69" i="2"/>
  <c r="B69" i="2"/>
  <c r="F69" i="2" s="1"/>
  <c r="E69" i="2"/>
  <c r="A70" i="2"/>
  <c r="S69" i="2"/>
  <c r="N68" i="2"/>
  <c r="Y46" i="2"/>
  <c r="AB46" i="2"/>
  <c r="I28" i="2"/>
  <c r="H28" i="2"/>
  <c r="H11" i="2"/>
  <c r="I11" i="2"/>
  <c r="A34" i="2"/>
  <c r="E33" i="2"/>
  <c r="D33" i="2"/>
  <c r="C33" i="2"/>
  <c r="G33" i="2" s="1"/>
  <c r="Z33" i="2"/>
  <c r="B33" i="2"/>
  <c r="F33" i="2" s="1"/>
  <c r="S33" i="2"/>
  <c r="N8" i="2"/>
  <c r="T67" i="2"/>
  <c r="U67" i="2"/>
  <c r="H47" i="2" l="1"/>
  <c r="H12" i="2"/>
  <c r="Y10" i="2"/>
  <c r="I10" i="2" s="1"/>
  <c r="Y29" i="2"/>
  <c r="I29" i="2" s="1"/>
  <c r="K66" i="2"/>
  <c r="J10" i="2"/>
  <c r="N33" i="2"/>
  <c r="U33" i="2" s="1"/>
  <c r="K29" i="2"/>
  <c r="M9" i="2"/>
  <c r="K46" i="2"/>
  <c r="N43" i="2"/>
  <c r="T43" i="2" s="1"/>
  <c r="Y66" i="2"/>
  <c r="H66" i="2" s="1"/>
  <c r="L9" i="2"/>
  <c r="W30" i="2"/>
  <c r="Y30" i="2" s="1"/>
  <c r="W9" i="2"/>
  <c r="Y9" i="2" s="1"/>
  <c r="L30" i="2"/>
  <c r="X9" i="2"/>
  <c r="J9" i="2" s="1"/>
  <c r="M30" i="2"/>
  <c r="AA30" i="2"/>
  <c r="V45" i="2"/>
  <c r="AA45" i="2" s="1"/>
  <c r="N7" i="2"/>
  <c r="U44" i="2"/>
  <c r="T44" i="2"/>
  <c r="V31" i="2"/>
  <c r="D70" i="2"/>
  <c r="C70" i="2"/>
  <c r="G70" i="2" s="1"/>
  <c r="Z70" i="2"/>
  <c r="B70" i="2"/>
  <c r="F70" i="2" s="1"/>
  <c r="A71" i="2"/>
  <c r="E70" i="2"/>
  <c r="S70" i="2"/>
  <c r="N69" i="2"/>
  <c r="I64" i="2"/>
  <c r="H64" i="2"/>
  <c r="J65" i="2"/>
  <c r="K65" i="2"/>
  <c r="T8" i="2"/>
  <c r="U8" i="2"/>
  <c r="U32" i="2"/>
  <c r="T32" i="2"/>
  <c r="AB65" i="2"/>
  <c r="Y65" i="2"/>
  <c r="U43" i="2"/>
  <c r="J30" i="2"/>
  <c r="K30" i="2"/>
  <c r="T33" i="2"/>
  <c r="I46" i="2"/>
  <c r="H46" i="2"/>
  <c r="T68" i="2"/>
  <c r="U68" i="2"/>
  <c r="V67" i="2"/>
  <c r="Z34" i="2"/>
  <c r="B34" i="2"/>
  <c r="F34" i="2" s="1"/>
  <c r="E34" i="2"/>
  <c r="A35" i="2"/>
  <c r="D34" i="2"/>
  <c r="C34" i="2"/>
  <c r="G34" i="2" s="1"/>
  <c r="S34" i="2"/>
  <c r="D6" i="2"/>
  <c r="C6" i="2"/>
  <c r="G6" i="2" s="1"/>
  <c r="E6" i="2"/>
  <c r="Z6" i="2"/>
  <c r="B6" i="2"/>
  <c r="F6" i="2" s="1"/>
  <c r="S6" i="2"/>
  <c r="Z42" i="2"/>
  <c r="B42" i="2"/>
  <c r="F42" i="2" s="1"/>
  <c r="E42" i="2"/>
  <c r="A41" i="2"/>
  <c r="D42" i="2"/>
  <c r="C42" i="2"/>
  <c r="G42" i="2" s="1"/>
  <c r="S42" i="2"/>
  <c r="H29" i="2" l="1"/>
  <c r="H10" i="2"/>
  <c r="I66" i="2"/>
  <c r="AB30" i="2"/>
  <c r="K9" i="2"/>
  <c r="N34" i="2"/>
  <c r="N6" i="2"/>
  <c r="T6" i="2" s="1"/>
  <c r="L45" i="2"/>
  <c r="AB9" i="2"/>
  <c r="V33" i="2"/>
  <c r="M33" i="2" s="1"/>
  <c r="X45" i="2"/>
  <c r="K45" i="2" s="1"/>
  <c r="V44" i="2"/>
  <c r="X44" i="2" s="1"/>
  <c r="W45" i="2"/>
  <c r="AB45" i="2" s="1"/>
  <c r="M45" i="2"/>
  <c r="V43" i="2"/>
  <c r="M43" i="2" s="1"/>
  <c r="V8" i="2"/>
  <c r="W8" i="2" s="1"/>
  <c r="H30" i="2"/>
  <c r="I30" i="2"/>
  <c r="Z41" i="2"/>
  <c r="B41" i="2"/>
  <c r="F41" i="2" s="1"/>
  <c r="E41" i="2"/>
  <c r="D41" i="2"/>
  <c r="C41" i="2"/>
  <c r="G41" i="2" s="1"/>
  <c r="S41" i="2"/>
  <c r="V68" i="2"/>
  <c r="V32" i="2"/>
  <c r="T69" i="2"/>
  <c r="U69" i="2"/>
  <c r="M31" i="2"/>
  <c r="X31" i="2"/>
  <c r="L31" i="2"/>
  <c r="AA31" i="2"/>
  <c r="W31" i="2"/>
  <c r="I9" i="2"/>
  <c r="H9" i="2"/>
  <c r="G5" i="2"/>
  <c r="Z5" i="2"/>
  <c r="F5" i="2"/>
  <c r="S5" i="2"/>
  <c r="T34" i="2"/>
  <c r="U34" i="2"/>
  <c r="H65" i="2"/>
  <c r="I65" i="2"/>
  <c r="D71" i="2"/>
  <c r="C71" i="2"/>
  <c r="G71" i="2" s="1"/>
  <c r="Z71" i="2"/>
  <c r="B71" i="2"/>
  <c r="F71" i="2" s="1"/>
  <c r="E71" i="2"/>
  <c r="S71" i="2"/>
  <c r="N70" i="2"/>
  <c r="N42" i="2"/>
  <c r="D35" i="2"/>
  <c r="C35" i="2"/>
  <c r="G35" i="2" s="1"/>
  <c r="Z35" i="2"/>
  <c r="B35" i="2"/>
  <c r="F35" i="2" s="1"/>
  <c r="E35" i="2"/>
  <c r="S35" i="2"/>
  <c r="X67" i="2"/>
  <c r="L67" i="2"/>
  <c r="AA67" i="2"/>
  <c r="W67" i="2"/>
  <c r="M67" i="2"/>
  <c r="Y45" i="2"/>
  <c r="T7" i="2"/>
  <c r="U7" i="2"/>
  <c r="U6" i="2" l="1"/>
  <c r="V6" i="2" s="1"/>
  <c r="X6" i="2" s="1"/>
  <c r="AA33" i="2"/>
  <c r="L33" i="2"/>
  <c r="J45" i="2"/>
  <c r="X33" i="2"/>
  <c r="K33" i="2" s="1"/>
  <c r="W33" i="2"/>
  <c r="Y33" i="2" s="1"/>
  <c r="AA8" i="2"/>
  <c r="AA44" i="2"/>
  <c r="W44" i="2"/>
  <c r="Y44" i="2" s="1"/>
  <c r="L44" i="2"/>
  <c r="M44" i="2"/>
  <c r="V69" i="2"/>
  <c r="AA69" i="2" s="1"/>
  <c r="AA43" i="2"/>
  <c r="L43" i="2"/>
  <c r="M8" i="2"/>
  <c r="X43" i="2"/>
  <c r="J43" i="2" s="1"/>
  <c r="L8" i="2"/>
  <c r="X8" i="2"/>
  <c r="J8" i="2" s="1"/>
  <c r="W43" i="2"/>
  <c r="AB43" i="2" s="1"/>
  <c r="V34" i="2"/>
  <c r="L34" i="2" s="1"/>
  <c r="T70" i="2"/>
  <c r="U70" i="2"/>
  <c r="Y31" i="2"/>
  <c r="AB31" i="2"/>
  <c r="M32" i="2"/>
  <c r="X32" i="2"/>
  <c r="L32" i="2"/>
  <c r="AA32" i="2"/>
  <c r="W32" i="2"/>
  <c r="I45" i="2"/>
  <c r="H45" i="2"/>
  <c r="AB67" i="2"/>
  <c r="Y67" i="2"/>
  <c r="N5" i="2"/>
  <c r="X68" i="2"/>
  <c r="L68" i="2"/>
  <c r="AA68" i="2"/>
  <c r="W68" i="2"/>
  <c r="M68" i="2"/>
  <c r="N41" i="2"/>
  <c r="N35" i="2"/>
  <c r="U42" i="2"/>
  <c r="T42" i="2"/>
  <c r="N71" i="2"/>
  <c r="V7" i="2"/>
  <c r="AB8" i="2"/>
  <c r="Y8" i="2"/>
  <c r="J67" i="2"/>
  <c r="K67" i="2"/>
  <c r="J44" i="2"/>
  <c r="K44" i="2"/>
  <c r="J31" i="2"/>
  <c r="K31" i="2"/>
  <c r="AB33" i="2" l="1"/>
  <c r="J33" i="2"/>
  <c r="AB44" i="2"/>
  <c r="Y43" i="2"/>
  <c r="I43" i="2" s="1"/>
  <c r="L69" i="2"/>
  <c r="K8" i="2"/>
  <c r="X69" i="2"/>
  <c r="J69" i="2" s="1"/>
  <c r="M69" i="2"/>
  <c r="W69" i="2"/>
  <c r="Y69" i="2" s="1"/>
  <c r="M34" i="2"/>
  <c r="K43" i="2"/>
  <c r="W6" i="2"/>
  <c r="AB6" i="2" s="1"/>
  <c r="AA34" i="2"/>
  <c r="M6" i="2"/>
  <c r="W34" i="2"/>
  <c r="AB34" i="2" s="1"/>
  <c r="AA6" i="2"/>
  <c r="X34" i="2"/>
  <c r="K34" i="2" s="1"/>
  <c r="L6" i="2"/>
  <c r="V42" i="2"/>
  <c r="X42" i="2" s="1"/>
  <c r="Y32" i="2"/>
  <c r="AB32" i="2"/>
  <c r="H33" i="2"/>
  <c r="I33" i="2"/>
  <c r="T71" i="2"/>
  <c r="U71" i="2"/>
  <c r="T35" i="2"/>
  <c r="U35" i="2"/>
  <c r="AB68" i="2"/>
  <c r="Y68" i="2"/>
  <c r="H67" i="2"/>
  <c r="I67" i="2"/>
  <c r="V70" i="2"/>
  <c r="I8" i="2"/>
  <c r="H8" i="2"/>
  <c r="I44" i="2"/>
  <c r="H44" i="2"/>
  <c r="I31" i="2"/>
  <c r="H31" i="2"/>
  <c r="X7" i="2"/>
  <c r="L7" i="2"/>
  <c r="M7" i="2"/>
  <c r="AA7" i="2"/>
  <c r="W7" i="2"/>
  <c r="U41" i="2"/>
  <c r="T41" i="2"/>
  <c r="J68" i="2"/>
  <c r="K68" i="2"/>
  <c r="T5" i="2"/>
  <c r="U5" i="2"/>
  <c r="J32" i="2"/>
  <c r="K32" i="2"/>
  <c r="J6" i="2"/>
  <c r="K6" i="2"/>
  <c r="H43" i="2" l="1"/>
  <c r="Y34" i="2"/>
  <c r="H34" i="2" s="1"/>
  <c r="M42" i="2"/>
  <c r="AA42" i="2"/>
  <c r="Y6" i="2"/>
  <c r="H6" i="2" s="1"/>
  <c r="K69" i="2"/>
  <c r="AB69" i="2"/>
  <c r="L42" i="2"/>
  <c r="W42" i="2"/>
  <c r="Y42" i="2" s="1"/>
  <c r="J34" i="2"/>
  <c r="V5" i="2"/>
  <c r="M5" i="2" s="1"/>
  <c r="H68" i="2"/>
  <c r="I68" i="2"/>
  <c r="V41" i="2"/>
  <c r="AB7" i="2"/>
  <c r="Y7" i="2"/>
  <c r="J7" i="2"/>
  <c r="K7" i="2"/>
  <c r="J42" i="2"/>
  <c r="K42" i="2"/>
  <c r="H69" i="2"/>
  <c r="I69" i="2"/>
  <c r="X70" i="2"/>
  <c r="L70" i="2"/>
  <c r="AA70" i="2"/>
  <c r="W70" i="2"/>
  <c r="M70" i="2"/>
  <c r="V71" i="2"/>
  <c r="V35" i="2"/>
  <c r="I32" i="2"/>
  <c r="H32" i="2"/>
  <c r="I34" i="2" l="1"/>
  <c r="X5" i="2"/>
  <c r="J5" i="2" s="1"/>
  <c r="W5" i="2"/>
  <c r="Y5" i="2" s="1"/>
  <c r="L5" i="2"/>
  <c r="AB42" i="2"/>
  <c r="I6" i="2"/>
  <c r="AA5" i="2"/>
  <c r="X35" i="2"/>
  <c r="L35" i="2"/>
  <c r="AA35" i="2"/>
  <c r="W35" i="2"/>
  <c r="M35" i="2"/>
  <c r="H7" i="2"/>
  <c r="I7" i="2"/>
  <c r="AB5" i="2"/>
  <c r="J70" i="2"/>
  <c r="K70" i="2"/>
  <c r="H42" i="2"/>
  <c r="I42" i="2"/>
  <c r="X71" i="2"/>
  <c r="L71" i="2"/>
  <c r="AA71" i="2"/>
  <c r="W71" i="2"/>
  <c r="M71" i="2"/>
  <c r="AB70" i="2"/>
  <c r="Y70" i="2"/>
  <c r="M41" i="2"/>
  <c r="X41" i="2"/>
  <c r="L41" i="2"/>
  <c r="AA41" i="2"/>
  <c r="W41" i="2"/>
  <c r="K5" i="2" l="1"/>
  <c r="AB35" i="2"/>
  <c r="Y35" i="2"/>
  <c r="Y41" i="2"/>
  <c r="AB41" i="2"/>
  <c r="I5" i="2"/>
  <c r="H5" i="2"/>
  <c r="I70" i="2"/>
  <c r="H70" i="2"/>
  <c r="J71" i="2"/>
  <c r="K71" i="2"/>
  <c r="J41" i="2"/>
  <c r="K41" i="2"/>
  <c r="AB71" i="2"/>
  <c r="Y71" i="2"/>
  <c r="J35" i="2"/>
  <c r="K35" i="2"/>
  <c r="H41" i="2" l="1"/>
  <c r="I41" i="2"/>
  <c r="I71" i="2"/>
  <c r="H71" i="2"/>
  <c r="H35" i="2"/>
  <c r="I35" i="2"/>
</calcChain>
</file>

<file path=xl/sharedStrings.xml><?xml version="1.0" encoding="utf-8"?>
<sst xmlns="http://schemas.openxmlformats.org/spreadsheetml/2006/main" count="68" uniqueCount="39">
  <si>
    <t>NIFTY</t>
  </si>
  <si>
    <t>EXPIRY DAY</t>
  </si>
  <si>
    <t>Days to Expiry</t>
  </si>
  <si>
    <t>Interest Rate</t>
  </si>
  <si>
    <t>Time to Expiry</t>
  </si>
  <si>
    <t>Dividend Yield</t>
  </si>
  <si>
    <t>TIME</t>
  </si>
  <si>
    <t>EXPIRYTIME</t>
  </si>
  <si>
    <t>e-rt</t>
  </si>
  <si>
    <t>e-qt</t>
  </si>
  <si>
    <t>so e-qt</t>
  </si>
  <si>
    <t>ce</t>
  </si>
  <si>
    <t>STRIKE</t>
  </si>
  <si>
    <t>CE LTP</t>
  </si>
  <si>
    <t>PE LTP</t>
  </si>
  <si>
    <t>CE IV</t>
  </si>
  <si>
    <t>PE IV</t>
  </si>
  <si>
    <t>CE THETA</t>
  </si>
  <si>
    <t>PE THETA</t>
  </si>
  <si>
    <t>CE THETA IN %</t>
  </si>
  <si>
    <t>PE THETA IN %</t>
  </si>
  <si>
    <t>CE DELTA</t>
  </si>
  <si>
    <t>PE DELTA</t>
  </si>
  <si>
    <t>VEGA</t>
  </si>
  <si>
    <t>GAMMA</t>
  </si>
  <si>
    <t>AVERAGEIV</t>
  </si>
  <si>
    <t>ln(so/x)</t>
  </si>
  <si>
    <t>t(r-q+a2/2)</t>
  </si>
  <si>
    <t>o^2</t>
  </si>
  <si>
    <t>d1</t>
  </si>
  <si>
    <t>d2</t>
  </si>
  <si>
    <t>n(d1)</t>
  </si>
  <si>
    <t>n(d2)</t>
  </si>
  <si>
    <t>xe-rt</t>
  </si>
  <si>
    <t>N(-D1)</t>
  </si>
  <si>
    <t>N(-D2)</t>
  </si>
  <si>
    <t>BANKNIFTY</t>
  </si>
  <si>
    <t>days to expiry</t>
  </si>
  <si>
    <t>dividend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</si>
</sst>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[$-409]m/d/yy\ h:mm\ AM/PM;@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  <xf numFmtId="2" fontId="0" fillId="0" borderId="1" xfId="0" applyNumberFormat="1" applyBorder="1"/>
    <xf numFmtId="22" fontId="0" fillId="4" borderId="1" xfId="0" applyNumberFormat="1" applyFill="1" applyBorder="1"/>
    <xf numFmtId="2" fontId="0" fillId="4" borderId="1" xfId="0" applyNumberFormat="1" applyFill="1" applyBorder="1"/>
    <xf numFmtId="9" fontId="0" fillId="4" borderId="1" xfId="0" applyNumberFormat="1" applyFill="1" applyBorder="1"/>
    <xf numFmtId="164" fontId="0" fillId="4" borderId="1" xfId="1" applyNumberFormat="1" applyFont="1" applyFill="1" applyBorder="1"/>
    <xf numFmtId="10" fontId="0" fillId="0" borderId="1" xfId="0" applyNumberFormat="1" applyBorder="1"/>
    <xf numFmtId="14" fontId="0" fillId="0" borderId="1" xfId="0" applyNumberFormat="1" applyBorder="1"/>
    <xf numFmtId="20" fontId="0" fillId="2" borderId="1" xfId="0" applyNumberFormat="1" applyFill="1" applyBorder="1"/>
    <xf numFmtId="165" fontId="0" fillId="2" borderId="1" xfId="0" applyNumberFormat="1" applyFill="1" applyBorder="1"/>
    <xf numFmtId="0" fontId="0" fillId="2" borderId="1" xfId="0" applyFill="1" applyBorder="1"/>
    <xf numFmtId="0" fontId="2" fillId="2" borderId="3" xfId="0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0" borderId="1" xfId="0" applyBorder="1"/>
    <xf numFmtId="10" fontId="0" fillId="0" borderId="1" xfId="1" applyNumberFormat="1" applyFont="1" applyBorder="1"/>
    <xf numFmtId="1" fontId="0" fillId="6" borderId="1" xfId="0" applyNumberFormat="1" applyFill="1" applyBorder="1"/>
    <xf numFmtId="2" fontId="0" fillId="6" borderId="1" xfId="0" applyNumberFormat="1" applyFill="1" applyBorder="1"/>
    <xf numFmtId="166" fontId="0" fillId="6" borderId="1" xfId="0" applyNumberFormat="1" applyFill="1" applyBorder="1"/>
    <xf numFmtId="10" fontId="0" fillId="6" borderId="1" xfId="0" applyNumberFormat="1" applyFill="1" applyBorder="1"/>
    <xf numFmtId="0" fontId="2" fillId="7" borderId="1" xfId="0" applyFont="1" applyFill="1" applyBorder="1"/>
    <xf numFmtId="10" fontId="2" fillId="7" borderId="1" xfId="1" applyNumberFormat="1" applyFont="1" applyFill="1" applyBorder="1"/>
    <xf numFmtId="1" fontId="2" fillId="7" borderId="1" xfId="0" applyNumberFormat="1" applyFont="1" applyFill="1" applyBorder="1"/>
    <xf numFmtId="2" fontId="2" fillId="7" borderId="1" xfId="0" applyNumberFormat="1" applyFont="1" applyFill="1" applyBorder="1"/>
    <xf numFmtId="166" fontId="2" fillId="7" borderId="1" xfId="0" applyNumberFormat="1" applyFont="1" applyFill="1" applyBorder="1"/>
    <xf numFmtId="10" fontId="2" fillId="7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youtubeexcel/niftybankniftyoptionchai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hul\Desktop\New%20folder\Nifty%20Banknifty%20NSE%20Data%20final-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greeks"/>
      <sheetName val="analysis"/>
      <sheetName val="interpretation"/>
      <sheetName val="MAXPAIN"/>
      <sheetName val="cumulative"/>
      <sheetName val="oianalysis"/>
      <sheetName val="pcr"/>
      <sheetName val="OPTION STRATEGIES"/>
      <sheetName val="maxoi"/>
      <sheetName val="banknifty"/>
      <sheetName val="nifty"/>
      <sheetName val="finnifty"/>
      <sheetName val="STOCKS"/>
      <sheetName val="data"/>
      <sheetName val="cookies"/>
      <sheetName val="niftybankniftyoptionchain"/>
    </sheetNames>
    <sheetDataSet>
      <sheetData sheetId="0">
        <row r="2">
          <cell r="A2">
            <v>17369.25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 t="str">
            <v>BHARTIARTL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okies"/>
      <sheetName val="VWAP"/>
      <sheetName val="Nifty"/>
      <sheetName val="Banknifty"/>
      <sheetName val="Stock"/>
      <sheetName val="Data"/>
      <sheetName val="PCR"/>
      <sheetName val="Chart"/>
      <sheetName val="Stock Data"/>
      <sheetName val="Nifty Banknifty NSE Data final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D2">
            <v>18696.099999999999</v>
          </cell>
          <cell r="T2">
            <v>43103.75</v>
          </cell>
        </row>
        <row r="3">
          <cell r="M3" t="str">
            <v>08-Dec-2022</v>
          </cell>
        </row>
      </sheetData>
      <sheetData sheetId="6" refreshError="1"/>
      <sheetData sheetId="7" refreshError="1"/>
      <sheetData sheetId="8" refreshError="1">
        <row r="2">
          <cell r="F2" t="str">
            <v>ESCORTS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71"/>
  <sheetViews>
    <sheetView showGridLines="0" tabSelected="1" workbookViewId="0">
      <selection activeCell="E16" sqref="E16"/>
    </sheetView>
  </sheetViews>
  <sheetFormatPr defaultColWidth="11.109375" defaultRowHeight="14.4" x14ac:dyDescent="0.3"/>
  <cols>
    <col min="1" max="1" width="11" bestFit="1" customWidth="1"/>
    <col min="2" max="2" width="15.88671875" bestFit="1" customWidth="1"/>
    <col min="3" max="3" width="13.44140625" bestFit="1" customWidth="1"/>
    <col min="4" max="4" width="13.88671875" bestFit="1" customWidth="1"/>
    <col min="5" max="5" width="13.5546875" bestFit="1" customWidth="1"/>
    <col min="6" max="6" width="13.88671875" bestFit="1" customWidth="1"/>
    <col min="7" max="7" width="9.109375" bestFit="1" customWidth="1"/>
    <col min="8" max="9" width="13.6640625" bestFit="1" customWidth="1"/>
    <col min="10" max="10" width="9" bestFit="1" customWidth="1"/>
    <col min="11" max="11" width="11.6640625" bestFit="1" customWidth="1"/>
    <col min="12" max="12" width="5.88671875" bestFit="1" customWidth="1"/>
    <col min="13" max="13" width="15.109375" bestFit="1" customWidth="1"/>
    <col min="14" max="14" width="11.33203125" bestFit="1" customWidth="1"/>
    <col min="15" max="16" width="13.109375" bestFit="1" customWidth="1"/>
    <col min="18" max="18" width="11.109375" customWidth="1"/>
    <col min="19" max="19" width="12.6640625" bestFit="1" customWidth="1"/>
    <col min="20" max="21" width="12" bestFit="1" customWidth="1"/>
    <col min="22" max="25" width="5.88671875" bestFit="1" customWidth="1"/>
    <col min="26" max="26" width="12" bestFit="1" customWidth="1"/>
    <col min="27" max="28" width="6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2" t="s">
        <v>1</v>
      </c>
      <c r="L1" s="2" t="s">
        <v>6</v>
      </c>
      <c r="M1" s="3" t="s">
        <v>7</v>
      </c>
      <c r="S1" s="4" t="s">
        <v>8</v>
      </c>
      <c r="T1" s="4" t="s">
        <v>9</v>
      </c>
      <c r="U1" s="4" t="s">
        <v>10</v>
      </c>
    </row>
    <row r="2" spans="1:28" x14ac:dyDescent="0.3">
      <c r="A2" s="5">
        <v>23501.1</v>
      </c>
      <c r="B2" s="6">
        <f>M2</f>
        <v>45470.645833333336</v>
      </c>
      <c r="C2" s="7">
        <f ca="1">B2-NOW()</f>
        <v>5.0413672453723848</v>
      </c>
      <c r="D2" s="8">
        <v>0.1</v>
      </c>
      <c r="E2" s="9">
        <f ca="1">C2/365</f>
        <v>1.3811965055814753E-2</v>
      </c>
      <c r="F2" s="10">
        <v>1.2800000000000001E-2</v>
      </c>
      <c r="K2" s="11">
        <v>45470</v>
      </c>
      <c r="L2" s="12">
        <v>0.64583333333333337</v>
      </c>
      <c r="M2" s="13">
        <f>K2+L2</f>
        <v>45470.645833333336</v>
      </c>
      <c r="S2" s="14">
        <f ca="1">EXP(-D2*E2)</f>
        <v>0.99861975690731131</v>
      </c>
      <c r="T2" s="14">
        <f ca="1">EXP(-F2*E2)</f>
        <v>0.99982322247427402</v>
      </c>
      <c r="U2" s="14">
        <f ca="1">A2*T2</f>
        <v>23496.945533690159</v>
      </c>
    </row>
    <row r="3" spans="1:28" x14ac:dyDescent="0.3">
      <c r="S3" t="s">
        <v>11</v>
      </c>
    </row>
    <row r="4" spans="1:28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5" t="s">
        <v>25</v>
      </c>
      <c r="O4" s="16"/>
      <c r="P4" s="16"/>
      <c r="S4" s="4" t="s">
        <v>26</v>
      </c>
      <c r="T4" s="4" t="s">
        <v>27</v>
      </c>
      <c r="U4" s="4" t="s">
        <v>28</v>
      </c>
      <c r="V4" s="4" t="s">
        <v>29</v>
      </c>
      <c r="W4" s="4" t="s">
        <v>30</v>
      </c>
      <c r="X4" s="4" t="s">
        <v>31</v>
      </c>
      <c r="Y4" s="4" t="s">
        <v>32</v>
      </c>
      <c r="Z4" s="4" t="s">
        <v>33</v>
      </c>
      <c r="AA4" s="4" t="s">
        <v>34</v>
      </c>
      <c r="AB4" s="4" t="s">
        <v>35</v>
      </c>
    </row>
    <row r="5" spans="1:28" x14ac:dyDescent="0.3">
      <c r="A5" s="17">
        <v>23400</v>
      </c>
      <c r="B5" s="18">
        <v>165.15</v>
      </c>
      <c r="C5" s="18">
        <v>98.05</v>
      </c>
      <c r="D5" s="19">
        <v>6.3299999999999995E-2</v>
      </c>
      <c r="E5" s="19">
        <v>0.13189999999999999</v>
      </c>
      <c r="F5" s="20">
        <f t="shared" ref="F5:F35" ca="1" si="0">(B5-MAX(0,$A$2-A5))/$C$2</f>
        <v>12.704886766341966</v>
      </c>
      <c r="G5" s="20">
        <f t="shared" ref="G5:G35" ca="1" si="1">(C5-MAX(0,A5-$A$2))/$C$2</f>
        <v>19.449088953002363</v>
      </c>
      <c r="H5" s="20">
        <f ca="1">(-(A2*EXP(-1*POWER(V5,2)/2)/SQRT(2*PI())*D5*T2/(2*SQRT(E2)))-(D2*Z5*Y5)+(F2*A2*X5*T2))/365</f>
        <v>-9.9486632667666353</v>
      </c>
      <c r="I5" s="20">
        <f t="shared" ref="I5:I35" ca="1" si="2">(-($A$2*EXP(-1*POWER(V5,2)/2)/SQRT(2*PI())*E5*$T$2/(2*SQRT($E$2)))+($D$2*Z5*Y5)-($F$2*$A$2*AA5*$T$2))/365</f>
        <v>-8.6904300796749752</v>
      </c>
      <c r="J5" s="21">
        <f ca="1">X5*T2</f>
        <v>0.68660492904097914</v>
      </c>
      <c r="K5" s="21">
        <f ca="1">T2*(X5-1)</f>
        <v>-0.31321829343329488</v>
      </c>
      <c r="L5" s="20">
        <f ca="1">EXP(-1*POWER(V5,2)/2)/SQRT(2*PI())*T2*A2*SQRT(E2)/100</f>
        <v>9.7866674185590963</v>
      </c>
      <c r="M5" s="22">
        <f t="shared" ref="M5:M35" ca="1" si="3">((1/(SQRT(2*PI())))*EXP(-1*(((V5*2)/2))))/($A$2*N5*SQRT($E$2))</f>
        <v>9.0974569938413329E-4</v>
      </c>
      <c r="N5" s="23">
        <f t="shared" ref="N5:N35" si="4">AVERAGE(D5,E5)</f>
        <v>9.7599999999999992E-2</v>
      </c>
      <c r="S5" s="14">
        <f>LN(A2/A5)</f>
        <v>4.3112062016116845E-3</v>
      </c>
      <c r="T5" s="14">
        <f t="shared" ref="T5:T35" ca="1" si="5">($D$2-$F$2+N5^2/2)*$E$2</f>
        <v>1.2701880849920854E-3</v>
      </c>
      <c r="U5" s="14">
        <f t="shared" ref="U5:U35" ca="1" si="6">N5*SQRT($E$2)</f>
        <v>1.1470373326534665E-2</v>
      </c>
      <c r="V5" s="14">
        <f ca="1">(S5+T5)/U5</f>
        <v>0.48659220826685817</v>
      </c>
      <c r="W5" s="14">
        <f ca="1">V5-U5</f>
        <v>0.47512183494032351</v>
      </c>
      <c r="X5" s="14">
        <f ca="1">_xlfn.NORM.DIST(V5,0,1,TRUE)</f>
        <v>0.68672632682188561</v>
      </c>
      <c r="Y5" s="14">
        <f ca="1">_xlfn.NORM.DIST(W5,0,1,TRUE)</f>
        <v>0.68264993192784618</v>
      </c>
      <c r="Z5" s="14">
        <f ca="1">A5*S2</f>
        <v>23367.702311631085</v>
      </c>
      <c r="AA5" s="14">
        <f ca="1">NORMSDIST(-V5)</f>
        <v>0.31327367317811439</v>
      </c>
      <c r="AB5" s="14">
        <f ca="1">NORMSDIST(-W5)</f>
        <v>0.31735006807215382</v>
      </c>
    </row>
    <row r="6" spans="1:28" x14ac:dyDescent="0.3">
      <c r="A6" s="17">
        <f t="shared" ref="A5:A19" si="7">A7-50</f>
        <v>22800</v>
      </c>
      <c r="B6" s="18" t="e">
        <f>SUMIFS([2]!Nifty_Option_data[CE.lastPrice],[2]!Nifty_Option_data[expiryDate],[2]Data!M$3,[2]!Nifty_Option_data[strikePrice],A6)</f>
        <v>#REF!</v>
      </c>
      <c r="C6" s="18" t="e">
        <f>SUMIFS([2]!Nifty_Option_data[PE.lastPrice],[2]!Nifty_Option_data[expiryDate],[2]Data!M$3,[2]!Nifty_Option_data[strikePrice],A6)</f>
        <v>#REF!</v>
      </c>
      <c r="D6" s="19" t="e">
        <f>SUMIFS([2]!Nifty_Option_data[CE.impliedVolatility],[2]!Nifty_Option_data[expiryDate],[2]Data!M$3,[2]!Nifty_Option_data[strikePrice],A6)/100</f>
        <v>#REF!</v>
      </c>
      <c r="E6" s="19" t="e">
        <f>SUMIFS([2]!Nifty_Option_data[PE.impliedVolatility],[2]!Nifty_Option_data[expiryDate],[2]Data!M$3,[2]!Nifty_Option_data[strikePrice],A6)/100</f>
        <v>#REF!</v>
      </c>
      <c r="F6" s="20" t="e">
        <f t="shared" ca="1" si="0"/>
        <v>#REF!</v>
      </c>
      <c r="G6" s="20" t="e">
        <f t="shared" ca="1" si="1"/>
        <v>#REF!</v>
      </c>
      <c r="H6" s="20" t="e">
        <f ca="1">(-(A2*EXP(-1*POWER(V6,2)/2)/SQRT(2*PI())*D6*T2/(2*SQRT(E2)))-(D2*Z6*Y6)+(F2*A2*X6*T2))/365</f>
        <v>#REF!</v>
      </c>
      <c r="I6" s="20" t="e">
        <f t="shared" ca="1" si="2"/>
        <v>#REF!</v>
      </c>
      <c r="J6" s="21" t="e">
        <f ca="1">X6*T2</f>
        <v>#REF!</v>
      </c>
      <c r="K6" s="21" t="e">
        <f ca="1">T2*(X6-1)</f>
        <v>#REF!</v>
      </c>
      <c r="L6" s="20" t="e">
        <f ca="1">EXP(-1*POWER(V6,2)/2)/SQRT(2*PI())*T2*A2*SQRT(E2)/100</f>
        <v>#REF!</v>
      </c>
      <c r="M6" s="22" t="e">
        <f t="shared" ca="1" si="3"/>
        <v>#REF!</v>
      </c>
      <c r="N6" s="23" t="e">
        <f t="shared" si="4"/>
        <v>#REF!</v>
      </c>
      <c r="S6" s="14">
        <f>LN(A2/A6)</f>
        <v>3.0286692604872177E-2</v>
      </c>
      <c r="T6" s="14" t="e">
        <f t="shared" ca="1" si="5"/>
        <v>#REF!</v>
      </c>
      <c r="U6" s="14" t="e">
        <f t="shared" ca="1" si="6"/>
        <v>#REF!</v>
      </c>
      <c r="V6" s="14" t="e">
        <f t="shared" ref="V6:V35" ca="1" si="8">(S6+T6)/U6</f>
        <v>#REF!</v>
      </c>
      <c r="W6" s="14" t="e">
        <f t="shared" ref="W6:W35" ca="1" si="9">V6-U6</f>
        <v>#REF!</v>
      </c>
      <c r="X6" s="14" t="e">
        <f t="shared" ref="X6:Y35" ca="1" si="10">_xlfn.NORM.DIST(V6,0,1,TRUE)</f>
        <v>#REF!</v>
      </c>
      <c r="Y6" s="14" t="e">
        <f t="shared" ca="1" si="10"/>
        <v>#REF!</v>
      </c>
      <c r="Z6" s="14">
        <f ca="1">A6*S2</f>
        <v>22768.530457486697</v>
      </c>
      <c r="AA6" s="14" t="e">
        <f t="shared" ref="AA6:AB35" ca="1" si="11">NORMSDIST(-V6)</f>
        <v>#REF!</v>
      </c>
      <c r="AB6" s="14" t="e">
        <f t="shared" ca="1" si="11"/>
        <v>#REF!</v>
      </c>
    </row>
    <row r="7" spans="1:28" x14ac:dyDescent="0.3">
      <c r="A7" s="17">
        <f t="shared" si="7"/>
        <v>22850</v>
      </c>
      <c r="B7" s="18" t="e">
        <f>SUMIFS([2]!Nifty_Option_data[CE.lastPrice],[2]!Nifty_Option_data[expiryDate],[2]Data!M$3,[2]!Nifty_Option_data[strikePrice],A7)</f>
        <v>#REF!</v>
      </c>
      <c r="C7" s="18" t="e">
        <f>SUMIFS([2]!Nifty_Option_data[PE.lastPrice],[2]!Nifty_Option_data[expiryDate],[2]Data!M$3,[2]!Nifty_Option_data[strikePrice],A7)</f>
        <v>#REF!</v>
      </c>
      <c r="D7" s="19" t="e">
        <f>SUMIFS([2]!Nifty_Option_data[CE.impliedVolatility],[2]!Nifty_Option_data[expiryDate],[2]Data!M$3,[2]!Nifty_Option_data[strikePrice],A7)/100</f>
        <v>#REF!</v>
      </c>
      <c r="E7" s="19" t="e">
        <f>SUMIFS([2]!Nifty_Option_data[PE.impliedVolatility],[2]!Nifty_Option_data[expiryDate],[2]Data!M$3,[2]!Nifty_Option_data[strikePrice],A7)/100</f>
        <v>#REF!</v>
      </c>
      <c r="F7" s="20" t="e">
        <f t="shared" ca="1" si="0"/>
        <v>#REF!</v>
      </c>
      <c r="G7" s="20" t="e">
        <f t="shared" ca="1" si="1"/>
        <v>#REF!</v>
      </c>
      <c r="H7" s="20" t="e">
        <f ca="1">(-(A2*EXP(-1*POWER(V7,2)/2)/SQRT(2*PI())*D7*T2/(2*SQRT(E2)))-(D2*Z7*Y7)+(F2*A2*X7*T2))/365</f>
        <v>#REF!</v>
      </c>
      <c r="I7" s="20" t="e">
        <f t="shared" ca="1" si="2"/>
        <v>#REF!</v>
      </c>
      <c r="J7" s="21" t="e">
        <f ca="1">X7*T2</f>
        <v>#REF!</v>
      </c>
      <c r="K7" s="21" t="e">
        <f ca="1">T2*(X7-1)</f>
        <v>#REF!</v>
      </c>
      <c r="L7" s="20" t="e">
        <f ca="1">EXP(-1*POWER(V7,2)/2)/SQRT(2*PI())*T2*A2*SQRT(E2)/100</f>
        <v>#REF!</v>
      </c>
      <c r="M7" s="22" t="e">
        <f t="shared" ca="1" si="3"/>
        <v>#REF!</v>
      </c>
      <c r="N7" s="23" t="e">
        <f t="shared" si="4"/>
        <v>#REF!</v>
      </c>
      <c r="S7" s="14">
        <f>LN(A2/A7)</f>
        <v>2.8096111225053587E-2</v>
      </c>
      <c r="T7" s="14" t="e">
        <f t="shared" ca="1" si="5"/>
        <v>#REF!</v>
      </c>
      <c r="U7" s="14" t="e">
        <f t="shared" ca="1" si="6"/>
        <v>#REF!</v>
      </c>
      <c r="V7" s="14" t="e">
        <f t="shared" ca="1" si="8"/>
        <v>#REF!</v>
      </c>
      <c r="W7" s="14" t="e">
        <f t="shared" ca="1" si="9"/>
        <v>#REF!</v>
      </c>
      <c r="X7" s="14" t="e">
        <f t="shared" ca="1" si="10"/>
        <v>#REF!</v>
      </c>
      <c r="Y7" s="14" t="e">
        <f t="shared" ca="1" si="10"/>
        <v>#REF!</v>
      </c>
      <c r="Z7" s="14">
        <f ca="1">A7*S2</f>
        <v>22818.461445332065</v>
      </c>
      <c r="AA7" s="14" t="e">
        <f t="shared" ca="1" si="11"/>
        <v>#REF!</v>
      </c>
      <c r="AB7" s="14" t="e">
        <f t="shared" ca="1" si="11"/>
        <v>#REF!</v>
      </c>
    </row>
    <row r="8" spans="1:28" x14ac:dyDescent="0.3">
      <c r="A8" s="17">
        <f t="shared" si="7"/>
        <v>22900</v>
      </c>
      <c r="B8" s="18" t="e">
        <f>SUMIFS([2]!Nifty_Option_data[CE.lastPrice],[2]!Nifty_Option_data[expiryDate],[2]Data!M$3,[2]!Nifty_Option_data[strikePrice],A8)</f>
        <v>#REF!</v>
      </c>
      <c r="C8" s="18" t="e">
        <f>SUMIFS([2]!Nifty_Option_data[PE.lastPrice],[2]!Nifty_Option_data[expiryDate],[2]Data!M$3,[2]!Nifty_Option_data[strikePrice],A8)</f>
        <v>#REF!</v>
      </c>
      <c r="D8" s="19" t="e">
        <f>SUMIFS([2]!Nifty_Option_data[CE.impliedVolatility],[2]!Nifty_Option_data[expiryDate],[2]Data!M$3,[2]!Nifty_Option_data[strikePrice],A8)/100</f>
        <v>#REF!</v>
      </c>
      <c r="E8" s="19" t="e">
        <f>SUMIFS([2]!Nifty_Option_data[PE.impliedVolatility],[2]!Nifty_Option_data[expiryDate],[2]Data!M$3,[2]!Nifty_Option_data[strikePrice],A8)/100</f>
        <v>#REF!</v>
      </c>
      <c r="F8" s="20" t="e">
        <f t="shared" ca="1" si="0"/>
        <v>#REF!</v>
      </c>
      <c r="G8" s="20" t="e">
        <f t="shared" ca="1" si="1"/>
        <v>#REF!</v>
      </c>
      <c r="H8" s="20" t="e">
        <f ca="1">(-(A2*EXP(-1*POWER(V8,2)/2)/SQRT(2*PI())*D8*T2/(2*SQRT(E2)))-(D2*Z8*Y8)+(F2*A2*X8*T2))/365</f>
        <v>#REF!</v>
      </c>
      <c r="I8" s="20" t="e">
        <f t="shared" ca="1" si="2"/>
        <v>#REF!</v>
      </c>
      <c r="J8" s="21" t="e">
        <f ca="1">X8*T2</f>
        <v>#REF!</v>
      </c>
      <c r="K8" s="21" t="e">
        <f ca="1">T2*(X8-1)</f>
        <v>#REF!</v>
      </c>
      <c r="L8" s="20" t="e">
        <f ca="1">EXP(-1*POWER(V8,2)/2)/SQRT(2*PI())*T2*A2*SQRT(E2)/100</f>
        <v>#REF!</v>
      </c>
      <c r="M8" s="22" t="e">
        <f t="shared" ca="1" si="3"/>
        <v>#REF!</v>
      </c>
      <c r="N8" s="23" t="e">
        <f t="shared" si="4"/>
        <v>#REF!</v>
      </c>
      <c r="S8" s="14">
        <f>LN(A2/A8)</f>
        <v>2.5910318005073492E-2</v>
      </c>
      <c r="T8" s="14" t="e">
        <f t="shared" ca="1" si="5"/>
        <v>#REF!</v>
      </c>
      <c r="U8" s="14" t="e">
        <f t="shared" ca="1" si="6"/>
        <v>#REF!</v>
      </c>
      <c r="V8" s="14" t="e">
        <f t="shared" ca="1" si="8"/>
        <v>#REF!</v>
      </c>
      <c r="W8" s="14" t="e">
        <f t="shared" ca="1" si="9"/>
        <v>#REF!</v>
      </c>
      <c r="X8" s="14" t="e">
        <f t="shared" ca="1" si="10"/>
        <v>#REF!</v>
      </c>
      <c r="Y8" s="14" t="e">
        <f t="shared" ca="1" si="10"/>
        <v>#REF!</v>
      </c>
      <c r="Z8" s="14">
        <f ca="1">A8*S2</f>
        <v>22868.392433177429</v>
      </c>
      <c r="AA8" s="14" t="e">
        <f t="shared" ca="1" si="11"/>
        <v>#REF!</v>
      </c>
      <c r="AB8" s="14" t="e">
        <f t="shared" ca="1" si="11"/>
        <v>#REF!</v>
      </c>
    </row>
    <row r="9" spans="1:28" x14ac:dyDescent="0.3">
      <c r="A9" s="17">
        <f t="shared" si="7"/>
        <v>22950</v>
      </c>
      <c r="B9" s="18" t="e">
        <f>SUMIFS([2]!Nifty_Option_data[CE.lastPrice],[2]!Nifty_Option_data[expiryDate],[2]Data!M$3,[2]!Nifty_Option_data[strikePrice],A9)</f>
        <v>#REF!</v>
      </c>
      <c r="C9" s="18" t="e">
        <f>SUMIFS([2]!Nifty_Option_data[PE.lastPrice],[2]!Nifty_Option_data[expiryDate],[2]Data!M$3,[2]!Nifty_Option_data[strikePrice],A9)</f>
        <v>#REF!</v>
      </c>
      <c r="D9" s="19" t="e">
        <f>SUMIFS([2]!Nifty_Option_data[CE.impliedVolatility],[2]!Nifty_Option_data[expiryDate],[2]Data!M$3,[2]!Nifty_Option_data[strikePrice],A9)/100</f>
        <v>#REF!</v>
      </c>
      <c r="E9" s="19" t="e">
        <f>SUMIFS([2]!Nifty_Option_data[PE.impliedVolatility],[2]!Nifty_Option_data[expiryDate],[2]Data!M$3,[2]!Nifty_Option_data[strikePrice],A9)/100</f>
        <v>#REF!</v>
      </c>
      <c r="F9" s="20" t="e">
        <f t="shared" ca="1" si="0"/>
        <v>#REF!</v>
      </c>
      <c r="G9" s="20" t="e">
        <f t="shared" ca="1" si="1"/>
        <v>#REF!</v>
      </c>
      <c r="H9" s="20" t="e">
        <f ca="1">(-(A2*EXP(-1*POWER(V9,2)/2)/SQRT(2*PI())*D9*T2/(2*SQRT(E2)))-(D2*Z9*Y9)+(F2*A2*X9*T2))/365</f>
        <v>#REF!</v>
      </c>
      <c r="I9" s="20" t="e">
        <f t="shared" ca="1" si="2"/>
        <v>#REF!</v>
      </c>
      <c r="J9" s="21" t="e">
        <f ca="1">X9*T2</f>
        <v>#REF!</v>
      </c>
      <c r="K9" s="21" t="e">
        <f ca="1">T2*(X9-1)</f>
        <v>#REF!</v>
      </c>
      <c r="L9" s="20" t="e">
        <f ca="1">EXP(-1*POWER(V9,2)/2)/SQRT(2*PI())*T2*A2*SQRT(E2)/100</f>
        <v>#REF!</v>
      </c>
      <c r="M9" s="22" t="e">
        <f t="shared" ca="1" si="3"/>
        <v>#REF!</v>
      </c>
      <c r="N9" s="23" t="e">
        <f t="shared" si="4"/>
        <v>#REF!</v>
      </c>
      <c r="S9" s="14">
        <f>LN(A2/A9)</f>
        <v>2.3729292058713217E-2</v>
      </c>
      <c r="T9" s="14" t="e">
        <f t="shared" ca="1" si="5"/>
        <v>#REF!</v>
      </c>
      <c r="U9" s="14" t="e">
        <f t="shared" ca="1" si="6"/>
        <v>#REF!</v>
      </c>
      <c r="V9" s="14" t="e">
        <f t="shared" ca="1" si="8"/>
        <v>#REF!</v>
      </c>
      <c r="W9" s="14" t="e">
        <f t="shared" ca="1" si="9"/>
        <v>#REF!</v>
      </c>
      <c r="X9" s="14" t="e">
        <f t="shared" ca="1" si="10"/>
        <v>#REF!</v>
      </c>
      <c r="Y9" s="14" t="e">
        <f t="shared" ca="1" si="10"/>
        <v>#REF!</v>
      </c>
      <c r="Z9" s="14">
        <f ca="1">A9*S2</f>
        <v>22918.323421022793</v>
      </c>
      <c r="AA9" s="14" t="e">
        <f t="shared" ca="1" si="11"/>
        <v>#REF!</v>
      </c>
      <c r="AB9" s="14" t="e">
        <f t="shared" ca="1" si="11"/>
        <v>#REF!</v>
      </c>
    </row>
    <row r="10" spans="1:28" x14ac:dyDescent="0.3">
      <c r="A10" s="17">
        <f t="shared" si="7"/>
        <v>23000</v>
      </c>
      <c r="B10" s="18" t="e">
        <f>SUMIFS([2]!Nifty_Option_data[CE.lastPrice],[2]!Nifty_Option_data[expiryDate],[2]Data!M$3,[2]!Nifty_Option_data[strikePrice],A10)</f>
        <v>#REF!</v>
      </c>
      <c r="C10" s="18" t="e">
        <f>SUMIFS([2]!Nifty_Option_data[PE.lastPrice],[2]!Nifty_Option_data[expiryDate],[2]Data!M$3,[2]!Nifty_Option_data[strikePrice],A10)</f>
        <v>#REF!</v>
      </c>
      <c r="D10" s="19" t="e">
        <f>SUMIFS([2]!Nifty_Option_data[CE.impliedVolatility],[2]!Nifty_Option_data[expiryDate],[2]Data!M$3,[2]!Nifty_Option_data[strikePrice],A10)/100</f>
        <v>#REF!</v>
      </c>
      <c r="E10" s="19" t="e">
        <f>SUMIFS([2]!Nifty_Option_data[PE.impliedVolatility],[2]!Nifty_Option_data[expiryDate],[2]Data!M$3,[2]!Nifty_Option_data[strikePrice],A10)/100</f>
        <v>#REF!</v>
      </c>
      <c r="F10" s="20" t="e">
        <f t="shared" ca="1" si="0"/>
        <v>#REF!</v>
      </c>
      <c r="G10" s="20" t="e">
        <f t="shared" ca="1" si="1"/>
        <v>#REF!</v>
      </c>
      <c r="H10" s="20" t="e">
        <f ca="1">(-(A2*EXP(-1*POWER(V10,2)/2)/SQRT(2*PI())*D10*T2/(2*SQRT(E2)))-(D2*Z10*Y10)+(F2*A2*X10*T2))/365</f>
        <v>#REF!</v>
      </c>
      <c r="I10" s="20" t="e">
        <f t="shared" ca="1" si="2"/>
        <v>#REF!</v>
      </c>
      <c r="J10" s="21" t="e">
        <f ca="1">X10*T2</f>
        <v>#REF!</v>
      </c>
      <c r="K10" s="21" t="e">
        <f ca="1">T2*(X10-1)</f>
        <v>#REF!</v>
      </c>
      <c r="L10" s="20" t="e">
        <f ca="1">EXP(-1*POWER(V10,2)/2)/SQRT(2*PI())*T2*A2*SQRT(E2)/100</f>
        <v>#REF!</v>
      </c>
      <c r="M10" s="22" t="e">
        <f t="shared" ca="1" si="3"/>
        <v>#REF!</v>
      </c>
      <c r="N10" s="23" t="e">
        <f t="shared" si="4"/>
        <v>#REF!</v>
      </c>
      <c r="S10" s="14">
        <f>LN(A2/A10)</f>
        <v>2.1553012636117617E-2</v>
      </c>
      <c r="T10" s="14" t="e">
        <f t="shared" ca="1" si="5"/>
        <v>#REF!</v>
      </c>
      <c r="U10" s="14" t="e">
        <f t="shared" ca="1" si="6"/>
        <v>#REF!</v>
      </c>
      <c r="V10" s="14" t="e">
        <f t="shared" ca="1" si="8"/>
        <v>#REF!</v>
      </c>
      <c r="W10" s="14" t="e">
        <f t="shared" ca="1" si="9"/>
        <v>#REF!</v>
      </c>
      <c r="X10" s="14" t="e">
        <f t="shared" ca="1" si="10"/>
        <v>#REF!</v>
      </c>
      <c r="Y10" s="14" t="e">
        <f t="shared" ca="1" si="10"/>
        <v>#REF!</v>
      </c>
      <c r="Z10" s="14">
        <f ca="1">A10*S2</f>
        <v>22968.254408868161</v>
      </c>
      <c r="AA10" s="14" t="e">
        <f t="shared" ca="1" si="11"/>
        <v>#REF!</v>
      </c>
      <c r="AB10" s="14" t="e">
        <f t="shared" ca="1" si="11"/>
        <v>#REF!</v>
      </c>
    </row>
    <row r="11" spans="1:28" x14ac:dyDescent="0.3">
      <c r="A11" s="17">
        <f t="shared" si="7"/>
        <v>23050</v>
      </c>
      <c r="B11" s="18" t="e">
        <f>SUMIFS([2]!Nifty_Option_data[CE.lastPrice],[2]!Nifty_Option_data[expiryDate],[2]Data!M$3,[2]!Nifty_Option_data[strikePrice],A11)</f>
        <v>#REF!</v>
      </c>
      <c r="C11" s="18" t="e">
        <f>SUMIFS([2]!Nifty_Option_data[PE.lastPrice],[2]!Nifty_Option_data[expiryDate],[2]Data!M$3,[2]!Nifty_Option_data[strikePrice],A11)</f>
        <v>#REF!</v>
      </c>
      <c r="D11" s="19" t="e">
        <f>SUMIFS([2]!Nifty_Option_data[CE.impliedVolatility],[2]!Nifty_Option_data[expiryDate],[2]Data!M$3,[2]!Nifty_Option_data[strikePrice],A11)/100</f>
        <v>#REF!</v>
      </c>
      <c r="E11" s="19" t="e">
        <f>SUMIFS([2]!Nifty_Option_data[PE.impliedVolatility],[2]!Nifty_Option_data[expiryDate],[2]Data!M$3,[2]!Nifty_Option_data[strikePrice],A11)/100</f>
        <v>#REF!</v>
      </c>
      <c r="F11" s="20" t="e">
        <f t="shared" ca="1" si="0"/>
        <v>#REF!</v>
      </c>
      <c r="G11" s="20" t="e">
        <f t="shared" ca="1" si="1"/>
        <v>#REF!</v>
      </c>
      <c r="H11" s="20" t="e">
        <f ca="1">(-(A2*EXP(-1*POWER(V11,2)/2)/SQRT(2*PI())*D11*T2/(2*SQRT(E2)))-(D2*Z11*Y11)+(F2*A2*X11*T2))/365</f>
        <v>#REF!</v>
      </c>
      <c r="I11" s="20" t="e">
        <f t="shared" ca="1" si="2"/>
        <v>#REF!</v>
      </c>
      <c r="J11" s="21" t="e">
        <f ca="1">X11*T2</f>
        <v>#REF!</v>
      </c>
      <c r="K11" s="21" t="e">
        <f ca="1">T2*(X11-1)</f>
        <v>#REF!</v>
      </c>
      <c r="L11" s="20" t="e">
        <f ca="1">EXP(-1*POWER(V11,2)/2)/SQRT(2*PI())*T2*A2*SQRT(E2)/100</f>
        <v>#REF!</v>
      </c>
      <c r="M11" s="22" t="e">
        <f t="shared" ca="1" si="3"/>
        <v>#REF!</v>
      </c>
      <c r="N11" s="23" t="e">
        <f t="shared" si="4"/>
        <v>#REF!</v>
      </c>
      <c r="S11" s="14">
        <f>LN(A2/A11)</f>
        <v>1.9381459122609902E-2</v>
      </c>
      <c r="T11" s="14" t="e">
        <f t="shared" ca="1" si="5"/>
        <v>#REF!</v>
      </c>
      <c r="U11" s="14" t="e">
        <f t="shared" ca="1" si="6"/>
        <v>#REF!</v>
      </c>
      <c r="V11" s="14" t="e">
        <f t="shared" ca="1" si="8"/>
        <v>#REF!</v>
      </c>
      <c r="W11" s="14" t="e">
        <f t="shared" ca="1" si="9"/>
        <v>#REF!</v>
      </c>
      <c r="X11" s="14" t="e">
        <f t="shared" ca="1" si="10"/>
        <v>#REF!</v>
      </c>
      <c r="Y11" s="14" t="e">
        <f t="shared" ca="1" si="10"/>
        <v>#REF!</v>
      </c>
      <c r="Z11" s="14">
        <f ca="1">A11*S2</f>
        <v>23018.185396713525</v>
      </c>
      <c r="AA11" s="14" t="e">
        <f t="shared" ca="1" si="11"/>
        <v>#REF!</v>
      </c>
      <c r="AB11" s="14" t="e">
        <f t="shared" ca="1" si="11"/>
        <v>#REF!</v>
      </c>
    </row>
    <row r="12" spans="1:28" x14ac:dyDescent="0.3">
      <c r="A12" s="17">
        <f t="shared" si="7"/>
        <v>23100</v>
      </c>
      <c r="B12" s="18" t="e">
        <f>SUMIFS([2]!Nifty_Option_data[CE.lastPrice],[2]!Nifty_Option_data[expiryDate],[2]Data!M$3,[2]!Nifty_Option_data[strikePrice],A12)</f>
        <v>#REF!</v>
      </c>
      <c r="C12" s="18" t="e">
        <f>SUMIFS([2]!Nifty_Option_data[PE.lastPrice],[2]!Nifty_Option_data[expiryDate],[2]Data!M$3,[2]!Nifty_Option_data[strikePrice],A12)</f>
        <v>#REF!</v>
      </c>
      <c r="D12" s="19" t="e">
        <f>SUMIFS([2]!Nifty_Option_data[CE.impliedVolatility],[2]!Nifty_Option_data[expiryDate],[2]Data!M$3,[2]!Nifty_Option_data[strikePrice],A12)/100</f>
        <v>#REF!</v>
      </c>
      <c r="E12" s="19" t="e">
        <f>SUMIFS([2]!Nifty_Option_data[PE.impliedVolatility],[2]!Nifty_Option_data[expiryDate],[2]Data!M$3,[2]!Nifty_Option_data[strikePrice],A12)/100</f>
        <v>#REF!</v>
      </c>
      <c r="F12" s="20" t="e">
        <f t="shared" ca="1" si="0"/>
        <v>#REF!</v>
      </c>
      <c r="G12" s="20" t="e">
        <f t="shared" ca="1" si="1"/>
        <v>#REF!</v>
      </c>
      <c r="H12" s="20" t="e">
        <f ca="1">(-(A2*EXP(-1*POWER(V12,2)/2)/SQRT(2*PI())*D12*T2/(2*SQRT(E2)))-(D2*Z12*Y12)+(F2*A2*X12*T2))/365</f>
        <v>#REF!</v>
      </c>
      <c r="I12" s="20" t="e">
        <f t="shared" ca="1" si="2"/>
        <v>#REF!</v>
      </c>
      <c r="J12" s="21" t="e">
        <f ca="1">X12*T2</f>
        <v>#REF!</v>
      </c>
      <c r="K12" s="21" t="e">
        <f ca="1">T2*(X12-1)</f>
        <v>#REF!</v>
      </c>
      <c r="L12" s="20" t="e">
        <f ca="1">EXP(-1*POWER(V12,2)/2)/SQRT(2*PI())*T2*A2*SQRT(E2)/100</f>
        <v>#REF!</v>
      </c>
      <c r="M12" s="22" t="e">
        <f t="shared" ca="1" si="3"/>
        <v>#REF!</v>
      </c>
      <c r="N12" s="23" t="e">
        <f t="shared" si="4"/>
        <v>#REF!</v>
      </c>
      <c r="S12" s="14">
        <f>LN(A2/A12)</f>
        <v>1.7214611037519457E-2</v>
      </c>
      <c r="T12" s="14" t="e">
        <f t="shared" ca="1" si="5"/>
        <v>#REF!</v>
      </c>
      <c r="U12" s="14" t="e">
        <f t="shared" ca="1" si="6"/>
        <v>#REF!</v>
      </c>
      <c r="V12" s="14" t="e">
        <f t="shared" ca="1" si="8"/>
        <v>#REF!</v>
      </c>
      <c r="W12" s="14" t="e">
        <f t="shared" ca="1" si="9"/>
        <v>#REF!</v>
      </c>
      <c r="X12" s="14" t="e">
        <f t="shared" ca="1" si="10"/>
        <v>#REF!</v>
      </c>
      <c r="Y12" s="14" t="e">
        <f t="shared" ca="1" si="10"/>
        <v>#REF!</v>
      </c>
      <c r="Z12" s="14">
        <f ca="1">A12*S2</f>
        <v>23068.116384558893</v>
      </c>
      <c r="AA12" s="14" t="e">
        <f t="shared" ca="1" si="11"/>
        <v>#REF!</v>
      </c>
      <c r="AB12" s="14" t="e">
        <f t="shared" ca="1" si="11"/>
        <v>#REF!</v>
      </c>
    </row>
    <row r="13" spans="1:28" x14ac:dyDescent="0.3">
      <c r="A13" s="17">
        <f t="shared" si="7"/>
        <v>23150</v>
      </c>
      <c r="B13" s="18" t="e">
        <f>SUMIFS([2]!Nifty_Option_data[CE.lastPrice],[2]!Nifty_Option_data[expiryDate],[2]Data!M$3,[2]!Nifty_Option_data[strikePrice],A13)</f>
        <v>#REF!</v>
      </c>
      <c r="C13" s="18" t="e">
        <f>SUMIFS([2]!Nifty_Option_data[PE.lastPrice],[2]!Nifty_Option_data[expiryDate],[2]Data!M$3,[2]!Nifty_Option_data[strikePrice],A13)</f>
        <v>#REF!</v>
      </c>
      <c r="D13" s="19" t="e">
        <f>SUMIFS([2]!Nifty_Option_data[CE.impliedVolatility],[2]!Nifty_Option_data[expiryDate],[2]Data!M$3,[2]!Nifty_Option_data[strikePrice],A13)/100</f>
        <v>#REF!</v>
      </c>
      <c r="E13" s="19" t="e">
        <f>SUMIFS([2]!Nifty_Option_data[PE.impliedVolatility],[2]!Nifty_Option_data[expiryDate],[2]Data!M$3,[2]!Nifty_Option_data[strikePrice],A13)/100</f>
        <v>#REF!</v>
      </c>
      <c r="F13" s="20" t="e">
        <f t="shared" ca="1" si="0"/>
        <v>#REF!</v>
      </c>
      <c r="G13" s="20" t="e">
        <f t="shared" ca="1" si="1"/>
        <v>#REF!</v>
      </c>
      <c r="H13" s="20" t="e">
        <f ca="1">(-(A2*EXP(-1*POWER(V13,2)/2)/SQRT(2*PI())*D13*T2/(2*SQRT(E2)))-(D2*Z13*Y13)+(F2*A2*X13*T2))/365</f>
        <v>#REF!</v>
      </c>
      <c r="I13" s="20" t="e">
        <f t="shared" ca="1" si="2"/>
        <v>#REF!</v>
      </c>
      <c r="J13" s="21" t="e">
        <f ca="1">X13*T2</f>
        <v>#REF!</v>
      </c>
      <c r="K13" s="21" t="e">
        <f ca="1">T2*(X13-1)</f>
        <v>#REF!</v>
      </c>
      <c r="L13" s="20" t="e">
        <f ca="1">EXP(-1*POWER(V13,2)/2)/SQRT(2*PI())*T2*A2*SQRT(E2)/100</f>
        <v>#REF!</v>
      </c>
      <c r="M13" s="22" t="e">
        <f t="shared" ca="1" si="3"/>
        <v>#REF!</v>
      </c>
      <c r="N13" s="23" t="e">
        <f t="shared" si="4"/>
        <v>#REF!</v>
      </c>
      <c r="S13" s="14">
        <f>LN(A2/A13)</f>
        <v>1.5052448033024354E-2</v>
      </c>
      <c r="T13" s="14" t="e">
        <f t="shared" ca="1" si="5"/>
        <v>#REF!</v>
      </c>
      <c r="U13" s="14" t="e">
        <f t="shared" ca="1" si="6"/>
        <v>#REF!</v>
      </c>
      <c r="V13" s="14" t="e">
        <f t="shared" ca="1" si="8"/>
        <v>#REF!</v>
      </c>
      <c r="W13" s="14" t="e">
        <f t="shared" ca="1" si="9"/>
        <v>#REF!</v>
      </c>
      <c r="X13" s="14" t="e">
        <f t="shared" ca="1" si="10"/>
        <v>#REF!</v>
      </c>
      <c r="Y13" s="14" t="e">
        <f t="shared" ca="1" si="10"/>
        <v>#REF!</v>
      </c>
      <c r="Z13" s="14">
        <f ca="1">A13*S2</f>
        <v>23118.047372404257</v>
      </c>
      <c r="AA13" s="14" t="e">
        <f t="shared" ca="1" si="11"/>
        <v>#REF!</v>
      </c>
      <c r="AB13" s="14" t="e">
        <f t="shared" ca="1" si="11"/>
        <v>#REF!</v>
      </c>
    </row>
    <row r="14" spans="1:28" x14ac:dyDescent="0.3">
      <c r="A14" s="17">
        <f t="shared" si="7"/>
        <v>23200</v>
      </c>
      <c r="B14" s="18" t="e">
        <f>SUMIFS([2]!Nifty_Option_data[CE.lastPrice],[2]!Nifty_Option_data[expiryDate],[2]Data!M$3,[2]!Nifty_Option_data[strikePrice],A14)</f>
        <v>#REF!</v>
      </c>
      <c r="C14" s="18" t="e">
        <f>SUMIFS([2]!Nifty_Option_data[PE.lastPrice],[2]!Nifty_Option_data[expiryDate],[2]Data!M$3,[2]!Nifty_Option_data[strikePrice],A14)</f>
        <v>#REF!</v>
      </c>
      <c r="D14" s="19" t="e">
        <f>SUMIFS([2]!Nifty_Option_data[CE.impliedVolatility],[2]!Nifty_Option_data[expiryDate],[2]Data!M$3,[2]!Nifty_Option_data[strikePrice],A14)/100</f>
        <v>#REF!</v>
      </c>
      <c r="E14" s="19" t="e">
        <f>SUMIFS([2]!Nifty_Option_data[PE.impliedVolatility],[2]!Nifty_Option_data[expiryDate],[2]Data!M$3,[2]!Nifty_Option_data[strikePrice],A14)/100</f>
        <v>#REF!</v>
      </c>
      <c r="F14" s="20" t="e">
        <f t="shared" ca="1" si="0"/>
        <v>#REF!</v>
      </c>
      <c r="G14" s="20" t="e">
        <f t="shared" ca="1" si="1"/>
        <v>#REF!</v>
      </c>
      <c r="H14" s="20" t="e">
        <f ca="1">(-(A2*EXP(-1*POWER(V14,2)/2)/SQRT(2*PI())*D14*T2/(2*SQRT(E2)))-(D2*Z14*Y14)+(F2*A2*X14*T2))/365</f>
        <v>#REF!</v>
      </c>
      <c r="I14" s="20" t="e">
        <f t="shared" ca="1" si="2"/>
        <v>#REF!</v>
      </c>
      <c r="J14" s="21" t="e">
        <f ca="1">X14*T2</f>
        <v>#REF!</v>
      </c>
      <c r="K14" s="21" t="e">
        <f ca="1">T2*(X14-1)</f>
        <v>#REF!</v>
      </c>
      <c r="L14" s="20" t="e">
        <f ca="1">EXP(-1*POWER(V14,2)/2)/SQRT(2*PI())*T2*A2*SQRT(E2)/100</f>
        <v>#REF!</v>
      </c>
      <c r="M14" s="22" t="e">
        <f t="shared" ca="1" si="3"/>
        <v>#REF!</v>
      </c>
      <c r="N14" s="23" t="e">
        <f t="shared" si="4"/>
        <v>#REF!</v>
      </c>
      <c r="S14" s="14">
        <f>LN(A2/A14)</f>
        <v>1.2894949893003008E-2</v>
      </c>
      <c r="T14" s="14" t="e">
        <f t="shared" ca="1" si="5"/>
        <v>#REF!</v>
      </c>
      <c r="U14" s="14" t="e">
        <f t="shared" ca="1" si="6"/>
        <v>#REF!</v>
      </c>
      <c r="V14" s="14" t="e">
        <f t="shared" ca="1" si="8"/>
        <v>#REF!</v>
      </c>
      <c r="W14" s="14" t="e">
        <f t="shared" ca="1" si="9"/>
        <v>#REF!</v>
      </c>
      <c r="X14" s="14" t="e">
        <f t="shared" ca="1" si="10"/>
        <v>#REF!</v>
      </c>
      <c r="Y14" s="14" t="e">
        <f t="shared" ca="1" si="10"/>
        <v>#REF!</v>
      </c>
      <c r="Z14" s="14">
        <f ca="1">A14*S2</f>
        <v>23167.978360249621</v>
      </c>
      <c r="AA14" s="14" t="e">
        <f t="shared" ca="1" si="11"/>
        <v>#REF!</v>
      </c>
      <c r="AB14" s="14" t="e">
        <f t="shared" ca="1" si="11"/>
        <v>#REF!</v>
      </c>
    </row>
    <row r="15" spans="1:28" x14ac:dyDescent="0.3">
      <c r="A15" s="17">
        <f t="shared" si="7"/>
        <v>23250</v>
      </c>
      <c r="B15" s="18" t="e">
        <f>SUMIFS([2]!Nifty_Option_data[CE.lastPrice],[2]!Nifty_Option_data[expiryDate],[2]Data!M$3,[2]!Nifty_Option_data[strikePrice],A15)</f>
        <v>#REF!</v>
      </c>
      <c r="C15" s="18" t="e">
        <f>SUMIFS([2]!Nifty_Option_data[PE.lastPrice],[2]!Nifty_Option_data[expiryDate],[2]Data!M$3,[2]!Nifty_Option_data[strikePrice],A15)</f>
        <v>#REF!</v>
      </c>
      <c r="D15" s="19" t="e">
        <f>SUMIFS([2]!Nifty_Option_data[CE.impliedVolatility],[2]!Nifty_Option_data[expiryDate],[2]Data!M$3,[2]!Nifty_Option_data[strikePrice],A15)/100</f>
        <v>#REF!</v>
      </c>
      <c r="E15" s="19" t="e">
        <f>SUMIFS([2]!Nifty_Option_data[PE.impliedVolatility],[2]!Nifty_Option_data[expiryDate],[2]Data!M$3,[2]!Nifty_Option_data[strikePrice],A15)/100</f>
        <v>#REF!</v>
      </c>
      <c r="F15" s="20" t="e">
        <f t="shared" ca="1" si="0"/>
        <v>#REF!</v>
      </c>
      <c r="G15" s="20" t="e">
        <f t="shared" ca="1" si="1"/>
        <v>#REF!</v>
      </c>
      <c r="H15" s="20" t="e">
        <f ca="1">(-(A2*EXP(-1*POWER(V15,2)/2)/SQRT(2*PI())*D15*T2/(2*SQRT(E2)))-(D2*Z15*Y15)+(F2*A2*X15*T2))/365</f>
        <v>#REF!</v>
      </c>
      <c r="I15" s="20" t="e">
        <f t="shared" ca="1" si="2"/>
        <v>#REF!</v>
      </c>
      <c r="J15" s="21" t="e">
        <f ca="1">X15*T2</f>
        <v>#REF!</v>
      </c>
      <c r="K15" s="21" t="e">
        <f ca="1">T2*(X15-1)</f>
        <v>#REF!</v>
      </c>
      <c r="L15" s="20" t="e">
        <f ca="1">EXP(-1*POWER(V15,2)/2)/SQRT(2*PI())*T2*A2*SQRT(E2)/100</f>
        <v>#REF!</v>
      </c>
      <c r="M15" s="22" t="e">
        <f t="shared" ca="1" si="3"/>
        <v>#REF!</v>
      </c>
      <c r="N15" s="23" t="e">
        <f t="shared" si="4"/>
        <v>#REF!</v>
      </c>
      <c r="S15" s="14">
        <f>LN(A2/A15)</f>
        <v>1.0742096531902029E-2</v>
      </c>
      <c r="T15" s="14" t="e">
        <f t="shared" ca="1" si="5"/>
        <v>#REF!</v>
      </c>
      <c r="U15" s="14" t="e">
        <f t="shared" ca="1" si="6"/>
        <v>#REF!</v>
      </c>
      <c r="V15" s="14" t="e">
        <f t="shared" ca="1" si="8"/>
        <v>#REF!</v>
      </c>
      <c r="W15" s="14" t="e">
        <f t="shared" ca="1" si="9"/>
        <v>#REF!</v>
      </c>
      <c r="X15" s="14" t="e">
        <f t="shared" ca="1" si="10"/>
        <v>#REF!</v>
      </c>
      <c r="Y15" s="14" t="e">
        <f t="shared" ca="1" si="10"/>
        <v>#REF!</v>
      </c>
      <c r="Z15" s="14">
        <f ca="1">A15*S2</f>
        <v>23217.909348094989</v>
      </c>
      <c r="AA15" s="14" t="e">
        <f t="shared" ca="1" si="11"/>
        <v>#REF!</v>
      </c>
      <c r="AB15" s="14" t="e">
        <f t="shared" ca="1" si="11"/>
        <v>#REF!</v>
      </c>
    </row>
    <row r="16" spans="1:28" x14ac:dyDescent="0.3">
      <c r="A16" s="17">
        <f t="shared" si="7"/>
        <v>23300</v>
      </c>
      <c r="B16" s="18" t="e">
        <f>SUMIFS([2]!Nifty_Option_data[CE.lastPrice],[2]!Nifty_Option_data[expiryDate],[2]Data!M$3,[2]!Nifty_Option_data[strikePrice],A16)</f>
        <v>#REF!</v>
      </c>
      <c r="C16" s="18" t="e">
        <f>SUMIFS([2]!Nifty_Option_data[PE.lastPrice],[2]!Nifty_Option_data[expiryDate],[2]Data!M$3,[2]!Nifty_Option_data[strikePrice],A16)</f>
        <v>#REF!</v>
      </c>
      <c r="D16" s="19" t="e">
        <f>SUMIFS([2]!Nifty_Option_data[CE.impliedVolatility],[2]!Nifty_Option_data[expiryDate],[2]Data!M$3,[2]!Nifty_Option_data[strikePrice],A16)/100</f>
        <v>#REF!</v>
      </c>
      <c r="E16" s="19" t="e">
        <f>SUMIFS([2]!Nifty_Option_data[PE.impliedVolatility],[2]!Nifty_Option_data[expiryDate],[2]Data!M$3,[2]!Nifty_Option_data[strikePrice],A16)/100</f>
        <v>#REF!</v>
      </c>
      <c r="F16" s="20" t="e">
        <f t="shared" ca="1" si="0"/>
        <v>#REF!</v>
      </c>
      <c r="G16" s="20" t="e">
        <f t="shared" ca="1" si="1"/>
        <v>#REF!</v>
      </c>
      <c r="H16" s="20" t="e">
        <f ca="1">(-(A2*EXP(-1*POWER(V16,2)/2)/SQRT(2*PI())*D16*T2/(2*SQRT(E2)))-(D2*Z16*Y16)+(F2*A2*X16*T2))/365</f>
        <v>#REF!</v>
      </c>
      <c r="I16" s="20" t="e">
        <f t="shared" ca="1" si="2"/>
        <v>#REF!</v>
      </c>
      <c r="J16" s="21" t="e">
        <f ca="1">X16*T2</f>
        <v>#REF!</v>
      </c>
      <c r="K16" s="21" t="e">
        <f ca="1">T2*(X16-1)</f>
        <v>#REF!</v>
      </c>
      <c r="L16" s="20" t="e">
        <f ca="1">EXP(-1*POWER(V16,2)/2)/SQRT(2*PI())*T2*A2*SQRT(E2)/100</f>
        <v>#REF!</v>
      </c>
      <c r="M16" s="22" t="e">
        <f t="shared" ca="1" si="3"/>
        <v>#REF!</v>
      </c>
      <c r="N16" s="23" t="e">
        <f t="shared" si="4"/>
        <v>#REF!</v>
      </c>
      <c r="S16" s="14">
        <f>LN(A2/A16)</f>
        <v>8.5938679936125133E-3</v>
      </c>
      <c r="T16" s="14" t="e">
        <f t="shared" ca="1" si="5"/>
        <v>#REF!</v>
      </c>
      <c r="U16" s="14" t="e">
        <f t="shared" ca="1" si="6"/>
        <v>#REF!</v>
      </c>
      <c r="V16" s="14" t="e">
        <f t="shared" ca="1" si="8"/>
        <v>#REF!</v>
      </c>
      <c r="W16" s="14" t="e">
        <f t="shared" ca="1" si="9"/>
        <v>#REF!</v>
      </c>
      <c r="X16" s="14" t="e">
        <f t="shared" ca="1" si="10"/>
        <v>#REF!</v>
      </c>
      <c r="Y16" s="14" t="e">
        <f t="shared" ca="1" si="10"/>
        <v>#REF!</v>
      </c>
      <c r="Z16" s="14">
        <f ca="1">A16*S2</f>
        <v>23267.840335940353</v>
      </c>
      <c r="AA16" s="14" t="e">
        <f t="shared" ca="1" si="11"/>
        <v>#REF!</v>
      </c>
      <c r="AB16" s="14" t="e">
        <f t="shared" ca="1" si="11"/>
        <v>#REF!</v>
      </c>
    </row>
    <row r="17" spans="1:28" x14ac:dyDescent="0.3">
      <c r="A17" s="17">
        <f t="shared" si="7"/>
        <v>23350</v>
      </c>
      <c r="B17" s="18" t="e">
        <f>SUMIFS([2]!Nifty_Option_data[CE.lastPrice],[2]!Nifty_Option_data[expiryDate],[2]Data!M$3,[2]!Nifty_Option_data[strikePrice],A17)</f>
        <v>#REF!</v>
      </c>
      <c r="C17" s="18" t="e">
        <f>SUMIFS([2]!Nifty_Option_data[PE.lastPrice],[2]!Nifty_Option_data[expiryDate],[2]Data!M$3,[2]!Nifty_Option_data[strikePrice],A17)</f>
        <v>#REF!</v>
      </c>
      <c r="D17" s="19" t="e">
        <f>SUMIFS([2]!Nifty_Option_data[CE.impliedVolatility],[2]!Nifty_Option_data[expiryDate],[2]Data!M$3,[2]!Nifty_Option_data[strikePrice],A17)/100</f>
        <v>#REF!</v>
      </c>
      <c r="E17" s="19" t="e">
        <f>SUMIFS([2]!Nifty_Option_data[PE.impliedVolatility],[2]!Nifty_Option_data[expiryDate],[2]Data!M$3,[2]!Nifty_Option_data[strikePrice],A17)/100</f>
        <v>#REF!</v>
      </c>
      <c r="F17" s="20" t="e">
        <f t="shared" ca="1" si="0"/>
        <v>#REF!</v>
      </c>
      <c r="G17" s="20" t="e">
        <f t="shared" ca="1" si="1"/>
        <v>#REF!</v>
      </c>
      <c r="H17" s="20" t="e">
        <f ca="1">(-(A2*EXP(-1*POWER(V17,2)/2)/SQRT(2*PI())*D17*T2/(2*SQRT(E2)))-(D2*Z17*Y17)+(F2*A2*X17*T2))/365</f>
        <v>#REF!</v>
      </c>
      <c r="I17" s="20" t="e">
        <f t="shared" ca="1" si="2"/>
        <v>#REF!</v>
      </c>
      <c r="J17" s="21" t="e">
        <f ca="1">X17*T2</f>
        <v>#REF!</v>
      </c>
      <c r="K17" s="21" t="e">
        <f ca="1">T2*(X17-1)</f>
        <v>#REF!</v>
      </c>
      <c r="L17" s="20" t="e">
        <f ca="1">EXP(-1*POWER(V17,2)/2)/SQRT(2*PI())*T2*A2*SQRT(E2)/100</f>
        <v>#REF!</v>
      </c>
      <c r="M17" s="22" t="e">
        <f t="shared" ca="1" si="3"/>
        <v>#REF!</v>
      </c>
      <c r="N17" s="23" t="e">
        <f t="shared" si="4"/>
        <v>#REF!</v>
      </c>
      <c r="S17" s="14">
        <f>LN(A2/A17)</f>
        <v>6.4502444503609403E-3</v>
      </c>
      <c r="T17" s="14" t="e">
        <f t="shared" ca="1" si="5"/>
        <v>#REF!</v>
      </c>
      <c r="U17" s="14" t="e">
        <f t="shared" ca="1" si="6"/>
        <v>#REF!</v>
      </c>
      <c r="V17" s="14" t="e">
        <f t="shared" ca="1" si="8"/>
        <v>#REF!</v>
      </c>
      <c r="W17" s="14" t="e">
        <f t="shared" ca="1" si="9"/>
        <v>#REF!</v>
      </c>
      <c r="X17" s="14" t="e">
        <f t="shared" ca="1" si="10"/>
        <v>#REF!</v>
      </c>
      <c r="Y17" s="14" t="e">
        <f t="shared" ca="1" si="10"/>
        <v>#REF!</v>
      </c>
      <c r="Z17" s="14">
        <f ca="1">A17*S2</f>
        <v>23317.771323785721</v>
      </c>
      <c r="AA17" s="14" t="e">
        <f t="shared" ca="1" si="11"/>
        <v>#REF!</v>
      </c>
      <c r="AB17" s="14" t="e">
        <f t="shared" ca="1" si="11"/>
        <v>#REF!</v>
      </c>
    </row>
    <row r="18" spans="1:28" x14ac:dyDescent="0.3">
      <c r="A18" s="17">
        <f t="shared" si="7"/>
        <v>23400</v>
      </c>
      <c r="B18" s="18" t="e">
        <f>SUMIFS([2]!Nifty_Option_data[CE.lastPrice],[2]!Nifty_Option_data[expiryDate],[2]Data!M$3,[2]!Nifty_Option_data[strikePrice],A18)</f>
        <v>#REF!</v>
      </c>
      <c r="C18" s="18" t="e">
        <f>SUMIFS([2]!Nifty_Option_data[PE.lastPrice],[2]!Nifty_Option_data[expiryDate],[2]Data!M$3,[2]!Nifty_Option_data[strikePrice],A18)</f>
        <v>#REF!</v>
      </c>
      <c r="D18" s="19" t="e">
        <f>SUMIFS([2]!Nifty_Option_data[CE.impliedVolatility],[2]!Nifty_Option_data[expiryDate],[2]Data!M$3,[2]!Nifty_Option_data[strikePrice],A18)/100</f>
        <v>#REF!</v>
      </c>
      <c r="E18" s="19" t="e">
        <f>SUMIFS([2]!Nifty_Option_data[PE.impliedVolatility],[2]!Nifty_Option_data[expiryDate],[2]Data!M$3,[2]!Nifty_Option_data[strikePrice],A18)/100</f>
        <v>#REF!</v>
      </c>
      <c r="F18" s="20" t="e">
        <f t="shared" ca="1" si="0"/>
        <v>#REF!</v>
      </c>
      <c r="G18" s="20" t="e">
        <f t="shared" ca="1" si="1"/>
        <v>#REF!</v>
      </c>
      <c r="H18" s="20" t="e">
        <f ca="1">(-(A2*EXP(-1*POWER(V18,2)/2)/SQRT(2*PI())*D18*T2/(2*SQRT(E2)))-(D2*Z18*Y18)+(F2*A2*X18*T2))/365</f>
        <v>#REF!</v>
      </c>
      <c r="I18" s="20" t="e">
        <f t="shared" ca="1" si="2"/>
        <v>#REF!</v>
      </c>
      <c r="J18" s="21" t="e">
        <f ca="1">X18*T2</f>
        <v>#REF!</v>
      </c>
      <c r="K18" s="21" t="e">
        <f ca="1">T2*(X18-1)</f>
        <v>#REF!</v>
      </c>
      <c r="L18" s="20" t="e">
        <f ca="1">EXP(-1*POWER(V18,2)/2)/SQRT(2*PI())*T2*A2*SQRT(E2)/100</f>
        <v>#REF!</v>
      </c>
      <c r="M18" s="22" t="e">
        <f t="shared" ca="1" si="3"/>
        <v>#REF!</v>
      </c>
      <c r="N18" s="23" t="e">
        <f t="shared" si="4"/>
        <v>#REF!</v>
      </c>
      <c r="S18" s="14">
        <f>LN(A2/A18)</f>
        <v>4.3112062016116845E-3</v>
      </c>
      <c r="T18" s="14" t="e">
        <f t="shared" ca="1" si="5"/>
        <v>#REF!</v>
      </c>
      <c r="U18" s="14" t="e">
        <f t="shared" ca="1" si="6"/>
        <v>#REF!</v>
      </c>
      <c r="V18" s="14" t="e">
        <f t="shared" ca="1" si="8"/>
        <v>#REF!</v>
      </c>
      <c r="W18" s="14" t="e">
        <f t="shared" ca="1" si="9"/>
        <v>#REF!</v>
      </c>
      <c r="X18" s="14" t="e">
        <f t="shared" ca="1" si="10"/>
        <v>#REF!</v>
      </c>
      <c r="Y18" s="14" t="e">
        <f t="shared" ca="1" si="10"/>
        <v>#REF!</v>
      </c>
      <c r="Z18" s="14">
        <f ca="1">A18*S2</f>
        <v>23367.702311631085</v>
      </c>
      <c r="AA18" s="14" t="e">
        <f t="shared" ca="1" si="11"/>
        <v>#REF!</v>
      </c>
      <c r="AB18" s="14" t="e">
        <f t="shared" ca="1" si="11"/>
        <v>#REF!</v>
      </c>
    </row>
    <row r="19" spans="1:28" x14ac:dyDescent="0.3">
      <c r="A19" s="17">
        <f t="shared" si="7"/>
        <v>23450</v>
      </c>
      <c r="B19" s="18" t="e">
        <f>SUMIFS([2]!Nifty_Option_data[CE.lastPrice],[2]!Nifty_Option_data[expiryDate],[2]Data!M$3,[2]!Nifty_Option_data[strikePrice],A19)</f>
        <v>#REF!</v>
      </c>
      <c r="C19" s="18" t="e">
        <f>SUMIFS([2]!Nifty_Option_data[PE.lastPrice],[2]!Nifty_Option_data[expiryDate],[2]Data!M$3,[2]!Nifty_Option_data[strikePrice],A19)</f>
        <v>#REF!</v>
      </c>
      <c r="D19" s="19" t="e">
        <f>SUMIFS([2]!Nifty_Option_data[CE.impliedVolatility],[2]!Nifty_Option_data[expiryDate],[2]Data!M$3,[2]!Nifty_Option_data[strikePrice],A19)/100</f>
        <v>#REF!</v>
      </c>
      <c r="E19" s="19" t="e">
        <f>SUMIFS([2]!Nifty_Option_data[PE.impliedVolatility],[2]!Nifty_Option_data[expiryDate],[2]Data!M$3,[2]!Nifty_Option_data[strikePrice],A19)/100</f>
        <v>#REF!</v>
      </c>
      <c r="F19" s="20" t="e">
        <f t="shared" ca="1" si="0"/>
        <v>#REF!</v>
      </c>
      <c r="G19" s="20" t="e">
        <f t="shared" ca="1" si="1"/>
        <v>#REF!</v>
      </c>
      <c r="H19" s="20" t="e">
        <f ca="1">(-(A2*EXP(-1*POWER(V19,2)/2)/SQRT(2*PI())*D19*T2/(2*SQRT(E2)))-(D2*Z19*Y19)+(F2*A2*X19*T2))/365</f>
        <v>#REF!</v>
      </c>
      <c r="I19" s="20" t="e">
        <f t="shared" ca="1" si="2"/>
        <v>#REF!</v>
      </c>
      <c r="J19" s="21" t="e">
        <f ca="1">X19*T2</f>
        <v>#REF!</v>
      </c>
      <c r="K19" s="21" t="e">
        <f ca="1">T2*(X19-1)</f>
        <v>#REF!</v>
      </c>
      <c r="L19" s="20" t="e">
        <f ca="1">EXP(-1*POWER(V19,2)/2)/SQRT(2*PI())*T2*A2*SQRT(E2)/100</f>
        <v>#REF!</v>
      </c>
      <c r="M19" s="22" t="e">
        <f t="shared" ca="1" si="3"/>
        <v>#REF!</v>
      </c>
      <c r="N19" s="23" t="e">
        <f t="shared" si="4"/>
        <v>#REF!</v>
      </c>
      <c r="S19" s="14">
        <f>LN(A2/A19)</f>
        <v>2.1767336729789414E-3</v>
      </c>
      <c r="T19" s="14" t="e">
        <f t="shared" ca="1" si="5"/>
        <v>#REF!</v>
      </c>
      <c r="U19" s="14" t="e">
        <f t="shared" ca="1" si="6"/>
        <v>#REF!</v>
      </c>
      <c r="V19" s="14" t="e">
        <f t="shared" ca="1" si="8"/>
        <v>#REF!</v>
      </c>
      <c r="W19" s="14" t="e">
        <f t="shared" ca="1" si="9"/>
        <v>#REF!</v>
      </c>
      <c r="X19" s="14" t="e">
        <f t="shared" ca="1" si="10"/>
        <v>#REF!</v>
      </c>
      <c r="Y19" s="14" t="e">
        <f t="shared" ca="1" si="10"/>
        <v>#REF!</v>
      </c>
      <c r="Z19" s="14">
        <f ca="1">A19*S2</f>
        <v>23417.633299476449</v>
      </c>
      <c r="AA19" s="14" t="e">
        <f t="shared" ca="1" si="11"/>
        <v>#REF!</v>
      </c>
      <c r="AB19" s="14" t="e">
        <f t="shared" ca="1" si="11"/>
        <v>#REF!</v>
      </c>
    </row>
    <row r="20" spans="1:28" x14ac:dyDescent="0.3">
      <c r="A20" s="24">
        <f>MROUND(A2,100)</f>
        <v>23500</v>
      </c>
      <c r="B20" s="24" t="e">
        <f>SUMIFS([2]!Nifty_Option_data[CE.lastPrice],[2]!Nifty_Option_data[expiryDate],[2]Data!M$3,[2]!Nifty_Option_data[strikePrice],A20)</f>
        <v>#REF!</v>
      </c>
      <c r="C20" s="24" t="e">
        <f>SUMIFS([2]!Nifty_Option_data[PE.lastPrice],[2]!Nifty_Option_data[expiryDate],[2]Data!M$3,[2]!Nifty_Option_data[strikePrice],A20)</f>
        <v>#REF!</v>
      </c>
      <c r="D20" s="25" t="e">
        <f>SUMIFS([2]!Nifty_Option_data[CE.impliedVolatility],[2]!Nifty_Option_data[expiryDate],[2]Data!M$3,[2]!Nifty_Option_data[strikePrice],A20)/100</f>
        <v>#REF!</v>
      </c>
      <c r="E20" s="25" t="e">
        <f>SUMIFS([2]!Nifty_Option_data[PE.impliedVolatility],[2]!Nifty_Option_data[expiryDate],[2]Data!M$3,[2]!Nifty_Option_data[strikePrice],A20)/100</f>
        <v>#REF!</v>
      </c>
      <c r="F20" s="26" t="e">
        <f t="shared" ca="1" si="0"/>
        <v>#REF!</v>
      </c>
      <c r="G20" s="26" t="e">
        <f t="shared" ca="1" si="1"/>
        <v>#REF!</v>
      </c>
      <c r="H20" s="26" t="e">
        <f ca="1">(-(A2*EXP(-1*POWER(V20,2)/2)/SQRT(2*PI())*D20*T2/(2*SQRT(E2)))-(D2*Z20*Y20)+(F2*A2*X20*T2))/365</f>
        <v>#REF!</v>
      </c>
      <c r="I20" s="26" t="e">
        <f t="shared" ca="1" si="2"/>
        <v>#REF!</v>
      </c>
      <c r="J20" s="27" t="e">
        <f ca="1">X20*T2</f>
        <v>#REF!</v>
      </c>
      <c r="K20" s="27" t="e">
        <f ca="1">T2*(X20-1)</f>
        <v>#REF!</v>
      </c>
      <c r="L20" s="26" t="e">
        <f ca="1">EXP(-1*POWER(V20,2)/2)/SQRT(2*PI())*T2*A2*SQRT(E2)/100</f>
        <v>#REF!</v>
      </c>
      <c r="M20" s="28" t="e">
        <f t="shared" ca="1" si="3"/>
        <v>#REF!</v>
      </c>
      <c r="N20" s="29" t="e">
        <f t="shared" si="4"/>
        <v>#REF!</v>
      </c>
      <c r="S20" s="14">
        <f>LN(A2/A20)</f>
        <v>4.6807415154058782E-5</v>
      </c>
      <c r="T20" s="14" t="e">
        <f t="shared" ca="1" si="5"/>
        <v>#REF!</v>
      </c>
      <c r="U20" s="14" t="e">
        <f t="shared" ca="1" si="6"/>
        <v>#REF!</v>
      </c>
      <c r="V20" s="14" t="e">
        <f t="shared" ca="1" si="8"/>
        <v>#REF!</v>
      </c>
      <c r="W20" s="14" t="e">
        <f t="shared" ca="1" si="9"/>
        <v>#REF!</v>
      </c>
      <c r="X20" s="14" t="e">
        <f t="shared" ca="1" si="10"/>
        <v>#REF!</v>
      </c>
      <c r="Y20" s="14" t="e">
        <f t="shared" ca="1" si="10"/>
        <v>#REF!</v>
      </c>
      <c r="Z20" s="14">
        <f ca="1">A20*S2</f>
        <v>23467.564287321817</v>
      </c>
      <c r="AA20" s="14" t="e">
        <f t="shared" ca="1" si="11"/>
        <v>#REF!</v>
      </c>
      <c r="AB20" s="14" t="e">
        <f t="shared" ca="1" si="11"/>
        <v>#REF!</v>
      </c>
    </row>
    <row r="21" spans="1:28" x14ac:dyDescent="0.3">
      <c r="A21" s="17">
        <f t="shared" ref="A21:A35" si="12">A20+50</f>
        <v>23550</v>
      </c>
      <c r="B21" s="18" t="e">
        <f>SUMIFS([2]!Nifty_Option_data[CE.lastPrice],[2]!Nifty_Option_data[expiryDate],[2]Data!M$3,[2]!Nifty_Option_data[strikePrice],A21)</f>
        <v>#REF!</v>
      </c>
      <c r="C21" s="18" t="e">
        <f>SUMIFS([2]!Nifty_Option_data[PE.lastPrice],[2]!Nifty_Option_data[expiryDate],[2]Data!M$3,[2]!Nifty_Option_data[strikePrice],A21)</f>
        <v>#REF!</v>
      </c>
      <c r="D21" s="19" t="e">
        <f>SUMIFS([2]!Nifty_Option_data[CE.impliedVolatility],[2]!Nifty_Option_data[expiryDate],[2]Data!M$3,[2]!Nifty_Option_data[strikePrice],A21)/100</f>
        <v>#REF!</v>
      </c>
      <c r="E21" s="19" t="e">
        <f>SUMIFS([2]!Nifty_Option_data[PE.impliedVolatility],[2]!Nifty_Option_data[expiryDate],[2]Data!M$3,[2]!Nifty_Option_data[strikePrice],A21)/100</f>
        <v>#REF!</v>
      </c>
      <c r="F21" s="20" t="e">
        <f t="shared" ca="1" si="0"/>
        <v>#REF!</v>
      </c>
      <c r="G21" s="20" t="e">
        <f t="shared" ca="1" si="1"/>
        <v>#REF!</v>
      </c>
      <c r="H21" s="20" t="e">
        <f ca="1">(-(A2*EXP(-1*POWER(V21,2)/2)/SQRT(2*PI())*D21*T2/(2*SQRT(E2)))-(D2*Z21*Y21)+(F2*A2*X21*T2))/365</f>
        <v>#REF!</v>
      </c>
      <c r="I21" s="20" t="e">
        <f t="shared" ca="1" si="2"/>
        <v>#REF!</v>
      </c>
      <c r="J21" s="21" t="e">
        <f ca="1">X21*T2</f>
        <v>#REF!</v>
      </c>
      <c r="K21" s="21" t="e">
        <f ca="1">T2*(X21-1)</f>
        <v>#REF!</v>
      </c>
      <c r="L21" s="20" t="e">
        <f ca="1">EXP(-1*POWER(V21,2)/2)/SQRT(2*PI())*T2*A2*SQRT(E2)/100</f>
        <v>#REF!</v>
      </c>
      <c r="M21" s="22" t="e">
        <f t="shared" ca="1" si="3"/>
        <v>#REF!</v>
      </c>
      <c r="N21" s="23" t="e">
        <f t="shared" si="4"/>
        <v>#REF!</v>
      </c>
      <c r="S21" s="14">
        <f>LN(A2/A21)</f>
        <v>-2.0785918971593484E-3</v>
      </c>
      <c r="T21" s="14" t="e">
        <f t="shared" ca="1" si="5"/>
        <v>#REF!</v>
      </c>
      <c r="U21" s="14" t="e">
        <f t="shared" ca="1" si="6"/>
        <v>#REF!</v>
      </c>
      <c r="V21" s="14" t="e">
        <f t="shared" ca="1" si="8"/>
        <v>#REF!</v>
      </c>
      <c r="W21" s="14" t="e">
        <f t="shared" ca="1" si="9"/>
        <v>#REF!</v>
      </c>
      <c r="X21" s="14" t="e">
        <f t="shared" ca="1" si="10"/>
        <v>#REF!</v>
      </c>
      <c r="Y21" s="14" t="e">
        <f t="shared" ca="1" si="10"/>
        <v>#REF!</v>
      </c>
      <c r="Z21" s="14">
        <f ca="1">A21*S2</f>
        <v>23517.495275167181</v>
      </c>
      <c r="AA21" s="14" t="e">
        <f t="shared" ca="1" si="11"/>
        <v>#REF!</v>
      </c>
      <c r="AB21" s="14" t="e">
        <f t="shared" ca="1" si="11"/>
        <v>#REF!</v>
      </c>
    </row>
    <row r="22" spans="1:28" x14ac:dyDescent="0.3">
      <c r="A22" s="17">
        <f t="shared" si="12"/>
        <v>23600</v>
      </c>
      <c r="B22" s="18" t="e">
        <f>SUMIFS([2]!Nifty_Option_data[CE.lastPrice],[2]!Nifty_Option_data[expiryDate],[2]Data!M$3,[2]!Nifty_Option_data[strikePrice],A22)</f>
        <v>#REF!</v>
      </c>
      <c r="C22" s="18" t="e">
        <f>SUMIFS([2]!Nifty_Option_data[PE.lastPrice],[2]!Nifty_Option_data[expiryDate],[2]Data!M$3,[2]!Nifty_Option_data[strikePrice],A22)</f>
        <v>#REF!</v>
      </c>
      <c r="D22" s="19" t="e">
        <f>SUMIFS([2]!Nifty_Option_data[CE.impliedVolatility],[2]!Nifty_Option_data[expiryDate],[2]Data!M$3,[2]!Nifty_Option_data[strikePrice],A22)/100</f>
        <v>#REF!</v>
      </c>
      <c r="E22" s="19" t="e">
        <f>SUMIFS([2]!Nifty_Option_data[PE.impliedVolatility],[2]!Nifty_Option_data[expiryDate],[2]Data!M$3,[2]!Nifty_Option_data[strikePrice],A22)/100</f>
        <v>#REF!</v>
      </c>
      <c r="F22" s="20" t="e">
        <f t="shared" ca="1" si="0"/>
        <v>#REF!</v>
      </c>
      <c r="G22" s="20" t="e">
        <f t="shared" ca="1" si="1"/>
        <v>#REF!</v>
      </c>
      <c r="H22" s="20" t="e">
        <f ca="1">(-(A2*EXP(-1*POWER(V22,2)/2)/SQRT(2*PI())*D22*T2/(2*SQRT(E2)))-(D2*Z22*Y22)+(F2*A2*X22*T2))/365</f>
        <v>#REF!</v>
      </c>
      <c r="I22" s="20" t="e">
        <f t="shared" ca="1" si="2"/>
        <v>#REF!</v>
      </c>
      <c r="J22" s="21" t="e">
        <f ca="1">X22*T2</f>
        <v>#REF!</v>
      </c>
      <c r="K22" s="21" t="e">
        <f ca="1">T2*(X22-1)</f>
        <v>#REF!</v>
      </c>
      <c r="L22" s="20" t="e">
        <f ca="1">EXP(-1*POWER(V22,2)/2)/SQRT(2*PI())*T2*A2*SQRT(E2)/100</f>
        <v>#REF!</v>
      </c>
      <c r="M22" s="22" t="e">
        <f t="shared" ca="1" si="3"/>
        <v>#REF!</v>
      </c>
      <c r="N22" s="23" t="e">
        <f t="shared" si="4"/>
        <v>#REF!</v>
      </c>
      <c r="S22" s="14">
        <f>LN(A2/A22)</f>
        <v>-4.1994834662969945E-3</v>
      </c>
      <c r="T22" s="14" t="e">
        <f t="shared" ca="1" si="5"/>
        <v>#REF!</v>
      </c>
      <c r="U22" s="14" t="e">
        <f t="shared" ca="1" si="6"/>
        <v>#REF!</v>
      </c>
      <c r="V22" s="14" t="e">
        <f t="shared" ca="1" si="8"/>
        <v>#REF!</v>
      </c>
      <c r="W22" s="14" t="e">
        <f t="shared" ca="1" si="9"/>
        <v>#REF!</v>
      </c>
      <c r="X22" s="14" t="e">
        <f t="shared" ca="1" si="10"/>
        <v>#REF!</v>
      </c>
      <c r="Y22" s="14" t="e">
        <f t="shared" ca="1" si="10"/>
        <v>#REF!</v>
      </c>
      <c r="Z22" s="14">
        <f ca="1">A22*S2</f>
        <v>23567.426263012549</v>
      </c>
      <c r="AA22" s="14" t="e">
        <f t="shared" ca="1" si="11"/>
        <v>#REF!</v>
      </c>
      <c r="AB22" s="14" t="e">
        <f t="shared" ca="1" si="11"/>
        <v>#REF!</v>
      </c>
    </row>
    <row r="23" spans="1:28" x14ac:dyDescent="0.3">
      <c r="A23" s="17">
        <f t="shared" si="12"/>
        <v>23650</v>
      </c>
      <c r="B23" s="18" t="e">
        <f>SUMIFS([2]!Nifty_Option_data[CE.lastPrice],[2]!Nifty_Option_data[expiryDate],[2]Data!M$3,[2]!Nifty_Option_data[strikePrice],A23)</f>
        <v>#REF!</v>
      </c>
      <c r="C23" s="18" t="e">
        <f>SUMIFS([2]!Nifty_Option_data[PE.lastPrice],[2]!Nifty_Option_data[expiryDate],[2]Data!M$3,[2]!Nifty_Option_data[strikePrice],A23)</f>
        <v>#REF!</v>
      </c>
      <c r="D23" s="19" t="e">
        <f>SUMIFS([2]!Nifty_Option_data[CE.impliedVolatility],[2]!Nifty_Option_data[expiryDate],[2]Data!M$3,[2]!Nifty_Option_data[strikePrice],A23)/100</f>
        <v>#REF!</v>
      </c>
      <c r="E23" s="19" t="e">
        <f>SUMIFS([2]!Nifty_Option_data[PE.impliedVolatility],[2]!Nifty_Option_data[expiryDate],[2]Data!M$3,[2]!Nifty_Option_data[strikePrice],A23)/100</f>
        <v>#REF!</v>
      </c>
      <c r="F23" s="20" t="e">
        <f t="shared" ca="1" si="0"/>
        <v>#REF!</v>
      </c>
      <c r="G23" s="20" t="e">
        <f t="shared" ca="1" si="1"/>
        <v>#REF!</v>
      </c>
      <c r="H23" s="20" t="e">
        <f ca="1">(-(A2*EXP(-1*POWER(V23,2)/2)/SQRT(2*PI())*D23*T2/(2*SQRT(E2)))-(D2*Z23*Y23)+(F2*A2*X23*T2))/365</f>
        <v>#REF!</v>
      </c>
      <c r="I23" s="20" t="e">
        <f t="shared" ca="1" si="2"/>
        <v>#REF!</v>
      </c>
      <c r="J23" s="21" t="e">
        <f ca="1">X23*T2</f>
        <v>#REF!</v>
      </c>
      <c r="K23" s="21" t="e">
        <f ca="1">T2*(X23-1)</f>
        <v>#REF!</v>
      </c>
      <c r="L23" s="20" t="e">
        <f ca="1">EXP(-1*POWER(V23,2)/2)/SQRT(2*PI())*T2*A2*SQRT(E2)/100</f>
        <v>#REF!</v>
      </c>
      <c r="M23" s="22" t="e">
        <f t="shared" ca="1" si="3"/>
        <v>#REF!</v>
      </c>
      <c r="N23" s="23" t="e">
        <f t="shared" si="4"/>
        <v>#REF!</v>
      </c>
      <c r="S23" s="14">
        <f>LN(A2/A23)</f>
        <v>-6.3158863726745654E-3</v>
      </c>
      <c r="T23" s="14" t="e">
        <f t="shared" ca="1" si="5"/>
        <v>#REF!</v>
      </c>
      <c r="U23" s="14" t="e">
        <f t="shared" ca="1" si="6"/>
        <v>#REF!</v>
      </c>
      <c r="V23" s="14" t="e">
        <f t="shared" ca="1" si="8"/>
        <v>#REF!</v>
      </c>
      <c r="W23" s="14" t="e">
        <f t="shared" ca="1" si="9"/>
        <v>#REF!</v>
      </c>
      <c r="X23" s="14" t="e">
        <f t="shared" ca="1" si="10"/>
        <v>#REF!</v>
      </c>
      <c r="Y23" s="14" t="e">
        <f t="shared" ca="1" si="10"/>
        <v>#REF!</v>
      </c>
      <c r="Z23" s="14">
        <f ca="1">A23*S2</f>
        <v>23617.357250857913</v>
      </c>
      <c r="AA23" s="14" t="e">
        <f t="shared" ca="1" si="11"/>
        <v>#REF!</v>
      </c>
      <c r="AB23" s="14" t="e">
        <f t="shared" ca="1" si="11"/>
        <v>#REF!</v>
      </c>
    </row>
    <row r="24" spans="1:28" x14ac:dyDescent="0.3">
      <c r="A24" s="17">
        <f t="shared" si="12"/>
        <v>23700</v>
      </c>
      <c r="B24" s="18" t="e">
        <f>SUMIFS([2]!Nifty_Option_data[CE.lastPrice],[2]!Nifty_Option_data[expiryDate],[2]Data!M$3,[2]!Nifty_Option_data[strikePrice],A24)</f>
        <v>#REF!</v>
      </c>
      <c r="C24" s="18" t="e">
        <f>SUMIFS([2]!Nifty_Option_data[PE.lastPrice],[2]!Nifty_Option_data[expiryDate],[2]Data!M$3,[2]!Nifty_Option_data[strikePrice],A24)</f>
        <v>#REF!</v>
      </c>
      <c r="D24" s="19" t="e">
        <f>SUMIFS([2]!Nifty_Option_data[CE.impliedVolatility],[2]!Nifty_Option_data[expiryDate],[2]Data!M$3,[2]!Nifty_Option_data[strikePrice],A24)/100</f>
        <v>#REF!</v>
      </c>
      <c r="E24" s="19" t="e">
        <f>SUMIFS([2]!Nifty_Option_data[PE.impliedVolatility],[2]!Nifty_Option_data[expiryDate],[2]Data!M$3,[2]!Nifty_Option_data[strikePrice],A24)/100</f>
        <v>#REF!</v>
      </c>
      <c r="F24" s="20" t="e">
        <f t="shared" ca="1" si="0"/>
        <v>#REF!</v>
      </c>
      <c r="G24" s="20" t="e">
        <f t="shared" ca="1" si="1"/>
        <v>#REF!</v>
      </c>
      <c r="H24" s="20" t="e">
        <f ca="1">(-(A2*EXP(-1*POWER(V24,2)/2)/SQRT(2*PI())*D24*T2/(2*SQRT(E2)))-(D2*Z24*Y24)+(F2*A2*X24*T2))/365</f>
        <v>#REF!</v>
      </c>
      <c r="I24" s="20" t="e">
        <f t="shared" ca="1" si="2"/>
        <v>#REF!</v>
      </c>
      <c r="J24" s="21" t="e">
        <f ca="1">X24*T2</f>
        <v>#REF!</v>
      </c>
      <c r="K24" s="21" t="e">
        <f ca="1">T2*(X24-1)</f>
        <v>#REF!</v>
      </c>
      <c r="L24" s="20" t="e">
        <f ca="1">EXP(-1*POWER(V24,2)/2)/SQRT(2*PI())*T2*A2*SQRT(E2)/100</f>
        <v>#REF!</v>
      </c>
      <c r="M24" s="22" t="e">
        <f t="shared" ca="1" si="3"/>
        <v>#REF!</v>
      </c>
      <c r="N24" s="23" t="e">
        <f t="shared" si="4"/>
        <v>#REF!</v>
      </c>
      <c r="S24" s="14">
        <f>LN(A2/A24)</f>
        <v>-8.4278195758181341E-3</v>
      </c>
      <c r="T24" s="14" t="e">
        <f t="shared" ca="1" si="5"/>
        <v>#REF!</v>
      </c>
      <c r="U24" s="14" t="e">
        <f t="shared" ca="1" si="6"/>
        <v>#REF!</v>
      </c>
      <c r="V24" s="14" t="e">
        <f t="shared" ca="1" si="8"/>
        <v>#REF!</v>
      </c>
      <c r="W24" s="14" t="e">
        <f t="shared" ca="1" si="9"/>
        <v>#REF!</v>
      </c>
      <c r="X24" s="14" t="e">
        <f t="shared" ca="1" si="10"/>
        <v>#REF!</v>
      </c>
      <c r="Y24" s="14" t="e">
        <f t="shared" ca="1" si="10"/>
        <v>#REF!</v>
      </c>
      <c r="Z24" s="14">
        <f ca="1">A24*S2</f>
        <v>23667.288238703277</v>
      </c>
      <c r="AA24" s="14" t="e">
        <f t="shared" ca="1" si="11"/>
        <v>#REF!</v>
      </c>
      <c r="AB24" s="14" t="e">
        <f t="shared" ca="1" si="11"/>
        <v>#REF!</v>
      </c>
    </row>
    <row r="25" spans="1:28" x14ac:dyDescent="0.3">
      <c r="A25" s="17">
        <f t="shared" si="12"/>
        <v>23750</v>
      </c>
      <c r="B25" s="18" t="e">
        <f>SUMIFS([2]!Nifty_Option_data[CE.lastPrice],[2]!Nifty_Option_data[expiryDate],[2]Data!M$3,[2]!Nifty_Option_data[strikePrice],A25)</f>
        <v>#REF!</v>
      </c>
      <c r="C25" s="18" t="e">
        <f>SUMIFS([2]!Nifty_Option_data[PE.lastPrice],[2]!Nifty_Option_data[expiryDate],[2]Data!M$3,[2]!Nifty_Option_data[strikePrice],A25)</f>
        <v>#REF!</v>
      </c>
      <c r="D25" s="19" t="e">
        <f>SUMIFS([2]!Nifty_Option_data[CE.impliedVolatility],[2]!Nifty_Option_data[expiryDate],[2]Data!M$3,[2]!Nifty_Option_data[strikePrice],A25)/100</f>
        <v>#REF!</v>
      </c>
      <c r="E25" s="19" t="e">
        <f>SUMIFS([2]!Nifty_Option_data[PE.impliedVolatility],[2]!Nifty_Option_data[expiryDate],[2]Data!M$3,[2]!Nifty_Option_data[strikePrice],A25)/100</f>
        <v>#REF!</v>
      </c>
      <c r="F25" s="20" t="e">
        <f t="shared" ca="1" si="0"/>
        <v>#REF!</v>
      </c>
      <c r="G25" s="20" t="e">
        <f t="shared" ca="1" si="1"/>
        <v>#REF!</v>
      </c>
      <c r="H25" s="20" t="e">
        <f ca="1">(-(A2*EXP(-1*POWER(V25,2)/2)/SQRT(2*PI())*D25*T2/(2*SQRT(E2)))-(D2*Z25*Y25)+(F2*A2*X25*T2))/365</f>
        <v>#REF!</v>
      </c>
      <c r="I25" s="20" t="e">
        <f t="shared" ca="1" si="2"/>
        <v>#REF!</v>
      </c>
      <c r="J25" s="21" t="e">
        <f ca="1">X25*T2</f>
        <v>#REF!</v>
      </c>
      <c r="K25" s="21" t="e">
        <f ca="1">T2*(X25-1)</f>
        <v>#REF!</v>
      </c>
      <c r="L25" s="20" t="e">
        <f ca="1">EXP(-1*POWER(V25,2)/2)/SQRT(2*PI())*T2*A2*SQRT(E2)/100</f>
        <v>#REF!</v>
      </c>
      <c r="M25" s="22" t="e">
        <f t="shared" ca="1" si="3"/>
        <v>#REF!</v>
      </c>
      <c r="N25" s="23" t="e">
        <f t="shared" si="4"/>
        <v>#REF!</v>
      </c>
      <c r="S25" s="14">
        <f>LN(A2/A25)</f>
        <v>-1.0535301915382834E-2</v>
      </c>
      <c r="T25" s="14" t="e">
        <f t="shared" ca="1" si="5"/>
        <v>#REF!</v>
      </c>
      <c r="U25" s="14" t="e">
        <f t="shared" ca="1" si="6"/>
        <v>#REF!</v>
      </c>
      <c r="V25" s="14" t="e">
        <f t="shared" ca="1" si="8"/>
        <v>#REF!</v>
      </c>
      <c r="W25" s="14" t="e">
        <f t="shared" ca="1" si="9"/>
        <v>#REF!</v>
      </c>
      <c r="X25" s="14" t="e">
        <f t="shared" ca="1" si="10"/>
        <v>#REF!</v>
      </c>
      <c r="Y25" s="14" t="e">
        <f t="shared" ca="1" si="10"/>
        <v>#REF!</v>
      </c>
      <c r="Z25" s="14">
        <f ca="1">A25*S2</f>
        <v>23717.219226548645</v>
      </c>
      <c r="AA25" s="14" t="e">
        <f t="shared" ca="1" si="11"/>
        <v>#REF!</v>
      </c>
      <c r="AB25" s="14" t="e">
        <f t="shared" ca="1" si="11"/>
        <v>#REF!</v>
      </c>
    </row>
    <row r="26" spans="1:28" x14ac:dyDescent="0.3">
      <c r="A26" s="17">
        <f t="shared" si="12"/>
        <v>23800</v>
      </c>
      <c r="B26" s="18" t="e">
        <f>SUMIFS([2]!Nifty_Option_data[CE.lastPrice],[2]!Nifty_Option_data[expiryDate],[2]Data!M$3,[2]!Nifty_Option_data[strikePrice],A26)</f>
        <v>#REF!</v>
      </c>
      <c r="C26" s="18" t="e">
        <f>SUMIFS([2]!Nifty_Option_data[PE.lastPrice],[2]!Nifty_Option_data[expiryDate],[2]Data!M$3,[2]!Nifty_Option_data[strikePrice],A26)</f>
        <v>#REF!</v>
      </c>
      <c r="D26" s="19" t="e">
        <f>SUMIFS([2]!Nifty_Option_data[CE.impliedVolatility],[2]!Nifty_Option_data[expiryDate],[2]Data!M$3,[2]!Nifty_Option_data[strikePrice],A26)/100</f>
        <v>#REF!</v>
      </c>
      <c r="E26" s="19" t="e">
        <f>SUMIFS([2]!Nifty_Option_data[PE.impliedVolatility],[2]!Nifty_Option_data[expiryDate],[2]Data!M$3,[2]!Nifty_Option_data[strikePrice],A26)/100</f>
        <v>#REF!</v>
      </c>
      <c r="F26" s="20" t="e">
        <f t="shared" ca="1" si="0"/>
        <v>#REF!</v>
      </c>
      <c r="G26" s="20" t="e">
        <f t="shared" ca="1" si="1"/>
        <v>#REF!</v>
      </c>
      <c r="H26" s="20" t="e">
        <f ca="1">(-(A2*EXP(-1*POWER(V26,2)/2)/SQRT(2*PI())*D26*T2/(2*SQRT(E2)))-(D2*Z26*Y26)+(F2*A2*X26*T2))/365</f>
        <v>#REF!</v>
      </c>
      <c r="I26" s="20" t="e">
        <f t="shared" ca="1" si="2"/>
        <v>#REF!</v>
      </c>
      <c r="J26" s="21" t="e">
        <f ca="1">X26*T2</f>
        <v>#REF!</v>
      </c>
      <c r="K26" s="21" t="e">
        <f ca="1">T2*(X26-1)</f>
        <v>#REF!</v>
      </c>
      <c r="L26" s="20" t="e">
        <f ca="1">EXP(-1*POWER(V26,2)/2)/SQRT(2*PI())*T2*A2*SQRT(E2)/100</f>
        <v>#REF!</v>
      </c>
      <c r="M26" s="22" t="e">
        <f t="shared" ca="1" si="3"/>
        <v>#REF!</v>
      </c>
      <c r="N26" s="23" t="e">
        <f t="shared" si="4"/>
        <v>#REF!</v>
      </c>
      <c r="S26" s="14">
        <f>LN(A2/A26)</f>
        <v>-1.2638352112161666E-2</v>
      </c>
      <c r="T26" s="14" t="e">
        <f t="shared" ca="1" si="5"/>
        <v>#REF!</v>
      </c>
      <c r="U26" s="14" t="e">
        <f t="shared" ca="1" si="6"/>
        <v>#REF!</v>
      </c>
      <c r="V26" s="14" t="e">
        <f t="shared" ca="1" si="8"/>
        <v>#REF!</v>
      </c>
      <c r="W26" s="14" t="e">
        <f t="shared" ca="1" si="9"/>
        <v>#REF!</v>
      </c>
      <c r="X26" s="14" t="e">
        <f t="shared" ca="1" si="10"/>
        <v>#REF!</v>
      </c>
      <c r="Y26" s="14" t="e">
        <f t="shared" ca="1" si="10"/>
        <v>#REF!</v>
      </c>
      <c r="Z26" s="14">
        <f ca="1">A26*S2</f>
        <v>23767.150214394009</v>
      </c>
      <c r="AA26" s="14" t="e">
        <f t="shared" ca="1" si="11"/>
        <v>#REF!</v>
      </c>
      <c r="AB26" s="14" t="e">
        <f t="shared" ca="1" si="11"/>
        <v>#REF!</v>
      </c>
    </row>
    <row r="27" spans="1:28" x14ac:dyDescent="0.3">
      <c r="A27" s="17">
        <f t="shared" si="12"/>
        <v>23850</v>
      </c>
      <c r="B27" s="18" t="e">
        <f>SUMIFS([2]!Nifty_Option_data[CE.lastPrice],[2]!Nifty_Option_data[expiryDate],[2]Data!M$3,[2]!Nifty_Option_data[strikePrice],A27)</f>
        <v>#REF!</v>
      </c>
      <c r="C27" s="18" t="e">
        <f>SUMIFS([2]!Nifty_Option_data[PE.lastPrice],[2]!Nifty_Option_data[expiryDate],[2]Data!M$3,[2]!Nifty_Option_data[strikePrice],A27)</f>
        <v>#REF!</v>
      </c>
      <c r="D27" s="19" t="e">
        <f>SUMIFS([2]!Nifty_Option_data[CE.impliedVolatility],[2]!Nifty_Option_data[expiryDate],[2]Data!M$3,[2]!Nifty_Option_data[strikePrice],A27)/100</f>
        <v>#REF!</v>
      </c>
      <c r="E27" s="19" t="e">
        <f>SUMIFS([2]!Nifty_Option_data[PE.impliedVolatility],[2]!Nifty_Option_data[expiryDate],[2]Data!M$3,[2]!Nifty_Option_data[strikePrice],A27)/100</f>
        <v>#REF!</v>
      </c>
      <c r="F27" s="20" t="e">
        <f t="shared" ca="1" si="0"/>
        <v>#REF!</v>
      </c>
      <c r="G27" s="20" t="e">
        <f t="shared" ca="1" si="1"/>
        <v>#REF!</v>
      </c>
      <c r="H27" s="20" t="e">
        <f ca="1">(-(A2*EXP(-1*POWER(V27,2)/2)/SQRT(2*PI())*D27*T2/(2*SQRT(E2)))-(D2*Z27*Y27)+(F2*A2*X27*T2))/365</f>
        <v>#REF!</v>
      </c>
      <c r="I27" s="20" t="e">
        <f t="shared" ca="1" si="2"/>
        <v>#REF!</v>
      </c>
      <c r="J27" s="21" t="e">
        <f ca="1">X27*T2</f>
        <v>#REF!</v>
      </c>
      <c r="K27" s="21" t="e">
        <f ca="1">T2*(X27-1)</f>
        <v>#REF!</v>
      </c>
      <c r="L27" s="20" t="e">
        <f ca="1">EXP(-1*POWER(V27,2)/2)/SQRT(2*PI())*T2*A2*SQRT(E2)/100</f>
        <v>#REF!</v>
      </c>
      <c r="M27" s="22" t="e">
        <f t="shared" ca="1" si="3"/>
        <v>#REF!</v>
      </c>
      <c r="N27" s="23" t="e">
        <f t="shared" si="4"/>
        <v>#REF!</v>
      </c>
      <c r="S27" s="14">
        <f>LN(A2/A27)</f>
        <v>-1.4736988769082809E-2</v>
      </c>
      <c r="T27" s="14" t="e">
        <f t="shared" ca="1" si="5"/>
        <v>#REF!</v>
      </c>
      <c r="U27" s="14" t="e">
        <f t="shared" ca="1" si="6"/>
        <v>#REF!</v>
      </c>
      <c r="V27" s="14" t="e">
        <f t="shared" ca="1" si="8"/>
        <v>#REF!</v>
      </c>
      <c r="W27" s="14" t="e">
        <f t="shared" ca="1" si="9"/>
        <v>#REF!</v>
      </c>
      <c r="X27" s="14" t="e">
        <f t="shared" ca="1" si="10"/>
        <v>#REF!</v>
      </c>
      <c r="Y27" s="14" t="e">
        <f t="shared" ca="1" si="10"/>
        <v>#REF!</v>
      </c>
      <c r="Z27" s="14">
        <f ca="1">A27*S2</f>
        <v>23817.081202239373</v>
      </c>
      <c r="AA27" s="14" t="e">
        <f t="shared" ca="1" si="11"/>
        <v>#REF!</v>
      </c>
      <c r="AB27" s="14" t="e">
        <f t="shared" ca="1" si="11"/>
        <v>#REF!</v>
      </c>
    </row>
    <row r="28" spans="1:28" x14ac:dyDescent="0.3">
      <c r="A28" s="17">
        <f t="shared" si="12"/>
        <v>23900</v>
      </c>
      <c r="B28" s="18" t="e">
        <f>SUMIFS([2]!Nifty_Option_data[CE.lastPrice],[2]!Nifty_Option_data[expiryDate],[2]Data!M$3,[2]!Nifty_Option_data[strikePrice],A28)</f>
        <v>#REF!</v>
      </c>
      <c r="C28" s="18" t="e">
        <f>SUMIFS([2]!Nifty_Option_data[PE.lastPrice],[2]!Nifty_Option_data[expiryDate],[2]Data!M$3,[2]!Nifty_Option_data[strikePrice],A28)</f>
        <v>#REF!</v>
      </c>
      <c r="D28" s="19" t="e">
        <f>SUMIFS([2]!Nifty_Option_data[CE.impliedVolatility],[2]!Nifty_Option_data[expiryDate],[2]Data!M$3,[2]!Nifty_Option_data[strikePrice],A28)/100</f>
        <v>#REF!</v>
      </c>
      <c r="E28" s="19" t="e">
        <f>SUMIFS([2]!Nifty_Option_data[PE.impliedVolatility],[2]!Nifty_Option_data[expiryDate],[2]Data!M$3,[2]!Nifty_Option_data[strikePrice],A28)/100</f>
        <v>#REF!</v>
      </c>
      <c r="F28" s="20" t="e">
        <f t="shared" ca="1" si="0"/>
        <v>#REF!</v>
      </c>
      <c r="G28" s="20" t="e">
        <f t="shared" ca="1" si="1"/>
        <v>#REF!</v>
      </c>
      <c r="H28" s="20" t="e">
        <f ca="1">(-(A2*EXP(-1*POWER(V28,2)/2)/SQRT(2*PI())*D28*T2/(2*SQRT(E2)))-(D2*Z28*Y28)+(F2*A2*X28*T2))/365</f>
        <v>#REF!</v>
      </c>
      <c r="I28" s="20" t="e">
        <f t="shared" ca="1" si="2"/>
        <v>#REF!</v>
      </c>
      <c r="J28" s="21" t="e">
        <f ca="1">X28*T2</f>
        <v>#REF!</v>
      </c>
      <c r="K28" s="21" t="e">
        <f ca="1">T2*(X28-1)</f>
        <v>#REF!</v>
      </c>
      <c r="L28" s="20" t="e">
        <f ca="1">EXP(-1*POWER(V28,2)/2)/SQRT(2*PI())*T2*A2*SQRT(E2)/100</f>
        <v>#REF!</v>
      </c>
      <c r="M28" s="22" t="e">
        <f t="shared" ca="1" si="3"/>
        <v>#REF!</v>
      </c>
      <c r="N28" s="23" t="e">
        <f t="shared" si="4"/>
        <v>#REF!</v>
      </c>
      <c r="S28" s="14">
        <f>LN(A2/A28)</f>
        <v>-1.6831230372197612E-2</v>
      </c>
      <c r="T28" s="14" t="e">
        <f t="shared" ca="1" si="5"/>
        <v>#REF!</v>
      </c>
      <c r="U28" s="14" t="e">
        <f t="shared" ca="1" si="6"/>
        <v>#REF!</v>
      </c>
      <c r="V28" s="14" t="e">
        <f t="shared" ca="1" si="8"/>
        <v>#REF!</v>
      </c>
      <c r="W28" s="14" t="e">
        <f t="shared" ca="1" si="9"/>
        <v>#REF!</v>
      </c>
      <c r="X28" s="14" t="e">
        <f t="shared" ca="1" si="10"/>
        <v>#REF!</v>
      </c>
      <c r="Y28" s="14" t="e">
        <f t="shared" ca="1" si="10"/>
        <v>#REF!</v>
      </c>
      <c r="Z28" s="14">
        <f ca="1">A28*S2</f>
        <v>23867.012190084741</v>
      </c>
      <c r="AA28" s="14" t="e">
        <f t="shared" ca="1" si="11"/>
        <v>#REF!</v>
      </c>
      <c r="AB28" s="14" t="e">
        <f t="shared" ca="1" si="11"/>
        <v>#REF!</v>
      </c>
    </row>
    <row r="29" spans="1:28" x14ac:dyDescent="0.3">
      <c r="A29" s="17">
        <f t="shared" si="12"/>
        <v>23950</v>
      </c>
      <c r="B29" s="18" t="e">
        <f>SUMIFS([2]!Nifty_Option_data[CE.lastPrice],[2]!Nifty_Option_data[expiryDate],[2]Data!M$3,[2]!Nifty_Option_data[strikePrice],A29)</f>
        <v>#REF!</v>
      </c>
      <c r="C29" s="18" t="e">
        <f>SUMIFS([2]!Nifty_Option_data[PE.lastPrice],[2]!Nifty_Option_data[expiryDate],[2]Data!M$3,[2]!Nifty_Option_data[strikePrice],A29)</f>
        <v>#REF!</v>
      </c>
      <c r="D29" s="19" t="e">
        <f>SUMIFS([2]!Nifty_Option_data[CE.impliedVolatility],[2]!Nifty_Option_data[expiryDate],[2]Data!M$3,[2]!Nifty_Option_data[strikePrice],A29)/100</f>
        <v>#REF!</v>
      </c>
      <c r="E29" s="19" t="e">
        <f>SUMIFS([2]!Nifty_Option_data[PE.impliedVolatility],[2]!Nifty_Option_data[expiryDate],[2]Data!M$3,[2]!Nifty_Option_data[strikePrice],A29)/100</f>
        <v>#REF!</v>
      </c>
      <c r="F29" s="20" t="e">
        <f t="shared" ca="1" si="0"/>
        <v>#REF!</v>
      </c>
      <c r="G29" s="20" t="e">
        <f t="shared" ca="1" si="1"/>
        <v>#REF!</v>
      </c>
      <c r="H29" s="20" t="e">
        <f ca="1">(-(A2*EXP(-1*POWER(V29,2)/2)/SQRT(2*PI())*D29*T2/(2*SQRT(E2)))-(D2*Z29*Y29)+(F2*A2*X29*T2))/365</f>
        <v>#REF!</v>
      </c>
      <c r="I29" s="20" t="e">
        <f t="shared" ca="1" si="2"/>
        <v>#REF!</v>
      </c>
      <c r="J29" s="21" t="e">
        <f ca="1">X29*T2</f>
        <v>#REF!</v>
      </c>
      <c r="K29" s="21" t="e">
        <f ca="1">T2*(X29-1)</f>
        <v>#REF!</v>
      </c>
      <c r="L29" s="20" t="e">
        <f ca="1">EXP(-1*POWER(V29,2)/2)/SQRT(2*PI())*T2*A2*SQRT(E2)/100</f>
        <v>#REF!</v>
      </c>
      <c r="M29" s="22" t="e">
        <f t="shared" ca="1" si="3"/>
        <v>#REF!</v>
      </c>
      <c r="N29" s="23" t="e">
        <f t="shared" si="4"/>
        <v>#REF!</v>
      </c>
      <c r="S29" s="14">
        <f>LN(A2/A29)</f>
        <v>-1.892109529165684E-2</v>
      </c>
      <c r="T29" s="14" t="e">
        <f t="shared" ca="1" si="5"/>
        <v>#REF!</v>
      </c>
      <c r="U29" s="14" t="e">
        <f t="shared" ca="1" si="6"/>
        <v>#REF!</v>
      </c>
      <c r="V29" s="14" t="e">
        <f t="shared" ca="1" si="8"/>
        <v>#REF!</v>
      </c>
      <c r="W29" s="14" t="e">
        <f t="shared" ca="1" si="9"/>
        <v>#REF!</v>
      </c>
      <c r="X29" s="14" t="e">
        <f t="shared" ca="1" si="10"/>
        <v>#REF!</v>
      </c>
      <c r="Y29" s="14" t="e">
        <f t="shared" ca="1" si="10"/>
        <v>#REF!</v>
      </c>
      <c r="Z29" s="14">
        <f ca="1">A29*S2</f>
        <v>23916.943177930105</v>
      </c>
      <c r="AA29" s="14" t="e">
        <f t="shared" ca="1" si="11"/>
        <v>#REF!</v>
      </c>
      <c r="AB29" s="14" t="e">
        <f t="shared" ca="1" si="11"/>
        <v>#REF!</v>
      </c>
    </row>
    <row r="30" spans="1:28" x14ac:dyDescent="0.3">
      <c r="A30" s="17">
        <f t="shared" si="12"/>
        <v>24000</v>
      </c>
      <c r="B30" s="18" t="e">
        <f>SUMIFS([2]!Nifty_Option_data[CE.lastPrice],[2]!Nifty_Option_data[expiryDate],[2]Data!M$3,[2]!Nifty_Option_data[strikePrice],A30)</f>
        <v>#REF!</v>
      </c>
      <c r="C30" s="18" t="e">
        <f>SUMIFS([2]!Nifty_Option_data[PE.lastPrice],[2]!Nifty_Option_data[expiryDate],[2]Data!M$3,[2]!Nifty_Option_data[strikePrice],A30)</f>
        <v>#REF!</v>
      </c>
      <c r="D30" s="19" t="e">
        <f>SUMIFS([2]!Nifty_Option_data[CE.impliedVolatility],[2]!Nifty_Option_data[expiryDate],[2]Data!M$3,[2]!Nifty_Option_data[strikePrice],A30)/100</f>
        <v>#REF!</v>
      </c>
      <c r="E30" s="19" t="e">
        <f>SUMIFS([2]!Nifty_Option_data[PE.impliedVolatility],[2]!Nifty_Option_data[expiryDate],[2]Data!M$3,[2]!Nifty_Option_data[strikePrice],A30)/100</f>
        <v>#REF!</v>
      </c>
      <c r="F30" s="20" t="e">
        <f t="shared" ca="1" si="0"/>
        <v>#REF!</v>
      </c>
      <c r="G30" s="20" t="e">
        <f t="shared" ca="1" si="1"/>
        <v>#REF!</v>
      </c>
      <c r="H30" s="20" t="e">
        <f ca="1">(-(A2*EXP(-1*POWER(V30,2)/2)/SQRT(2*PI())*D30*T2/(2*SQRT(E2)))-(D2*Z30*Y30)+(F2*A2*X30*T2))/365</f>
        <v>#REF!</v>
      </c>
      <c r="I30" s="20" t="e">
        <f t="shared" ca="1" si="2"/>
        <v>#REF!</v>
      </c>
      <c r="J30" s="21" t="e">
        <f ca="1">X30*T2</f>
        <v>#REF!</v>
      </c>
      <c r="K30" s="21" t="e">
        <f ca="1">T2*(X30-1)</f>
        <v>#REF!</v>
      </c>
      <c r="L30" s="20" t="e">
        <f ca="1">EXP(-1*POWER(V30,2)/2)/SQRT(2*PI())*T2*A2*SQRT(E2)/100</f>
        <v>#REF!</v>
      </c>
      <c r="M30" s="22" t="e">
        <f t="shared" ca="1" si="3"/>
        <v>#REF!</v>
      </c>
      <c r="N30" s="23" t="e">
        <f t="shared" si="4"/>
        <v>#REF!</v>
      </c>
      <c r="S30" s="14">
        <f>LN(A2/A30)</f>
        <v>-2.1006601782678266E-2</v>
      </c>
      <c r="T30" s="14" t="e">
        <f t="shared" ca="1" si="5"/>
        <v>#REF!</v>
      </c>
      <c r="U30" s="14" t="e">
        <f t="shared" ca="1" si="6"/>
        <v>#REF!</v>
      </c>
      <c r="V30" s="14" t="e">
        <f t="shared" ca="1" si="8"/>
        <v>#REF!</v>
      </c>
      <c r="W30" s="14" t="e">
        <f t="shared" ca="1" si="9"/>
        <v>#REF!</v>
      </c>
      <c r="X30" s="14" t="e">
        <f t="shared" ca="1" si="10"/>
        <v>#REF!</v>
      </c>
      <c r="Y30" s="14" t="e">
        <f t="shared" ca="1" si="10"/>
        <v>#REF!</v>
      </c>
      <c r="Z30" s="14">
        <f ca="1">A30*S2</f>
        <v>23966.874165775473</v>
      </c>
      <c r="AA30" s="14" t="e">
        <f t="shared" ca="1" si="11"/>
        <v>#REF!</v>
      </c>
      <c r="AB30" s="14" t="e">
        <f t="shared" ca="1" si="11"/>
        <v>#REF!</v>
      </c>
    </row>
    <row r="31" spans="1:28" x14ac:dyDescent="0.3">
      <c r="A31" s="17">
        <f t="shared" si="12"/>
        <v>24050</v>
      </c>
      <c r="B31" s="18" t="e">
        <f>SUMIFS([2]!Nifty_Option_data[CE.lastPrice],[2]!Nifty_Option_data[expiryDate],[2]Data!M$3,[2]!Nifty_Option_data[strikePrice],A31)</f>
        <v>#REF!</v>
      </c>
      <c r="C31" s="18" t="e">
        <f>SUMIFS([2]!Nifty_Option_data[PE.lastPrice],[2]!Nifty_Option_data[expiryDate],[2]Data!M$3,[2]!Nifty_Option_data[strikePrice],A31)</f>
        <v>#REF!</v>
      </c>
      <c r="D31" s="19" t="e">
        <f>SUMIFS([2]!Nifty_Option_data[CE.impliedVolatility],[2]!Nifty_Option_data[expiryDate],[2]Data!M$3,[2]!Nifty_Option_data[strikePrice],A31)/100</f>
        <v>#REF!</v>
      </c>
      <c r="E31" s="19" t="e">
        <f>SUMIFS([2]!Nifty_Option_data[PE.impliedVolatility],[2]!Nifty_Option_data[expiryDate],[2]Data!M$3,[2]!Nifty_Option_data[strikePrice],A31)/100</f>
        <v>#REF!</v>
      </c>
      <c r="F31" s="20" t="e">
        <f t="shared" ca="1" si="0"/>
        <v>#REF!</v>
      </c>
      <c r="G31" s="20" t="e">
        <f t="shared" ca="1" si="1"/>
        <v>#REF!</v>
      </c>
      <c r="H31" s="20" t="e">
        <f ca="1">(-(A2*EXP(-1*POWER(V31,2)/2)/SQRT(2*PI())*D31*T2/(2*SQRT(E2)))-(D2*Z31*Y31)+(F2*A2*X31*T2))/365</f>
        <v>#REF!</v>
      </c>
      <c r="I31" s="20" t="e">
        <f t="shared" ca="1" si="2"/>
        <v>#REF!</v>
      </c>
      <c r="J31" s="21" t="e">
        <f ca="1">X31*T2</f>
        <v>#REF!</v>
      </c>
      <c r="K31" s="21" t="e">
        <f ca="1">T2*(X31-1)</f>
        <v>#REF!</v>
      </c>
      <c r="L31" s="20" t="e">
        <f ca="1">EXP(-1*POWER(V31,2)/2)/SQRT(2*PI())*T2*A2*SQRT(E2)/100</f>
        <v>#REF!</v>
      </c>
      <c r="M31" s="22" t="e">
        <f t="shared" ca="1" si="3"/>
        <v>#REF!</v>
      </c>
      <c r="N31" s="23" t="e">
        <f t="shared" si="4"/>
        <v>#REF!</v>
      </c>
      <c r="S31" s="14">
        <f>LN(A2/A31)</f>
        <v>-2.3087767986502822E-2</v>
      </c>
      <c r="T31" s="14" t="e">
        <f t="shared" ca="1" si="5"/>
        <v>#REF!</v>
      </c>
      <c r="U31" s="14" t="e">
        <f t="shared" ca="1" si="6"/>
        <v>#REF!</v>
      </c>
      <c r="V31" s="14" t="e">
        <f t="shared" ca="1" si="8"/>
        <v>#REF!</v>
      </c>
      <c r="W31" s="14" t="e">
        <f t="shared" ca="1" si="9"/>
        <v>#REF!</v>
      </c>
      <c r="X31" s="14" t="e">
        <f t="shared" ca="1" si="10"/>
        <v>#REF!</v>
      </c>
      <c r="Y31" s="14" t="e">
        <f t="shared" ca="1" si="10"/>
        <v>#REF!</v>
      </c>
      <c r="Z31" s="14">
        <f ca="1">A31*S2</f>
        <v>24016.805153620837</v>
      </c>
      <c r="AA31" s="14" t="e">
        <f t="shared" ca="1" si="11"/>
        <v>#REF!</v>
      </c>
      <c r="AB31" s="14" t="e">
        <f t="shared" ca="1" si="11"/>
        <v>#REF!</v>
      </c>
    </row>
    <row r="32" spans="1:28" x14ac:dyDescent="0.3">
      <c r="A32" s="17">
        <f t="shared" si="12"/>
        <v>24100</v>
      </c>
      <c r="B32" s="18" t="e">
        <f>SUMIFS([2]!Nifty_Option_data[CE.lastPrice],[2]!Nifty_Option_data[expiryDate],[2]Data!M$3,[2]!Nifty_Option_data[strikePrice],A32)</f>
        <v>#REF!</v>
      </c>
      <c r="C32" s="18" t="e">
        <f>SUMIFS([2]!Nifty_Option_data[PE.lastPrice],[2]!Nifty_Option_data[expiryDate],[2]Data!M$3,[2]!Nifty_Option_data[strikePrice],A32)</f>
        <v>#REF!</v>
      </c>
      <c r="D32" s="19" t="e">
        <f>SUMIFS([2]!Nifty_Option_data[CE.impliedVolatility],[2]!Nifty_Option_data[expiryDate],[2]Data!M$3,[2]!Nifty_Option_data[strikePrice],A32)/100</f>
        <v>#REF!</v>
      </c>
      <c r="E32" s="19" t="e">
        <f>SUMIFS([2]!Nifty_Option_data[PE.impliedVolatility],[2]!Nifty_Option_data[expiryDate],[2]Data!M$3,[2]!Nifty_Option_data[strikePrice],A32)/100</f>
        <v>#REF!</v>
      </c>
      <c r="F32" s="20" t="e">
        <f t="shared" ca="1" si="0"/>
        <v>#REF!</v>
      </c>
      <c r="G32" s="20" t="e">
        <f t="shared" ca="1" si="1"/>
        <v>#REF!</v>
      </c>
      <c r="H32" s="20" t="e">
        <f ca="1">(-(A2*EXP(-1*POWER(V32,2)/2)/SQRT(2*PI())*D32*T2/(2*SQRT(E2)))-(D2*Z32*Y32)+(F2*A2*X32*T2))/365</f>
        <v>#REF!</v>
      </c>
      <c r="I32" s="20" t="e">
        <f t="shared" ca="1" si="2"/>
        <v>#REF!</v>
      </c>
      <c r="J32" s="21" t="e">
        <f ca="1">X32*T2</f>
        <v>#REF!</v>
      </c>
      <c r="K32" s="21" t="e">
        <f ca="1">T2*(X32-1)</f>
        <v>#REF!</v>
      </c>
      <c r="L32" s="20" t="e">
        <f ca="1">EXP(-1*POWER(V32,2)/2)/SQRT(2*PI())*T2*A2*SQRT(E2)/100</f>
        <v>#REF!</v>
      </c>
      <c r="M32" s="22" t="e">
        <f t="shared" ca="1" si="3"/>
        <v>#REF!</v>
      </c>
      <c r="N32" s="23" t="e">
        <f t="shared" si="4"/>
        <v>#REF!</v>
      </c>
      <c r="S32" s="14">
        <f>LN(A2/A32)</f>
        <v>-2.5164611931341927E-2</v>
      </c>
      <c r="T32" s="14" t="e">
        <f t="shared" ca="1" si="5"/>
        <v>#REF!</v>
      </c>
      <c r="U32" s="14" t="e">
        <f t="shared" ca="1" si="6"/>
        <v>#REF!</v>
      </c>
      <c r="V32" s="14" t="e">
        <f t="shared" ca="1" si="8"/>
        <v>#REF!</v>
      </c>
      <c r="W32" s="14" t="e">
        <f t="shared" ca="1" si="9"/>
        <v>#REF!</v>
      </c>
      <c r="X32" s="14" t="e">
        <f t="shared" ca="1" si="10"/>
        <v>#REF!</v>
      </c>
      <c r="Y32" s="14" t="e">
        <f t="shared" ca="1" si="10"/>
        <v>#REF!</v>
      </c>
      <c r="Z32" s="14">
        <f ca="1">A32*S2</f>
        <v>24066.736141466201</v>
      </c>
      <c r="AA32" s="14" t="e">
        <f t="shared" ca="1" si="11"/>
        <v>#REF!</v>
      </c>
      <c r="AB32" s="14" t="e">
        <f t="shared" ca="1" si="11"/>
        <v>#REF!</v>
      </c>
    </row>
    <row r="33" spans="1:28" x14ac:dyDescent="0.3">
      <c r="A33" s="17">
        <f t="shared" si="12"/>
        <v>24150</v>
      </c>
      <c r="B33" s="18" t="e">
        <f>SUMIFS([2]!Nifty_Option_data[CE.lastPrice],[2]!Nifty_Option_data[expiryDate],[2]Data!M$3,[2]!Nifty_Option_data[strikePrice],A33)</f>
        <v>#REF!</v>
      </c>
      <c r="C33" s="18" t="e">
        <f>SUMIFS([2]!Nifty_Option_data[PE.lastPrice],[2]!Nifty_Option_data[expiryDate],[2]Data!M$3,[2]!Nifty_Option_data[strikePrice],A33)</f>
        <v>#REF!</v>
      </c>
      <c r="D33" s="19" t="e">
        <f>SUMIFS([2]!Nifty_Option_data[CE.impliedVolatility],[2]!Nifty_Option_data[expiryDate],[2]Data!M$3,[2]!Nifty_Option_data[strikePrice],A33)/100</f>
        <v>#REF!</v>
      </c>
      <c r="E33" s="19" t="e">
        <f>SUMIFS([2]!Nifty_Option_data[PE.impliedVolatility],[2]!Nifty_Option_data[expiryDate],[2]Data!M$3,[2]!Nifty_Option_data[strikePrice],A33)/100</f>
        <v>#REF!</v>
      </c>
      <c r="F33" s="20" t="e">
        <f t="shared" ca="1" si="0"/>
        <v>#REF!</v>
      </c>
      <c r="G33" s="20" t="e">
        <f t="shared" ca="1" si="1"/>
        <v>#REF!</v>
      </c>
      <c r="H33" s="20" t="e">
        <f ca="1">(-(A2*EXP(-1*POWER(V33,2)/2)/SQRT(2*PI())*D33*T2/(2*SQRT(E2)))-(D2*Z33*Y33)+(F2*A2*X33*T2))/365</f>
        <v>#REF!</v>
      </c>
      <c r="I33" s="20" t="e">
        <f t="shared" ca="1" si="2"/>
        <v>#REF!</v>
      </c>
      <c r="J33" s="21" t="e">
        <f ca="1">X33*T2</f>
        <v>#REF!</v>
      </c>
      <c r="K33" s="21" t="e">
        <f ca="1">T2*(X33-1)</f>
        <v>#REF!</v>
      </c>
      <c r="L33" s="20" t="e">
        <f ca="1">EXP(-1*POWER(V33,2)/2)/SQRT(2*PI())*T2*A2*SQRT(E2)/100</f>
        <v>#REF!</v>
      </c>
      <c r="M33" s="22" t="e">
        <f t="shared" ca="1" si="3"/>
        <v>#REF!</v>
      </c>
      <c r="N33" s="23" t="e">
        <f t="shared" si="4"/>
        <v>#REF!</v>
      </c>
      <c r="S33" s="14">
        <f>LN(A2/A33)</f>
        <v>-2.7237151533314331E-2</v>
      </c>
      <c r="T33" s="14" t="e">
        <f t="shared" ca="1" si="5"/>
        <v>#REF!</v>
      </c>
      <c r="U33" s="14" t="e">
        <f t="shared" ca="1" si="6"/>
        <v>#REF!</v>
      </c>
      <c r="V33" s="14" t="e">
        <f t="shared" ca="1" si="8"/>
        <v>#REF!</v>
      </c>
      <c r="W33" s="14" t="e">
        <f t="shared" ca="1" si="9"/>
        <v>#REF!</v>
      </c>
      <c r="X33" s="14" t="e">
        <f t="shared" ca="1" si="10"/>
        <v>#REF!</v>
      </c>
      <c r="Y33" s="14" t="e">
        <f t="shared" ca="1" si="10"/>
        <v>#REF!</v>
      </c>
      <c r="Z33" s="14">
        <f ca="1">A33*S2</f>
        <v>24116.667129311569</v>
      </c>
      <c r="AA33" s="14" t="e">
        <f t="shared" ca="1" si="11"/>
        <v>#REF!</v>
      </c>
      <c r="AB33" s="14" t="e">
        <f t="shared" ca="1" si="11"/>
        <v>#REF!</v>
      </c>
    </row>
    <row r="34" spans="1:28" x14ac:dyDescent="0.3">
      <c r="A34" s="17">
        <f t="shared" si="12"/>
        <v>24200</v>
      </c>
      <c r="B34" s="18" t="e">
        <f>SUMIFS([2]!Nifty_Option_data[CE.lastPrice],[2]!Nifty_Option_data[expiryDate],[2]Data!M$3,[2]!Nifty_Option_data[strikePrice],A34)</f>
        <v>#REF!</v>
      </c>
      <c r="C34" s="18" t="e">
        <f>SUMIFS([2]!Nifty_Option_data[PE.lastPrice],[2]!Nifty_Option_data[expiryDate],[2]Data!M$3,[2]!Nifty_Option_data[strikePrice],A34)</f>
        <v>#REF!</v>
      </c>
      <c r="D34" s="19" t="e">
        <f>SUMIFS([2]!Nifty_Option_data[CE.impliedVolatility],[2]!Nifty_Option_data[expiryDate],[2]Data!M$3,[2]!Nifty_Option_data[strikePrice],A34)/100</f>
        <v>#REF!</v>
      </c>
      <c r="E34" s="19" t="e">
        <f>SUMIFS([2]!Nifty_Option_data[PE.impliedVolatility],[2]!Nifty_Option_data[expiryDate],[2]Data!M$3,[2]!Nifty_Option_data[strikePrice],A34)/100</f>
        <v>#REF!</v>
      </c>
      <c r="F34" s="20" t="e">
        <f t="shared" ca="1" si="0"/>
        <v>#REF!</v>
      </c>
      <c r="G34" s="20" t="e">
        <f t="shared" ca="1" si="1"/>
        <v>#REF!</v>
      </c>
      <c r="H34" s="20" t="e">
        <f ca="1">(-(A2*EXP(-1*POWER(V34,2)/2)/SQRT(2*PI())*D34*T2/(2*SQRT(E2)))-(D2*Z34*Y34)+(F2*A2*X34*T2))/365</f>
        <v>#REF!</v>
      </c>
      <c r="I34" s="20" t="e">
        <f t="shared" ca="1" si="2"/>
        <v>#REF!</v>
      </c>
      <c r="J34" s="21" t="e">
        <f ca="1">X34*T2</f>
        <v>#REF!</v>
      </c>
      <c r="K34" s="21" t="e">
        <f ca="1">T2*(X34-1)</f>
        <v>#REF!</v>
      </c>
      <c r="L34" s="20" t="e">
        <f ca="1">EXP(-1*POWER(V34,2)/2)/SQRT(2*PI())*T2*A2*SQRT(E2)/100</f>
        <v>#REF!</v>
      </c>
      <c r="M34" s="22" t="e">
        <f t="shared" ca="1" si="3"/>
        <v>#REF!</v>
      </c>
      <c r="N34" s="23" t="e">
        <f t="shared" si="4"/>
        <v>#REF!</v>
      </c>
      <c r="S34" s="14">
        <f>LN(A2/A34)</f>
        <v>-2.9305404597373391E-2</v>
      </c>
      <c r="T34" s="14" t="e">
        <f t="shared" ca="1" si="5"/>
        <v>#REF!</v>
      </c>
      <c r="U34" s="14" t="e">
        <f t="shared" ca="1" si="6"/>
        <v>#REF!</v>
      </c>
      <c r="V34" s="14" t="e">
        <f t="shared" ca="1" si="8"/>
        <v>#REF!</v>
      </c>
      <c r="W34" s="14" t="e">
        <f t="shared" ca="1" si="9"/>
        <v>#REF!</v>
      </c>
      <c r="X34" s="14" t="e">
        <f t="shared" ca="1" si="10"/>
        <v>#REF!</v>
      </c>
      <c r="Y34" s="14" t="e">
        <f t="shared" ca="1" si="10"/>
        <v>#REF!</v>
      </c>
      <c r="Z34" s="14">
        <f ca="1">A34*S2</f>
        <v>24166.598117156933</v>
      </c>
      <c r="AA34" s="14" t="e">
        <f t="shared" ca="1" si="11"/>
        <v>#REF!</v>
      </c>
      <c r="AB34" s="14" t="e">
        <f t="shared" ca="1" si="11"/>
        <v>#REF!</v>
      </c>
    </row>
    <row r="35" spans="1:28" x14ac:dyDescent="0.3">
      <c r="A35" s="17">
        <f t="shared" si="12"/>
        <v>24250</v>
      </c>
      <c r="B35" s="18" t="e">
        <f>SUMIFS([2]!Nifty_Option_data[CE.lastPrice],[2]!Nifty_Option_data[expiryDate],[2]Data!M$3,[2]!Nifty_Option_data[strikePrice],A35)</f>
        <v>#REF!</v>
      </c>
      <c r="C35" s="18" t="e">
        <f>SUMIFS([2]!Nifty_Option_data[PE.lastPrice],[2]!Nifty_Option_data[expiryDate],[2]Data!M$3,[2]!Nifty_Option_data[strikePrice],A35)</f>
        <v>#REF!</v>
      </c>
      <c r="D35" s="19" t="e">
        <f>SUMIFS([2]!Nifty_Option_data[CE.impliedVolatility],[2]!Nifty_Option_data[expiryDate],[2]Data!M$3,[2]!Nifty_Option_data[strikePrice],A35)/100</f>
        <v>#REF!</v>
      </c>
      <c r="E35" s="19" t="e">
        <f>SUMIFS([2]!Nifty_Option_data[PE.impliedVolatility],[2]!Nifty_Option_data[expiryDate],[2]Data!M$3,[2]!Nifty_Option_data[strikePrice],A35)/100</f>
        <v>#REF!</v>
      </c>
      <c r="F35" s="20" t="e">
        <f t="shared" ca="1" si="0"/>
        <v>#REF!</v>
      </c>
      <c r="G35" s="20" t="e">
        <f t="shared" ca="1" si="1"/>
        <v>#REF!</v>
      </c>
      <c r="H35" s="20" t="e">
        <f ca="1">(-(A2*EXP(-1*POWER(V35,2)/2)/SQRT(2*PI())*D35*T2/(2*SQRT(E2)))-(D2*Z35*Y35)+(F2*A2*X35*T2))/365</f>
        <v>#REF!</v>
      </c>
      <c r="I35" s="20" t="e">
        <f t="shared" ca="1" si="2"/>
        <v>#REF!</v>
      </c>
      <c r="J35" s="21" t="e">
        <f ca="1">X35*T2</f>
        <v>#REF!</v>
      </c>
      <c r="K35" s="21" t="e">
        <f ca="1">T2*(X35-1)</f>
        <v>#REF!</v>
      </c>
      <c r="L35" s="20" t="e">
        <f ca="1">EXP(-1*POWER(V35,2)/2)/SQRT(2*PI())*T2*A2*SQRT(E2)/100</f>
        <v>#REF!</v>
      </c>
      <c r="M35" s="22" t="e">
        <f t="shared" ca="1" si="3"/>
        <v>#REF!</v>
      </c>
      <c r="N35" s="23" t="e">
        <f t="shared" si="4"/>
        <v>#REF!</v>
      </c>
      <c r="S35" s="14">
        <f>LN(A2/A35)</f>
        <v>-3.1369388818224889E-2</v>
      </c>
      <c r="T35" s="14" t="e">
        <f t="shared" ca="1" si="5"/>
        <v>#REF!</v>
      </c>
      <c r="U35" s="14" t="e">
        <f t="shared" ca="1" si="6"/>
        <v>#REF!</v>
      </c>
      <c r="V35" s="14" t="e">
        <f t="shared" ca="1" si="8"/>
        <v>#REF!</v>
      </c>
      <c r="W35" s="14" t="e">
        <f t="shared" ca="1" si="9"/>
        <v>#REF!</v>
      </c>
      <c r="X35" s="14" t="e">
        <f t="shared" ca="1" si="10"/>
        <v>#REF!</v>
      </c>
      <c r="Y35" s="14" t="e">
        <f t="shared" ca="1" si="10"/>
        <v>#REF!</v>
      </c>
      <c r="Z35" s="14">
        <f ca="1">A35*S2</f>
        <v>24216.529105002301</v>
      </c>
      <c r="AA35" s="14" t="e">
        <f t="shared" ca="1" si="11"/>
        <v>#REF!</v>
      </c>
      <c r="AB35" s="14" t="e">
        <f t="shared" ca="1" si="11"/>
        <v>#REF!</v>
      </c>
    </row>
    <row r="37" spans="1:28" x14ac:dyDescent="0.3">
      <c r="A37" s="1" t="s">
        <v>36</v>
      </c>
      <c r="B37" s="1" t="s">
        <v>1</v>
      </c>
      <c r="C37" s="1" t="s">
        <v>37</v>
      </c>
      <c r="D37" s="1" t="s">
        <v>38</v>
      </c>
      <c r="S37" s="4" t="s">
        <v>8</v>
      </c>
      <c r="T37" s="4" t="s">
        <v>9</v>
      </c>
      <c r="U37" s="4" t="s">
        <v>10</v>
      </c>
    </row>
    <row r="38" spans="1:28" x14ac:dyDescent="0.3">
      <c r="A38" s="18">
        <f>[2]Data!T2</f>
        <v>43103.75</v>
      </c>
      <c r="B38" s="6">
        <f>B2</f>
        <v>45470.645833333336</v>
      </c>
      <c r="C38" s="7">
        <f ca="1">(B38-NOW())</f>
        <v>5.0413672453723848</v>
      </c>
      <c r="D38" s="10">
        <v>6.4999999999999997E-3</v>
      </c>
      <c r="S38" s="14">
        <f ca="1">EXP(-D2*E2)</f>
        <v>0.99861975690731131</v>
      </c>
      <c r="T38" s="14">
        <f ca="1">EXP(-D38*E2)</f>
        <v>0.99991022625704085</v>
      </c>
      <c r="U38" s="14">
        <f ca="1">A38*T38</f>
        <v>43099.880415026928</v>
      </c>
    </row>
    <row r="40" spans="1:28" x14ac:dyDescent="0.3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S40" s="4" t="s">
        <v>26</v>
      </c>
      <c r="T40" s="4" t="s">
        <v>27</v>
      </c>
      <c r="U40" s="4" t="s">
        <v>28</v>
      </c>
      <c r="V40" s="4" t="s">
        <v>29</v>
      </c>
      <c r="W40" s="4" t="s">
        <v>30</v>
      </c>
      <c r="X40" s="4" t="s">
        <v>31</v>
      </c>
      <c r="Y40" s="4" t="s">
        <v>32</v>
      </c>
      <c r="Z40" s="4" t="s">
        <v>33</v>
      </c>
      <c r="AA40" s="4" t="s">
        <v>34</v>
      </c>
      <c r="AB40" s="4" t="s">
        <v>35</v>
      </c>
    </row>
    <row r="41" spans="1:28" x14ac:dyDescent="0.3">
      <c r="A41" s="17">
        <f t="shared" ref="A41:A55" si="13">A42-100</f>
        <v>41600</v>
      </c>
      <c r="B41" s="18" t="e">
        <f>SUMIFS([2]!Banknifty_Option_data[CE.lastPrice],[2]!Banknifty_Option_data[expiryDate],[2]Data!$AD$3,[2]!Banknifty_Option_data[strikePrice],A41)</f>
        <v>#REF!</v>
      </c>
      <c r="C41" s="18" t="e">
        <f>SUMIFS([2]!Banknifty_Option_data[PE.lastPrice],[2]!Banknifty_Option_data[expiryDate],[2]Data!$AD$3,[2]!Banknifty_Option_data[strikePrice],A41)</f>
        <v>#REF!</v>
      </c>
      <c r="D41" s="19" t="e">
        <f>SUMIFS([2]!Banknifty_Option_data[CE.impliedVolatility],[2]!Banknifty_Option_data[expiryDate],[2]Data!$AD$3,[2]!Banknifty_Option_data[strikePrice],A41)/100</f>
        <v>#REF!</v>
      </c>
      <c r="E41" s="19" t="e">
        <f>SUMIFS([2]!Banknifty_Option_data[PE.impliedVolatility],[2]!Banknifty_Option_data[expiryDate],[2]Data!$AD$3,[2]!Banknifty_Option_data[strikePrice],A41)/100</f>
        <v>#REF!</v>
      </c>
      <c r="F41" s="20" t="e">
        <f ca="1">(B41-MAX(0,A38-A41))/C38</f>
        <v>#REF!</v>
      </c>
      <c r="G41" s="20" t="e">
        <f ca="1">(C41-MAX(0,A41-A38))/C38</f>
        <v>#REF!</v>
      </c>
      <c r="H41" s="20" t="e">
        <f t="shared" ref="H41:H71" ca="1" si="14">(-($A$38*EXP(-1*POWER(V41,2)/2)/SQRT(2*PI())*D41*$T$38/(2*SQRT($E$2)))-($D$2*Z41*Y41)+($D$38*$A$38*X41*$T$38))/365</f>
        <v>#REF!</v>
      </c>
      <c r="I41" s="20" t="e">
        <f t="shared" ref="I41:I71" ca="1" si="15">(-($A$38*EXP(-1*POWER(V41,2)/2)/SQRT(2*PI())*E41*$T$38/(2*SQRT($E$2)))+($D$2*Z41*Y41)-($D$38*$A$38*AA41*$T$38))/365</f>
        <v>#REF!</v>
      </c>
      <c r="J41" s="21" t="e">
        <f ca="1">X41*T38</f>
        <v>#REF!</v>
      </c>
      <c r="K41" s="21" t="e">
        <f ca="1">T38*(X41-1)</f>
        <v>#REF!</v>
      </c>
      <c r="L41" s="20" t="e">
        <f t="shared" ref="L41:L71" ca="1" si="16">EXP(-1*POWER(V41,2)/2)/SQRT(2*PI())*$T$38*$A$38*SQRT($E$2)/100</f>
        <v>#REF!</v>
      </c>
      <c r="M41" s="22" t="e">
        <f t="shared" ref="M41:M71" ca="1" si="17">((1/(SQRT(2*PI())))*EXP(-1*(((V41*2)/2))))/($A$38*N41*SQRT($E$2))</f>
        <v>#REF!</v>
      </c>
      <c r="N41" s="23" t="e">
        <f t="shared" ref="N41:N71" si="18">AVERAGE(D41,E41)</f>
        <v>#REF!</v>
      </c>
      <c r="S41" s="14">
        <f t="shared" ref="S41:S71" si="19">LN($A$38/A41)</f>
        <v>3.5509833018155301E-2</v>
      </c>
      <c r="T41" s="14" t="e">
        <f t="shared" ref="T41:T71" ca="1" si="20">($D$2-$D$38+N41^2/2)*$E$2</f>
        <v>#REF!</v>
      </c>
      <c r="U41" s="14" t="e">
        <f t="shared" ref="U41:U71" ca="1" si="21">N41*SQRT($E$2)</f>
        <v>#REF!</v>
      </c>
      <c r="V41" s="14" t="e">
        <f ca="1">(S41+T41)/U41</f>
        <v>#REF!</v>
      </c>
      <c r="W41" s="14" t="e">
        <f ca="1">V41-U41</f>
        <v>#REF!</v>
      </c>
      <c r="X41" s="14" t="e">
        <f ca="1">NORMSDIST(V41)</f>
        <v>#REF!</v>
      </c>
      <c r="Y41" s="14" t="e">
        <f ca="1">_xlfn.NORM.DIST(W41,0,1,TRUE)</f>
        <v>#REF!</v>
      </c>
      <c r="Z41" s="14">
        <f ca="1">A41*S38</f>
        <v>41542.581887344153</v>
      </c>
      <c r="AA41" s="14" t="e">
        <f ca="1">NORMSDIST(-V41)</f>
        <v>#REF!</v>
      </c>
      <c r="AB41" s="14" t="e">
        <f ca="1">NORMSDIST(-W41)</f>
        <v>#REF!</v>
      </c>
    </row>
    <row r="42" spans="1:28" x14ac:dyDescent="0.3">
      <c r="A42" s="17">
        <f t="shared" si="13"/>
        <v>41700</v>
      </c>
      <c r="B42" s="18" t="e">
        <f>SUMIFS([2]!Banknifty_Option_data[CE.lastPrice],[2]!Banknifty_Option_data[expiryDate],[2]Data!$AD$3,[2]!Banknifty_Option_data[strikePrice],A42)</f>
        <v>#REF!</v>
      </c>
      <c r="C42" s="18" t="e">
        <f>SUMIFS([2]!Banknifty_Option_data[PE.lastPrice],[2]!Banknifty_Option_data[expiryDate],[2]Data!$AD$3,[2]!Banknifty_Option_data[strikePrice],A42)</f>
        <v>#REF!</v>
      </c>
      <c r="D42" s="19" t="e">
        <f>SUMIFS([2]!Banknifty_Option_data[CE.impliedVolatility],[2]!Banknifty_Option_data[expiryDate],[2]Data!$AD$3,[2]!Banknifty_Option_data[strikePrice],A42)/100</f>
        <v>#REF!</v>
      </c>
      <c r="E42" s="19" t="e">
        <f>SUMIFS([2]!Banknifty_Option_data[PE.impliedVolatility],[2]!Banknifty_Option_data[expiryDate],[2]Data!$AD$3,[2]!Banknifty_Option_data[strikePrice],A42)/100</f>
        <v>#REF!</v>
      </c>
      <c r="F42" s="20" t="e">
        <f ca="1">(B42-MAX(0,A38-A42))/C38</f>
        <v>#REF!</v>
      </c>
      <c r="G42" s="20" t="e">
        <f ca="1">(C42-MAX(0,A42-A38))/C38</f>
        <v>#REF!</v>
      </c>
      <c r="H42" s="20" t="e">
        <f t="shared" ca="1" si="14"/>
        <v>#REF!</v>
      </c>
      <c r="I42" s="20" t="e">
        <f t="shared" ca="1" si="15"/>
        <v>#REF!</v>
      </c>
      <c r="J42" s="21" t="e">
        <f ca="1">X42*T38</f>
        <v>#REF!</v>
      </c>
      <c r="K42" s="21" t="e">
        <f ca="1">T38*(X42-1)</f>
        <v>#REF!</v>
      </c>
      <c r="L42" s="20" t="e">
        <f t="shared" ca="1" si="16"/>
        <v>#REF!</v>
      </c>
      <c r="M42" s="22" t="e">
        <f t="shared" ca="1" si="17"/>
        <v>#REF!</v>
      </c>
      <c r="N42" s="23" t="e">
        <f t="shared" si="18"/>
        <v>#REF!</v>
      </c>
      <c r="S42" s="14">
        <f t="shared" si="19"/>
        <v>3.3108871480617114E-2</v>
      </c>
      <c r="T42" s="14" t="e">
        <f t="shared" ca="1" si="20"/>
        <v>#REF!</v>
      </c>
      <c r="U42" s="14" t="e">
        <f t="shared" ca="1" si="21"/>
        <v>#REF!</v>
      </c>
      <c r="V42" s="14" t="e">
        <f t="shared" ref="V42:V71" ca="1" si="22">(S42+T42)/U42</f>
        <v>#REF!</v>
      </c>
      <c r="W42" s="14" t="e">
        <f t="shared" ref="W42:W71" ca="1" si="23">V42-U42</f>
        <v>#REF!</v>
      </c>
      <c r="X42" s="14" t="e">
        <f t="shared" ref="X42:Y71" ca="1" si="24">_xlfn.NORM.DIST(V42,0,1,TRUE)</f>
        <v>#REF!</v>
      </c>
      <c r="Y42" s="14" t="e">
        <f t="shared" ca="1" si="24"/>
        <v>#REF!</v>
      </c>
      <c r="Z42" s="14">
        <f ca="1">A42*S38</f>
        <v>41642.443863034881</v>
      </c>
      <c r="AA42" s="14" t="e">
        <f t="shared" ref="AA42:AB71" ca="1" si="25">NORMSDIST(-V42)</f>
        <v>#REF!</v>
      </c>
      <c r="AB42" s="14" t="e">
        <f t="shared" ca="1" si="25"/>
        <v>#REF!</v>
      </c>
    </row>
    <row r="43" spans="1:28" x14ac:dyDescent="0.3">
      <c r="A43" s="17">
        <f t="shared" si="13"/>
        <v>41800</v>
      </c>
      <c r="B43" s="18" t="e">
        <f>SUMIFS([2]!Banknifty_Option_data[CE.lastPrice],[2]!Banknifty_Option_data[expiryDate],[2]Data!$AD$3,[2]!Banknifty_Option_data[strikePrice],A43)</f>
        <v>#REF!</v>
      </c>
      <c r="C43" s="18" t="e">
        <f>SUMIFS([2]!Banknifty_Option_data[PE.lastPrice],[2]!Banknifty_Option_data[expiryDate],[2]Data!$AD$3,[2]!Banknifty_Option_data[strikePrice],A43)</f>
        <v>#REF!</v>
      </c>
      <c r="D43" s="19" t="e">
        <f>SUMIFS([2]!Banknifty_Option_data[CE.impliedVolatility],[2]!Banknifty_Option_data[expiryDate],[2]Data!$AD$3,[2]!Banknifty_Option_data[strikePrice],A43)/100</f>
        <v>#REF!</v>
      </c>
      <c r="E43" s="19" t="e">
        <f>SUMIFS([2]!Banknifty_Option_data[PE.impliedVolatility],[2]!Banknifty_Option_data[expiryDate],[2]Data!$AD$3,[2]!Banknifty_Option_data[strikePrice],A43)/100</f>
        <v>#REF!</v>
      </c>
      <c r="F43" s="20" t="e">
        <f ca="1">(B43-MAX(0,A38-A43))/C38</f>
        <v>#REF!</v>
      </c>
      <c r="G43" s="20" t="e">
        <f ca="1">(C43-MAX(0,A43-A38))/C38</f>
        <v>#REF!</v>
      </c>
      <c r="H43" s="20" t="e">
        <f t="shared" ca="1" si="14"/>
        <v>#REF!</v>
      </c>
      <c r="I43" s="20" t="e">
        <f t="shared" ca="1" si="15"/>
        <v>#REF!</v>
      </c>
      <c r="J43" s="21" t="e">
        <f ca="1">X43*T38</f>
        <v>#REF!</v>
      </c>
      <c r="K43" s="21" t="e">
        <f ca="1">T38*(X43-1)</f>
        <v>#REF!</v>
      </c>
      <c r="L43" s="20" t="e">
        <f t="shared" ca="1" si="16"/>
        <v>#REF!</v>
      </c>
      <c r="M43" s="22" t="e">
        <f t="shared" ca="1" si="17"/>
        <v>#REF!</v>
      </c>
      <c r="N43" s="23" t="e">
        <f t="shared" si="18"/>
        <v>#REF!</v>
      </c>
      <c r="S43" s="14">
        <f t="shared" si="19"/>
        <v>3.0713660754662309E-2</v>
      </c>
      <c r="T43" s="14" t="e">
        <f t="shared" ca="1" si="20"/>
        <v>#REF!</v>
      </c>
      <c r="U43" s="14" t="e">
        <f t="shared" ca="1" si="21"/>
        <v>#REF!</v>
      </c>
      <c r="V43" s="14" t="e">
        <f t="shared" ca="1" si="22"/>
        <v>#REF!</v>
      </c>
      <c r="W43" s="14" t="e">
        <f t="shared" ca="1" si="23"/>
        <v>#REF!</v>
      </c>
      <c r="X43" s="14" t="e">
        <f t="shared" ca="1" si="24"/>
        <v>#REF!</v>
      </c>
      <c r="Y43" s="14" t="e">
        <f t="shared" ca="1" si="24"/>
        <v>#REF!</v>
      </c>
      <c r="Z43" s="14">
        <f ca="1">A43*S38</f>
        <v>41742.30583872561</v>
      </c>
      <c r="AA43" s="14" t="e">
        <f t="shared" ca="1" si="25"/>
        <v>#REF!</v>
      </c>
      <c r="AB43" s="14" t="e">
        <f t="shared" ca="1" si="25"/>
        <v>#REF!</v>
      </c>
    </row>
    <row r="44" spans="1:28" x14ac:dyDescent="0.3">
      <c r="A44" s="17">
        <f t="shared" si="13"/>
        <v>41900</v>
      </c>
      <c r="B44" s="18" t="e">
        <f>SUMIFS([2]!Banknifty_Option_data[CE.lastPrice],[2]!Banknifty_Option_data[expiryDate],[2]Data!$AD$3,[2]!Banknifty_Option_data[strikePrice],A44)</f>
        <v>#REF!</v>
      </c>
      <c r="C44" s="18" t="e">
        <f>SUMIFS([2]!Banknifty_Option_data[PE.lastPrice],[2]!Banknifty_Option_data[expiryDate],[2]Data!$AD$3,[2]!Banknifty_Option_data[strikePrice],A44)</f>
        <v>#REF!</v>
      </c>
      <c r="D44" s="19" t="e">
        <f>SUMIFS([2]!Banknifty_Option_data[CE.impliedVolatility],[2]!Banknifty_Option_data[expiryDate],[2]Data!$AD$3,[2]!Banknifty_Option_data[strikePrice],A44)/100</f>
        <v>#REF!</v>
      </c>
      <c r="E44" s="19" t="e">
        <f>SUMIFS([2]!Banknifty_Option_data[PE.impliedVolatility],[2]!Banknifty_Option_data[expiryDate],[2]Data!$AD$3,[2]!Banknifty_Option_data[strikePrice],A44)/100</f>
        <v>#REF!</v>
      </c>
      <c r="F44" s="20" t="e">
        <f ca="1">(B44-MAX(0,A38-A44))/C38</f>
        <v>#REF!</v>
      </c>
      <c r="G44" s="20" t="e">
        <f ca="1">(C44-MAX(0,A44-A38))/C38</f>
        <v>#REF!</v>
      </c>
      <c r="H44" s="20" t="e">
        <f t="shared" ca="1" si="14"/>
        <v>#REF!</v>
      </c>
      <c r="I44" s="20" t="e">
        <f t="shared" ca="1" si="15"/>
        <v>#REF!</v>
      </c>
      <c r="J44" s="21" t="e">
        <f ca="1">X44*T38</f>
        <v>#REF!</v>
      </c>
      <c r="K44" s="21" t="e">
        <f ca="1">T38*(X44-1)</f>
        <v>#REF!</v>
      </c>
      <c r="L44" s="20" t="e">
        <f t="shared" ca="1" si="16"/>
        <v>#REF!</v>
      </c>
      <c r="M44" s="22" t="e">
        <f t="shared" ca="1" si="17"/>
        <v>#REF!</v>
      </c>
      <c r="N44" s="23" t="e">
        <f t="shared" si="18"/>
        <v>#REF!</v>
      </c>
      <c r="S44" s="14">
        <f t="shared" si="19"/>
        <v>2.8324173357280831E-2</v>
      </c>
      <c r="T44" s="14" t="e">
        <f t="shared" ca="1" si="20"/>
        <v>#REF!</v>
      </c>
      <c r="U44" s="14" t="e">
        <f t="shared" ca="1" si="21"/>
        <v>#REF!</v>
      </c>
      <c r="V44" s="14" t="e">
        <f t="shared" ca="1" si="22"/>
        <v>#REF!</v>
      </c>
      <c r="W44" s="14" t="e">
        <f t="shared" ca="1" si="23"/>
        <v>#REF!</v>
      </c>
      <c r="X44" s="14" t="e">
        <f t="shared" ca="1" si="24"/>
        <v>#REF!</v>
      </c>
      <c r="Y44" s="14" t="e">
        <f t="shared" ca="1" si="24"/>
        <v>#REF!</v>
      </c>
      <c r="Z44" s="14">
        <f ca="1">A44*S38</f>
        <v>41842.167814416345</v>
      </c>
      <c r="AA44" s="14" t="e">
        <f t="shared" ca="1" si="25"/>
        <v>#REF!</v>
      </c>
      <c r="AB44" s="14" t="e">
        <f t="shared" ca="1" si="25"/>
        <v>#REF!</v>
      </c>
    </row>
    <row r="45" spans="1:28" x14ac:dyDescent="0.3">
      <c r="A45" s="17">
        <f t="shared" si="13"/>
        <v>42000</v>
      </c>
      <c r="B45" s="18" t="e">
        <f>SUMIFS([2]!Banknifty_Option_data[CE.lastPrice],[2]!Banknifty_Option_data[expiryDate],[2]Data!$AD$3,[2]!Banknifty_Option_data[strikePrice],A45)</f>
        <v>#REF!</v>
      </c>
      <c r="C45" s="18" t="e">
        <f>SUMIFS([2]!Banknifty_Option_data[PE.lastPrice],[2]!Banknifty_Option_data[expiryDate],[2]Data!$AD$3,[2]!Banknifty_Option_data[strikePrice],A45)</f>
        <v>#REF!</v>
      </c>
      <c r="D45" s="19" t="e">
        <f>SUMIFS([2]!Banknifty_Option_data[CE.impliedVolatility],[2]!Banknifty_Option_data[expiryDate],[2]Data!$AD$3,[2]!Banknifty_Option_data[strikePrice],A45)/100</f>
        <v>#REF!</v>
      </c>
      <c r="E45" s="19" t="e">
        <f>SUMIFS([2]!Banknifty_Option_data[PE.impliedVolatility],[2]!Banknifty_Option_data[expiryDate],[2]Data!$AD$3,[2]!Banknifty_Option_data[strikePrice],A45)/100</f>
        <v>#REF!</v>
      </c>
      <c r="F45" s="20" t="e">
        <f ca="1">(B45-MAX(0,A38-A45))/C38</f>
        <v>#REF!</v>
      </c>
      <c r="G45" s="20" t="e">
        <f ca="1">(C45-MAX(0,A45-A38))/C38</f>
        <v>#REF!</v>
      </c>
      <c r="H45" s="20" t="e">
        <f t="shared" ca="1" si="14"/>
        <v>#REF!</v>
      </c>
      <c r="I45" s="20" t="e">
        <f t="shared" ca="1" si="15"/>
        <v>#REF!</v>
      </c>
      <c r="J45" s="21" t="e">
        <f ca="1">X45*T38</f>
        <v>#REF!</v>
      </c>
      <c r="K45" s="21" t="e">
        <f ca="1">T38*(X45-1)</f>
        <v>#REF!</v>
      </c>
      <c r="L45" s="20" t="e">
        <f t="shared" ca="1" si="16"/>
        <v>#REF!</v>
      </c>
      <c r="M45" s="22" t="e">
        <f t="shared" ca="1" si="17"/>
        <v>#REF!</v>
      </c>
      <c r="N45" s="23" t="e">
        <f t="shared" si="18"/>
        <v>#REF!</v>
      </c>
      <c r="S45" s="14">
        <f t="shared" si="19"/>
        <v>2.5940382002004575E-2</v>
      </c>
      <c r="T45" s="14" t="e">
        <f t="shared" ca="1" si="20"/>
        <v>#REF!</v>
      </c>
      <c r="U45" s="14" t="e">
        <f t="shared" ca="1" si="21"/>
        <v>#REF!</v>
      </c>
      <c r="V45" s="14" t="e">
        <f t="shared" ca="1" si="22"/>
        <v>#REF!</v>
      </c>
      <c r="W45" s="14" t="e">
        <f t="shared" ca="1" si="23"/>
        <v>#REF!</v>
      </c>
      <c r="X45" s="14" t="e">
        <f t="shared" ca="1" si="24"/>
        <v>#REF!</v>
      </c>
      <c r="Y45" s="14" t="e">
        <f t="shared" ca="1" si="24"/>
        <v>#REF!</v>
      </c>
      <c r="Z45" s="14">
        <f ca="1">A45*S38</f>
        <v>41942.029790107073</v>
      </c>
      <c r="AA45" s="14" t="e">
        <f t="shared" ca="1" si="25"/>
        <v>#REF!</v>
      </c>
      <c r="AB45" s="14" t="e">
        <f t="shared" ca="1" si="25"/>
        <v>#REF!</v>
      </c>
    </row>
    <row r="46" spans="1:28" x14ac:dyDescent="0.3">
      <c r="A46" s="17">
        <f t="shared" si="13"/>
        <v>42100</v>
      </c>
      <c r="B46" s="18" t="e">
        <f>SUMIFS([2]!Banknifty_Option_data[CE.lastPrice],[2]!Banknifty_Option_data[expiryDate],[2]Data!$AD$3,[2]!Banknifty_Option_data[strikePrice],A46)</f>
        <v>#REF!</v>
      </c>
      <c r="C46" s="18" t="e">
        <f>SUMIFS([2]!Banknifty_Option_data[PE.lastPrice],[2]!Banknifty_Option_data[expiryDate],[2]Data!$AD$3,[2]!Banknifty_Option_data[strikePrice],A46)</f>
        <v>#REF!</v>
      </c>
      <c r="D46" s="19" t="e">
        <f>SUMIFS([2]!Banknifty_Option_data[CE.impliedVolatility],[2]!Banknifty_Option_data[expiryDate],[2]Data!$AD$3,[2]!Banknifty_Option_data[strikePrice],A46)/100</f>
        <v>#REF!</v>
      </c>
      <c r="E46" s="19" t="e">
        <f>SUMIFS([2]!Banknifty_Option_data[PE.impliedVolatility],[2]!Banknifty_Option_data[expiryDate],[2]Data!$AD$3,[2]!Banknifty_Option_data[strikePrice],A46)/100</f>
        <v>#REF!</v>
      </c>
      <c r="F46" s="20" t="e">
        <f ca="1">(B46-MAX(0,A38-A46))/C38</f>
        <v>#REF!</v>
      </c>
      <c r="G46" s="20" t="e">
        <f ca="1">(C46-MAX(0,A46-A38))/C38</f>
        <v>#REF!</v>
      </c>
      <c r="H46" s="20" t="e">
        <f t="shared" ca="1" si="14"/>
        <v>#REF!</v>
      </c>
      <c r="I46" s="20" t="e">
        <f t="shared" ca="1" si="15"/>
        <v>#REF!</v>
      </c>
      <c r="J46" s="21" t="e">
        <f ca="1">X46*T38</f>
        <v>#REF!</v>
      </c>
      <c r="K46" s="21" t="e">
        <f ca="1">T38*(X46-1)</f>
        <v>#REF!</v>
      </c>
      <c r="L46" s="20" t="e">
        <f t="shared" ca="1" si="16"/>
        <v>#REF!</v>
      </c>
      <c r="M46" s="22" t="e">
        <f t="shared" ca="1" si="17"/>
        <v>#REF!</v>
      </c>
      <c r="N46" s="23" t="e">
        <f t="shared" si="18"/>
        <v>#REF!</v>
      </c>
      <c r="S46" s="14">
        <f t="shared" si="19"/>
        <v>2.3562259597037259E-2</v>
      </c>
      <c r="T46" s="14" t="e">
        <f t="shared" ca="1" si="20"/>
        <v>#REF!</v>
      </c>
      <c r="U46" s="14" t="e">
        <f t="shared" ca="1" si="21"/>
        <v>#REF!</v>
      </c>
      <c r="V46" s="14" t="e">
        <f t="shared" ca="1" si="22"/>
        <v>#REF!</v>
      </c>
      <c r="W46" s="14" t="e">
        <f t="shared" ca="1" si="23"/>
        <v>#REF!</v>
      </c>
      <c r="X46" s="14" t="e">
        <f t="shared" ca="1" si="24"/>
        <v>#REF!</v>
      </c>
      <c r="Y46" s="14" t="e">
        <f t="shared" ca="1" si="24"/>
        <v>#REF!</v>
      </c>
      <c r="Z46" s="14">
        <f ca="1">A46*S38</f>
        <v>42041.891765797809</v>
      </c>
      <c r="AA46" s="14" t="e">
        <f t="shared" ca="1" si="25"/>
        <v>#REF!</v>
      </c>
      <c r="AB46" s="14" t="e">
        <f t="shared" ca="1" si="25"/>
        <v>#REF!</v>
      </c>
    </row>
    <row r="47" spans="1:28" x14ac:dyDescent="0.3">
      <c r="A47" s="17">
        <f t="shared" si="13"/>
        <v>42200</v>
      </c>
      <c r="B47" s="18" t="e">
        <f>SUMIFS([2]!Banknifty_Option_data[CE.lastPrice],[2]!Banknifty_Option_data[expiryDate],[2]Data!$AD$3,[2]!Banknifty_Option_data[strikePrice],A47)</f>
        <v>#REF!</v>
      </c>
      <c r="C47" s="18" t="e">
        <f>SUMIFS([2]!Banknifty_Option_data[PE.lastPrice],[2]!Banknifty_Option_data[expiryDate],[2]Data!$AD$3,[2]!Banknifty_Option_data[strikePrice],A47)</f>
        <v>#REF!</v>
      </c>
      <c r="D47" s="19" t="e">
        <f>SUMIFS([2]!Banknifty_Option_data[CE.impliedVolatility],[2]!Banknifty_Option_data[expiryDate],[2]Data!$AD$3,[2]!Banknifty_Option_data[strikePrice],A47)/100</f>
        <v>#REF!</v>
      </c>
      <c r="E47" s="19" t="e">
        <f>SUMIFS([2]!Banknifty_Option_data[PE.impliedVolatility],[2]!Banknifty_Option_data[expiryDate],[2]Data!$AD$3,[2]!Banknifty_Option_data[strikePrice],A47)/100</f>
        <v>#REF!</v>
      </c>
      <c r="F47" s="20" t="e">
        <f ca="1">(B47-MAX(0,A38-A47))/C38</f>
        <v>#REF!</v>
      </c>
      <c r="G47" s="20" t="e">
        <f ca="1">(C47-MAX(0,A47-A38))/C38</f>
        <v>#REF!</v>
      </c>
      <c r="H47" s="20" t="e">
        <f t="shared" ca="1" si="14"/>
        <v>#REF!</v>
      </c>
      <c r="I47" s="20" t="e">
        <f t="shared" ca="1" si="15"/>
        <v>#REF!</v>
      </c>
      <c r="J47" s="21" t="e">
        <f ca="1">X47*T38</f>
        <v>#REF!</v>
      </c>
      <c r="K47" s="21" t="e">
        <f ca="1">T38*(X47-1)</f>
        <v>#REF!</v>
      </c>
      <c r="L47" s="20" t="e">
        <f t="shared" ca="1" si="16"/>
        <v>#REF!</v>
      </c>
      <c r="M47" s="22" t="e">
        <f t="shared" ca="1" si="17"/>
        <v>#REF!</v>
      </c>
      <c r="N47" s="23" t="e">
        <f t="shared" si="18"/>
        <v>#REF!</v>
      </c>
      <c r="S47" s="14">
        <f t="shared" si="19"/>
        <v>2.1189779243406797E-2</v>
      </c>
      <c r="T47" s="14" t="e">
        <f t="shared" ca="1" si="20"/>
        <v>#REF!</v>
      </c>
      <c r="U47" s="14" t="e">
        <f t="shared" ca="1" si="21"/>
        <v>#REF!</v>
      </c>
      <c r="V47" s="14" t="e">
        <f t="shared" ca="1" si="22"/>
        <v>#REF!</v>
      </c>
      <c r="W47" s="14" t="e">
        <f t="shared" ca="1" si="23"/>
        <v>#REF!</v>
      </c>
      <c r="X47" s="14" t="e">
        <f t="shared" ca="1" si="24"/>
        <v>#REF!</v>
      </c>
      <c r="Y47" s="14" t="e">
        <f t="shared" ca="1" si="24"/>
        <v>#REF!</v>
      </c>
      <c r="Z47" s="14">
        <f ca="1">A47*S38</f>
        <v>42141.753741488537</v>
      </c>
      <c r="AA47" s="14" t="e">
        <f t="shared" ca="1" si="25"/>
        <v>#REF!</v>
      </c>
      <c r="AB47" s="14" t="e">
        <f t="shared" ca="1" si="25"/>
        <v>#REF!</v>
      </c>
    </row>
    <row r="48" spans="1:28" x14ac:dyDescent="0.3">
      <c r="A48" s="17">
        <f t="shared" si="13"/>
        <v>42300</v>
      </c>
      <c r="B48" s="18" t="e">
        <f>SUMIFS([2]!Banknifty_Option_data[CE.lastPrice],[2]!Banknifty_Option_data[expiryDate],[2]Data!$AD$3,[2]!Banknifty_Option_data[strikePrice],A48)</f>
        <v>#REF!</v>
      </c>
      <c r="C48" s="18" t="e">
        <f>SUMIFS([2]!Banknifty_Option_data[PE.lastPrice],[2]!Banknifty_Option_data[expiryDate],[2]Data!$AD$3,[2]!Banknifty_Option_data[strikePrice],A48)</f>
        <v>#REF!</v>
      </c>
      <c r="D48" s="19" t="e">
        <f>SUMIFS([2]!Banknifty_Option_data[CE.impliedVolatility],[2]!Banknifty_Option_data[expiryDate],[2]Data!$AD$3,[2]!Banknifty_Option_data[strikePrice],A48)/100</f>
        <v>#REF!</v>
      </c>
      <c r="E48" s="19" t="e">
        <f>SUMIFS([2]!Banknifty_Option_data[PE.impliedVolatility],[2]!Banknifty_Option_data[expiryDate],[2]Data!$AD$3,[2]!Banknifty_Option_data[strikePrice],A48)/100</f>
        <v>#REF!</v>
      </c>
      <c r="F48" s="20" t="e">
        <f ca="1">(B48-MAX(0,A38-A48))/C38</f>
        <v>#REF!</v>
      </c>
      <c r="G48" s="20" t="e">
        <f ca="1">(C48-MAX(0,A48-A38))/C38</f>
        <v>#REF!</v>
      </c>
      <c r="H48" s="20" t="e">
        <f t="shared" ca="1" si="14"/>
        <v>#REF!</v>
      </c>
      <c r="I48" s="20" t="e">
        <f t="shared" ca="1" si="15"/>
        <v>#REF!</v>
      </c>
      <c r="J48" s="21" t="e">
        <f ca="1">X48*T38</f>
        <v>#REF!</v>
      </c>
      <c r="K48" s="21" t="e">
        <f ca="1">T38*(X48-1)</f>
        <v>#REF!</v>
      </c>
      <c r="L48" s="20" t="e">
        <f t="shared" ca="1" si="16"/>
        <v>#REF!</v>
      </c>
      <c r="M48" s="22" t="e">
        <f t="shared" ca="1" si="17"/>
        <v>#REF!</v>
      </c>
      <c r="N48" s="23" t="e">
        <f t="shared" si="18"/>
        <v>#REF!</v>
      </c>
      <c r="S48" s="14">
        <f t="shared" si="19"/>
        <v>1.8822914233140548E-2</v>
      </c>
      <c r="T48" s="14" t="e">
        <f t="shared" ca="1" si="20"/>
        <v>#REF!</v>
      </c>
      <c r="U48" s="14" t="e">
        <f t="shared" ca="1" si="21"/>
        <v>#REF!</v>
      </c>
      <c r="V48" s="14" t="e">
        <f t="shared" ca="1" si="22"/>
        <v>#REF!</v>
      </c>
      <c r="W48" s="14" t="e">
        <f t="shared" ca="1" si="23"/>
        <v>#REF!</v>
      </c>
      <c r="X48" s="14" t="e">
        <f t="shared" ca="1" si="24"/>
        <v>#REF!</v>
      </c>
      <c r="Y48" s="14" t="e">
        <f t="shared" ca="1" si="24"/>
        <v>#REF!</v>
      </c>
      <c r="Z48" s="14">
        <f ca="1">A48*S38</f>
        <v>42241.615717179266</v>
      </c>
      <c r="AA48" s="14" t="e">
        <f t="shared" ca="1" si="25"/>
        <v>#REF!</v>
      </c>
      <c r="AB48" s="14" t="e">
        <f t="shared" ca="1" si="25"/>
        <v>#REF!</v>
      </c>
    </row>
    <row r="49" spans="1:28" x14ac:dyDescent="0.3">
      <c r="A49" s="17">
        <f t="shared" si="13"/>
        <v>42400</v>
      </c>
      <c r="B49" s="18" t="e">
        <f>SUMIFS([2]!Banknifty_Option_data[CE.lastPrice],[2]!Banknifty_Option_data[expiryDate],[2]Data!$AD$3,[2]!Banknifty_Option_data[strikePrice],A49)</f>
        <v>#REF!</v>
      </c>
      <c r="C49" s="18" t="e">
        <f>SUMIFS([2]!Banknifty_Option_data[PE.lastPrice],[2]!Banknifty_Option_data[expiryDate],[2]Data!$AD$3,[2]!Banknifty_Option_data[strikePrice],A49)</f>
        <v>#REF!</v>
      </c>
      <c r="D49" s="19" t="e">
        <f>SUMIFS([2]!Banknifty_Option_data[CE.impliedVolatility],[2]!Banknifty_Option_data[expiryDate],[2]Data!$AD$3,[2]!Banknifty_Option_data[strikePrice],A49)/100</f>
        <v>#REF!</v>
      </c>
      <c r="E49" s="19" t="e">
        <f>SUMIFS([2]!Banknifty_Option_data[PE.impliedVolatility],[2]!Banknifty_Option_data[expiryDate],[2]Data!$AD$3,[2]!Banknifty_Option_data[strikePrice],A49)/100</f>
        <v>#REF!</v>
      </c>
      <c r="F49" s="20" t="e">
        <f ca="1">(B49-MAX(0,A38-A49))/C38</f>
        <v>#REF!</v>
      </c>
      <c r="G49" s="20" t="e">
        <f ca="1">(C49-MAX(0,A49-A38))/C38</f>
        <v>#REF!</v>
      </c>
      <c r="H49" s="20" t="e">
        <f t="shared" ca="1" si="14"/>
        <v>#REF!</v>
      </c>
      <c r="I49" s="20" t="e">
        <f t="shared" ca="1" si="15"/>
        <v>#REF!</v>
      </c>
      <c r="J49" s="21" t="e">
        <f ca="1">X49*T38</f>
        <v>#REF!</v>
      </c>
      <c r="K49" s="21" t="e">
        <f ca="1">T38*(X49-1)</f>
        <v>#REF!</v>
      </c>
      <c r="L49" s="20" t="e">
        <f t="shared" ca="1" si="16"/>
        <v>#REF!</v>
      </c>
      <c r="M49" s="22" t="e">
        <f t="shared" ca="1" si="17"/>
        <v>#REF!</v>
      </c>
      <c r="N49" s="23" t="e">
        <f t="shared" si="18"/>
        <v>#REF!</v>
      </c>
      <c r="S49" s="14">
        <f t="shared" si="19"/>
        <v>1.6461638047460751E-2</v>
      </c>
      <c r="T49" s="14" t="e">
        <f t="shared" ca="1" si="20"/>
        <v>#REF!</v>
      </c>
      <c r="U49" s="14" t="e">
        <f t="shared" ca="1" si="21"/>
        <v>#REF!</v>
      </c>
      <c r="V49" s="14" t="e">
        <f t="shared" ca="1" si="22"/>
        <v>#REF!</v>
      </c>
      <c r="W49" s="14" t="e">
        <f t="shared" ca="1" si="23"/>
        <v>#REF!</v>
      </c>
      <c r="X49" s="14" t="e">
        <f t="shared" ca="1" si="24"/>
        <v>#REF!</v>
      </c>
      <c r="Y49" s="14" t="e">
        <f t="shared" ca="1" si="24"/>
        <v>#REF!</v>
      </c>
      <c r="Z49" s="14">
        <f ca="1">A49*S38</f>
        <v>42341.477692870001</v>
      </c>
      <c r="AA49" s="14" t="e">
        <f t="shared" ca="1" si="25"/>
        <v>#REF!</v>
      </c>
      <c r="AB49" s="14" t="e">
        <f t="shared" ca="1" si="25"/>
        <v>#REF!</v>
      </c>
    </row>
    <row r="50" spans="1:28" x14ac:dyDescent="0.3">
      <c r="A50" s="17">
        <f t="shared" si="13"/>
        <v>42500</v>
      </c>
      <c r="B50" s="18" t="e">
        <f>SUMIFS([2]!Banknifty_Option_data[CE.lastPrice],[2]!Banknifty_Option_data[expiryDate],[2]Data!$AD$3,[2]!Banknifty_Option_data[strikePrice],A50)</f>
        <v>#REF!</v>
      </c>
      <c r="C50" s="18" t="e">
        <f>SUMIFS([2]!Banknifty_Option_data[PE.lastPrice],[2]!Banknifty_Option_data[expiryDate],[2]Data!$AD$3,[2]!Banknifty_Option_data[strikePrice],A50)</f>
        <v>#REF!</v>
      </c>
      <c r="D50" s="19" t="e">
        <f>SUMIFS([2]!Banknifty_Option_data[CE.impliedVolatility],[2]!Banknifty_Option_data[expiryDate],[2]Data!$AD$3,[2]!Banknifty_Option_data[strikePrice],A50)/100</f>
        <v>#REF!</v>
      </c>
      <c r="E50" s="19" t="e">
        <f>SUMIFS([2]!Banknifty_Option_data[PE.impliedVolatility],[2]!Banknifty_Option_data[expiryDate],[2]Data!$AD$3,[2]!Banknifty_Option_data[strikePrice],A50)/100</f>
        <v>#REF!</v>
      </c>
      <c r="F50" s="20" t="e">
        <f ca="1">(B50-MAX(0,A38-A50))/C38</f>
        <v>#REF!</v>
      </c>
      <c r="G50" s="20" t="e">
        <f ca="1">(C50-MAX(0,A50-A38))/C38</f>
        <v>#REF!</v>
      </c>
      <c r="H50" s="20" t="e">
        <f t="shared" ca="1" si="14"/>
        <v>#REF!</v>
      </c>
      <c r="I50" s="20" t="e">
        <f t="shared" ca="1" si="15"/>
        <v>#REF!</v>
      </c>
      <c r="J50" s="21" t="e">
        <f ca="1">X50*T38</f>
        <v>#REF!</v>
      </c>
      <c r="K50" s="21" t="e">
        <f ca="1">T38*(X50-1)</f>
        <v>#REF!</v>
      </c>
      <c r="L50" s="20" t="e">
        <f t="shared" ca="1" si="16"/>
        <v>#REF!</v>
      </c>
      <c r="M50" s="22" t="e">
        <f t="shared" ca="1" si="17"/>
        <v>#REF!</v>
      </c>
      <c r="N50" s="23" t="e">
        <f t="shared" si="18"/>
        <v>#REF!</v>
      </c>
      <c r="S50" s="14">
        <f t="shared" si="19"/>
        <v>1.4105924355001753E-2</v>
      </c>
      <c r="T50" s="14" t="e">
        <f t="shared" ca="1" si="20"/>
        <v>#REF!</v>
      </c>
      <c r="U50" s="14" t="e">
        <f t="shared" ca="1" si="21"/>
        <v>#REF!</v>
      </c>
      <c r="V50" s="14" t="e">
        <f t="shared" ca="1" si="22"/>
        <v>#REF!</v>
      </c>
      <c r="W50" s="14" t="e">
        <f t="shared" ca="1" si="23"/>
        <v>#REF!</v>
      </c>
      <c r="X50" s="14" t="e">
        <f t="shared" ca="1" si="24"/>
        <v>#REF!</v>
      </c>
      <c r="Y50" s="14" t="e">
        <f t="shared" ca="1" si="24"/>
        <v>#REF!</v>
      </c>
      <c r="Z50" s="14">
        <f ca="1">A50*S38</f>
        <v>42441.339668560729</v>
      </c>
      <c r="AA50" s="14" t="e">
        <f t="shared" ca="1" si="25"/>
        <v>#REF!</v>
      </c>
      <c r="AB50" s="14" t="e">
        <f t="shared" ca="1" si="25"/>
        <v>#REF!</v>
      </c>
    </row>
    <row r="51" spans="1:28" x14ac:dyDescent="0.3">
      <c r="A51" s="17">
        <f t="shared" si="13"/>
        <v>42600</v>
      </c>
      <c r="B51" s="18" t="e">
        <f>SUMIFS([2]!Banknifty_Option_data[CE.lastPrice],[2]!Banknifty_Option_data[expiryDate],[2]Data!$AD$3,[2]!Banknifty_Option_data[strikePrice],A51)</f>
        <v>#REF!</v>
      </c>
      <c r="C51" s="18" t="e">
        <f>SUMIFS([2]!Banknifty_Option_data[PE.lastPrice],[2]!Banknifty_Option_data[expiryDate],[2]Data!$AD$3,[2]!Banknifty_Option_data[strikePrice],A51)</f>
        <v>#REF!</v>
      </c>
      <c r="D51" s="19" t="e">
        <f>SUMIFS([2]!Banknifty_Option_data[CE.impliedVolatility],[2]!Banknifty_Option_data[expiryDate],[2]Data!$AD$3,[2]!Banknifty_Option_data[strikePrice],A51)/100</f>
        <v>#REF!</v>
      </c>
      <c r="E51" s="19" t="e">
        <f>SUMIFS([2]!Banknifty_Option_data[PE.impliedVolatility],[2]!Banknifty_Option_data[expiryDate],[2]Data!$AD$3,[2]!Banknifty_Option_data[strikePrice],A51)/100</f>
        <v>#REF!</v>
      </c>
      <c r="F51" s="20" t="e">
        <f ca="1">(B51-MAX(0,A38-A51))/C38</f>
        <v>#REF!</v>
      </c>
      <c r="G51" s="20" t="e">
        <f ca="1">(C51-MAX(0,A51-A38))/C38</f>
        <v>#REF!</v>
      </c>
      <c r="H51" s="20" t="e">
        <f t="shared" ca="1" si="14"/>
        <v>#REF!</v>
      </c>
      <c r="I51" s="20" t="e">
        <f t="shared" ca="1" si="15"/>
        <v>#REF!</v>
      </c>
      <c r="J51" s="21" t="e">
        <f ca="1">X51*T38</f>
        <v>#REF!</v>
      </c>
      <c r="K51" s="21" t="e">
        <f ca="1">T38*(X51-1)</f>
        <v>#REF!</v>
      </c>
      <c r="L51" s="20" t="e">
        <f t="shared" ca="1" si="16"/>
        <v>#REF!</v>
      </c>
      <c r="M51" s="22" t="e">
        <f t="shared" ca="1" si="17"/>
        <v>#REF!</v>
      </c>
      <c r="N51" s="23" t="e">
        <f t="shared" si="18"/>
        <v>#REF!</v>
      </c>
      <c r="S51" s="14">
        <f t="shared" si="19"/>
        <v>1.1755747010048228E-2</v>
      </c>
      <c r="T51" s="14" t="e">
        <f t="shared" ca="1" si="20"/>
        <v>#REF!</v>
      </c>
      <c r="U51" s="14" t="e">
        <f t="shared" ca="1" si="21"/>
        <v>#REF!</v>
      </c>
      <c r="V51" s="14" t="e">
        <f t="shared" ca="1" si="22"/>
        <v>#REF!</v>
      </c>
      <c r="W51" s="14" t="e">
        <f t="shared" ca="1" si="23"/>
        <v>#REF!</v>
      </c>
      <c r="X51" s="14" t="e">
        <f t="shared" ca="1" si="24"/>
        <v>#REF!</v>
      </c>
      <c r="Y51" s="14" t="e">
        <f t="shared" ca="1" si="24"/>
        <v>#REF!</v>
      </c>
      <c r="Z51" s="14">
        <f ca="1">A51*S38</f>
        <v>42541.201644251465</v>
      </c>
      <c r="AA51" s="14" t="e">
        <f t="shared" ca="1" si="25"/>
        <v>#REF!</v>
      </c>
      <c r="AB51" s="14" t="e">
        <f t="shared" ca="1" si="25"/>
        <v>#REF!</v>
      </c>
    </row>
    <row r="52" spans="1:28" x14ac:dyDescent="0.3">
      <c r="A52" s="17">
        <f t="shared" si="13"/>
        <v>42700</v>
      </c>
      <c r="B52" s="18" t="e">
        <f>SUMIFS([2]!Banknifty_Option_data[CE.lastPrice],[2]!Banknifty_Option_data[expiryDate],[2]Data!$AD$3,[2]!Banknifty_Option_data[strikePrice],A52)</f>
        <v>#REF!</v>
      </c>
      <c r="C52" s="18" t="e">
        <f>SUMIFS([2]!Banknifty_Option_data[PE.lastPrice],[2]!Banknifty_Option_data[expiryDate],[2]Data!$AD$3,[2]!Banknifty_Option_data[strikePrice],A52)</f>
        <v>#REF!</v>
      </c>
      <c r="D52" s="19" t="e">
        <f>SUMIFS([2]!Banknifty_Option_data[CE.impliedVolatility],[2]!Banknifty_Option_data[expiryDate],[2]Data!$AD$3,[2]!Banknifty_Option_data[strikePrice],A52)/100</f>
        <v>#REF!</v>
      </c>
      <c r="E52" s="19" t="e">
        <f>SUMIFS([2]!Banknifty_Option_data[PE.impliedVolatility],[2]!Banknifty_Option_data[expiryDate],[2]Data!$AD$3,[2]!Banknifty_Option_data[strikePrice],A52)/100</f>
        <v>#REF!</v>
      </c>
      <c r="F52" s="20" t="e">
        <f ca="1">(B52-MAX(0,A38-A52))/C38</f>
        <v>#REF!</v>
      </c>
      <c r="G52" s="20" t="e">
        <f ca="1">(C52-MAX(0,A52-A38))/C38</f>
        <v>#REF!</v>
      </c>
      <c r="H52" s="20" t="e">
        <f t="shared" ca="1" si="14"/>
        <v>#REF!</v>
      </c>
      <c r="I52" s="20" t="e">
        <f t="shared" ca="1" si="15"/>
        <v>#REF!</v>
      </c>
      <c r="J52" s="21" t="e">
        <f ca="1">X52*T38</f>
        <v>#REF!</v>
      </c>
      <c r="K52" s="21" t="e">
        <f ca="1">T38*(X52-1)</f>
        <v>#REF!</v>
      </c>
      <c r="L52" s="20" t="e">
        <f t="shared" ca="1" si="16"/>
        <v>#REF!</v>
      </c>
      <c r="M52" s="22" t="e">
        <f t="shared" ca="1" si="17"/>
        <v>#REF!</v>
      </c>
      <c r="N52" s="23" t="e">
        <f t="shared" si="18"/>
        <v>#REF!</v>
      </c>
      <c r="S52" s="14">
        <f t="shared" si="19"/>
        <v>9.4110800507939563E-3</v>
      </c>
      <c r="T52" s="14" t="e">
        <f t="shared" ca="1" si="20"/>
        <v>#REF!</v>
      </c>
      <c r="U52" s="14" t="e">
        <f t="shared" ca="1" si="21"/>
        <v>#REF!</v>
      </c>
      <c r="V52" s="14" t="e">
        <f t="shared" ca="1" si="22"/>
        <v>#REF!</v>
      </c>
      <c r="W52" s="14" t="e">
        <f t="shared" ca="1" si="23"/>
        <v>#REF!</v>
      </c>
      <c r="X52" s="14" t="e">
        <f t="shared" ca="1" si="24"/>
        <v>#REF!</v>
      </c>
      <c r="Y52" s="14" t="e">
        <f t="shared" ca="1" si="24"/>
        <v>#REF!</v>
      </c>
      <c r="Z52" s="14">
        <f ca="1">A52*S38</f>
        <v>42641.063619942193</v>
      </c>
      <c r="AA52" s="14" t="e">
        <f t="shared" ca="1" si="25"/>
        <v>#REF!</v>
      </c>
      <c r="AB52" s="14" t="e">
        <f t="shared" ca="1" si="25"/>
        <v>#REF!</v>
      </c>
    </row>
    <row r="53" spans="1:28" x14ac:dyDescent="0.3">
      <c r="A53" s="17">
        <f t="shared" si="13"/>
        <v>42800</v>
      </c>
      <c r="B53" s="18" t="e">
        <f>SUMIFS([2]!Banknifty_Option_data[CE.lastPrice],[2]!Banknifty_Option_data[expiryDate],[2]Data!$AD$3,[2]!Banknifty_Option_data[strikePrice],A53)</f>
        <v>#REF!</v>
      </c>
      <c r="C53" s="18" t="e">
        <f>SUMIFS([2]!Banknifty_Option_data[PE.lastPrice],[2]!Banknifty_Option_data[expiryDate],[2]Data!$AD$3,[2]!Banknifty_Option_data[strikePrice],A53)</f>
        <v>#REF!</v>
      </c>
      <c r="D53" s="19" t="e">
        <f>SUMIFS([2]!Banknifty_Option_data[CE.impliedVolatility],[2]!Banknifty_Option_data[expiryDate],[2]Data!$AD$3,[2]!Banknifty_Option_data[strikePrice],A53)/100</f>
        <v>#REF!</v>
      </c>
      <c r="E53" s="19" t="e">
        <f>SUMIFS([2]!Banknifty_Option_data[PE.impliedVolatility],[2]!Banknifty_Option_data[expiryDate],[2]Data!$AD$3,[2]!Banknifty_Option_data[strikePrice],A53)/100</f>
        <v>#REF!</v>
      </c>
      <c r="F53" s="20" t="e">
        <f ca="1">(B53-MAX(0,A38-A53))/C38</f>
        <v>#REF!</v>
      </c>
      <c r="G53" s="20" t="e">
        <f ca="1">(C53-MAX(0,A53-A38))/C38</f>
        <v>#REF!</v>
      </c>
      <c r="H53" s="20" t="e">
        <f t="shared" ca="1" si="14"/>
        <v>#REF!</v>
      </c>
      <c r="I53" s="20" t="e">
        <f t="shared" ca="1" si="15"/>
        <v>#REF!</v>
      </c>
      <c r="J53" s="21" t="e">
        <f ca="1">X53*T38</f>
        <v>#REF!</v>
      </c>
      <c r="K53" s="21" t="e">
        <f ca="1">T38*(X53-1)</f>
        <v>#REF!</v>
      </c>
      <c r="L53" s="20" t="e">
        <f t="shared" ca="1" si="16"/>
        <v>#REF!</v>
      </c>
      <c r="M53" s="22" t="e">
        <f t="shared" ca="1" si="17"/>
        <v>#REF!</v>
      </c>
      <c r="N53" s="23" t="e">
        <f t="shared" si="18"/>
        <v>#REF!</v>
      </c>
      <c r="S53" s="14">
        <f t="shared" si="19"/>
        <v>7.0718976976218229E-3</v>
      </c>
      <c r="T53" s="14" t="e">
        <f t="shared" ca="1" si="20"/>
        <v>#REF!</v>
      </c>
      <c r="U53" s="14" t="e">
        <f t="shared" ca="1" si="21"/>
        <v>#REF!</v>
      </c>
      <c r="V53" s="14" t="e">
        <f t="shared" ca="1" si="22"/>
        <v>#REF!</v>
      </c>
      <c r="W53" s="14" t="e">
        <f t="shared" ca="1" si="23"/>
        <v>#REF!</v>
      </c>
      <c r="X53" s="14" t="e">
        <f t="shared" ca="1" si="24"/>
        <v>#REF!</v>
      </c>
      <c r="Y53" s="14" t="e">
        <f t="shared" ca="1" si="24"/>
        <v>#REF!</v>
      </c>
      <c r="Z53" s="14">
        <f ca="1">A53*S38</f>
        <v>42740.925595632922</v>
      </c>
      <c r="AA53" s="14" t="e">
        <f t="shared" ca="1" si="25"/>
        <v>#REF!</v>
      </c>
      <c r="AB53" s="14" t="e">
        <f t="shared" ca="1" si="25"/>
        <v>#REF!</v>
      </c>
    </row>
    <row r="54" spans="1:28" x14ac:dyDescent="0.3">
      <c r="A54" s="17">
        <f t="shared" si="13"/>
        <v>42900</v>
      </c>
      <c r="B54" s="18" t="e">
        <f>SUMIFS([2]!Banknifty_Option_data[CE.lastPrice],[2]!Banknifty_Option_data[expiryDate],[2]Data!$AD$3,[2]!Banknifty_Option_data[strikePrice],A54)</f>
        <v>#REF!</v>
      </c>
      <c r="C54" s="18" t="e">
        <f>SUMIFS([2]!Banknifty_Option_data[PE.lastPrice],[2]!Banknifty_Option_data[expiryDate],[2]Data!$AD$3,[2]!Banknifty_Option_data[strikePrice],A54)</f>
        <v>#REF!</v>
      </c>
      <c r="D54" s="19" t="e">
        <f>SUMIFS([2]!Banknifty_Option_data[CE.impliedVolatility],[2]!Banknifty_Option_data[expiryDate],[2]Data!$AD$3,[2]!Banknifty_Option_data[strikePrice],A54)/100</f>
        <v>#REF!</v>
      </c>
      <c r="E54" s="19" t="e">
        <f>SUMIFS([2]!Banknifty_Option_data[PE.impliedVolatility],[2]!Banknifty_Option_data[expiryDate],[2]Data!$AD$3,[2]!Banknifty_Option_data[strikePrice],A54)/100</f>
        <v>#REF!</v>
      </c>
      <c r="F54" s="20" t="e">
        <f ca="1">(B54-MAX(0,A38-A54))/C38</f>
        <v>#REF!</v>
      </c>
      <c r="G54" s="20" t="e">
        <f ca="1">(C54-MAX(0,A54-A38))/C38</f>
        <v>#REF!</v>
      </c>
      <c r="H54" s="20" t="e">
        <f t="shared" ca="1" si="14"/>
        <v>#REF!</v>
      </c>
      <c r="I54" s="20" t="e">
        <f t="shared" ca="1" si="15"/>
        <v>#REF!</v>
      </c>
      <c r="J54" s="21" t="e">
        <f ca="1">X54*T38</f>
        <v>#REF!</v>
      </c>
      <c r="K54" s="21" t="e">
        <f ca="1">T38*(X54-1)</f>
        <v>#REF!</v>
      </c>
      <c r="L54" s="20" t="e">
        <f t="shared" ca="1" si="16"/>
        <v>#REF!</v>
      </c>
      <c r="M54" s="22" t="e">
        <f t="shared" ca="1" si="17"/>
        <v>#REF!</v>
      </c>
      <c r="N54" s="23" t="e">
        <f t="shared" si="18"/>
        <v>#REF!</v>
      </c>
      <c r="S54" s="14">
        <f t="shared" si="19"/>
        <v>4.7381743514017111E-3</v>
      </c>
      <c r="T54" s="14" t="e">
        <f t="shared" ca="1" si="20"/>
        <v>#REF!</v>
      </c>
      <c r="U54" s="14" t="e">
        <f t="shared" ca="1" si="21"/>
        <v>#REF!</v>
      </c>
      <c r="V54" s="14" t="e">
        <f t="shared" ca="1" si="22"/>
        <v>#REF!</v>
      </c>
      <c r="W54" s="14" t="e">
        <f t="shared" ca="1" si="23"/>
        <v>#REF!</v>
      </c>
      <c r="X54" s="14" t="e">
        <f t="shared" ca="1" si="24"/>
        <v>#REF!</v>
      </c>
      <c r="Y54" s="14" t="e">
        <f t="shared" ca="1" si="24"/>
        <v>#REF!</v>
      </c>
      <c r="Z54" s="14">
        <f ca="1">A54*S38</f>
        <v>42840.787571323657</v>
      </c>
      <c r="AA54" s="14" t="e">
        <f t="shared" ca="1" si="25"/>
        <v>#REF!</v>
      </c>
      <c r="AB54" s="14" t="e">
        <f t="shared" ca="1" si="25"/>
        <v>#REF!</v>
      </c>
    </row>
    <row r="55" spans="1:28" x14ac:dyDescent="0.3">
      <c r="A55" s="17">
        <f t="shared" si="13"/>
        <v>43000</v>
      </c>
      <c r="B55" s="18" t="e">
        <f>SUMIFS([2]!Banknifty_Option_data[CE.lastPrice],[2]!Banknifty_Option_data[expiryDate],[2]Data!$AD$3,[2]!Banknifty_Option_data[strikePrice],A55)</f>
        <v>#REF!</v>
      </c>
      <c r="C55" s="18" t="e">
        <f>SUMIFS([2]!Banknifty_Option_data[PE.lastPrice],[2]!Banknifty_Option_data[expiryDate],[2]Data!$AD$3,[2]!Banknifty_Option_data[strikePrice],A55)</f>
        <v>#REF!</v>
      </c>
      <c r="D55" s="19" t="e">
        <f>SUMIFS([2]!Banknifty_Option_data[CE.impliedVolatility],[2]!Banknifty_Option_data[expiryDate],[2]Data!$AD$3,[2]!Banknifty_Option_data[strikePrice],A55)/100</f>
        <v>#REF!</v>
      </c>
      <c r="E55" s="19" t="e">
        <f>SUMIFS([2]!Banknifty_Option_data[PE.impliedVolatility],[2]!Banknifty_Option_data[expiryDate],[2]Data!$AD$3,[2]!Banknifty_Option_data[strikePrice],A55)/100</f>
        <v>#REF!</v>
      </c>
      <c r="F55" s="20" t="e">
        <f ca="1">(B55-MAX(0,A38-A55))/C38</f>
        <v>#REF!</v>
      </c>
      <c r="G55" s="20" t="e">
        <f ca="1">(C55-MAX(0,A55-A38))/C38</f>
        <v>#REF!</v>
      </c>
      <c r="H55" s="20" t="e">
        <f t="shared" ca="1" si="14"/>
        <v>#REF!</v>
      </c>
      <c r="I55" s="20" t="e">
        <f t="shared" ca="1" si="15"/>
        <v>#REF!</v>
      </c>
      <c r="J55" s="21" t="e">
        <f ca="1">X55*T38</f>
        <v>#REF!</v>
      </c>
      <c r="K55" s="21" t="e">
        <f ca="1">T38*(X55-1)</f>
        <v>#REF!</v>
      </c>
      <c r="L55" s="20" t="e">
        <f t="shared" ca="1" si="16"/>
        <v>#REF!</v>
      </c>
      <c r="M55" s="22" t="e">
        <f t="shared" ca="1" si="17"/>
        <v>#REF!</v>
      </c>
      <c r="N55" s="23" t="e">
        <f t="shared" si="18"/>
        <v>#REF!</v>
      </c>
      <c r="S55" s="14">
        <f t="shared" si="19"/>
        <v>2.4098845918105799E-3</v>
      </c>
      <c r="T55" s="14" t="e">
        <f t="shared" ca="1" si="20"/>
        <v>#REF!</v>
      </c>
      <c r="U55" s="14" t="e">
        <f t="shared" ca="1" si="21"/>
        <v>#REF!</v>
      </c>
      <c r="V55" s="14" t="e">
        <f t="shared" ca="1" si="22"/>
        <v>#REF!</v>
      </c>
      <c r="W55" s="14" t="e">
        <f t="shared" ca="1" si="23"/>
        <v>#REF!</v>
      </c>
      <c r="X55" s="14" t="e">
        <f t="shared" ca="1" si="24"/>
        <v>#REF!</v>
      </c>
      <c r="Y55" s="14" t="e">
        <f t="shared" ca="1" si="24"/>
        <v>#REF!</v>
      </c>
      <c r="Z55" s="14">
        <f ca="1">A55*S38</f>
        <v>42940.649547014385</v>
      </c>
      <c r="AA55" s="14" t="e">
        <f t="shared" ca="1" si="25"/>
        <v>#REF!</v>
      </c>
      <c r="AB55" s="14" t="e">
        <f t="shared" ca="1" si="25"/>
        <v>#REF!</v>
      </c>
    </row>
    <row r="56" spans="1:28" x14ac:dyDescent="0.3">
      <c r="A56" s="24">
        <f>MROUND(A38,100)</f>
        <v>43100</v>
      </c>
      <c r="B56" s="24" t="e">
        <f>SUMIFS([2]!Banknifty_Option_data[CE.lastPrice],[2]!Banknifty_Option_data[expiryDate],[2]Data!$AD$3,[2]!Banknifty_Option_data[strikePrice],A56)</f>
        <v>#REF!</v>
      </c>
      <c r="C56" s="24" t="e">
        <f>SUMIFS([2]!Banknifty_Option_data[PE.lastPrice],[2]!Banknifty_Option_data[expiryDate],[2]Data!$AD$3,[2]!Banknifty_Option_data[strikePrice],A56)</f>
        <v>#REF!</v>
      </c>
      <c r="D56" s="25" t="e">
        <f>SUMIFS([2]!Banknifty_Option_data[CE.impliedVolatility],[2]!Banknifty_Option_data[expiryDate],[2]Data!$AD$3,[2]!Banknifty_Option_data[strikePrice],A56)/100</f>
        <v>#REF!</v>
      </c>
      <c r="E56" s="25" t="e">
        <f>SUMIFS([2]!Banknifty_Option_data[PE.impliedVolatility],[2]!Banknifty_Option_data[expiryDate],[2]Data!$AD$3,[2]!Banknifty_Option_data[strikePrice],A56)/100</f>
        <v>#REF!</v>
      </c>
      <c r="F56" s="26" t="e">
        <f ca="1">(B56-MAX(0,A38-A56))/C38</f>
        <v>#REF!</v>
      </c>
      <c r="G56" s="26" t="e">
        <f ca="1">(C56-MAX(0,A56-A38))/C38</f>
        <v>#REF!</v>
      </c>
      <c r="H56" s="26" t="e">
        <f t="shared" ca="1" si="14"/>
        <v>#REF!</v>
      </c>
      <c r="I56" s="26" t="e">
        <f t="shared" ca="1" si="15"/>
        <v>#REF!</v>
      </c>
      <c r="J56" s="27" t="e">
        <f ca="1">X56*T38</f>
        <v>#REF!</v>
      </c>
      <c r="K56" s="27" t="e">
        <f ca="1">T38*(X56-1)</f>
        <v>#REF!</v>
      </c>
      <c r="L56" s="26" t="e">
        <f t="shared" ca="1" si="16"/>
        <v>#REF!</v>
      </c>
      <c r="M56" s="28" t="e">
        <f t="shared" ca="1" si="17"/>
        <v>#REF!</v>
      </c>
      <c r="N56" s="29" t="e">
        <f t="shared" si="18"/>
        <v>#REF!</v>
      </c>
      <c r="S56" s="14">
        <f t="shared" si="19"/>
        <v>8.7003175670692545E-5</v>
      </c>
      <c r="T56" s="14" t="e">
        <f t="shared" ca="1" si="20"/>
        <v>#REF!</v>
      </c>
      <c r="U56" s="14" t="e">
        <f t="shared" ca="1" si="21"/>
        <v>#REF!</v>
      </c>
      <c r="V56" s="14" t="e">
        <f t="shared" ca="1" si="22"/>
        <v>#REF!</v>
      </c>
      <c r="W56" s="14" t="e">
        <f t="shared" ca="1" si="23"/>
        <v>#REF!</v>
      </c>
      <c r="X56" s="14" t="e">
        <f t="shared" ca="1" si="24"/>
        <v>#REF!</v>
      </c>
      <c r="Y56" s="14" t="e">
        <f t="shared" ca="1" si="24"/>
        <v>#REF!</v>
      </c>
      <c r="Z56" s="14">
        <f ca="1">A56*S38</f>
        <v>43040.511522705114</v>
      </c>
      <c r="AA56" s="14" t="e">
        <f t="shared" ca="1" si="25"/>
        <v>#REF!</v>
      </c>
      <c r="AB56" s="14" t="e">
        <f t="shared" ca="1" si="25"/>
        <v>#REF!</v>
      </c>
    </row>
    <row r="57" spans="1:28" x14ac:dyDescent="0.3">
      <c r="A57" s="17">
        <f>A56+100</f>
        <v>43200</v>
      </c>
      <c r="B57" s="18" t="e">
        <f>SUMIFS([2]!Banknifty_Option_data[CE.lastPrice],[2]!Banknifty_Option_data[expiryDate],[2]Data!$AD$3,[2]!Banknifty_Option_data[strikePrice],A57)</f>
        <v>#REF!</v>
      </c>
      <c r="C57" s="18" t="e">
        <f>SUMIFS([2]!Banknifty_Option_data[PE.lastPrice],[2]!Banknifty_Option_data[expiryDate],[2]Data!$AD$3,[2]!Banknifty_Option_data[strikePrice],A57)</f>
        <v>#REF!</v>
      </c>
      <c r="D57" s="19" t="e">
        <f>SUMIFS([2]!Banknifty_Option_data[CE.impliedVolatility],[2]!Banknifty_Option_data[expiryDate],[2]Data!$AD$3,[2]!Banknifty_Option_data[strikePrice],A57)/100</f>
        <v>#REF!</v>
      </c>
      <c r="E57" s="19" t="e">
        <f>SUMIFS([2]!Banknifty_Option_data[PE.impliedVolatility],[2]!Banknifty_Option_data[expiryDate],[2]Data!$AD$3,[2]!Banknifty_Option_data[strikePrice],A57)/100</f>
        <v>#REF!</v>
      </c>
      <c r="F57" s="20" t="e">
        <f ca="1">(B57-MAX(0,A38-A57))/C38</f>
        <v>#REF!</v>
      </c>
      <c r="G57" s="20" t="e">
        <f ca="1">(C57-MAX(0,A57-A38))/C38</f>
        <v>#REF!</v>
      </c>
      <c r="H57" s="20" t="e">
        <f t="shared" ca="1" si="14"/>
        <v>#REF!</v>
      </c>
      <c r="I57" s="20" t="e">
        <f t="shared" ca="1" si="15"/>
        <v>#REF!</v>
      </c>
      <c r="J57" s="21" t="e">
        <f ca="1">X57*T38</f>
        <v>#REF!</v>
      </c>
      <c r="K57" s="21" t="e">
        <f ca="1">T38*(X57-1)</f>
        <v>#REF!</v>
      </c>
      <c r="L57" s="20" t="e">
        <f t="shared" ca="1" si="16"/>
        <v>#REF!</v>
      </c>
      <c r="M57" s="22" t="e">
        <f t="shared" ca="1" si="17"/>
        <v>#REF!</v>
      </c>
      <c r="N57" s="23" t="e">
        <f t="shared" si="18"/>
        <v>#REF!</v>
      </c>
      <c r="S57" s="14">
        <f t="shared" si="19"/>
        <v>-2.2304949646917297E-3</v>
      </c>
      <c r="T57" s="14" t="e">
        <f t="shared" ca="1" si="20"/>
        <v>#REF!</v>
      </c>
      <c r="U57" s="14" t="e">
        <f t="shared" ca="1" si="21"/>
        <v>#REF!</v>
      </c>
      <c r="V57" s="14" t="e">
        <f t="shared" ca="1" si="22"/>
        <v>#REF!</v>
      </c>
      <c r="W57" s="14" t="e">
        <f t="shared" ca="1" si="23"/>
        <v>#REF!</v>
      </c>
      <c r="X57" s="14" t="e">
        <f t="shared" ca="1" si="24"/>
        <v>#REF!</v>
      </c>
      <c r="Y57" s="14" t="e">
        <f t="shared" ca="1" si="24"/>
        <v>#REF!</v>
      </c>
      <c r="Z57" s="14">
        <f ca="1">A57*S38</f>
        <v>43140.373498395849</v>
      </c>
      <c r="AA57" s="14" t="e">
        <f t="shared" ca="1" si="25"/>
        <v>#REF!</v>
      </c>
      <c r="AB57" s="14" t="e">
        <f t="shared" ca="1" si="25"/>
        <v>#REF!</v>
      </c>
    </row>
    <row r="58" spans="1:28" x14ac:dyDescent="0.3">
      <c r="A58" s="17">
        <f t="shared" ref="A58:A71" si="26">A57+100</f>
        <v>43300</v>
      </c>
      <c r="B58" s="18" t="e">
        <f>SUMIFS([2]!Banknifty_Option_data[CE.lastPrice],[2]!Banknifty_Option_data[expiryDate],[2]Data!$AD$3,[2]!Banknifty_Option_data[strikePrice],A58)</f>
        <v>#REF!</v>
      </c>
      <c r="C58" s="18" t="e">
        <f>SUMIFS([2]!Banknifty_Option_data[PE.lastPrice],[2]!Banknifty_Option_data[expiryDate],[2]Data!$AD$3,[2]!Banknifty_Option_data[strikePrice],A58)</f>
        <v>#REF!</v>
      </c>
      <c r="D58" s="19" t="e">
        <f>SUMIFS([2]!Banknifty_Option_data[CE.impliedVolatility],[2]!Banknifty_Option_data[expiryDate],[2]Data!$AD$3,[2]!Banknifty_Option_data[strikePrice],A58)/100</f>
        <v>#REF!</v>
      </c>
      <c r="E58" s="19" t="e">
        <f>SUMIFS([2]!Banknifty_Option_data[PE.impliedVolatility],[2]!Banknifty_Option_data[expiryDate],[2]Data!$AD$3,[2]!Banknifty_Option_data[strikePrice],A58)/100</f>
        <v>#REF!</v>
      </c>
      <c r="F58" s="20" t="e">
        <f ca="1">(B58-MAX(0,A38-A58))/C38</f>
        <v>#REF!</v>
      </c>
      <c r="G58" s="20" t="e">
        <f ca="1">(C58-MAX(0,A58-A38))/C38</f>
        <v>#REF!</v>
      </c>
      <c r="H58" s="20" t="e">
        <f t="shared" ca="1" si="14"/>
        <v>#REF!</v>
      </c>
      <c r="I58" s="20" t="e">
        <f t="shared" ca="1" si="15"/>
        <v>#REF!</v>
      </c>
      <c r="J58" s="21" t="e">
        <f ca="1">X58*T38</f>
        <v>#REF!</v>
      </c>
      <c r="K58" s="21" t="e">
        <f ca="1">T38*(X58-1)</f>
        <v>#REF!</v>
      </c>
      <c r="L58" s="20" t="e">
        <f t="shared" ca="1" si="16"/>
        <v>#REF!</v>
      </c>
      <c r="M58" s="22" t="e">
        <f t="shared" ca="1" si="17"/>
        <v>#REF!</v>
      </c>
      <c r="N58" s="23" t="e">
        <f t="shared" si="18"/>
        <v>#REF!</v>
      </c>
      <c r="S58" s="14">
        <f t="shared" si="19"/>
        <v>-4.5426347230712524E-3</v>
      </c>
      <c r="T58" s="14" t="e">
        <f t="shared" ca="1" si="20"/>
        <v>#REF!</v>
      </c>
      <c r="U58" s="14" t="e">
        <f t="shared" ca="1" si="21"/>
        <v>#REF!</v>
      </c>
      <c r="V58" s="14" t="e">
        <f t="shared" ca="1" si="22"/>
        <v>#REF!</v>
      </c>
      <c r="W58" s="14" t="e">
        <f t="shared" ca="1" si="23"/>
        <v>#REF!</v>
      </c>
      <c r="X58" s="14" t="e">
        <f t="shared" ca="1" si="24"/>
        <v>#REF!</v>
      </c>
      <c r="Y58" s="14" t="e">
        <f t="shared" ca="1" si="24"/>
        <v>#REF!</v>
      </c>
      <c r="Z58" s="14">
        <f ca="1">A58*S38</f>
        <v>43240.235474086578</v>
      </c>
      <c r="AA58" s="14" t="e">
        <f t="shared" ca="1" si="25"/>
        <v>#REF!</v>
      </c>
      <c r="AB58" s="14" t="e">
        <f t="shared" ca="1" si="25"/>
        <v>#REF!</v>
      </c>
    </row>
    <row r="59" spans="1:28" x14ac:dyDescent="0.3">
      <c r="A59" s="17">
        <f t="shared" si="26"/>
        <v>43400</v>
      </c>
      <c r="B59" s="18" t="e">
        <f>SUMIFS([2]!Banknifty_Option_data[CE.lastPrice],[2]!Banknifty_Option_data[expiryDate],[2]Data!$AD$3,[2]!Banknifty_Option_data[strikePrice],A59)</f>
        <v>#REF!</v>
      </c>
      <c r="C59" s="18" t="e">
        <f>SUMIFS([2]!Banknifty_Option_data[PE.lastPrice],[2]!Banknifty_Option_data[expiryDate],[2]Data!$AD$3,[2]!Banknifty_Option_data[strikePrice],A59)</f>
        <v>#REF!</v>
      </c>
      <c r="D59" s="19" t="e">
        <f>SUMIFS([2]!Banknifty_Option_data[CE.impliedVolatility],[2]!Banknifty_Option_data[expiryDate],[2]Data!$AD$3,[2]!Banknifty_Option_data[strikePrice],A59)/100</f>
        <v>#REF!</v>
      </c>
      <c r="E59" s="19" t="e">
        <f>SUMIFS([2]!Banknifty_Option_data[PE.impliedVolatility],[2]!Banknifty_Option_data[expiryDate],[2]Data!$AD$3,[2]!Banknifty_Option_data[strikePrice],A59)/100</f>
        <v>#REF!</v>
      </c>
      <c r="F59" s="20" t="e">
        <f ca="1">(B59-MAX(0,A38-A59))/C38</f>
        <v>#REF!</v>
      </c>
      <c r="G59" s="20" t="e">
        <f ca="1">(C59-MAX(0,A59-A38))/C38</f>
        <v>#REF!</v>
      </c>
      <c r="H59" s="20" t="e">
        <f t="shared" ca="1" si="14"/>
        <v>#REF!</v>
      </c>
      <c r="I59" s="20" t="e">
        <f t="shared" ca="1" si="15"/>
        <v>#REF!</v>
      </c>
      <c r="J59" s="21" t="e">
        <f ca="1">X59*T38</f>
        <v>#REF!</v>
      </c>
      <c r="K59" s="21" t="e">
        <f ca="1">T38*(X59-1)</f>
        <v>#REF!</v>
      </c>
      <c r="L59" s="20" t="e">
        <f t="shared" ca="1" si="16"/>
        <v>#REF!</v>
      </c>
      <c r="M59" s="22" t="e">
        <f t="shared" ca="1" si="17"/>
        <v>#REF!</v>
      </c>
      <c r="N59" s="23" t="e">
        <f t="shared" si="18"/>
        <v>#REF!</v>
      </c>
      <c r="S59" s="14">
        <f t="shared" si="19"/>
        <v>-6.8494408209862426E-3</v>
      </c>
      <c r="T59" s="14" t="e">
        <f t="shared" ca="1" si="20"/>
        <v>#REF!</v>
      </c>
      <c r="U59" s="14" t="e">
        <f t="shared" ca="1" si="21"/>
        <v>#REF!</v>
      </c>
      <c r="V59" s="14" t="e">
        <f t="shared" ca="1" si="22"/>
        <v>#REF!</v>
      </c>
      <c r="W59" s="14" t="e">
        <f t="shared" ca="1" si="23"/>
        <v>#REF!</v>
      </c>
      <c r="X59" s="14" t="e">
        <f t="shared" ca="1" si="24"/>
        <v>#REF!</v>
      </c>
      <c r="Y59" s="14" t="e">
        <f t="shared" ca="1" si="24"/>
        <v>#REF!</v>
      </c>
      <c r="Z59" s="14">
        <f ca="1">A59*S38</f>
        <v>43340.097449777313</v>
      </c>
      <c r="AA59" s="14" t="e">
        <f t="shared" ca="1" si="25"/>
        <v>#REF!</v>
      </c>
      <c r="AB59" s="14" t="e">
        <f t="shared" ca="1" si="25"/>
        <v>#REF!</v>
      </c>
    </row>
    <row r="60" spans="1:28" x14ac:dyDescent="0.3">
      <c r="A60" s="17">
        <f t="shared" si="26"/>
        <v>43500</v>
      </c>
      <c r="B60" s="18" t="e">
        <f>SUMIFS([2]!Banknifty_Option_data[CE.lastPrice],[2]!Banknifty_Option_data[expiryDate],[2]Data!$AD$3,[2]!Banknifty_Option_data[strikePrice],A60)</f>
        <v>#REF!</v>
      </c>
      <c r="C60" s="18" t="e">
        <f>SUMIFS([2]!Banknifty_Option_data[PE.lastPrice],[2]!Banknifty_Option_data[expiryDate],[2]Data!$AD$3,[2]!Banknifty_Option_data[strikePrice],A60)</f>
        <v>#REF!</v>
      </c>
      <c r="D60" s="19" t="e">
        <f>SUMIFS([2]!Banknifty_Option_data[CE.impliedVolatility],[2]!Banknifty_Option_data[expiryDate],[2]Data!$AD$3,[2]!Banknifty_Option_data[strikePrice],A60)/100</f>
        <v>#REF!</v>
      </c>
      <c r="E60" s="19" t="e">
        <f>SUMIFS([2]!Banknifty_Option_data[PE.impliedVolatility],[2]!Banknifty_Option_data[expiryDate],[2]Data!$AD$3,[2]!Banknifty_Option_data[strikePrice],A60)/100</f>
        <v>#REF!</v>
      </c>
      <c r="F60" s="20" t="e">
        <f ca="1">(B60-MAX(0,A38-A60))/C38</f>
        <v>#REF!</v>
      </c>
      <c r="G60" s="20" t="e">
        <f ca="1">(C60-MAX(0,A60-A38))/C38</f>
        <v>#REF!</v>
      </c>
      <c r="H60" s="20" t="e">
        <f t="shared" ca="1" si="14"/>
        <v>#REF!</v>
      </c>
      <c r="I60" s="20" t="e">
        <f t="shared" ca="1" si="15"/>
        <v>#REF!</v>
      </c>
      <c r="J60" s="21" t="e">
        <f ca="1">X60*T38</f>
        <v>#REF!</v>
      </c>
      <c r="K60" s="21" t="e">
        <f ca="1">T38*(X60-1)</f>
        <v>#REF!</v>
      </c>
      <c r="L60" s="20" t="e">
        <f t="shared" ca="1" si="16"/>
        <v>#REF!</v>
      </c>
      <c r="M60" s="22" t="e">
        <f t="shared" ca="1" si="17"/>
        <v>#REF!</v>
      </c>
      <c r="N60" s="23" t="e">
        <f t="shared" si="18"/>
        <v>#REF!</v>
      </c>
      <c r="S60" s="14">
        <f t="shared" si="19"/>
        <v>-9.1509378092654824E-3</v>
      </c>
      <c r="T60" s="14" t="e">
        <f t="shared" ca="1" si="20"/>
        <v>#REF!</v>
      </c>
      <c r="U60" s="14" t="e">
        <f t="shared" ca="1" si="21"/>
        <v>#REF!</v>
      </c>
      <c r="V60" s="14" t="e">
        <f t="shared" ca="1" si="22"/>
        <v>#REF!</v>
      </c>
      <c r="W60" s="14" t="e">
        <f t="shared" ca="1" si="23"/>
        <v>#REF!</v>
      </c>
      <c r="X60" s="14" t="e">
        <f t="shared" ca="1" si="24"/>
        <v>#REF!</v>
      </c>
      <c r="Y60" s="14" t="e">
        <f t="shared" ca="1" si="24"/>
        <v>#REF!</v>
      </c>
      <c r="Z60" s="14">
        <f ca="1">A60*S38</f>
        <v>43439.959425468041</v>
      </c>
      <c r="AA60" s="14" t="e">
        <f t="shared" ca="1" si="25"/>
        <v>#REF!</v>
      </c>
      <c r="AB60" s="14" t="e">
        <f t="shared" ca="1" si="25"/>
        <v>#REF!</v>
      </c>
    </row>
    <row r="61" spans="1:28" x14ac:dyDescent="0.3">
      <c r="A61" s="17">
        <f t="shared" si="26"/>
        <v>43600</v>
      </c>
      <c r="B61" s="18" t="e">
        <f>SUMIFS([2]!Banknifty_Option_data[CE.lastPrice],[2]!Banknifty_Option_data[expiryDate],[2]Data!$AD$3,[2]!Banknifty_Option_data[strikePrice],A61)</f>
        <v>#REF!</v>
      </c>
      <c r="C61" s="18" t="e">
        <f>SUMIFS([2]!Banknifty_Option_data[PE.lastPrice],[2]!Banknifty_Option_data[expiryDate],[2]Data!$AD$3,[2]!Banknifty_Option_data[strikePrice],A61)</f>
        <v>#REF!</v>
      </c>
      <c r="D61" s="19" t="e">
        <f>SUMIFS([2]!Banknifty_Option_data[CE.impliedVolatility],[2]!Banknifty_Option_data[expiryDate],[2]Data!$AD$3,[2]!Banknifty_Option_data[strikePrice],A61)/100</f>
        <v>#REF!</v>
      </c>
      <c r="E61" s="19" t="e">
        <f>SUMIFS([2]!Banknifty_Option_data[PE.impliedVolatility],[2]!Banknifty_Option_data[expiryDate],[2]Data!$AD$3,[2]!Banknifty_Option_data[strikePrice],A61)/100</f>
        <v>#REF!</v>
      </c>
      <c r="F61" s="20" t="e">
        <f ca="1">(B61-MAX(0,A38-A61))/C38</f>
        <v>#REF!</v>
      </c>
      <c r="G61" s="20" t="e">
        <f ca="1">(C61-MAX(0,A61-A38))/C38</f>
        <v>#REF!</v>
      </c>
      <c r="H61" s="20" t="e">
        <f t="shared" ca="1" si="14"/>
        <v>#REF!</v>
      </c>
      <c r="I61" s="20" t="e">
        <f t="shared" ca="1" si="15"/>
        <v>#REF!</v>
      </c>
      <c r="J61" s="21" t="e">
        <f ca="1">X61*T38</f>
        <v>#REF!</v>
      </c>
      <c r="K61" s="21" t="e">
        <f ca="1">T38*(X61-1)</f>
        <v>#REF!</v>
      </c>
      <c r="L61" s="20" t="e">
        <f t="shared" ca="1" si="16"/>
        <v>#REF!</v>
      </c>
      <c r="M61" s="22" t="e">
        <f t="shared" ca="1" si="17"/>
        <v>#REF!</v>
      </c>
      <c r="N61" s="23" t="e">
        <f t="shared" si="18"/>
        <v>#REF!</v>
      </c>
      <c r="S61" s="14">
        <f t="shared" si="19"/>
        <v>-1.1447150069615757E-2</v>
      </c>
      <c r="T61" s="14" t="e">
        <f t="shared" ca="1" si="20"/>
        <v>#REF!</v>
      </c>
      <c r="U61" s="14" t="e">
        <f t="shared" ca="1" si="21"/>
        <v>#REF!</v>
      </c>
      <c r="V61" s="14" t="e">
        <f t="shared" ca="1" si="22"/>
        <v>#REF!</v>
      </c>
      <c r="W61" s="14" t="e">
        <f t="shared" ca="1" si="23"/>
        <v>#REF!</v>
      </c>
      <c r="X61" s="14" t="e">
        <f t="shared" ca="1" si="24"/>
        <v>#REF!</v>
      </c>
      <c r="Y61" s="14" t="e">
        <f t="shared" ca="1" si="24"/>
        <v>#REF!</v>
      </c>
      <c r="Z61" s="14">
        <f ca="1">A61*S38</f>
        <v>43539.82140115877</v>
      </c>
      <c r="AA61" s="14" t="e">
        <f t="shared" ca="1" si="25"/>
        <v>#REF!</v>
      </c>
      <c r="AB61" s="14" t="e">
        <f t="shared" ca="1" si="25"/>
        <v>#REF!</v>
      </c>
    </row>
    <row r="62" spans="1:28" x14ac:dyDescent="0.3">
      <c r="A62" s="17">
        <f t="shared" si="26"/>
        <v>43700</v>
      </c>
      <c r="B62" s="18" t="e">
        <f>SUMIFS([2]!Banknifty_Option_data[CE.lastPrice],[2]!Banknifty_Option_data[expiryDate],[2]Data!$AD$3,[2]!Banknifty_Option_data[strikePrice],A62)</f>
        <v>#REF!</v>
      </c>
      <c r="C62" s="18" t="e">
        <f>SUMIFS([2]!Banknifty_Option_data[PE.lastPrice],[2]!Banknifty_Option_data[expiryDate],[2]Data!$AD$3,[2]!Banknifty_Option_data[strikePrice],A62)</f>
        <v>#REF!</v>
      </c>
      <c r="D62" s="19" t="e">
        <f>SUMIFS([2]!Banknifty_Option_data[CE.impliedVolatility],[2]!Banknifty_Option_data[expiryDate],[2]Data!$AD$3,[2]!Banknifty_Option_data[strikePrice],A62)/100</f>
        <v>#REF!</v>
      </c>
      <c r="E62" s="19" t="e">
        <f>SUMIFS([2]!Banknifty_Option_data[PE.impliedVolatility],[2]!Banknifty_Option_data[expiryDate],[2]Data!$AD$3,[2]!Banknifty_Option_data[strikePrice],A62)/100</f>
        <v>#REF!</v>
      </c>
      <c r="F62" s="20" t="e">
        <f ca="1">(B62-MAX(0,A38-A62))/C38</f>
        <v>#REF!</v>
      </c>
      <c r="G62" s="20" t="e">
        <f ca="1">(C62-MAX(0,A62-A38))/C38</f>
        <v>#REF!</v>
      </c>
      <c r="H62" s="20" t="e">
        <f t="shared" ca="1" si="14"/>
        <v>#REF!</v>
      </c>
      <c r="I62" s="20" t="e">
        <f t="shared" ca="1" si="15"/>
        <v>#REF!</v>
      </c>
      <c r="J62" s="21" t="e">
        <f ca="1">X62*T38</f>
        <v>#REF!</v>
      </c>
      <c r="K62" s="21" t="e">
        <f ca="1">T38*(X62-1)</f>
        <v>#REF!</v>
      </c>
      <c r="L62" s="20" t="e">
        <f t="shared" ca="1" si="16"/>
        <v>#REF!</v>
      </c>
      <c r="M62" s="22" t="e">
        <f t="shared" ca="1" si="17"/>
        <v>#REF!</v>
      </c>
      <c r="N62" s="23" t="e">
        <f t="shared" si="18"/>
        <v>#REF!</v>
      </c>
      <c r="S62" s="14">
        <f t="shared" si="19"/>
        <v>-1.3738101816171579E-2</v>
      </c>
      <c r="T62" s="14" t="e">
        <f t="shared" ca="1" si="20"/>
        <v>#REF!</v>
      </c>
      <c r="U62" s="14" t="e">
        <f t="shared" ca="1" si="21"/>
        <v>#REF!</v>
      </c>
      <c r="V62" s="14" t="e">
        <f t="shared" ca="1" si="22"/>
        <v>#REF!</v>
      </c>
      <c r="W62" s="14" t="e">
        <f t="shared" ca="1" si="23"/>
        <v>#REF!</v>
      </c>
      <c r="X62" s="14" t="e">
        <f t="shared" ca="1" si="24"/>
        <v>#REF!</v>
      </c>
      <c r="Y62" s="14" t="e">
        <f t="shared" ca="1" si="24"/>
        <v>#REF!</v>
      </c>
      <c r="Z62" s="14">
        <f ca="1">A62*S38</f>
        <v>43639.683376849505</v>
      </c>
      <c r="AA62" s="14" t="e">
        <f t="shared" ca="1" si="25"/>
        <v>#REF!</v>
      </c>
      <c r="AB62" s="14" t="e">
        <f t="shared" ca="1" si="25"/>
        <v>#REF!</v>
      </c>
    </row>
    <row r="63" spans="1:28" x14ac:dyDescent="0.3">
      <c r="A63" s="17">
        <f t="shared" si="26"/>
        <v>43800</v>
      </c>
      <c r="B63" s="18" t="e">
        <f>SUMIFS([2]!Banknifty_Option_data[CE.lastPrice],[2]!Banknifty_Option_data[expiryDate],[2]Data!$AD$3,[2]!Banknifty_Option_data[strikePrice],A63)</f>
        <v>#REF!</v>
      </c>
      <c r="C63" s="18" t="e">
        <f>SUMIFS([2]!Banknifty_Option_data[PE.lastPrice],[2]!Banknifty_Option_data[expiryDate],[2]Data!$AD$3,[2]!Banknifty_Option_data[strikePrice],A63)</f>
        <v>#REF!</v>
      </c>
      <c r="D63" s="19" t="e">
        <f>SUMIFS([2]!Banknifty_Option_data[CE.impliedVolatility],[2]!Banknifty_Option_data[expiryDate],[2]Data!$AD$3,[2]!Banknifty_Option_data[strikePrice],A63)/100</f>
        <v>#REF!</v>
      </c>
      <c r="E63" s="19" t="e">
        <f>SUMIFS([2]!Banknifty_Option_data[PE.impliedVolatility],[2]!Banknifty_Option_data[expiryDate],[2]Data!$AD$3,[2]!Banknifty_Option_data[strikePrice],A63)/100</f>
        <v>#REF!</v>
      </c>
      <c r="F63" s="20" t="e">
        <f ca="1">(B63-MAX(0,A38-A63))/C38</f>
        <v>#REF!</v>
      </c>
      <c r="G63" s="20" t="e">
        <f ca="1">(C63-MAX(0,A63-A38))/C38</f>
        <v>#REF!</v>
      </c>
      <c r="H63" s="20" t="e">
        <f t="shared" ca="1" si="14"/>
        <v>#REF!</v>
      </c>
      <c r="I63" s="20" t="e">
        <f t="shared" ca="1" si="15"/>
        <v>#REF!</v>
      </c>
      <c r="J63" s="21" t="e">
        <f ca="1">X63*T38</f>
        <v>#REF!</v>
      </c>
      <c r="K63" s="21" t="e">
        <f ca="1">T38*(X63-1)</f>
        <v>#REF!</v>
      </c>
      <c r="L63" s="20" t="e">
        <f t="shared" ca="1" si="16"/>
        <v>#REF!</v>
      </c>
      <c r="M63" s="22" t="e">
        <f t="shared" ca="1" si="17"/>
        <v>#REF!</v>
      </c>
      <c r="N63" s="23" t="e">
        <f t="shared" si="18"/>
        <v>#REF!</v>
      </c>
      <c r="S63" s="14">
        <f t="shared" si="19"/>
        <v>-1.6023817097027604E-2</v>
      </c>
      <c r="T63" s="14" t="e">
        <f t="shared" ca="1" si="20"/>
        <v>#REF!</v>
      </c>
      <c r="U63" s="14" t="e">
        <f t="shared" ca="1" si="21"/>
        <v>#REF!</v>
      </c>
      <c r="V63" s="14" t="e">
        <f t="shared" ca="1" si="22"/>
        <v>#REF!</v>
      </c>
      <c r="W63" s="14" t="e">
        <f t="shared" ca="1" si="23"/>
        <v>#REF!</v>
      </c>
      <c r="X63" s="14" t="e">
        <f t="shared" ca="1" si="24"/>
        <v>#REF!</v>
      </c>
      <c r="Y63" s="14" t="e">
        <f t="shared" ca="1" si="24"/>
        <v>#REF!</v>
      </c>
      <c r="Z63" s="14">
        <f ca="1">A63*S38</f>
        <v>43739.545352540234</v>
      </c>
      <c r="AA63" s="14" t="e">
        <f t="shared" ca="1" si="25"/>
        <v>#REF!</v>
      </c>
      <c r="AB63" s="14" t="e">
        <f t="shared" ca="1" si="25"/>
        <v>#REF!</v>
      </c>
    </row>
    <row r="64" spans="1:28" x14ac:dyDescent="0.3">
      <c r="A64" s="17">
        <f t="shared" si="26"/>
        <v>43900</v>
      </c>
      <c r="B64" s="18" t="e">
        <f>SUMIFS([2]!Banknifty_Option_data[CE.lastPrice],[2]!Banknifty_Option_data[expiryDate],[2]Data!$AD$3,[2]!Banknifty_Option_data[strikePrice],A64)</f>
        <v>#REF!</v>
      </c>
      <c r="C64" s="18" t="e">
        <f>SUMIFS([2]!Banknifty_Option_data[PE.lastPrice],[2]!Banknifty_Option_data[expiryDate],[2]Data!$AD$3,[2]!Banknifty_Option_data[strikePrice],A64)</f>
        <v>#REF!</v>
      </c>
      <c r="D64" s="19" t="e">
        <f>SUMIFS([2]!Banknifty_Option_data[CE.impliedVolatility],[2]!Banknifty_Option_data[expiryDate],[2]Data!$AD$3,[2]!Banknifty_Option_data[strikePrice],A64)/100</f>
        <v>#REF!</v>
      </c>
      <c r="E64" s="19" t="e">
        <f>SUMIFS([2]!Banknifty_Option_data[PE.impliedVolatility],[2]!Banknifty_Option_data[expiryDate],[2]Data!$AD$3,[2]!Banknifty_Option_data[strikePrice],A64)/100</f>
        <v>#REF!</v>
      </c>
      <c r="F64" s="20" t="e">
        <f ca="1">(B64-MAX(0,A38-A64))/C38</f>
        <v>#REF!</v>
      </c>
      <c r="G64" s="20" t="e">
        <f ca="1">(C64-MAX(0,A64-A38))/C38</f>
        <v>#REF!</v>
      </c>
      <c r="H64" s="20" t="e">
        <f t="shared" ca="1" si="14"/>
        <v>#REF!</v>
      </c>
      <c r="I64" s="20" t="e">
        <f t="shared" ca="1" si="15"/>
        <v>#REF!</v>
      </c>
      <c r="J64" s="21" t="e">
        <f ca="1">X64*T38</f>
        <v>#REF!</v>
      </c>
      <c r="K64" s="21" t="e">
        <f ca="1">T38*(X64-1)</f>
        <v>#REF!</v>
      </c>
      <c r="L64" s="20" t="e">
        <f t="shared" ca="1" si="16"/>
        <v>#REF!</v>
      </c>
      <c r="M64" s="22" t="e">
        <f t="shared" ca="1" si="17"/>
        <v>#REF!</v>
      </c>
      <c r="N64" s="23" t="e">
        <f t="shared" si="18"/>
        <v>#REF!</v>
      </c>
      <c r="S64" s="14">
        <f t="shared" si="19"/>
        <v>-1.8304319795752824E-2</v>
      </c>
      <c r="T64" s="14" t="e">
        <f t="shared" ca="1" si="20"/>
        <v>#REF!</v>
      </c>
      <c r="U64" s="14" t="e">
        <f t="shared" ca="1" si="21"/>
        <v>#REF!</v>
      </c>
      <c r="V64" s="14" t="e">
        <f t="shared" ca="1" si="22"/>
        <v>#REF!</v>
      </c>
      <c r="W64" s="14" t="e">
        <f t="shared" ca="1" si="23"/>
        <v>#REF!</v>
      </c>
      <c r="X64" s="14" t="e">
        <f t="shared" ca="1" si="24"/>
        <v>#REF!</v>
      </c>
      <c r="Y64" s="14" t="e">
        <f t="shared" ca="1" si="24"/>
        <v>#REF!</v>
      </c>
      <c r="Z64" s="14">
        <f ca="1">A64*S38</f>
        <v>43839.407328230969</v>
      </c>
      <c r="AA64" s="14" t="e">
        <f t="shared" ca="1" si="25"/>
        <v>#REF!</v>
      </c>
      <c r="AB64" s="14" t="e">
        <f t="shared" ca="1" si="25"/>
        <v>#REF!</v>
      </c>
    </row>
    <row r="65" spans="1:28" x14ac:dyDescent="0.3">
      <c r="A65" s="17">
        <f t="shared" si="26"/>
        <v>44000</v>
      </c>
      <c r="B65" s="18" t="e">
        <f>SUMIFS([2]!Banknifty_Option_data[CE.lastPrice],[2]!Banknifty_Option_data[expiryDate],[2]Data!$AD$3,[2]!Banknifty_Option_data[strikePrice],A65)</f>
        <v>#REF!</v>
      </c>
      <c r="C65" s="18" t="e">
        <f>SUMIFS([2]!Banknifty_Option_data[PE.lastPrice],[2]!Banknifty_Option_data[expiryDate],[2]Data!$AD$3,[2]!Banknifty_Option_data[strikePrice],A65)</f>
        <v>#REF!</v>
      </c>
      <c r="D65" s="19" t="e">
        <f>SUMIFS([2]!Banknifty_Option_data[CE.impliedVolatility],[2]!Banknifty_Option_data[expiryDate],[2]Data!$AD$3,[2]!Banknifty_Option_data[strikePrice],A65)/100</f>
        <v>#REF!</v>
      </c>
      <c r="E65" s="19" t="e">
        <f>SUMIFS([2]!Banknifty_Option_data[PE.impliedVolatility],[2]!Banknifty_Option_data[expiryDate],[2]Data!$AD$3,[2]!Banknifty_Option_data[strikePrice],A65)/100</f>
        <v>#REF!</v>
      </c>
      <c r="F65" s="20" t="e">
        <f ca="1">(B65-MAX(0,A38-A65))/C38</f>
        <v>#REF!</v>
      </c>
      <c r="G65" s="20" t="e">
        <f ca="1">(C65-MAX(0,A65-A38))/C38</f>
        <v>#REF!</v>
      </c>
      <c r="H65" s="20" t="e">
        <f t="shared" ca="1" si="14"/>
        <v>#REF!</v>
      </c>
      <c r="I65" s="20" t="e">
        <f t="shared" ca="1" si="15"/>
        <v>#REF!</v>
      </c>
      <c r="J65" s="21" t="e">
        <f ca="1">X65*T38</f>
        <v>#REF!</v>
      </c>
      <c r="K65" s="21" t="e">
        <f ca="1">T38*(X65-1)</f>
        <v>#REF!</v>
      </c>
      <c r="L65" s="20" t="e">
        <f t="shared" ca="1" si="16"/>
        <v>#REF!</v>
      </c>
      <c r="M65" s="22" t="e">
        <f t="shared" ca="1" si="17"/>
        <v>#REF!</v>
      </c>
      <c r="N65" s="23" t="e">
        <f t="shared" si="18"/>
        <v>#REF!</v>
      </c>
      <c r="S65" s="14">
        <f t="shared" si="19"/>
        <v>-2.0579633632888283E-2</v>
      </c>
      <c r="T65" s="14" t="e">
        <f t="shared" ca="1" si="20"/>
        <v>#REF!</v>
      </c>
      <c r="U65" s="14" t="e">
        <f t="shared" ca="1" si="21"/>
        <v>#REF!</v>
      </c>
      <c r="V65" s="14" t="e">
        <f t="shared" ca="1" si="22"/>
        <v>#REF!</v>
      </c>
      <c r="W65" s="14" t="e">
        <f t="shared" ca="1" si="23"/>
        <v>#REF!</v>
      </c>
      <c r="X65" s="14" t="e">
        <f t="shared" ca="1" si="24"/>
        <v>#REF!</v>
      </c>
      <c r="Y65" s="14" t="e">
        <f t="shared" ca="1" si="24"/>
        <v>#REF!</v>
      </c>
      <c r="Z65" s="14">
        <f ca="1">A65*S38</f>
        <v>43939.269303921697</v>
      </c>
      <c r="AA65" s="14" t="e">
        <f t="shared" ca="1" si="25"/>
        <v>#REF!</v>
      </c>
      <c r="AB65" s="14" t="e">
        <f t="shared" ca="1" si="25"/>
        <v>#REF!</v>
      </c>
    </row>
    <row r="66" spans="1:28" x14ac:dyDescent="0.3">
      <c r="A66" s="17">
        <f t="shared" si="26"/>
        <v>44100</v>
      </c>
      <c r="B66" s="18" t="e">
        <f>SUMIFS([2]!Banknifty_Option_data[CE.lastPrice],[2]!Banknifty_Option_data[expiryDate],[2]Data!$AD$3,[2]!Banknifty_Option_data[strikePrice],A66)</f>
        <v>#REF!</v>
      </c>
      <c r="C66" s="18" t="e">
        <f>SUMIFS([2]!Banknifty_Option_data[PE.lastPrice],[2]!Banknifty_Option_data[expiryDate],[2]Data!$AD$3,[2]!Banknifty_Option_data[strikePrice],A66)</f>
        <v>#REF!</v>
      </c>
      <c r="D66" s="19" t="e">
        <f>SUMIFS([2]!Banknifty_Option_data[CE.impliedVolatility],[2]!Banknifty_Option_data[expiryDate],[2]Data!$AD$3,[2]!Banknifty_Option_data[strikePrice],A66)/100</f>
        <v>#REF!</v>
      </c>
      <c r="E66" s="19" t="e">
        <f>SUMIFS([2]!Banknifty_Option_data[PE.impliedVolatility],[2]!Banknifty_Option_data[expiryDate],[2]Data!$AD$3,[2]!Banknifty_Option_data[strikePrice],A66)/100</f>
        <v>#REF!</v>
      </c>
      <c r="F66" s="20" t="e">
        <f ca="1">(B66-MAX(0,A38-A66))/C38</f>
        <v>#REF!</v>
      </c>
      <c r="G66" s="20" t="e">
        <f ca="1">(C66-MAX(0,A66-A38))/C38</f>
        <v>#REF!</v>
      </c>
      <c r="H66" s="20" t="e">
        <f t="shared" ca="1" si="14"/>
        <v>#REF!</v>
      </c>
      <c r="I66" s="20" t="e">
        <f t="shared" ca="1" si="15"/>
        <v>#REF!</v>
      </c>
      <c r="J66" s="21" t="e">
        <f ca="1">X66*T38</f>
        <v>#REF!</v>
      </c>
      <c r="K66" s="21" t="e">
        <f ca="1">T38*(X66-1)</f>
        <v>#REF!</v>
      </c>
      <c r="L66" s="20" t="e">
        <f t="shared" ca="1" si="16"/>
        <v>#REF!</v>
      </c>
      <c r="M66" s="22" t="e">
        <f t="shared" ca="1" si="17"/>
        <v>#REF!</v>
      </c>
      <c r="N66" s="23" t="e">
        <f t="shared" si="18"/>
        <v>#REF!</v>
      </c>
      <c r="S66" s="14">
        <f t="shared" si="19"/>
        <v>-2.2849782167427429E-2</v>
      </c>
      <c r="T66" s="14" t="e">
        <f t="shared" ca="1" si="20"/>
        <v>#REF!</v>
      </c>
      <c r="U66" s="14" t="e">
        <f t="shared" ca="1" si="21"/>
        <v>#REF!</v>
      </c>
      <c r="V66" s="14" t="e">
        <f t="shared" ca="1" si="22"/>
        <v>#REF!</v>
      </c>
      <c r="W66" s="14" t="e">
        <f t="shared" ca="1" si="23"/>
        <v>#REF!</v>
      </c>
      <c r="X66" s="14" t="e">
        <f t="shared" ca="1" si="24"/>
        <v>#REF!</v>
      </c>
      <c r="Y66" s="14" t="e">
        <f t="shared" ca="1" si="24"/>
        <v>#REF!</v>
      </c>
      <c r="Z66" s="14">
        <f ca="1">A66*S38</f>
        <v>44039.131279612426</v>
      </c>
      <c r="AA66" s="14" t="e">
        <f t="shared" ca="1" si="25"/>
        <v>#REF!</v>
      </c>
      <c r="AB66" s="14" t="e">
        <f t="shared" ca="1" si="25"/>
        <v>#REF!</v>
      </c>
    </row>
    <row r="67" spans="1:28" x14ac:dyDescent="0.3">
      <c r="A67" s="17">
        <f t="shared" si="26"/>
        <v>44200</v>
      </c>
      <c r="B67" s="18" t="e">
        <f>SUMIFS([2]!Banknifty_Option_data[CE.lastPrice],[2]!Banknifty_Option_data[expiryDate],[2]Data!$AD$3,[2]!Banknifty_Option_data[strikePrice],A67)</f>
        <v>#REF!</v>
      </c>
      <c r="C67" s="18" t="e">
        <f>SUMIFS([2]!Banknifty_Option_data[PE.lastPrice],[2]!Banknifty_Option_data[expiryDate],[2]Data!$AD$3,[2]!Banknifty_Option_data[strikePrice],A67)</f>
        <v>#REF!</v>
      </c>
      <c r="D67" s="19" t="e">
        <f>SUMIFS([2]!Banknifty_Option_data[CE.impliedVolatility],[2]!Banknifty_Option_data[expiryDate],[2]Data!$AD$3,[2]!Banknifty_Option_data[strikePrice],A67)/100</f>
        <v>#REF!</v>
      </c>
      <c r="E67" s="19" t="e">
        <f>SUMIFS([2]!Banknifty_Option_data[PE.impliedVolatility],[2]!Banknifty_Option_data[expiryDate],[2]Data!$AD$3,[2]!Banknifty_Option_data[strikePrice],A67)/100</f>
        <v>#REF!</v>
      </c>
      <c r="F67" s="20" t="e">
        <f ca="1">(B67-MAX(0,A38-A67))/C38</f>
        <v>#REF!</v>
      </c>
      <c r="G67" s="20" t="e">
        <f ca="1">(C67-MAX(0,A67-A38))/C38</f>
        <v>#REF!</v>
      </c>
      <c r="H67" s="20" t="e">
        <f t="shared" ca="1" si="14"/>
        <v>#REF!</v>
      </c>
      <c r="I67" s="20" t="e">
        <f t="shared" ca="1" si="15"/>
        <v>#REF!</v>
      </c>
      <c r="J67" s="21" t="e">
        <f ca="1">X67*T38</f>
        <v>#REF!</v>
      </c>
      <c r="K67" s="21" t="e">
        <f ca="1">T38*(X67-1)</f>
        <v>#REF!</v>
      </c>
      <c r="L67" s="20" t="e">
        <f t="shared" ca="1" si="16"/>
        <v>#REF!</v>
      </c>
      <c r="M67" s="22" t="e">
        <f t="shared" ca="1" si="17"/>
        <v>#REF!</v>
      </c>
      <c r="N67" s="23" t="e">
        <f t="shared" si="18"/>
        <v>#REF!</v>
      </c>
      <c r="S67" s="14">
        <f t="shared" si="19"/>
        <v>-2.511478879827957E-2</v>
      </c>
      <c r="T67" s="14" t="e">
        <f t="shared" ca="1" si="20"/>
        <v>#REF!</v>
      </c>
      <c r="U67" s="14" t="e">
        <f t="shared" ca="1" si="21"/>
        <v>#REF!</v>
      </c>
      <c r="V67" s="14" t="e">
        <f t="shared" ca="1" si="22"/>
        <v>#REF!</v>
      </c>
      <c r="W67" s="14" t="e">
        <f t="shared" ca="1" si="23"/>
        <v>#REF!</v>
      </c>
      <c r="X67" s="14" t="e">
        <f t="shared" ca="1" si="24"/>
        <v>#REF!</v>
      </c>
      <c r="Y67" s="14" t="e">
        <f t="shared" ca="1" si="24"/>
        <v>#REF!</v>
      </c>
      <c r="Z67" s="14">
        <f ca="1">A67*S38</f>
        <v>44138.993255303161</v>
      </c>
      <c r="AA67" s="14" t="e">
        <f t="shared" ca="1" si="25"/>
        <v>#REF!</v>
      </c>
      <c r="AB67" s="14" t="e">
        <f t="shared" ca="1" si="25"/>
        <v>#REF!</v>
      </c>
    </row>
    <row r="68" spans="1:28" x14ac:dyDescent="0.3">
      <c r="A68" s="17">
        <f t="shared" si="26"/>
        <v>44300</v>
      </c>
      <c r="B68" s="18" t="e">
        <f>SUMIFS([2]!Banknifty_Option_data[CE.lastPrice],[2]!Banknifty_Option_data[expiryDate],[2]Data!$AD$3,[2]!Banknifty_Option_data[strikePrice],A68)</f>
        <v>#REF!</v>
      </c>
      <c r="C68" s="18" t="e">
        <f>SUMIFS([2]!Banknifty_Option_data[PE.lastPrice],[2]!Banknifty_Option_data[expiryDate],[2]Data!$AD$3,[2]!Banknifty_Option_data[strikePrice],A68)</f>
        <v>#REF!</v>
      </c>
      <c r="D68" s="19" t="e">
        <f>SUMIFS([2]!Banknifty_Option_data[CE.impliedVolatility],[2]!Banknifty_Option_data[expiryDate],[2]Data!$AD$3,[2]!Banknifty_Option_data[strikePrice],A68)/100</f>
        <v>#REF!</v>
      </c>
      <c r="E68" s="19" t="e">
        <f>SUMIFS([2]!Banknifty_Option_data[PE.impliedVolatility],[2]!Banknifty_Option_data[expiryDate],[2]Data!$AD$3,[2]!Banknifty_Option_data[strikePrice],A68)/100</f>
        <v>#REF!</v>
      </c>
      <c r="F68" s="20" t="e">
        <f ca="1">(B68-MAX(0,A38-A68))/C38</f>
        <v>#REF!</v>
      </c>
      <c r="G68" s="20" t="e">
        <f ca="1">(C68-MAX(0,A68-A38))/C38</f>
        <v>#REF!</v>
      </c>
      <c r="H68" s="20" t="e">
        <f t="shared" ca="1" si="14"/>
        <v>#REF!</v>
      </c>
      <c r="I68" s="20" t="e">
        <f t="shared" ca="1" si="15"/>
        <v>#REF!</v>
      </c>
      <c r="J68" s="21" t="e">
        <f ca="1">X68*T38</f>
        <v>#REF!</v>
      </c>
      <c r="K68" s="21" t="e">
        <f ca="1">T38*(X68-1)</f>
        <v>#REF!</v>
      </c>
      <c r="L68" s="20" t="e">
        <f t="shared" ca="1" si="16"/>
        <v>#REF!</v>
      </c>
      <c r="M68" s="22" t="e">
        <f t="shared" ca="1" si="17"/>
        <v>#REF!</v>
      </c>
      <c r="N68" s="23" t="e">
        <f t="shared" si="18"/>
        <v>#REF!</v>
      </c>
      <c r="S68" s="14">
        <f t="shared" si="19"/>
        <v>-2.737467676571707E-2</v>
      </c>
      <c r="T68" s="14" t="e">
        <f t="shared" ca="1" si="20"/>
        <v>#REF!</v>
      </c>
      <c r="U68" s="14" t="e">
        <f t="shared" ca="1" si="21"/>
        <v>#REF!</v>
      </c>
      <c r="V68" s="14" t="e">
        <f t="shared" ca="1" si="22"/>
        <v>#REF!</v>
      </c>
      <c r="W68" s="14" t="e">
        <f t="shared" ca="1" si="23"/>
        <v>#REF!</v>
      </c>
      <c r="X68" s="14" t="e">
        <f t="shared" ca="1" si="24"/>
        <v>#REF!</v>
      </c>
      <c r="Y68" s="14" t="e">
        <f t="shared" ca="1" si="24"/>
        <v>#REF!</v>
      </c>
      <c r="Z68" s="14">
        <f ca="1">A68*S38</f>
        <v>44238.85523099389</v>
      </c>
      <c r="AA68" s="14" t="e">
        <f t="shared" ca="1" si="25"/>
        <v>#REF!</v>
      </c>
      <c r="AB68" s="14" t="e">
        <f t="shared" ca="1" si="25"/>
        <v>#REF!</v>
      </c>
    </row>
    <row r="69" spans="1:28" x14ac:dyDescent="0.3">
      <c r="A69" s="17">
        <f t="shared" si="26"/>
        <v>44400</v>
      </c>
      <c r="B69" s="18" t="e">
        <f>SUMIFS([2]!Banknifty_Option_data[CE.lastPrice],[2]!Banknifty_Option_data[expiryDate],[2]Data!$AD$3,[2]!Banknifty_Option_data[strikePrice],A69)</f>
        <v>#REF!</v>
      </c>
      <c r="C69" s="18" t="e">
        <f>SUMIFS([2]!Banknifty_Option_data[PE.lastPrice],[2]!Banknifty_Option_data[expiryDate],[2]Data!$AD$3,[2]!Banknifty_Option_data[strikePrice],A69)</f>
        <v>#REF!</v>
      </c>
      <c r="D69" s="19" t="e">
        <f>SUMIFS([2]!Banknifty_Option_data[CE.impliedVolatility],[2]!Banknifty_Option_data[expiryDate],[2]Data!$AD$3,[2]!Banknifty_Option_data[strikePrice],A69)/100</f>
        <v>#REF!</v>
      </c>
      <c r="E69" s="19" t="e">
        <f>SUMIFS([2]!Banknifty_Option_data[PE.impliedVolatility],[2]!Banknifty_Option_data[expiryDate],[2]Data!$AD$3,[2]!Banknifty_Option_data[strikePrice],A69)/100</f>
        <v>#REF!</v>
      </c>
      <c r="F69" s="20" t="e">
        <f ca="1">(B69-MAX(0,A38-A69))/C38</f>
        <v>#REF!</v>
      </c>
      <c r="G69" s="20" t="e">
        <f ca="1">(C69-MAX(0,A69-A38))/C38</f>
        <v>#REF!</v>
      </c>
      <c r="H69" s="20" t="e">
        <f t="shared" ca="1" si="14"/>
        <v>#REF!</v>
      </c>
      <c r="I69" s="20" t="e">
        <f t="shared" ca="1" si="15"/>
        <v>#REF!</v>
      </c>
      <c r="J69" s="21" t="e">
        <f ca="1">X69*T38</f>
        <v>#REF!</v>
      </c>
      <c r="K69" s="21" t="e">
        <f ca="1">T38*(X69-1)</f>
        <v>#REF!</v>
      </c>
      <c r="L69" s="20" t="e">
        <f t="shared" ca="1" si="16"/>
        <v>#REF!</v>
      </c>
      <c r="M69" s="22" t="e">
        <f t="shared" ca="1" si="17"/>
        <v>#REF!</v>
      </c>
      <c r="N69" s="23" t="e">
        <f t="shared" si="18"/>
        <v>#REF!</v>
      </c>
      <c r="S69" s="14">
        <f t="shared" si="19"/>
        <v>-2.9629469152806218E-2</v>
      </c>
      <c r="T69" s="14" t="e">
        <f t="shared" ca="1" si="20"/>
        <v>#REF!</v>
      </c>
      <c r="U69" s="14" t="e">
        <f t="shared" ca="1" si="21"/>
        <v>#REF!</v>
      </c>
      <c r="V69" s="14" t="e">
        <f t="shared" ca="1" si="22"/>
        <v>#REF!</v>
      </c>
      <c r="W69" s="14" t="e">
        <f t="shared" ca="1" si="23"/>
        <v>#REF!</v>
      </c>
      <c r="X69" s="14" t="e">
        <f t="shared" ca="1" si="24"/>
        <v>#REF!</v>
      </c>
      <c r="Y69" s="14" t="e">
        <f t="shared" ca="1" si="24"/>
        <v>#REF!</v>
      </c>
      <c r="Z69" s="14">
        <f ca="1">A69*S38</f>
        <v>44338.717206684625</v>
      </c>
      <c r="AA69" s="14" t="e">
        <f t="shared" ca="1" si="25"/>
        <v>#REF!</v>
      </c>
      <c r="AB69" s="14" t="e">
        <f t="shared" ca="1" si="25"/>
        <v>#REF!</v>
      </c>
    </row>
    <row r="70" spans="1:28" x14ac:dyDescent="0.3">
      <c r="A70" s="17">
        <f t="shared" si="26"/>
        <v>44500</v>
      </c>
      <c r="B70" s="18" t="e">
        <f>SUMIFS([2]!Banknifty_Option_data[CE.lastPrice],[2]!Banknifty_Option_data[expiryDate],[2]Data!$AD$3,[2]!Banknifty_Option_data[strikePrice],A70)</f>
        <v>#REF!</v>
      </c>
      <c r="C70" s="18" t="e">
        <f>SUMIFS([2]!Banknifty_Option_data[PE.lastPrice],[2]!Banknifty_Option_data[expiryDate],[2]Data!$AD$3,[2]!Banknifty_Option_data[strikePrice],A70)</f>
        <v>#REF!</v>
      </c>
      <c r="D70" s="19" t="e">
        <f>SUMIFS([2]!Banknifty_Option_data[CE.impliedVolatility],[2]!Banknifty_Option_data[expiryDate],[2]Data!$AD$3,[2]!Banknifty_Option_data[strikePrice],A70)/100</f>
        <v>#REF!</v>
      </c>
      <c r="E70" s="19" t="e">
        <f>SUMIFS([2]!Banknifty_Option_data[PE.impliedVolatility],[2]!Banknifty_Option_data[expiryDate],[2]Data!$AD$3,[2]!Banknifty_Option_data[strikePrice],A70)/100</f>
        <v>#REF!</v>
      </c>
      <c r="F70" s="20" t="e">
        <f ca="1">(B70-MAX(0,A38-A70))/C38</f>
        <v>#REF!</v>
      </c>
      <c r="G70" s="20" t="e">
        <f ca="1">(C70-MAX(0,A70-A38))/C38</f>
        <v>#REF!</v>
      </c>
      <c r="H70" s="20" t="e">
        <f t="shared" ca="1" si="14"/>
        <v>#REF!</v>
      </c>
      <c r="I70" s="20" t="e">
        <f t="shared" ca="1" si="15"/>
        <v>#REF!</v>
      </c>
      <c r="J70" s="21" t="e">
        <f ca="1">X70*T38</f>
        <v>#REF!</v>
      </c>
      <c r="K70" s="21" t="e">
        <f ca="1">T38*(X70-1)</f>
        <v>#REF!</v>
      </c>
      <c r="L70" s="20" t="e">
        <f t="shared" ca="1" si="16"/>
        <v>#REF!</v>
      </c>
      <c r="M70" s="22" t="e">
        <f t="shared" ca="1" si="17"/>
        <v>#REF!</v>
      </c>
      <c r="N70" s="23" t="e">
        <f t="shared" si="18"/>
        <v>#REF!</v>
      </c>
      <c r="S70" s="14">
        <f t="shared" si="19"/>
        <v>-3.1879188886821674E-2</v>
      </c>
      <c r="T70" s="14" t="e">
        <f t="shared" ca="1" si="20"/>
        <v>#REF!</v>
      </c>
      <c r="U70" s="14" t="e">
        <f t="shared" ca="1" si="21"/>
        <v>#REF!</v>
      </c>
      <c r="V70" s="14" t="e">
        <f t="shared" ca="1" si="22"/>
        <v>#REF!</v>
      </c>
      <c r="W70" s="14" t="e">
        <f t="shared" ca="1" si="23"/>
        <v>#REF!</v>
      </c>
      <c r="X70" s="14" t="e">
        <f t="shared" ca="1" si="24"/>
        <v>#REF!</v>
      </c>
      <c r="Y70" s="14" t="e">
        <f t="shared" ca="1" si="24"/>
        <v>#REF!</v>
      </c>
      <c r="Z70" s="14">
        <f ca="1">A70*S38</f>
        <v>44438.579182375353</v>
      </c>
      <c r="AA70" s="14" t="e">
        <f t="shared" ca="1" si="25"/>
        <v>#REF!</v>
      </c>
      <c r="AB70" s="14" t="e">
        <f t="shared" ca="1" si="25"/>
        <v>#REF!</v>
      </c>
    </row>
    <row r="71" spans="1:28" x14ac:dyDescent="0.3">
      <c r="A71" s="17">
        <f t="shared" si="26"/>
        <v>44600</v>
      </c>
      <c r="B71" s="18" t="e">
        <f>SUMIFS([2]!Banknifty_Option_data[CE.lastPrice],[2]!Banknifty_Option_data[expiryDate],[2]Data!$AD$3,[2]!Banknifty_Option_data[strikePrice],A71)</f>
        <v>#REF!</v>
      </c>
      <c r="C71" s="18" t="e">
        <f>SUMIFS([2]!Banknifty_Option_data[PE.lastPrice],[2]!Banknifty_Option_data[expiryDate],[2]Data!$AD$3,[2]!Banknifty_Option_data[strikePrice],A71)</f>
        <v>#REF!</v>
      </c>
      <c r="D71" s="19" t="e">
        <f>SUMIFS([2]!Banknifty_Option_data[CE.impliedVolatility],[2]!Banknifty_Option_data[expiryDate],[2]Data!$AD$3,[2]!Banknifty_Option_data[strikePrice],A71)/100</f>
        <v>#REF!</v>
      </c>
      <c r="E71" s="19" t="e">
        <f>SUMIFS([2]!Banknifty_Option_data[PE.impliedVolatility],[2]!Banknifty_Option_data[expiryDate],[2]Data!$AD$3,[2]!Banknifty_Option_data[strikePrice],A71)/100</f>
        <v>#REF!</v>
      </c>
      <c r="F71" s="20" t="e">
        <f ca="1">(B71-MAX(0,A38-A71))/C38</f>
        <v>#REF!</v>
      </c>
      <c r="G71" s="20" t="e">
        <f ca="1">(C71-MAX(0,A71-A38))/C38</f>
        <v>#REF!</v>
      </c>
      <c r="H71" s="20" t="e">
        <f t="shared" ca="1" si="14"/>
        <v>#REF!</v>
      </c>
      <c r="I71" s="20" t="e">
        <f t="shared" ca="1" si="15"/>
        <v>#REF!</v>
      </c>
      <c r="J71" s="21" t="e">
        <f ca="1">X71*T38</f>
        <v>#REF!</v>
      </c>
      <c r="K71" s="21" t="e">
        <f ca="1">T38*(X71-1)</f>
        <v>#REF!</v>
      </c>
      <c r="L71" s="20" t="e">
        <f t="shared" ca="1" si="16"/>
        <v>#REF!</v>
      </c>
      <c r="M71" s="22" t="e">
        <f t="shared" ca="1" si="17"/>
        <v>#REF!</v>
      </c>
      <c r="N71" s="23" t="e">
        <f t="shared" si="18"/>
        <v>#REF!</v>
      </c>
      <c r="S71" s="14">
        <f t="shared" si="19"/>
        <v>-3.4123858740645489E-2</v>
      </c>
      <c r="T71" s="14" t="e">
        <f t="shared" ca="1" si="20"/>
        <v>#REF!</v>
      </c>
      <c r="U71" s="14" t="e">
        <f t="shared" ca="1" si="21"/>
        <v>#REF!</v>
      </c>
      <c r="V71" s="14" t="e">
        <f t="shared" ca="1" si="22"/>
        <v>#REF!</v>
      </c>
      <c r="W71" s="14" t="e">
        <f t="shared" ca="1" si="23"/>
        <v>#REF!</v>
      </c>
      <c r="X71" s="14" t="e">
        <f t="shared" ca="1" si="24"/>
        <v>#REF!</v>
      </c>
      <c r="Y71" s="14" t="e">
        <f t="shared" ca="1" si="24"/>
        <v>#REF!</v>
      </c>
      <c r="Z71" s="14">
        <f ca="1">A71*S38</f>
        <v>44538.441158066082</v>
      </c>
      <c r="AA71" s="14" t="e">
        <f t="shared" ca="1" si="25"/>
        <v>#REF!</v>
      </c>
      <c r="AB71" s="14" t="e">
        <f t="shared" ca="1" si="25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greeks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Mungse</dc:creator>
  <cp:lastModifiedBy>h</cp:lastModifiedBy>
  <dcterms:created xsi:type="dcterms:W3CDTF">2015-06-05T18:17:20Z</dcterms:created>
  <dcterms:modified xsi:type="dcterms:W3CDTF">2024-06-22T09:00:38Z</dcterms:modified>
</cp:coreProperties>
</file>