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FSPMap\FuelLoadDists\Manuscripts\DatabaseM1\"/>
    </mc:Choice>
  </mc:AlternateContent>
  <bookViews>
    <workbookView xWindow="0" yWindow="0" windowWidth="15000" windowHeight="10500" tabRatio="990" activeTab="6"/>
  </bookViews>
  <sheets>
    <sheet name="EVInputs" sheetId="1" r:id="rId1"/>
    <sheet name="Canopy" sheetId="5" r:id="rId2"/>
    <sheet name="Shrub" sheetId="6" r:id="rId3"/>
    <sheet name="Herb" sheetId="7" r:id="rId4"/>
    <sheet name="FineWood" sheetId="8" r:id="rId5"/>
    <sheet name="WesternLargeWood" sheetId="10" r:id="rId6"/>
    <sheet name="LLM" sheetId="11" r:id="rId7"/>
    <sheet name="GroundFuels" sheetId="12" r:id="rId8"/>
    <sheet name="EFs" sheetId="15" r:id="rId9"/>
    <sheet name="Loading_Charts" sheetId="16" r:id="rId10"/>
    <sheet name="SouthernLargeWood" sheetId="9" r:id="rId11"/>
    <sheet name="Stumps" sheetId="13" r:id="rId12"/>
    <sheet name="Piles" sheetId="14" r:id="rId13"/>
  </sheets>
  <definedNames>
    <definedName name="_Toc125797529" localSheetId="4">FineWood!$A$19</definedName>
    <definedName name="_Toc125797530" localSheetId="4">FineWood!$B$19</definedName>
    <definedName name="_Toc125797531" localSheetId="4">FineWood!$C$19</definedName>
    <definedName name="_Toc125797532" localSheetId="4">FineWood!$D$19</definedName>
    <definedName name="_Toc125797533" localSheetId="4">FineWood!$A$20</definedName>
    <definedName name="_Toc125797534" localSheetId="4">FineWood!$B$20</definedName>
    <definedName name="_Toc125797535" localSheetId="4">FineWood!$C$20</definedName>
    <definedName name="_Toc125797536" localSheetId="4">FineWood!$D$20</definedName>
    <definedName name="_Toc125797537" localSheetId="4">FineWood!$A$21</definedName>
    <definedName name="_Toc125797538" localSheetId="4">FineWood!$B$21</definedName>
    <definedName name="_Toc125797539" localSheetId="4">FineWood!$C$21</definedName>
    <definedName name="_Toc125797540" localSheetId="4">FineWood!$D$21</definedName>
    <definedName name="_Toc125797541" localSheetId="4">FineWood!$A$22</definedName>
    <definedName name="_Toc125797542" localSheetId="4">FineWood!$B$22</definedName>
    <definedName name="_Toc125797543" localSheetId="4">FineWood!$C$22</definedName>
    <definedName name="_Toc125797544" localSheetId="4">FineWood!$D$22</definedName>
    <definedName name="_Toc125797545" localSheetId="4">SouthernLargeWood!$B$23</definedName>
    <definedName name="_Toc125797546" localSheetId="4">SouthernLargeWood!$C$23</definedName>
    <definedName name="_Toc125797547" localSheetId="4">SouthernLargeWood!$D$23</definedName>
    <definedName name="_Toc125797548" localSheetId="4">SouthernLargeWood!$E$23</definedName>
    <definedName name="_Toc125797549" localSheetId="4">SouthernLargeWood!$B$24</definedName>
    <definedName name="_Toc125797550" localSheetId="4">SouthernLargeWood!$C$24</definedName>
    <definedName name="_Toc125797551" localSheetId="4">SouthernLargeWood!$D$24</definedName>
    <definedName name="_Toc125797552" localSheetId="4">SouthernLargeWood!$E$24</definedName>
    <definedName name="_Toc125797553" localSheetId="4">SouthernLargeWood!$B$25</definedName>
    <definedName name="_Toc125797554" localSheetId="4">SouthernLargeWood!$C$25</definedName>
    <definedName name="_Toc125797555" localSheetId="4">SouthernLargeWood!$D$25</definedName>
    <definedName name="_Toc125797556" localSheetId="4">SouthernLargeWood!$E$25</definedName>
    <definedName name="_Toc125797557" localSheetId="4">SouthernLargeWood!$B$27</definedName>
    <definedName name="_Toc125797558" localSheetId="4">SouthernLargeWood!$C$27</definedName>
    <definedName name="_Toc125797559" localSheetId="4">SouthernLargeWood!$D$27</definedName>
    <definedName name="_Toc125797560" localSheetId="4">SouthernLargeWood!$E$27</definedName>
    <definedName name="_Toc125797561" localSheetId="4">SouthernLargeWood!$B$28</definedName>
    <definedName name="_Toc125797562" localSheetId="4">SouthernLargeWood!$C$28</definedName>
    <definedName name="_Toc125797563" localSheetId="4">SouthernLargeWood!$D$28</definedName>
    <definedName name="_Toc125797564" localSheetId="4">SouthernLargeWood!$E$28</definedName>
    <definedName name="_Toc125797565" localSheetId="4">SouthernLargeWood!$B$29</definedName>
    <definedName name="_Toc125797566" localSheetId="4">SouthernLargeWood!$C$29</definedName>
    <definedName name="_Toc125797567" localSheetId="4">SouthernLargeWood!$D$29</definedName>
    <definedName name="_Toc125797568" localSheetId="4">SouthernLargeWood!$E$29</definedName>
    <definedName name="_Toc125797570" localSheetId="11">Stumps!#REF!</definedName>
    <definedName name="_Toc125797571" localSheetId="11">Stumps!#REF!</definedName>
    <definedName name="_Toc125797572" localSheetId="11">Stumps!#REF!</definedName>
    <definedName name="_Toc125797574" localSheetId="11">Stumps!$G$2</definedName>
    <definedName name="_Toc125797575" localSheetId="11">Stumps!$H$2</definedName>
    <definedName name="_Toc125797576" localSheetId="11">Stumps!#REF!</definedName>
    <definedName name="_Toc125797578" localSheetId="11">Stumps!$G$3</definedName>
    <definedName name="_Toc125797579" localSheetId="11">Stumps!$H$3</definedName>
    <definedName name="_Toc125797580" localSheetId="11">Stumps!#REF!</definedName>
    <definedName name="_Toc125797582" localSheetId="11">Stumps!$G$4</definedName>
    <definedName name="_Toc125797583" localSheetId="11">Stumps!$H$4</definedName>
    <definedName name="_Toc125797584" localSheetId="11">Stumps!#REF!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82" i="11" l="1"/>
  <c r="H82" i="11" s="1"/>
  <c r="G83" i="11"/>
  <c r="H83" i="11" s="1"/>
  <c r="F75" i="11"/>
  <c r="G75" i="11" s="1"/>
  <c r="H75" i="11" s="1"/>
  <c r="F76" i="11"/>
  <c r="G76" i="11" s="1"/>
  <c r="H76" i="11" s="1"/>
  <c r="J76" i="11" s="1"/>
  <c r="F80" i="11"/>
  <c r="F81" i="11"/>
  <c r="F82" i="11"/>
  <c r="F83" i="11"/>
  <c r="F79" i="11"/>
  <c r="F73" i="11"/>
  <c r="F74" i="11"/>
  <c r="F72" i="11"/>
  <c r="E85" i="12"/>
  <c r="E86" i="12"/>
  <c r="E87" i="12"/>
  <c r="E84" i="12"/>
  <c r="F84" i="12"/>
  <c r="G84" i="12" s="1"/>
  <c r="K84" i="12"/>
  <c r="F85" i="12"/>
  <c r="G85" i="12" s="1"/>
  <c r="H85" i="12" s="1"/>
  <c r="K85" i="12"/>
  <c r="F77" i="12"/>
  <c r="G77" i="12" s="1"/>
  <c r="K77" i="12"/>
  <c r="F78" i="12"/>
  <c r="G78" i="12"/>
  <c r="H78" i="12" s="1"/>
  <c r="K78" i="12"/>
  <c r="F70" i="12"/>
  <c r="G70" i="12" s="1"/>
  <c r="K70" i="12"/>
  <c r="F71" i="12"/>
  <c r="G71" i="12"/>
  <c r="H71" i="12" s="1"/>
  <c r="K71" i="12"/>
  <c r="E82" i="12"/>
  <c r="E83" i="12"/>
  <c r="E81" i="12"/>
  <c r="E79" i="12"/>
  <c r="E80" i="12"/>
  <c r="E70" i="12"/>
  <c r="E71" i="12"/>
  <c r="E68" i="12"/>
  <c r="E69" i="12"/>
  <c r="E67" i="12"/>
  <c r="E75" i="12"/>
  <c r="E76" i="12"/>
  <c r="E77" i="12"/>
  <c r="E78" i="12"/>
  <c r="E74" i="12"/>
  <c r="I83" i="11" l="1"/>
  <c r="J83" i="11"/>
  <c r="I82" i="11"/>
  <c r="J82" i="11"/>
  <c r="K76" i="11"/>
  <c r="W76" i="11"/>
  <c r="T76" i="11"/>
  <c r="Z76" i="11"/>
  <c r="J75" i="11"/>
  <c r="I75" i="11"/>
  <c r="I76" i="11"/>
  <c r="H84" i="12"/>
  <c r="I84" i="12"/>
  <c r="I85" i="12"/>
  <c r="J85" i="12" s="1"/>
  <c r="I77" i="12"/>
  <c r="H77" i="12"/>
  <c r="I78" i="12"/>
  <c r="J78" i="12" s="1"/>
  <c r="I70" i="12"/>
  <c r="H70" i="12"/>
  <c r="I71" i="12"/>
  <c r="J71" i="12" s="1"/>
  <c r="E15" i="12"/>
  <c r="Z83" i="11" l="1"/>
  <c r="W83" i="11"/>
  <c r="T83" i="11"/>
  <c r="K83" i="11"/>
  <c r="K82" i="11"/>
  <c r="T82" i="11"/>
  <c r="Z82" i="11"/>
  <c r="W82" i="11"/>
  <c r="AD76" i="11"/>
  <c r="K75" i="11"/>
  <c r="W75" i="11"/>
  <c r="Z75" i="11"/>
  <c r="T75" i="11"/>
  <c r="AE76" i="11"/>
  <c r="O76" i="11"/>
  <c r="M76" i="11"/>
  <c r="J84" i="12"/>
  <c r="L84" i="12"/>
  <c r="L85" i="12"/>
  <c r="J77" i="12"/>
  <c r="L77" i="12"/>
  <c r="L78" i="12"/>
  <c r="J70" i="12"/>
  <c r="L70" i="12"/>
  <c r="L71" i="12"/>
  <c r="G5" i="16"/>
  <c r="G6" i="16"/>
  <c r="G7" i="16"/>
  <c r="G8" i="16"/>
  <c r="G10" i="16"/>
  <c r="G11" i="16"/>
  <c r="G12" i="16"/>
  <c r="G13" i="16"/>
  <c r="G14" i="16"/>
  <c r="G16" i="16"/>
  <c r="G17" i="16"/>
  <c r="G18" i="16"/>
  <c r="G19" i="16"/>
  <c r="G20" i="16"/>
  <c r="G22" i="16"/>
  <c r="G23" i="16"/>
  <c r="G24" i="16"/>
  <c r="G25" i="16"/>
  <c r="G26" i="16"/>
  <c r="G28" i="16"/>
  <c r="G29" i="16"/>
  <c r="G30" i="16"/>
  <c r="G31" i="16"/>
  <c r="G32" i="16"/>
  <c r="G34" i="16"/>
  <c r="G35" i="16"/>
  <c r="G36" i="16"/>
  <c r="G37" i="16"/>
  <c r="G38" i="16"/>
  <c r="I10" i="16"/>
  <c r="K10" i="16"/>
  <c r="I5" i="16"/>
  <c r="K5" i="16"/>
  <c r="I6" i="16"/>
  <c r="K6" i="16"/>
  <c r="I7" i="16"/>
  <c r="K7" i="16"/>
  <c r="I8" i="16"/>
  <c r="K8" i="16"/>
  <c r="I11" i="16"/>
  <c r="K11" i="16"/>
  <c r="I12" i="16"/>
  <c r="K12" i="16"/>
  <c r="I13" i="16"/>
  <c r="K13" i="16"/>
  <c r="I14" i="16"/>
  <c r="K14" i="16"/>
  <c r="I16" i="16"/>
  <c r="K16" i="16"/>
  <c r="I17" i="16"/>
  <c r="K17" i="16"/>
  <c r="I18" i="16"/>
  <c r="K18" i="16"/>
  <c r="I19" i="16"/>
  <c r="K19" i="16"/>
  <c r="I20" i="16"/>
  <c r="K20" i="16"/>
  <c r="I22" i="16"/>
  <c r="K22" i="16"/>
  <c r="I23" i="16"/>
  <c r="K23" i="16"/>
  <c r="I24" i="16"/>
  <c r="K24" i="16"/>
  <c r="I25" i="16"/>
  <c r="K25" i="16"/>
  <c r="I26" i="16"/>
  <c r="K26" i="16"/>
  <c r="I28" i="16"/>
  <c r="K28" i="16"/>
  <c r="I29" i="16"/>
  <c r="K29" i="16"/>
  <c r="I30" i="16"/>
  <c r="K30" i="16"/>
  <c r="I31" i="16"/>
  <c r="K31" i="16"/>
  <c r="I32" i="16"/>
  <c r="K32" i="16"/>
  <c r="I34" i="16"/>
  <c r="K34" i="16"/>
  <c r="I35" i="16"/>
  <c r="K35" i="16"/>
  <c r="I36" i="16"/>
  <c r="K36" i="16"/>
  <c r="I37" i="16"/>
  <c r="K37" i="16"/>
  <c r="I38" i="16"/>
  <c r="K38" i="16"/>
  <c r="I4" i="16"/>
  <c r="K4" i="16"/>
  <c r="AE82" i="11" l="1"/>
  <c r="M82" i="11"/>
  <c r="O82" i="11"/>
  <c r="AE83" i="11"/>
  <c r="AD83" i="11"/>
  <c r="AD82" i="11"/>
  <c r="AF82" i="11" s="1"/>
  <c r="M83" i="11"/>
  <c r="O83" i="11"/>
  <c r="U76" i="11"/>
  <c r="AA76" i="11"/>
  <c r="X76" i="11"/>
  <c r="R76" i="11" s="1"/>
  <c r="P76" i="11"/>
  <c r="Y76" i="11"/>
  <c r="AB76" i="11"/>
  <c r="V76" i="11"/>
  <c r="AD75" i="11"/>
  <c r="O75" i="11"/>
  <c r="M75" i="11"/>
  <c r="AF76" i="11"/>
  <c r="AE75" i="11"/>
  <c r="O85" i="12"/>
  <c r="R85" i="12" s="1"/>
  <c r="M85" i="12"/>
  <c r="P85" i="12" s="1"/>
  <c r="N85" i="12"/>
  <c r="Q85" i="12" s="1"/>
  <c r="N84" i="12"/>
  <c r="Q84" i="12" s="1"/>
  <c r="O84" i="12"/>
  <c r="R84" i="12" s="1"/>
  <c r="M84" i="12"/>
  <c r="P84" i="12" s="1"/>
  <c r="O78" i="12"/>
  <c r="R78" i="12" s="1"/>
  <c r="M78" i="12"/>
  <c r="P78" i="12" s="1"/>
  <c r="N78" i="12"/>
  <c r="Q78" i="12" s="1"/>
  <c r="N77" i="12"/>
  <c r="Q77" i="12" s="1"/>
  <c r="O77" i="12"/>
  <c r="R77" i="12" s="1"/>
  <c r="M77" i="12"/>
  <c r="P77" i="12" s="1"/>
  <c r="N71" i="12"/>
  <c r="Q71" i="12" s="1"/>
  <c r="M71" i="12"/>
  <c r="P71" i="12" s="1"/>
  <c r="O71" i="12"/>
  <c r="R71" i="12" s="1"/>
  <c r="N70" i="12"/>
  <c r="Q70" i="12" s="1"/>
  <c r="M70" i="12"/>
  <c r="P70" i="12" s="1"/>
  <c r="O70" i="12"/>
  <c r="R70" i="12" s="1"/>
  <c r="U10" i="15"/>
  <c r="U11" i="15"/>
  <c r="U12" i="15"/>
  <c r="U13" i="15"/>
  <c r="U15" i="15"/>
  <c r="U16" i="15"/>
  <c r="U17" i="15"/>
  <c r="U18" i="15"/>
  <c r="U19" i="15"/>
  <c r="U21" i="15"/>
  <c r="U22" i="15"/>
  <c r="U23" i="15"/>
  <c r="U24" i="15"/>
  <c r="U25" i="15"/>
  <c r="U27" i="15"/>
  <c r="U28" i="15"/>
  <c r="U29" i="15"/>
  <c r="U30" i="15"/>
  <c r="U31" i="15"/>
  <c r="U33" i="15"/>
  <c r="U34" i="15"/>
  <c r="U35" i="15"/>
  <c r="U36" i="15"/>
  <c r="U37" i="15"/>
  <c r="U39" i="15"/>
  <c r="U40" i="15"/>
  <c r="U41" i="15"/>
  <c r="U42" i="15"/>
  <c r="U43" i="15"/>
  <c r="U9" i="15"/>
  <c r="S10" i="15"/>
  <c r="S11" i="15"/>
  <c r="S12" i="15"/>
  <c r="S13" i="15"/>
  <c r="S15" i="15"/>
  <c r="S16" i="15"/>
  <c r="S17" i="15"/>
  <c r="S18" i="15"/>
  <c r="S19" i="15"/>
  <c r="S21" i="15"/>
  <c r="S22" i="15"/>
  <c r="S23" i="15"/>
  <c r="S24" i="15"/>
  <c r="S25" i="15"/>
  <c r="S27" i="15"/>
  <c r="S28" i="15"/>
  <c r="S29" i="15"/>
  <c r="S30" i="15"/>
  <c r="S31" i="15"/>
  <c r="S33" i="15"/>
  <c r="S34" i="15"/>
  <c r="S35" i="15"/>
  <c r="S36" i="15"/>
  <c r="S37" i="15"/>
  <c r="S39" i="15"/>
  <c r="S40" i="15"/>
  <c r="S41" i="15"/>
  <c r="S42" i="15"/>
  <c r="S43" i="15"/>
  <c r="S9" i="15"/>
  <c r="Q10" i="15"/>
  <c r="Q11" i="15"/>
  <c r="Q12" i="15"/>
  <c r="Q13" i="15"/>
  <c r="Q15" i="15"/>
  <c r="Q16" i="15"/>
  <c r="Q17" i="15"/>
  <c r="Q18" i="15"/>
  <c r="Q19" i="15"/>
  <c r="Q21" i="15"/>
  <c r="Q22" i="15"/>
  <c r="Q23" i="15"/>
  <c r="Q24" i="15"/>
  <c r="Q25" i="15"/>
  <c r="Q27" i="15"/>
  <c r="Q28" i="15"/>
  <c r="Q29" i="15"/>
  <c r="Q30" i="15"/>
  <c r="Q31" i="15"/>
  <c r="Q33" i="15"/>
  <c r="Q34" i="15"/>
  <c r="Q35" i="15"/>
  <c r="Q36" i="15"/>
  <c r="Q37" i="15"/>
  <c r="Q39" i="15"/>
  <c r="Q40" i="15"/>
  <c r="Q41" i="15"/>
  <c r="Q42" i="15"/>
  <c r="Q43" i="15"/>
  <c r="Q9" i="15"/>
  <c r="AT57" i="10"/>
  <c r="AU57" i="10"/>
  <c r="AV57" i="10"/>
  <c r="AT58" i="10"/>
  <c r="AU58" i="10"/>
  <c r="AV58" i="10"/>
  <c r="AT59" i="10"/>
  <c r="AU59" i="10"/>
  <c r="AV59" i="10"/>
  <c r="AT60" i="10"/>
  <c r="AU60" i="10"/>
  <c r="BA25" i="10" s="1"/>
  <c r="AV60" i="10"/>
  <c r="AT61" i="10"/>
  <c r="AU61" i="10"/>
  <c r="AV61" i="10"/>
  <c r="AT62" i="10"/>
  <c r="AU62" i="10"/>
  <c r="AV62" i="10"/>
  <c r="AT63" i="10"/>
  <c r="AU63" i="10"/>
  <c r="AV63" i="10"/>
  <c r="BB28" i="10" s="1"/>
  <c r="AT64" i="10"/>
  <c r="AU64" i="10"/>
  <c r="AV64" i="10"/>
  <c r="AT65" i="10"/>
  <c r="AZ30" i="10" s="1"/>
  <c r="AU65" i="10"/>
  <c r="AV65" i="10"/>
  <c r="AT66" i="10"/>
  <c r="AU66" i="10"/>
  <c r="AV66" i="10"/>
  <c r="AT67" i="10"/>
  <c r="AU67" i="10"/>
  <c r="BA32" i="10" s="1"/>
  <c r="AV67" i="10"/>
  <c r="AT68" i="10"/>
  <c r="AU68" i="10"/>
  <c r="AV68" i="10"/>
  <c r="AT69" i="10"/>
  <c r="AU69" i="10"/>
  <c r="AV69" i="10"/>
  <c r="AT70" i="10"/>
  <c r="AU70" i="10"/>
  <c r="AV70" i="10"/>
  <c r="AV56" i="10"/>
  <c r="AU56" i="10"/>
  <c r="AT56" i="10"/>
  <c r="AT22" i="10"/>
  <c r="AU22" i="10"/>
  <c r="AV22" i="10"/>
  <c r="AT23" i="10"/>
  <c r="AU23" i="10"/>
  <c r="AV23" i="10"/>
  <c r="AT24" i="10"/>
  <c r="AU24" i="10"/>
  <c r="AV24" i="10"/>
  <c r="AT25" i="10"/>
  <c r="AU25" i="10"/>
  <c r="AV25" i="10"/>
  <c r="AT26" i="10"/>
  <c r="AU26" i="10"/>
  <c r="AV26" i="10"/>
  <c r="AT27" i="10"/>
  <c r="AU27" i="10"/>
  <c r="AV27" i="10"/>
  <c r="AT28" i="10"/>
  <c r="AU28" i="10"/>
  <c r="AV28" i="10"/>
  <c r="AT29" i="10"/>
  <c r="AU29" i="10"/>
  <c r="AV29" i="10"/>
  <c r="AT30" i="10"/>
  <c r="AU30" i="10"/>
  <c r="AV30" i="10"/>
  <c r="AT31" i="10"/>
  <c r="AU31" i="10"/>
  <c r="AV31" i="10"/>
  <c r="AT32" i="10"/>
  <c r="AU32" i="10"/>
  <c r="AV32" i="10"/>
  <c r="AT33" i="10"/>
  <c r="AU33" i="10"/>
  <c r="AV33" i="10"/>
  <c r="AT34" i="10"/>
  <c r="AU34" i="10"/>
  <c r="AV34" i="10"/>
  <c r="AT35" i="10"/>
  <c r="AU35" i="10"/>
  <c r="AV35" i="10"/>
  <c r="AV21" i="10"/>
  <c r="AU21" i="10"/>
  <c r="AT21" i="10"/>
  <c r="AZ21" i="10" s="1"/>
  <c r="AQ42" i="10"/>
  <c r="AR42" i="10"/>
  <c r="AS42" i="10"/>
  <c r="AQ43" i="10"/>
  <c r="AR43" i="10"/>
  <c r="AS43" i="10"/>
  <c r="AQ44" i="10"/>
  <c r="AR44" i="10"/>
  <c r="BA9" i="10" s="1"/>
  <c r="AS44" i="10"/>
  <c r="AQ45" i="10"/>
  <c r="AR45" i="10"/>
  <c r="AS45" i="10"/>
  <c r="AQ46" i="10"/>
  <c r="AR46" i="10"/>
  <c r="AS46" i="10"/>
  <c r="AQ47" i="10"/>
  <c r="AZ12" i="10" s="1"/>
  <c r="AR47" i="10"/>
  <c r="AS47" i="10"/>
  <c r="AQ48" i="10"/>
  <c r="AR48" i="10"/>
  <c r="AS48" i="10"/>
  <c r="AQ49" i="10"/>
  <c r="AR49" i="10"/>
  <c r="AS49" i="10"/>
  <c r="BB14" i="10" s="1"/>
  <c r="AQ50" i="10"/>
  <c r="AR50" i="10"/>
  <c r="AS50" i="10"/>
  <c r="AQ51" i="10"/>
  <c r="AR51" i="10"/>
  <c r="AS51" i="10"/>
  <c r="AQ52" i="10"/>
  <c r="AR52" i="10"/>
  <c r="AS52" i="10"/>
  <c r="AQ53" i="10"/>
  <c r="AR53" i="10"/>
  <c r="AS53" i="10"/>
  <c r="AQ54" i="10"/>
  <c r="AR54" i="10"/>
  <c r="AS54" i="10"/>
  <c r="AQ55" i="10"/>
  <c r="AZ20" i="10" s="1"/>
  <c r="AR55" i="10"/>
  <c r="AS55" i="10"/>
  <c r="AS41" i="10"/>
  <c r="AR41" i="10"/>
  <c r="AZ9" i="10"/>
  <c r="AZ17" i="10"/>
  <c r="AQ41" i="10"/>
  <c r="AZ6" i="10"/>
  <c r="AQ7" i="10"/>
  <c r="AZ7" i="10" s="1"/>
  <c r="AR7" i="10"/>
  <c r="BA7" i="10" s="1"/>
  <c r="AS7" i="10"/>
  <c r="AQ8" i="10"/>
  <c r="AR8" i="10"/>
  <c r="BA8" i="10" s="1"/>
  <c r="AS8" i="10"/>
  <c r="BB8" i="10" s="1"/>
  <c r="AQ9" i="10"/>
  <c r="AR9" i="10"/>
  <c r="AS9" i="10"/>
  <c r="BB9" i="10" s="1"/>
  <c r="AQ10" i="10"/>
  <c r="AR10" i="10"/>
  <c r="AS10" i="10"/>
  <c r="AQ11" i="10"/>
  <c r="AZ11" i="10" s="1"/>
  <c r="AR11" i="10"/>
  <c r="BA11" i="10" s="1"/>
  <c r="AS11" i="10"/>
  <c r="AQ12" i="10"/>
  <c r="AR12" i="10"/>
  <c r="BA12" i="10" s="1"/>
  <c r="AS12" i="10"/>
  <c r="BB12" i="10" s="1"/>
  <c r="AQ13" i="10"/>
  <c r="AR13" i="10"/>
  <c r="AS13" i="10"/>
  <c r="BB13" i="10" s="1"/>
  <c r="AQ14" i="10"/>
  <c r="AR14" i="10"/>
  <c r="AS14" i="10"/>
  <c r="AQ15" i="10"/>
  <c r="AZ15" i="10" s="1"/>
  <c r="AR15" i="10"/>
  <c r="BA15" i="10" s="1"/>
  <c r="AS15" i="10"/>
  <c r="AQ16" i="10"/>
  <c r="AR16" i="10"/>
  <c r="BA16" i="10" s="1"/>
  <c r="AS16" i="10"/>
  <c r="BB16" i="10" s="1"/>
  <c r="AQ17" i="10"/>
  <c r="AR17" i="10"/>
  <c r="AS17" i="10"/>
  <c r="BB17" i="10" s="1"/>
  <c r="AQ18" i="10"/>
  <c r="AR18" i="10"/>
  <c r="AS18" i="10"/>
  <c r="AQ19" i="10"/>
  <c r="AZ19" i="10" s="1"/>
  <c r="AR19" i="10"/>
  <c r="BA19" i="10" s="1"/>
  <c r="AS19" i="10"/>
  <c r="AQ20" i="10"/>
  <c r="AR20" i="10"/>
  <c r="AS20" i="10"/>
  <c r="BB20" i="10" s="1"/>
  <c r="AS6" i="10"/>
  <c r="AR6" i="10"/>
  <c r="AQ6" i="10"/>
  <c r="BG6" i="10"/>
  <c r="U6" i="11"/>
  <c r="N11" i="12"/>
  <c r="AZ22" i="10"/>
  <c r="BB22" i="10"/>
  <c r="AZ23" i="10"/>
  <c r="BA23" i="10"/>
  <c r="AZ24" i="10"/>
  <c r="BA24" i="10"/>
  <c r="BB24" i="10"/>
  <c r="BC24" i="10" s="1"/>
  <c r="BB25" i="10"/>
  <c r="AZ26" i="10"/>
  <c r="BB26" i="10"/>
  <c r="AZ27" i="10"/>
  <c r="BA27" i="10"/>
  <c r="AZ28" i="10"/>
  <c r="BA28" i="10"/>
  <c r="BA29" i="10"/>
  <c r="BB29" i="10"/>
  <c r="BB30" i="10"/>
  <c r="AZ31" i="10"/>
  <c r="BA31" i="10"/>
  <c r="AZ32" i="10"/>
  <c r="BB32" i="10"/>
  <c r="BA33" i="10"/>
  <c r="BB33" i="10"/>
  <c r="AZ34" i="10"/>
  <c r="BB34" i="10"/>
  <c r="AZ35" i="10"/>
  <c r="BA35" i="10"/>
  <c r="BA21" i="10"/>
  <c r="BB21" i="10"/>
  <c r="BB7" i="10"/>
  <c r="AZ8" i="10"/>
  <c r="BC8" i="10" s="1"/>
  <c r="BA10" i="10"/>
  <c r="BB10" i="10"/>
  <c r="BB11" i="10"/>
  <c r="AZ13" i="10"/>
  <c r="BA13" i="10"/>
  <c r="BA14" i="10"/>
  <c r="BB15" i="10"/>
  <c r="AZ16" i="10"/>
  <c r="BC16" i="10" s="1"/>
  <c r="BA17" i="10"/>
  <c r="BA18" i="10"/>
  <c r="BB18" i="10"/>
  <c r="BB19" i="10"/>
  <c r="BA20" i="10"/>
  <c r="BA6" i="10"/>
  <c r="BB6" i="10"/>
  <c r="AW6" i="10"/>
  <c r="U82" i="11" l="1"/>
  <c r="AA82" i="11"/>
  <c r="X82" i="11"/>
  <c r="R82" i="11" s="1"/>
  <c r="P82" i="11"/>
  <c r="AA83" i="11"/>
  <c r="X83" i="11"/>
  <c r="U83" i="11"/>
  <c r="Q83" i="11" s="1"/>
  <c r="P83" i="11"/>
  <c r="V83" i="11"/>
  <c r="AB83" i="11"/>
  <c r="Y83" i="11"/>
  <c r="AF83" i="11"/>
  <c r="Y82" i="11"/>
  <c r="V82" i="11"/>
  <c r="AB82" i="11"/>
  <c r="U75" i="11"/>
  <c r="AA75" i="11"/>
  <c r="X75" i="11"/>
  <c r="R75" i="11" s="1"/>
  <c r="P75" i="11"/>
  <c r="Y75" i="11"/>
  <c r="V75" i="11"/>
  <c r="AB75" i="11"/>
  <c r="S76" i="11"/>
  <c r="AF75" i="11"/>
  <c r="Q76" i="11"/>
  <c r="S84" i="12"/>
  <c r="S85" i="12"/>
  <c r="S77" i="12"/>
  <c r="S78" i="12"/>
  <c r="S71" i="12"/>
  <c r="S70" i="12"/>
  <c r="BC30" i="10"/>
  <c r="BC34" i="10"/>
  <c r="BB35" i="10"/>
  <c r="BC35" i="10" s="1"/>
  <c r="AZ33" i="10"/>
  <c r="BC33" i="10" s="1"/>
  <c r="BA30" i="10"/>
  <c r="BB27" i="10"/>
  <c r="BC27" i="10" s="1"/>
  <c r="AZ25" i="10"/>
  <c r="BC25" i="10" s="1"/>
  <c r="BA22" i="10"/>
  <c r="BC22" i="10" s="1"/>
  <c r="BC32" i="10"/>
  <c r="BA34" i="10"/>
  <c r="BB31" i="10"/>
  <c r="BC31" i="10" s="1"/>
  <c r="AZ29" i="10"/>
  <c r="BC29" i="10" s="1"/>
  <c r="BA26" i="10"/>
  <c r="BC26" i="10" s="1"/>
  <c r="BB23" i="10"/>
  <c r="BC23" i="10" s="1"/>
  <c r="BC28" i="10"/>
  <c r="BC21" i="10"/>
  <c r="AZ14" i="10"/>
  <c r="BC14" i="10" s="1"/>
  <c r="BC13" i="10"/>
  <c r="AZ18" i="10"/>
  <c r="BC18" i="10" s="1"/>
  <c r="AZ10" i="10"/>
  <c r="BC10" i="10" s="1"/>
  <c r="BC15" i="10"/>
  <c r="BC7" i="10"/>
  <c r="BC9" i="10"/>
  <c r="BC19" i="10"/>
  <c r="BC11" i="10"/>
  <c r="BC20" i="10"/>
  <c r="BC12" i="10"/>
  <c r="BC17" i="10"/>
  <c r="BC6" i="10"/>
  <c r="D75" i="12"/>
  <c r="D76" i="12"/>
  <c r="D79" i="12"/>
  <c r="D80" i="12"/>
  <c r="D81" i="12"/>
  <c r="D82" i="12"/>
  <c r="D83" i="12"/>
  <c r="D86" i="12"/>
  <c r="D87" i="12"/>
  <c r="D67" i="12"/>
  <c r="D68" i="12"/>
  <c r="D69" i="12"/>
  <c r="D73" i="12"/>
  <c r="D74" i="12"/>
  <c r="C72" i="12"/>
  <c r="D72" i="12" s="1"/>
  <c r="D20" i="12"/>
  <c r="E20" i="12" s="1"/>
  <c r="F20" i="12" s="1"/>
  <c r="G20" i="12" s="1"/>
  <c r="E44" i="12"/>
  <c r="F44" i="12" s="1"/>
  <c r="G44" i="12" s="1"/>
  <c r="D16" i="12"/>
  <c r="D17" i="12"/>
  <c r="E17" i="12" s="1"/>
  <c r="D18" i="12"/>
  <c r="D19" i="12"/>
  <c r="D21" i="12"/>
  <c r="D22" i="12"/>
  <c r="D23" i="12"/>
  <c r="D24" i="12"/>
  <c r="D25" i="12"/>
  <c r="E25" i="12" s="1"/>
  <c r="F25" i="12" s="1"/>
  <c r="D26" i="12"/>
  <c r="D27" i="12"/>
  <c r="D28" i="12"/>
  <c r="D29" i="12"/>
  <c r="E38" i="12"/>
  <c r="E39" i="12"/>
  <c r="E40" i="12"/>
  <c r="F40" i="12" s="1"/>
  <c r="G40" i="12" s="1"/>
  <c r="E41" i="12"/>
  <c r="F41" i="12" s="1"/>
  <c r="G41" i="12" s="1"/>
  <c r="I41" i="12" s="1"/>
  <c r="E42" i="12"/>
  <c r="F42" i="12" s="1"/>
  <c r="G42" i="12" s="1"/>
  <c r="D15" i="12"/>
  <c r="C33" i="12"/>
  <c r="F94" i="11"/>
  <c r="F115" i="11"/>
  <c r="G115" i="11" s="1"/>
  <c r="H115" i="11" s="1"/>
  <c r="F116" i="11"/>
  <c r="G116" i="11" s="1"/>
  <c r="H116" i="11" s="1"/>
  <c r="J116" i="11" s="1"/>
  <c r="K116" i="11" s="1"/>
  <c r="O116" i="11" s="1"/>
  <c r="AB116" i="11" s="1"/>
  <c r="F117" i="11"/>
  <c r="G117" i="11" s="1"/>
  <c r="H117" i="11" s="1"/>
  <c r="J117" i="11" s="1"/>
  <c r="K117" i="11" s="1"/>
  <c r="O117" i="11" s="1"/>
  <c r="Y117" i="11" s="1"/>
  <c r="F118" i="11"/>
  <c r="G118" i="11" s="1"/>
  <c r="H118" i="11" s="1"/>
  <c r="F119" i="11"/>
  <c r="G119" i="11" s="1"/>
  <c r="H119" i="11" s="1"/>
  <c r="F120" i="11"/>
  <c r="G120" i="11" s="1"/>
  <c r="H120" i="11" s="1"/>
  <c r="J120" i="11" s="1"/>
  <c r="K120" i="11" s="1"/>
  <c r="M120" i="11" s="1"/>
  <c r="F121" i="11"/>
  <c r="G121" i="11" s="1"/>
  <c r="H121" i="11" s="1"/>
  <c r="J121" i="11" s="1"/>
  <c r="K121" i="11" s="1"/>
  <c r="M121" i="11" s="1"/>
  <c r="X121" i="11" s="1"/>
  <c r="F122" i="11"/>
  <c r="G122" i="11"/>
  <c r="H122" i="11" s="1"/>
  <c r="F123" i="11"/>
  <c r="G123" i="11" s="1"/>
  <c r="H123" i="11" s="1"/>
  <c r="E72" i="11"/>
  <c r="E73" i="11"/>
  <c r="E74" i="11"/>
  <c r="E77" i="11"/>
  <c r="F77" i="11" s="1"/>
  <c r="E78" i="11"/>
  <c r="F78" i="11" s="1"/>
  <c r="E79" i="11"/>
  <c r="E80" i="11"/>
  <c r="E81" i="11"/>
  <c r="E84" i="11"/>
  <c r="E85" i="11"/>
  <c r="F85" i="11"/>
  <c r="F84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F33" i="11"/>
  <c r="G33" i="11" s="1"/>
  <c r="H33" i="11" s="1"/>
  <c r="J33" i="11" s="1"/>
  <c r="F34" i="11"/>
  <c r="F35" i="11"/>
  <c r="G35" i="11" s="1"/>
  <c r="H35" i="11" s="1"/>
  <c r="F36" i="11"/>
  <c r="G36" i="11" s="1"/>
  <c r="H36" i="11" s="1"/>
  <c r="J36" i="11" s="1"/>
  <c r="F37" i="11"/>
  <c r="G37" i="11" s="1"/>
  <c r="H37" i="11" s="1"/>
  <c r="F38" i="11"/>
  <c r="G38" i="11" s="1"/>
  <c r="H38" i="11" s="1"/>
  <c r="J38" i="11" s="1"/>
  <c r="F39" i="11"/>
  <c r="G39" i="11" s="1"/>
  <c r="H39" i="11" s="1"/>
  <c r="J39" i="11" s="1"/>
  <c r="F40" i="11"/>
  <c r="G40" i="11" s="1"/>
  <c r="H40" i="11" s="1"/>
  <c r="F41" i="11"/>
  <c r="G41" i="11" s="1"/>
  <c r="H41" i="11" s="1"/>
  <c r="J41" i="11" s="1"/>
  <c r="E12" i="11"/>
  <c r="F27" i="11"/>
  <c r="G27" i="11" s="1"/>
  <c r="R83" i="11" l="1"/>
  <c r="S82" i="11"/>
  <c r="S83" i="11"/>
  <c r="Q82" i="11"/>
  <c r="S75" i="11"/>
  <c r="Q75" i="11"/>
  <c r="E36" i="12"/>
  <c r="F36" i="12" s="1"/>
  <c r="G36" i="12" s="1"/>
  <c r="I36" i="12" s="1"/>
  <c r="E37" i="12"/>
  <c r="F37" i="12" s="1"/>
  <c r="G37" i="12" s="1"/>
  <c r="I37" i="12" s="1"/>
  <c r="E43" i="12"/>
  <c r="F43" i="12" s="1"/>
  <c r="G43" i="12" s="1"/>
  <c r="I43" i="12" s="1"/>
  <c r="F38" i="12"/>
  <c r="G38" i="12" s="1"/>
  <c r="I38" i="12" s="1"/>
  <c r="F39" i="12"/>
  <c r="G39" i="12" s="1"/>
  <c r="I39" i="12" s="1"/>
  <c r="H41" i="12"/>
  <c r="J41" i="12"/>
  <c r="H44" i="12"/>
  <c r="I44" i="12"/>
  <c r="H40" i="12"/>
  <c r="I40" i="12"/>
  <c r="I42" i="12"/>
  <c r="H42" i="12"/>
  <c r="T120" i="11"/>
  <c r="AD120" i="11" s="1"/>
  <c r="T117" i="11"/>
  <c r="AD117" i="11" s="1"/>
  <c r="W117" i="11"/>
  <c r="AE117" i="11" s="1"/>
  <c r="M117" i="11"/>
  <c r="X117" i="11" s="1"/>
  <c r="M116" i="11"/>
  <c r="U116" i="11" s="1"/>
  <c r="Z117" i="11"/>
  <c r="Z116" i="11"/>
  <c r="O121" i="11"/>
  <c r="AB121" i="11" s="1"/>
  <c r="O120" i="11"/>
  <c r="AB120" i="11" s="1"/>
  <c r="U120" i="11"/>
  <c r="P121" i="11"/>
  <c r="P116" i="11"/>
  <c r="Z120" i="11"/>
  <c r="W116" i="11"/>
  <c r="AE116" i="11" s="1"/>
  <c r="T116" i="11"/>
  <c r="Z121" i="11"/>
  <c r="W121" i="11"/>
  <c r="T121" i="11"/>
  <c r="AD121" i="11" s="1"/>
  <c r="W120" i="11"/>
  <c r="AE120" i="11" s="1"/>
  <c r="AB117" i="11"/>
  <c r="V116" i="11"/>
  <c r="V120" i="11"/>
  <c r="Y116" i="11"/>
  <c r="AA117" i="11"/>
  <c r="S117" i="11" s="1"/>
  <c r="AA121" i="11"/>
  <c r="U117" i="11"/>
  <c r="U121" i="11"/>
  <c r="X116" i="11"/>
  <c r="V117" i="11"/>
  <c r="X120" i="11"/>
  <c r="AE121" i="11"/>
  <c r="AA116" i="11"/>
  <c r="S116" i="11" s="1"/>
  <c r="AA120" i="11"/>
  <c r="I121" i="11"/>
  <c r="G34" i="11"/>
  <c r="H34" i="11" s="1"/>
  <c r="I34" i="11" s="1"/>
  <c r="I117" i="11"/>
  <c r="I120" i="11"/>
  <c r="I122" i="11"/>
  <c r="J122" i="11"/>
  <c r="I119" i="11"/>
  <c r="J119" i="11"/>
  <c r="I116" i="11"/>
  <c r="I123" i="11"/>
  <c r="J123" i="11"/>
  <c r="I118" i="11"/>
  <c r="J118" i="11"/>
  <c r="I115" i="11"/>
  <c r="J115" i="11"/>
  <c r="J37" i="11"/>
  <c r="I37" i="11"/>
  <c r="I41" i="11"/>
  <c r="Z36" i="11"/>
  <c r="K36" i="11"/>
  <c r="T36" i="11"/>
  <c r="AD36" i="11" s="1"/>
  <c r="W36" i="11"/>
  <c r="AE36" i="11" s="1"/>
  <c r="I40" i="11"/>
  <c r="J40" i="11"/>
  <c r="Z39" i="11"/>
  <c r="T39" i="11"/>
  <c r="K39" i="11"/>
  <c r="W39" i="11"/>
  <c r="AE39" i="11" s="1"/>
  <c r="Z41" i="11"/>
  <c r="T41" i="11"/>
  <c r="AD41" i="11" s="1"/>
  <c r="W41" i="11"/>
  <c r="AE41" i="11" s="1"/>
  <c r="K41" i="11"/>
  <c r="I35" i="11"/>
  <c r="J35" i="11"/>
  <c r="I39" i="11"/>
  <c r="W38" i="11"/>
  <c r="AE38" i="11" s="1"/>
  <c r="Z38" i="11"/>
  <c r="T38" i="11"/>
  <c r="AD38" i="11" s="1"/>
  <c r="K38" i="11"/>
  <c r="Z33" i="11"/>
  <c r="T33" i="11"/>
  <c r="AD33" i="11" s="1"/>
  <c r="W33" i="11"/>
  <c r="AE33" i="11" s="1"/>
  <c r="K33" i="11"/>
  <c r="I33" i="11"/>
  <c r="I38" i="11"/>
  <c r="I36" i="11"/>
  <c r="AD39" i="11" l="1"/>
  <c r="AF39" i="11" s="1"/>
  <c r="H36" i="12"/>
  <c r="H43" i="12"/>
  <c r="J37" i="12"/>
  <c r="H39" i="12"/>
  <c r="J39" i="12"/>
  <c r="J43" i="12"/>
  <c r="J38" i="12"/>
  <c r="H37" i="12"/>
  <c r="H38" i="12"/>
  <c r="J42" i="12"/>
  <c r="J40" i="12"/>
  <c r="J36" i="12"/>
  <c r="J44" i="12"/>
  <c r="R116" i="11"/>
  <c r="AF120" i="11"/>
  <c r="P117" i="11"/>
  <c r="V121" i="11"/>
  <c r="Q121" i="11" s="1"/>
  <c r="Y120" i="11"/>
  <c r="Y121" i="11"/>
  <c r="R121" i="11" s="1"/>
  <c r="P120" i="11"/>
  <c r="Q120" i="11"/>
  <c r="AD116" i="11"/>
  <c r="AF116" i="11" s="1"/>
  <c r="R117" i="11"/>
  <c r="S121" i="11"/>
  <c r="R120" i="11"/>
  <c r="K118" i="11"/>
  <c r="Z118" i="11"/>
  <c r="T118" i="11"/>
  <c r="AD118" i="11" s="1"/>
  <c r="W118" i="11"/>
  <c r="AE118" i="11" s="1"/>
  <c r="Q116" i="11"/>
  <c r="K119" i="11"/>
  <c r="T119" i="11"/>
  <c r="AD119" i="11" s="1"/>
  <c r="Z119" i="11"/>
  <c r="W119" i="11"/>
  <c r="AE119" i="11" s="1"/>
  <c r="S120" i="11"/>
  <c r="K115" i="11"/>
  <c r="Z115" i="11"/>
  <c r="W115" i="11"/>
  <c r="T115" i="11"/>
  <c r="AD115" i="11" s="1"/>
  <c r="K123" i="11"/>
  <c r="Z123" i="11"/>
  <c r="T123" i="11"/>
  <c r="AD123" i="11" s="1"/>
  <c r="W123" i="11"/>
  <c r="AE123" i="11" s="1"/>
  <c r="AF38" i="11"/>
  <c r="AF41" i="11"/>
  <c r="K122" i="11"/>
  <c r="T122" i="11"/>
  <c r="AD122" i="11" s="1"/>
  <c r="Z122" i="11"/>
  <c r="W122" i="11"/>
  <c r="AE122" i="11" s="1"/>
  <c r="Q117" i="11"/>
  <c r="AF117" i="11"/>
  <c r="AF121" i="11"/>
  <c r="AF36" i="11"/>
  <c r="AF33" i="11"/>
  <c r="J34" i="11"/>
  <c r="O38" i="11"/>
  <c r="M38" i="11"/>
  <c r="W35" i="11"/>
  <c r="AE35" i="11" s="1"/>
  <c r="Z35" i="11"/>
  <c r="K35" i="11"/>
  <c r="T35" i="11"/>
  <c r="AD35" i="11" s="1"/>
  <c r="M39" i="11"/>
  <c r="O39" i="11"/>
  <c r="M36" i="11"/>
  <c r="O36" i="11"/>
  <c r="T37" i="11"/>
  <c r="AD37" i="11" s="1"/>
  <c r="K37" i="11"/>
  <c r="W37" i="11"/>
  <c r="AE37" i="11" s="1"/>
  <c r="Z37" i="11"/>
  <c r="O33" i="11"/>
  <c r="M33" i="11"/>
  <c r="M41" i="11"/>
  <c r="O41" i="11"/>
  <c r="K40" i="11"/>
  <c r="W40" i="11"/>
  <c r="AE40" i="11" s="1"/>
  <c r="T40" i="11"/>
  <c r="Z40" i="11"/>
  <c r="AD40" i="11" l="1"/>
  <c r="AF35" i="11"/>
  <c r="M119" i="11"/>
  <c r="O119" i="11"/>
  <c r="AF122" i="11"/>
  <c r="AF118" i="11"/>
  <c r="M115" i="11"/>
  <c r="O115" i="11"/>
  <c r="M123" i="11"/>
  <c r="O123" i="11"/>
  <c r="AF123" i="11"/>
  <c r="M122" i="11"/>
  <c r="O122" i="11"/>
  <c r="AF119" i="11"/>
  <c r="M118" i="11"/>
  <c r="O118" i="11"/>
  <c r="AE115" i="11"/>
  <c r="AF37" i="11"/>
  <c r="T34" i="11"/>
  <c r="AD34" i="11" s="1"/>
  <c r="K34" i="11"/>
  <c r="W34" i="11"/>
  <c r="AE34" i="11" s="1"/>
  <c r="Z34" i="11"/>
  <c r="AB39" i="11"/>
  <c r="Y39" i="11"/>
  <c r="V39" i="11"/>
  <c r="M40" i="11"/>
  <c r="O40" i="11"/>
  <c r="Y41" i="11"/>
  <c r="V41" i="11"/>
  <c r="AB41" i="11"/>
  <c r="AA39" i="11"/>
  <c r="U39" i="11"/>
  <c r="X39" i="11"/>
  <c r="P39" i="11"/>
  <c r="X41" i="11"/>
  <c r="AA41" i="11"/>
  <c r="U41" i="11"/>
  <c r="P41" i="11"/>
  <c r="M37" i="11"/>
  <c r="O37" i="11"/>
  <c r="AA36" i="11"/>
  <c r="U36" i="11"/>
  <c r="X36" i="11"/>
  <c r="P36" i="11"/>
  <c r="M35" i="11"/>
  <c r="O35" i="11"/>
  <c r="X38" i="11"/>
  <c r="R38" i="11" s="1"/>
  <c r="AA38" i="11"/>
  <c r="U38" i="11"/>
  <c r="P38" i="11"/>
  <c r="Y33" i="11"/>
  <c r="AB33" i="11"/>
  <c r="V33" i="11"/>
  <c r="X33" i="11"/>
  <c r="AA33" i="11"/>
  <c r="U33" i="11"/>
  <c r="P33" i="11"/>
  <c r="Y36" i="11"/>
  <c r="AB36" i="11"/>
  <c r="V36" i="11"/>
  <c r="Y38" i="11"/>
  <c r="V38" i="11"/>
  <c r="AB38" i="11"/>
  <c r="AF40" i="11" l="1"/>
  <c r="AA122" i="11"/>
  <c r="U122" i="11"/>
  <c r="X122" i="11"/>
  <c r="P122" i="11"/>
  <c r="V115" i="11"/>
  <c r="Y115" i="11"/>
  <c r="AB115" i="11"/>
  <c r="U115" i="11"/>
  <c r="Q115" i="11" s="1"/>
  <c r="AA115" i="11"/>
  <c r="X115" i="11"/>
  <c r="P115" i="11"/>
  <c r="AA118" i="11"/>
  <c r="X118" i="11"/>
  <c r="U118" i="11"/>
  <c r="P118" i="11"/>
  <c r="V123" i="11"/>
  <c r="AB123" i="11"/>
  <c r="Y123" i="11"/>
  <c r="AF34" i="11"/>
  <c r="U123" i="11"/>
  <c r="AA123" i="11"/>
  <c r="X123" i="11"/>
  <c r="P123" i="11"/>
  <c r="V119" i="11"/>
  <c r="Y119" i="11"/>
  <c r="AB119" i="11"/>
  <c r="V122" i="11"/>
  <c r="Y122" i="11"/>
  <c r="AB122" i="11"/>
  <c r="AB118" i="11"/>
  <c r="V118" i="11"/>
  <c r="Y118" i="11"/>
  <c r="R118" i="11" s="1"/>
  <c r="AF115" i="11"/>
  <c r="U119" i="11"/>
  <c r="X119" i="11"/>
  <c r="AA119" i="11"/>
  <c r="P119" i="11"/>
  <c r="S41" i="11"/>
  <c r="S33" i="11"/>
  <c r="S39" i="11"/>
  <c r="O34" i="11"/>
  <c r="M34" i="11"/>
  <c r="R39" i="11"/>
  <c r="Q36" i="11"/>
  <c r="R33" i="11"/>
  <c r="V35" i="11"/>
  <c r="Y35" i="11"/>
  <c r="AB35" i="11"/>
  <c r="S36" i="11"/>
  <c r="R41" i="11"/>
  <c r="X35" i="11"/>
  <c r="U35" i="11"/>
  <c r="AA35" i="11"/>
  <c r="P35" i="11"/>
  <c r="AB37" i="11"/>
  <c r="V37" i="11"/>
  <c r="Y37" i="11"/>
  <c r="U37" i="11"/>
  <c r="X37" i="11"/>
  <c r="AA37" i="11"/>
  <c r="P37" i="11"/>
  <c r="Q38" i="11"/>
  <c r="V40" i="11"/>
  <c r="AB40" i="11"/>
  <c r="Y40" i="11"/>
  <c r="Q33" i="11"/>
  <c r="S38" i="11"/>
  <c r="R36" i="11"/>
  <c r="Q41" i="11"/>
  <c r="Q39" i="11"/>
  <c r="U40" i="11"/>
  <c r="AA40" i="11"/>
  <c r="X40" i="11"/>
  <c r="P40" i="11"/>
  <c r="S123" i="11" l="1"/>
  <c r="R119" i="11"/>
  <c r="Q118" i="11"/>
  <c r="R122" i="11"/>
  <c r="Q123" i="11"/>
  <c r="Q119" i="11"/>
  <c r="S119" i="11"/>
  <c r="R123" i="11"/>
  <c r="R115" i="11"/>
  <c r="Q122" i="11"/>
  <c r="S40" i="11"/>
  <c r="S118" i="11"/>
  <c r="S115" i="11"/>
  <c r="S122" i="11"/>
  <c r="AA34" i="11"/>
  <c r="U34" i="11"/>
  <c r="X34" i="11"/>
  <c r="P34" i="11"/>
  <c r="V34" i="11"/>
  <c r="AB34" i="11"/>
  <c r="Y34" i="11"/>
  <c r="Q40" i="11"/>
  <c r="S37" i="11"/>
  <c r="Q37" i="11"/>
  <c r="R35" i="11"/>
  <c r="R40" i="11"/>
  <c r="S35" i="11"/>
  <c r="R37" i="11"/>
  <c r="Q35" i="11"/>
  <c r="Q34" i="11" l="1"/>
  <c r="S34" i="11"/>
  <c r="R34" i="11"/>
  <c r="L63" i="10" l="1"/>
  <c r="M63" i="10" s="1"/>
  <c r="I63" i="10"/>
  <c r="I65" i="10"/>
  <c r="L65" i="10" s="1"/>
  <c r="M65" i="10" s="1"/>
  <c r="I66" i="10"/>
  <c r="L66" i="10" s="1"/>
  <c r="M66" i="10" s="1"/>
  <c r="I67" i="10"/>
  <c r="L67" i="10" s="1"/>
  <c r="M67" i="10" s="1"/>
  <c r="I68" i="10"/>
  <c r="L68" i="10" s="1"/>
  <c r="M68" i="10" s="1"/>
  <c r="I69" i="10"/>
  <c r="L69" i="10" s="1"/>
  <c r="M69" i="10" s="1"/>
  <c r="I70" i="10"/>
  <c r="L70" i="10" s="1"/>
  <c r="M70" i="10" s="1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41" i="10"/>
  <c r="H64" i="10"/>
  <c r="I64" i="10" s="1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T26" i="10"/>
  <c r="U26" i="10"/>
  <c r="T27" i="10"/>
  <c r="U27" i="10"/>
  <c r="T28" i="10"/>
  <c r="U28" i="10"/>
  <c r="T29" i="10"/>
  <c r="U29" i="10"/>
  <c r="T30" i="10"/>
  <c r="U30" i="10"/>
  <c r="T31" i="10"/>
  <c r="U31" i="10"/>
  <c r="T32" i="10"/>
  <c r="U32" i="10"/>
  <c r="T33" i="10"/>
  <c r="U33" i="10"/>
  <c r="T34" i="10"/>
  <c r="U34" i="10"/>
  <c r="T35" i="10"/>
  <c r="U35" i="10"/>
  <c r="I35" i="10"/>
  <c r="S35" i="10" s="1"/>
  <c r="I34" i="10"/>
  <c r="S34" i="10" s="1"/>
  <c r="I33" i="10"/>
  <c r="L33" i="10" s="1"/>
  <c r="M33" i="10" s="1"/>
  <c r="I32" i="10"/>
  <c r="L32" i="10" s="1"/>
  <c r="M32" i="10" s="1"/>
  <c r="I31" i="10"/>
  <c r="S31" i="10" s="1"/>
  <c r="I30" i="10"/>
  <c r="S30" i="10" s="1"/>
  <c r="I28" i="10"/>
  <c r="S28" i="10" s="1"/>
  <c r="I27" i="10"/>
  <c r="L27" i="10" s="1"/>
  <c r="M27" i="10" s="1"/>
  <c r="I26" i="10"/>
  <c r="S26" i="10" s="1"/>
  <c r="I25" i="10"/>
  <c r="L25" i="10" s="1"/>
  <c r="M25" i="10" s="1"/>
  <c r="I24" i="10"/>
  <c r="L24" i="10" s="1"/>
  <c r="M24" i="10" s="1"/>
  <c r="I23" i="10"/>
  <c r="L23" i="10" s="1"/>
  <c r="M23" i="10" s="1"/>
  <c r="I22" i="10"/>
  <c r="L22" i="10" s="1"/>
  <c r="M22" i="10" s="1"/>
  <c r="I21" i="10"/>
  <c r="L21" i="10" s="1"/>
  <c r="M21" i="10" s="1"/>
  <c r="I20" i="10"/>
  <c r="L20" i="10" s="1"/>
  <c r="M20" i="10" s="1"/>
  <c r="I19" i="10"/>
  <c r="L19" i="10" s="1"/>
  <c r="M19" i="10" s="1"/>
  <c r="I18" i="10"/>
  <c r="L18" i="10" s="1"/>
  <c r="M18" i="10" s="1"/>
  <c r="I17" i="10"/>
  <c r="L17" i="10" s="1"/>
  <c r="M17" i="10" s="1"/>
  <c r="I16" i="10"/>
  <c r="L16" i="10" s="1"/>
  <c r="M16" i="10" s="1"/>
  <c r="I15" i="10"/>
  <c r="L15" i="10" s="1"/>
  <c r="M15" i="10" s="1"/>
  <c r="I14" i="10"/>
  <c r="L14" i="10" s="1"/>
  <c r="M14" i="10" s="1"/>
  <c r="I13" i="10"/>
  <c r="L13" i="10" s="1"/>
  <c r="M13" i="10" s="1"/>
  <c r="I12" i="10"/>
  <c r="L12" i="10" s="1"/>
  <c r="M12" i="10" s="1"/>
  <c r="I11" i="10"/>
  <c r="L11" i="10" s="1"/>
  <c r="M11" i="10" s="1"/>
  <c r="I10" i="10"/>
  <c r="L10" i="10" s="1"/>
  <c r="M10" i="10" s="1"/>
  <c r="I9" i="10"/>
  <c r="L9" i="10" s="1"/>
  <c r="M9" i="10" s="1"/>
  <c r="I8" i="10"/>
  <c r="L8" i="10" s="1"/>
  <c r="M8" i="10" s="1"/>
  <c r="I7" i="10"/>
  <c r="I6" i="10"/>
  <c r="H29" i="10"/>
  <c r="I29" i="10" s="1"/>
  <c r="D20" i="10"/>
  <c r="L64" i="10" l="1"/>
  <c r="M64" i="10" s="1"/>
  <c r="S33" i="10"/>
  <c r="L31" i="10"/>
  <c r="M31" i="10" s="1"/>
  <c r="L30" i="10"/>
  <c r="M30" i="10" s="1"/>
  <c r="S32" i="10"/>
  <c r="L34" i="10"/>
  <c r="M34" i="10" s="1"/>
  <c r="S29" i="10"/>
  <c r="L29" i="10"/>
  <c r="M29" i="10" s="1"/>
  <c r="L35" i="10"/>
  <c r="M35" i="10" s="1"/>
  <c r="L28" i="10"/>
  <c r="M28" i="10" s="1"/>
  <c r="S27" i="10"/>
  <c r="L26" i="10"/>
  <c r="M26" i="10" s="1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58" i="9"/>
  <c r="F3" i="8"/>
  <c r="M7" i="14"/>
  <c r="M8" i="14"/>
  <c r="M9" i="14"/>
  <c r="M10" i="14"/>
  <c r="M11" i="14"/>
  <c r="A7" i="14"/>
  <c r="I12" i="14" s="1"/>
  <c r="M3" i="14" l="1"/>
  <c r="M6" i="14"/>
  <c r="M13" i="14"/>
  <c r="M5" i="14"/>
  <c r="M12" i="14"/>
  <c r="M4" i="14"/>
  <c r="I6" i="14"/>
  <c r="L6" i="14" s="1"/>
  <c r="J12" i="14"/>
  <c r="K12" i="14"/>
  <c r="L12" i="14"/>
  <c r="I9" i="14"/>
  <c r="I13" i="14"/>
  <c r="I7" i="14"/>
  <c r="I10" i="14"/>
  <c r="I4" i="14"/>
  <c r="I8" i="14"/>
  <c r="I11" i="14"/>
  <c r="I5" i="14"/>
  <c r="I3" i="14"/>
  <c r="I4" i="13"/>
  <c r="I5" i="13"/>
  <c r="J5" i="13" s="1"/>
  <c r="I6" i="13"/>
  <c r="J6" i="13" s="1"/>
  <c r="I7" i="13"/>
  <c r="J7" i="13" s="1"/>
  <c r="I8" i="13"/>
  <c r="I9" i="13"/>
  <c r="J9" i="13" s="1"/>
  <c r="I10" i="13"/>
  <c r="J10" i="13" s="1"/>
  <c r="I11" i="13"/>
  <c r="J11" i="13" s="1"/>
  <c r="I12" i="13"/>
  <c r="J12" i="13" s="1"/>
  <c r="I13" i="13"/>
  <c r="J13" i="13" s="1"/>
  <c r="I14" i="13"/>
  <c r="J14" i="13" s="1"/>
  <c r="I15" i="13"/>
  <c r="J15" i="13" s="1"/>
  <c r="I16" i="13"/>
  <c r="I17" i="13"/>
  <c r="J17" i="13" s="1"/>
  <c r="I18" i="13"/>
  <c r="J18" i="13" s="1"/>
  <c r="I19" i="13"/>
  <c r="J19" i="13" s="1"/>
  <c r="I20" i="13"/>
  <c r="J20" i="13" s="1"/>
  <c r="I21" i="13"/>
  <c r="J21" i="13" s="1"/>
  <c r="I22" i="13"/>
  <c r="J22" i="13" s="1"/>
  <c r="I23" i="13"/>
  <c r="J23" i="13" s="1"/>
  <c r="I3" i="13"/>
  <c r="F27" i="8"/>
  <c r="P3" i="8"/>
  <c r="M3" i="8"/>
  <c r="J3" i="8"/>
  <c r="F28" i="8"/>
  <c r="G28" i="8"/>
  <c r="H28" i="8"/>
  <c r="F29" i="8"/>
  <c r="G29" i="8"/>
  <c r="H29" i="8"/>
  <c r="O29" i="8" s="1"/>
  <c r="F30" i="8"/>
  <c r="G30" i="8"/>
  <c r="K30" i="8" s="1"/>
  <c r="H30" i="8"/>
  <c r="F31" i="8"/>
  <c r="G31" i="8"/>
  <c r="H31" i="8"/>
  <c r="O31" i="8" s="1"/>
  <c r="F32" i="8"/>
  <c r="G32" i="8"/>
  <c r="K32" i="8" s="1"/>
  <c r="H32" i="8"/>
  <c r="F33" i="8"/>
  <c r="G33" i="8"/>
  <c r="Q33" i="8" s="1"/>
  <c r="H33" i="8"/>
  <c r="O33" i="8" s="1"/>
  <c r="F34" i="8"/>
  <c r="G34" i="8"/>
  <c r="K34" i="8" s="1"/>
  <c r="H34" i="8"/>
  <c r="F35" i="8"/>
  <c r="G35" i="8"/>
  <c r="H35" i="8"/>
  <c r="O35" i="8" s="1"/>
  <c r="F36" i="8"/>
  <c r="G36" i="8"/>
  <c r="Q36" i="8" s="1"/>
  <c r="H36" i="8"/>
  <c r="O36" i="8" s="1"/>
  <c r="F37" i="8"/>
  <c r="G37" i="8"/>
  <c r="H37" i="8"/>
  <c r="F38" i="8"/>
  <c r="G38" i="8"/>
  <c r="H38" i="8"/>
  <c r="F39" i="8"/>
  <c r="G39" i="8"/>
  <c r="H39" i="8"/>
  <c r="O39" i="8" s="1"/>
  <c r="F40" i="8"/>
  <c r="G40" i="8"/>
  <c r="N40" i="8" s="1"/>
  <c r="H40" i="8"/>
  <c r="F41" i="8"/>
  <c r="G41" i="8"/>
  <c r="Q41" i="8" s="1"/>
  <c r="H41" i="8"/>
  <c r="O41" i="8" s="1"/>
  <c r="F42" i="8"/>
  <c r="G42" i="8"/>
  <c r="K42" i="8" s="1"/>
  <c r="H42" i="8"/>
  <c r="F43" i="8"/>
  <c r="G43" i="8"/>
  <c r="H43" i="8"/>
  <c r="O43" i="8" s="1"/>
  <c r="F44" i="8"/>
  <c r="G44" i="8"/>
  <c r="K44" i="8" s="1"/>
  <c r="H44" i="8"/>
  <c r="F45" i="8"/>
  <c r="G45" i="8"/>
  <c r="H45" i="8"/>
  <c r="O45" i="8" s="1"/>
  <c r="F46" i="8"/>
  <c r="G46" i="8"/>
  <c r="K46" i="8" s="1"/>
  <c r="H46" i="8"/>
  <c r="F47" i="8"/>
  <c r="G47" i="8"/>
  <c r="H47" i="8"/>
  <c r="O47" i="8" s="1"/>
  <c r="F48" i="8"/>
  <c r="G48" i="8"/>
  <c r="H48" i="8"/>
  <c r="H27" i="8"/>
  <c r="G27" i="8"/>
  <c r="E73" i="12"/>
  <c r="E72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G49" i="12"/>
  <c r="E35" i="12"/>
  <c r="E34" i="12"/>
  <c r="E33" i="12"/>
  <c r="E32" i="12"/>
  <c r="E31" i="12"/>
  <c r="E30" i="12"/>
  <c r="E29" i="12"/>
  <c r="E28" i="12"/>
  <c r="E27" i="12"/>
  <c r="E26" i="12"/>
  <c r="E24" i="12"/>
  <c r="E23" i="12"/>
  <c r="E22" i="12"/>
  <c r="E21" i="12"/>
  <c r="E19" i="12"/>
  <c r="E18" i="12"/>
  <c r="E16" i="12"/>
  <c r="G5" i="12"/>
  <c r="G4" i="12"/>
  <c r="F114" i="11"/>
  <c r="G114" i="11" s="1"/>
  <c r="H114" i="11" s="1"/>
  <c r="J114" i="11" s="1"/>
  <c r="F113" i="11"/>
  <c r="G113" i="11" s="1"/>
  <c r="H113" i="11" s="1"/>
  <c r="J113" i="11" s="1"/>
  <c r="F112" i="11"/>
  <c r="G112" i="11" s="1"/>
  <c r="H112" i="11" s="1"/>
  <c r="J112" i="11" s="1"/>
  <c r="F111" i="11"/>
  <c r="G111" i="11" s="1"/>
  <c r="H111" i="11" s="1"/>
  <c r="J111" i="11" s="1"/>
  <c r="F110" i="11"/>
  <c r="G110" i="11" s="1"/>
  <c r="H110" i="11" s="1"/>
  <c r="J110" i="11" s="1"/>
  <c r="F109" i="11"/>
  <c r="G109" i="11" s="1"/>
  <c r="H109" i="11" s="1"/>
  <c r="J109" i="11" s="1"/>
  <c r="F108" i="11"/>
  <c r="G108" i="11" s="1"/>
  <c r="H108" i="11" s="1"/>
  <c r="J108" i="11" s="1"/>
  <c r="F107" i="11"/>
  <c r="G107" i="11" s="1"/>
  <c r="H107" i="11" s="1"/>
  <c r="J107" i="11" s="1"/>
  <c r="F106" i="11"/>
  <c r="G106" i="11" s="1"/>
  <c r="H106" i="11" s="1"/>
  <c r="J106" i="11" s="1"/>
  <c r="F105" i="11"/>
  <c r="G105" i="11" s="1"/>
  <c r="H105" i="11" s="1"/>
  <c r="J105" i="11" s="1"/>
  <c r="F104" i="11"/>
  <c r="G104" i="11" s="1"/>
  <c r="H104" i="11" s="1"/>
  <c r="J104" i="11" s="1"/>
  <c r="F103" i="11"/>
  <c r="G103" i="11" s="1"/>
  <c r="H103" i="11" s="1"/>
  <c r="J103" i="11" s="1"/>
  <c r="F102" i="11"/>
  <c r="G102" i="11" s="1"/>
  <c r="H102" i="11" s="1"/>
  <c r="J102" i="11" s="1"/>
  <c r="F101" i="11"/>
  <c r="G101" i="11" s="1"/>
  <c r="H101" i="11" s="1"/>
  <c r="J101" i="11" s="1"/>
  <c r="F100" i="11"/>
  <c r="G100" i="11" s="1"/>
  <c r="H100" i="11" s="1"/>
  <c r="J100" i="11" s="1"/>
  <c r="F99" i="11"/>
  <c r="G99" i="11" s="1"/>
  <c r="H99" i="11" s="1"/>
  <c r="J99" i="11" s="1"/>
  <c r="F98" i="11"/>
  <c r="G98" i="11" s="1"/>
  <c r="H98" i="11" s="1"/>
  <c r="J98" i="11" s="1"/>
  <c r="F97" i="11"/>
  <c r="G97" i="11" s="1"/>
  <c r="H97" i="11" s="1"/>
  <c r="J97" i="11" s="1"/>
  <c r="F96" i="11"/>
  <c r="G96" i="11" s="1"/>
  <c r="H96" i="11" s="1"/>
  <c r="J96" i="11" s="1"/>
  <c r="F95" i="11"/>
  <c r="G95" i="11" s="1"/>
  <c r="H95" i="11" s="1"/>
  <c r="J95" i="11" s="1"/>
  <c r="G94" i="11"/>
  <c r="H94" i="11" s="1"/>
  <c r="J94" i="11" s="1"/>
  <c r="F71" i="11"/>
  <c r="F70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E46" i="11"/>
  <c r="F32" i="11"/>
  <c r="G32" i="11" s="1"/>
  <c r="H32" i="11" s="1"/>
  <c r="J32" i="11" s="1"/>
  <c r="F31" i="11"/>
  <c r="G31" i="11" s="1"/>
  <c r="H31" i="11" s="1"/>
  <c r="J31" i="11" s="1"/>
  <c r="K31" i="11" s="1"/>
  <c r="F30" i="11"/>
  <c r="F29" i="11"/>
  <c r="G29" i="11" s="1"/>
  <c r="H29" i="11" s="1"/>
  <c r="J29" i="11" s="1"/>
  <c r="F28" i="11"/>
  <c r="G28" i="11" s="1"/>
  <c r="H28" i="11" s="1"/>
  <c r="J28" i="11" s="1"/>
  <c r="H27" i="11"/>
  <c r="J27" i="11" s="1"/>
  <c r="K27" i="11" s="1"/>
  <c r="F26" i="11"/>
  <c r="G26" i="11" s="1"/>
  <c r="H26" i="11" s="1"/>
  <c r="J26" i="11" s="1"/>
  <c r="F25" i="11"/>
  <c r="G25" i="11" s="1"/>
  <c r="H25" i="11" s="1"/>
  <c r="J25" i="11" s="1"/>
  <c r="F24" i="11"/>
  <c r="G24" i="11" s="1"/>
  <c r="H24" i="11" s="1"/>
  <c r="J24" i="11" s="1"/>
  <c r="F23" i="11"/>
  <c r="F22" i="11"/>
  <c r="G22" i="11" s="1"/>
  <c r="H22" i="11" s="1"/>
  <c r="J22" i="11" s="1"/>
  <c r="F21" i="11"/>
  <c r="G21" i="11" s="1"/>
  <c r="H21" i="11" s="1"/>
  <c r="J21" i="11" s="1"/>
  <c r="F20" i="11"/>
  <c r="G20" i="11" s="1"/>
  <c r="H20" i="11" s="1"/>
  <c r="J20" i="11" s="1"/>
  <c r="F19" i="11"/>
  <c r="F18" i="11"/>
  <c r="G18" i="11" s="1"/>
  <c r="H18" i="11" s="1"/>
  <c r="J18" i="11" s="1"/>
  <c r="F17" i="11"/>
  <c r="G17" i="11" s="1"/>
  <c r="H17" i="11" s="1"/>
  <c r="F16" i="11"/>
  <c r="G16" i="11" s="1"/>
  <c r="H16" i="11" s="1"/>
  <c r="J16" i="11" s="1"/>
  <c r="F15" i="11"/>
  <c r="G15" i="11" s="1"/>
  <c r="H15" i="11" s="1"/>
  <c r="J15" i="11" s="1"/>
  <c r="F14" i="11"/>
  <c r="F13" i="11"/>
  <c r="G13" i="11" s="1"/>
  <c r="H13" i="11" s="1"/>
  <c r="F12" i="11"/>
  <c r="G12" i="11" s="1"/>
  <c r="H12" i="11" s="1"/>
  <c r="J12" i="11" s="1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U25" i="10"/>
  <c r="T25" i="10"/>
  <c r="S25" i="10"/>
  <c r="U24" i="10"/>
  <c r="T24" i="10"/>
  <c r="S24" i="10"/>
  <c r="U23" i="10"/>
  <c r="T23" i="10"/>
  <c r="S23" i="10"/>
  <c r="U22" i="10"/>
  <c r="T22" i="10"/>
  <c r="S22" i="10"/>
  <c r="U21" i="10"/>
  <c r="T21" i="10"/>
  <c r="S21" i="10"/>
  <c r="U20" i="10"/>
  <c r="T20" i="10"/>
  <c r="S20" i="10"/>
  <c r="U19" i="10"/>
  <c r="T19" i="10"/>
  <c r="S19" i="10"/>
  <c r="E18" i="10"/>
  <c r="U18" i="10"/>
  <c r="T18" i="10"/>
  <c r="S18" i="10"/>
  <c r="U17" i="10"/>
  <c r="T17" i="10"/>
  <c r="S17" i="10"/>
  <c r="U16" i="10"/>
  <c r="T16" i="10"/>
  <c r="S16" i="10"/>
  <c r="E17" i="10"/>
  <c r="U15" i="10"/>
  <c r="T15" i="10"/>
  <c r="S15" i="10"/>
  <c r="U14" i="10"/>
  <c r="T14" i="10"/>
  <c r="S14" i="10"/>
  <c r="D15" i="10"/>
  <c r="U13" i="10"/>
  <c r="T13" i="10"/>
  <c r="S13" i="10"/>
  <c r="U12" i="10"/>
  <c r="T12" i="10"/>
  <c r="S12" i="10"/>
  <c r="U11" i="10"/>
  <c r="T11" i="10"/>
  <c r="S11" i="10"/>
  <c r="U10" i="10"/>
  <c r="T10" i="10"/>
  <c r="S10" i="10"/>
  <c r="U9" i="10"/>
  <c r="T9" i="10"/>
  <c r="S9" i="10"/>
  <c r="U8" i="10"/>
  <c r="T8" i="10"/>
  <c r="S8" i="10"/>
  <c r="C9" i="10"/>
  <c r="N64" i="10" s="1"/>
  <c r="O64" i="10" s="1"/>
  <c r="P64" i="10" s="1"/>
  <c r="Q64" i="10" s="1"/>
  <c r="U7" i="10"/>
  <c r="T7" i="10"/>
  <c r="S7" i="10"/>
  <c r="L7" i="10"/>
  <c r="U6" i="10"/>
  <c r="T6" i="10"/>
  <c r="S6" i="10"/>
  <c r="L6" i="10"/>
  <c r="J54" i="9"/>
  <c r="H79" i="9" s="1"/>
  <c r="J53" i="9"/>
  <c r="H78" i="9" s="1"/>
  <c r="K52" i="9"/>
  <c r="J52" i="9"/>
  <c r="H77" i="9" s="1"/>
  <c r="J51" i="9"/>
  <c r="H76" i="9" s="1"/>
  <c r="J50" i="9"/>
  <c r="H75" i="9" s="1"/>
  <c r="J49" i="9"/>
  <c r="H74" i="9" s="1"/>
  <c r="J48" i="9"/>
  <c r="H73" i="9" s="1"/>
  <c r="J47" i="9"/>
  <c r="H72" i="9" s="1"/>
  <c r="K46" i="9"/>
  <c r="J46" i="9"/>
  <c r="H71" i="9" s="1"/>
  <c r="J45" i="9"/>
  <c r="H70" i="9" s="1"/>
  <c r="K44" i="9"/>
  <c r="J44" i="9"/>
  <c r="H69" i="9" s="1"/>
  <c r="J43" i="9"/>
  <c r="H68" i="9" s="1"/>
  <c r="J42" i="9"/>
  <c r="H67" i="9" s="1"/>
  <c r="J41" i="9"/>
  <c r="H66" i="9" s="1"/>
  <c r="K40" i="9"/>
  <c r="J40" i="9"/>
  <c r="H65" i="9" s="1"/>
  <c r="J39" i="9"/>
  <c r="H64" i="9" s="1"/>
  <c r="J38" i="9"/>
  <c r="H63" i="9" s="1"/>
  <c r="J37" i="9"/>
  <c r="H62" i="9" s="1"/>
  <c r="K36" i="9"/>
  <c r="J36" i="9"/>
  <c r="H61" i="9" s="1"/>
  <c r="J35" i="9"/>
  <c r="H60" i="9" s="1"/>
  <c r="J34" i="9"/>
  <c r="H59" i="9" s="1"/>
  <c r="J33" i="9"/>
  <c r="H58" i="9" s="1"/>
  <c r="S27" i="9"/>
  <c r="R27" i="9"/>
  <c r="Q27" i="9"/>
  <c r="J27" i="9"/>
  <c r="S26" i="9"/>
  <c r="R26" i="9"/>
  <c r="Q26" i="9"/>
  <c r="J26" i="9"/>
  <c r="S25" i="9"/>
  <c r="R25" i="9"/>
  <c r="Q25" i="9"/>
  <c r="J25" i="9"/>
  <c r="G77" i="9" s="1"/>
  <c r="I77" i="9" s="1"/>
  <c r="S24" i="9"/>
  <c r="R24" i="9"/>
  <c r="Q24" i="9"/>
  <c r="J24" i="9"/>
  <c r="G76" i="9" s="1"/>
  <c r="I76" i="9" s="1"/>
  <c r="S23" i="9"/>
  <c r="R23" i="9"/>
  <c r="Q23" i="9"/>
  <c r="J23" i="9"/>
  <c r="G75" i="9" s="1"/>
  <c r="I75" i="9" s="1"/>
  <c r="S22" i="9"/>
  <c r="R22" i="9"/>
  <c r="Q22" i="9"/>
  <c r="J22" i="9"/>
  <c r="G74" i="9" s="1"/>
  <c r="I74" i="9" s="1"/>
  <c r="S21" i="9"/>
  <c r="R21" i="9"/>
  <c r="Q21" i="9"/>
  <c r="J21" i="9"/>
  <c r="G73" i="9" s="1"/>
  <c r="I73" i="9" s="1"/>
  <c r="S20" i="9"/>
  <c r="R20" i="9"/>
  <c r="Q20" i="9"/>
  <c r="J20" i="9"/>
  <c r="G72" i="9" s="1"/>
  <c r="I72" i="9" s="1"/>
  <c r="D20" i="9"/>
  <c r="E19" i="9" s="1"/>
  <c r="S34" i="9" s="1"/>
  <c r="S19" i="9"/>
  <c r="R19" i="9"/>
  <c r="Q19" i="9"/>
  <c r="J19" i="9"/>
  <c r="G71" i="9" s="1"/>
  <c r="I71" i="9" s="1"/>
  <c r="S18" i="9"/>
  <c r="R18" i="9"/>
  <c r="Q18" i="9"/>
  <c r="J18" i="9"/>
  <c r="G70" i="9" s="1"/>
  <c r="I70" i="9" s="1"/>
  <c r="S17" i="9"/>
  <c r="R17" i="9"/>
  <c r="Q17" i="9"/>
  <c r="J17" i="9"/>
  <c r="G69" i="9" s="1"/>
  <c r="I69" i="9" s="1"/>
  <c r="S16" i="9"/>
  <c r="R16" i="9"/>
  <c r="Q16" i="9"/>
  <c r="J16" i="9"/>
  <c r="G68" i="9" s="1"/>
  <c r="I68" i="9" s="1"/>
  <c r="S15" i="9"/>
  <c r="R15" i="9"/>
  <c r="Q15" i="9"/>
  <c r="K15" i="9"/>
  <c r="J15" i="9"/>
  <c r="G67" i="9" s="1"/>
  <c r="D15" i="9"/>
  <c r="S14" i="9"/>
  <c r="R14" i="9"/>
  <c r="Q14" i="9"/>
  <c r="J14" i="9"/>
  <c r="G66" i="9" s="1"/>
  <c r="S13" i="9"/>
  <c r="R13" i="9"/>
  <c r="Q13" i="9"/>
  <c r="J13" i="9"/>
  <c r="G65" i="9" s="1"/>
  <c r="I65" i="9" s="1"/>
  <c r="S12" i="9"/>
  <c r="R12" i="9"/>
  <c r="Q12" i="9"/>
  <c r="J12" i="9"/>
  <c r="G64" i="9" s="1"/>
  <c r="I64" i="9" s="1"/>
  <c r="S11" i="9"/>
  <c r="R11" i="9"/>
  <c r="Q11" i="9"/>
  <c r="J11" i="9"/>
  <c r="G63" i="9" s="1"/>
  <c r="I63" i="9" s="1"/>
  <c r="S10" i="9"/>
  <c r="R10" i="9"/>
  <c r="Q10" i="9"/>
  <c r="J10" i="9"/>
  <c r="G62" i="9" s="1"/>
  <c r="I62" i="9" s="1"/>
  <c r="S9" i="9"/>
  <c r="R9" i="9"/>
  <c r="Q9" i="9"/>
  <c r="J9" i="9"/>
  <c r="G61" i="9" s="1"/>
  <c r="I61" i="9" s="1"/>
  <c r="C9" i="9"/>
  <c r="S8" i="9"/>
  <c r="R8" i="9"/>
  <c r="Q8" i="9"/>
  <c r="J8" i="9"/>
  <c r="G60" i="9" s="1"/>
  <c r="I60" i="9" s="1"/>
  <c r="S7" i="9"/>
  <c r="R7" i="9"/>
  <c r="Q7" i="9"/>
  <c r="J7" i="9"/>
  <c r="G59" i="9" s="1"/>
  <c r="I59" i="9" s="1"/>
  <c r="S6" i="9"/>
  <c r="W6" i="9" s="1"/>
  <c r="R6" i="9"/>
  <c r="V6" i="9" s="1"/>
  <c r="Q6" i="9"/>
  <c r="U6" i="9" s="1"/>
  <c r="J6" i="9"/>
  <c r="O48" i="8"/>
  <c r="Q47" i="8"/>
  <c r="N47" i="8"/>
  <c r="K47" i="8"/>
  <c r="M46" i="8"/>
  <c r="J46" i="8"/>
  <c r="O46" i="8"/>
  <c r="P46" i="8"/>
  <c r="Q45" i="8"/>
  <c r="N45" i="8"/>
  <c r="K45" i="8"/>
  <c r="N44" i="8"/>
  <c r="M44" i="8"/>
  <c r="J44" i="8"/>
  <c r="O44" i="8"/>
  <c r="P44" i="8"/>
  <c r="Q43" i="8"/>
  <c r="N43" i="8"/>
  <c r="K43" i="8"/>
  <c r="M42" i="8"/>
  <c r="J42" i="8"/>
  <c r="O42" i="8"/>
  <c r="P42" i="8"/>
  <c r="K41" i="8"/>
  <c r="M40" i="8"/>
  <c r="J40" i="8"/>
  <c r="O40" i="8"/>
  <c r="P40" i="8"/>
  <c r="Q39" i="8"/>
  <c r="N39" i="8"/>
  <c r="K39" i="8"/>
  <c r="P39" i="8"/>
  <c r="M38" i="8"/>
  <c r="J38" i="8"/>
  <c r="O38" i="8"/>
  <c r="P38" i="8"/>
  <c r="Q37" i="8"/>
  <c r="N37" i="8"/>
  <c r="K37" i="8"/>
  <c r="O37" i="8"/>
  <c r="M36" i="8"/>
  <c r="J36" i="8"/>
  <c r="P36" i="8"/>
  <c r="Q35" i="8"/>
  <c r="N35" i="8"/>
  <c r="K35" i="8"/>
  <c r="M34" i="8"/>
  <c r="J34" i="8"/>
  <c r="O34" i="8"/>
  <c r="P34" i="8"/>
  <c r="K33" i="8"/>
  <c r="M32" i="8"/>
  <c r="J32" i="8"/>
  <c r="O32" i="8"/>
  <c r="P32" i="8"/>
  <c r="Q31" i="8"/>
  <c r="N31" i="8"/>
  <c r="K31" i="8"/>
  <c r="M30" i="8"/>
  <c r="J30" i="8"/>
  <c r="O30" i="8"/>
  <c r="P30" i="8"/>
  <c r="Q29" i="8"/>
  <c r="N29" i="8"/>
  <c r="K29" i="8"/>
  <c r="M28" i="8"/>
  <c r="J28" i="8"/>
  <c r="O28" i="8"/>
  <c r="P28" i="8"/>
  <c r="Q27" i="8"/>
  <c r="P27" i="8"/>
  <c r="H24" i="8"/>
  <c r="G24" i="8"/>
  <c r="F24" i="8"/>
  <c r="H23" i="8"/>
  <c r="O23" i="8" s="1"/>
  <c r="G23" i="8"/>
  <c r="K23" i="8" s="1"/>
  <c r="F23" i="8"/>
  <c r="H22" i="8"/>
  <c r="O22" i="8" s="1"/>
  <c r="G22" i="8"/>
  <c r="K22" i="8" s="1"/>
  <c r="F22" i="8"/>
  <c r="H21" i="8"/>
  <c r="O21" i="8" s="1"/>
  <c r="G21" i="8"/>
  <c r="K21" i="8" s="1"/>
  <c r="F21" i="8"/>
  <c r="H20" i="8"/>
  <c r="O20" i="8" s="1"/>
  <c r="G20" i="8"/>
  <c r="Q20" i="8" s="1"/>
  <c r="F20" i="8"/>
  <c r="H19" i="8"/>
  <c r="O19" i="8" s="1"/>
  <c r="G19" i="8"/>
  <c r="Q19" i="8" s="1"/>
  <c r="F19" i="8"/>
  <c r="H18" i="8"/>
  <c r="O18" i="8" s="1"/>
  <c r="G18" i="8"/>
  <c r="K18" i="8" s="1"/>
  <c r="F18" i="8"/>
  <c r="M18" i="8" s="1"/>
  <c r="H17" i="8"/>
  <c r="O17" i="8" s="1"/>
  <c r="G17" i="8"/>
  <c r="K17" i="8" s="1"/>
  <c r="F17" i="8"/>
  <c r="M17" i="8" s="1"/>
  <c r="H16" i="8"/>
  <c r="O16" i="8" s="1"/>
  <c r="G16" i="8"/>
  <c r="K16" i="8" s="1"/>
  <c r="F16" i="8"/>
  <c r="H15" i="8"/>
  <c r="O15" i="8" s="1"/>
  <c r="G15" i="8"/>
  <c r="K15" i="8" s="1"/>
  <c r="F15" i="8"/>
  <c r="H14" i="8"/>
  <c r="G14" i="8"/>
  <c r="F14" i="8"/>
  <c r="H13" i="8"/>
  <c r="O13" i="8" s="1"/>
  <c r="G13" i="8"/>
  <c r="K13" i="8" s="1"/>
  <c r="F13" i="8"/>
  <c r="H12" i="8"/>
  <c r="O12" i="8" s="1"/>
  <c r="G12" i="8"/>
  <c r="K12" i="8" s="1"/>
  <c r="F12" i="8"/>
  <c r="H11" i="8"/>
  <c r="O11" i="8" s="1"/>
  <c r="G11" i="8"/>
  <c r="K11" i="8" s="1"/>
  <c r="F11" i="8"/>
  <c r="H10" i="8"/>
  <c r="O10" i="8" s="1"/>
  <c r="G10" i="8"/>
  <c r="K10" i="8" s="1"/>
  <c r="F10" i="8"/>
  <c r="M10" i="8" s="1"/>
  <c r="H9" i="8"/>
  <c r="O9" i="8" s="1"/>
  <c r="G9" i="8"/>
  <c r="K9" i="8" s="1"/>
  <c r="F9" i="8"/>
  <c r="M9" i="8" s="1"/>
  <c r="H8" i="8"/>
  <c r="O8" i="8" s="1"/>
  <c r="G8" i="8"/>
  <c r="K8" i="8" s="1"/>
  <c r="F8" i="8"/>
  <c r="H7" i="8"/>
  <c r="O7" i="8" s="1"/>
  <c r="G7" i="8"/>
  <c r="K7" i="8" s="1"/>
  <c r="F7" i="8"/>
  <c r="H6" i="8"/>
  <c r="O6" i="8" s="1"/>
  <c r="G6" i="8"/>
  <c r="K6" i="8" s="1"/>
  <c r="F6" i="8"/>
  <c r="M6" i="8" s="1"/>
  <c r="H5" i="8"/>
  <c r="O5" i="8" s="1"/>
  <c r="G5" i="8"/>
  <c r="K5" i="8" s="1"/>
  <c r="F5" i="8"/>
  <c r="H4" i="8"/>
  <c r="G4" i="8"/>
  <c r="N4" i="8" s="1"/>
  <c r="F4" i="8"/>
  <c r="H3" i="8"/>
  <c r="G3" i="8"/>
  <c r="M24" i="7"/>
  <c r="G24" i="7"/>
  <c r="H24" i="7" s="1"/>
  <c r="I24" i="7" s="1"/>
  <c r="J24" i="7" s="1"/>
  <c r="M23" i="7"/>
  <c r="N23" i="7" s="1"/>
  <c r="O23" i="7" s="1"/>
  <c r="P23" i="7" s="1"/>
  <c r="G23" i="7"/>
  <c r="H23" i="7" s="1"/>
  <c r="I23" i="7" s="1"/>
  <c r="J23" i="7" s="1"/>
  <c r="M22" i="7"/>
  <c r="N22" i="7" s="1"/>
  <c r="O22" i="7" s="1"/>
  <c r="P22" i="7" s="1"/>
  <c r="G22" i="7"/>
  <c r="H22" i="7" s="1"/>
  <c r="I22" i="7" s="1"/>
  <c r="J22" i="7" s="1"/>
  <c r="M21" i="7"/>
  <c r="N21" i="7" s="1"/>
  <c r="O21" i="7" s="1"/>
  <c r="P21" i="7" s="1"/>
  <c r="G21" i="7"/>
  <c r="H21" i="7" s="1"/>
  <c r="I21" i="7" s="1"/>
  <c r="J21" i="7" s="1"/>
  <c r="M20" i="7"/>
  <c r="N20" i="7" s="1"/>
  <c r="O20" i="7" s="1"/>
  <c r="P20" i="7" s="1"/>
  <c r="G20" i="7"/>
  <c r="H20" i="7" s="1"/>
  <c r="I20" i="7" s="1"/>
  <c r="J20" i="7" s="1"/>
  <c r="M19" i="7"/>
  <c r="N19" i="7" s="1"/>
  <c r="O19" i="7" s="1"/>
  <c r="P19" i="7" s="1"/>
  <c r="G19" i="7"/>
  <c r="H19" i="7" s="1"/>
  <c r="I19" i="7" s="1"/>
  <c r="J19" i="7" s="1"/>
  <c r="M18" i="7"/>
  <c r="N18" i="7" s="1"/>
  <c r="O18" i="7" s="1"/>
  <c r="P18" i="7" s="1"/>
  <c r="G18" i="7"/>
  <c r="H18" i="7" s="1"/>
  <c r="I18" i="7" s="1"/>
  <c r="J18" i="7" s="1"/>
  <c r="M17" i="7"/>
  <c r="N17" i="7" s="1"/>
  <c r="O17" i="7" s="1"/>
  <c r="P17" i="7" s="1"/>
  <c r="G17" i="7"/>
  <c r="H17" i="7" s="1"/>
  <c r="I17" i="7" s="1"/>
  <c r="J17" i="7" s="1"/>
  <c r="M16" i="7"/>
  <c r="N16" i="7" s="1"/>
  <c r="O16" i="7" s="1"/>
  <c r="P16" i="7" s="1"/>
  <c r="G16" i="7"/>
  <c r="H16" i="7" s="1"/>
  <c r="I16" i="7" s="1"/>
  <c r="J16" i="7" s="1"/>
  <c r="M15" i="7"/>
  <c r="N15" i="7" s="1"/>
  <c r="O15" i="7" s="1"/>
  <c r="P15" i="7" s="1"/>
  <c r="G15" i="7"/>
  <c r="H15" i="7" s="1"/>
  <c r="I15" i="7" s="1"/>
  <c r="J15" i="7" s="1"/>
  <c r="M14" i="7"/>
  <c r="G14" i="7"/>
  <c r="H14" i="7" s="1"/>
  <c r="I14" i="7" s="1"/>
  <c r="J14" i="7" s="1"/>
  <c r="M13" i="7"/>
  <c r="N13" i="7" s="1"/>
  <c r="O13" i="7" s="1"/>
  <c r="P13" i="7" s="1"/>
  <c r="G13" i="7"/>
  <c r="H13" i="7" s="1"/>
  <c r="I13" i="7" s="1"/>
  <c r="J13" i="7" s="1"/>
  <c r="M12" i="7"/>
  <c r="N12" i="7" s="1"/>
  <c r="O12" i="7" s="1"/>
  <c r="P12" i="7" s="1"/>
  <c r="G12" i="7"/>
  <c r="H12" i="7" s="1"/>
  <c r="I12" i="7" s="1"/>
  <c r="J12" i="7" s="1"/>
  <c r="M11" i="7"/>
  <c r="N11" i="7" s="1"/>
  <c r="O11" i="7" s="1"/>
  <c r="P11" i="7" s="1"/>
  <c r="G11" i="7"/>
  <c r="H11" i="7" s="1"/>
  <c r="I11" i="7" s="1"/>
  <c r="J11" i="7" s="1"/>
  <c r="M10" i="7"/>
  <c r="N10" i="7" s="1"/>
  <c r="O10" i="7" s="1"/>
  <c r="P10" i="7" s="1"/>
  <c r="G10" i="7"/>
  <c r="H10" i="7" s="1"/>
  <c r="I10" i="7" s="1"/>
  <c r="J10" i="7" s="1"/>
  <c r="M9" i="7"/>
  <c r="N9" i="7" s="1"/>
  <c r="O9" i="7" s="1"/>
  <c r="P9" i="7" s="1"/>
  <c r="G9" i="7"/>
  <c r="H9" i="7" s="1"/>
  <c r="I9" i="7" s="1"/>
  <c r="J9" i="7" s="1"/>
  <c r="M8" i="7"/>
  <c r="N8" i="7" s="1"/>
  <c r="O8" i="7" s="1"/>
  <c r="P8" i="7" s="1"/>
  <c r="G8" i="7"/>
  <c r="H8" i="7" s="1"/>
  <c r="I8" i="7" s="1"/>
  <c r="J8" i="7" s="1"/>
  <c r="M7" i="7"/>
  <c r="N7" i="7" s="1"/>
  <c r="O7" i="7" s="1"/>
  <c r="P7" i="7" s="1"/>
  <c r="G7" i="7"/>
  <c r="H7" i="7" s="1"/>
  <c r="I7" i="7" s="1"/>
  <c r="J7" i="7" s="1"/>
  <c r="B7" i="7"/>
  <c r="Q23" i="7" s="1"/>
  <c r="M6" i="7"/>
  <c r="I6" i="7"/>
  <c r="J6" i="7" s="1"/>
  <c r="H6" i="7"/>
  <c r="G6" i="7"/>
  <c r="Q5" i="7"/>
  <c r="P5" i="7"/>
  <c r="M5" i="7"/>
  <c r="N5" i="7" s="1"/>
  <c r="O5" i="7" s="1"/>
  <c r="G5" i="7"/>
  <c r="H5" i="7" s="1"/>
  <c r="I5" i="7" s="1"/>
  <c r="J5" i="7" s="1"/>
  <c r="R4" i="7"/>
  <c r="N4" i="7"/>
  <c r="M4" i="7"/>
  <c r="I4" i="7"/>
  <c r="J4" i="7" s="1"/>
  <c r="H4" i="7"/>
  <c r="G4" i="7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M44" i="6" s="1"/>
  <c r="N44" i="6" s="1"/>
  <c r="O44" i="6" s="1"/>
  <c r="K42" i="6"/>
  <c r="K41" i="6"/>
  <c r="R40" i="6"/>
  <c r="Q40" i="6"/>
  <c r="K40" i="6"/>
  <c r="B40" i="6"/>
  <c r="K33" i="6"/>
  <c r="L33" i="6" s="1"/>
  <c r="M33" i="6" s="1"/>
  <c r="N33" i="6" s="1"/>
  <c r="O33" i="6" s="1"/>
  <c r="K32" i="6"/>
  <c r="L32" i="6" s="1"/>
  <c r="M32" i="6" s="1"/>
  <c r="N32" i="6" s="1"/>
  <c r="O32" i="6" s="1"/>
  <c r="L31" i="6"/>
  <c r="M31" i="6" s="1"/>
  <c r="N31" i="6" s="1"/>
  <c r="O31" i="6" s="1"/>
  <c r="K31" i="6"/>
  <c r="K30" i="6"/>
  <c r="L30" i="6" s="1"/>
  <c r="M30" i="6" s="1"/>
  <c r="N30" i="6" s="1"/>
  <c r="O30" i="6" s="1"/>
  <c r="K29" i="6"/>
  <c r="L29" i="6" s="1"/>
  <c r="M29" i="6" s="1"/>
  <c r="N29" i="6" s="1"/>
  <c r="O29" i="6" s="1"/>
  <c r="K28" i="6"/>
  <c r="L28" i="6" s="1"/>
  <c r="M28" i="6" s="1"/>
  <c r="N28" i="6" s="1"/>
  <c r="O28" i="6" s="1"/>
  <c r="L27" i="6"/>
  <c r="M27" i="6" s="1"/>
  <c r="N27" i="6" s="1"/>
  <c r="O27" i="6" s="1"/>
  <c r="K27" i="6"/>
  <c r="K26" i="6"/>
  <c r="L26" i="6" s="1"/>
  <c r="M26" i="6" s="1"/>
  <c r="N26" i="6" s="1"/>
  <c r="O26" i="6" s="1"/>
  <c r="K25" i="6"/>
  <c r="L25" i="6" s="1"/>
  <c r="M25" i="6" s="1"/>
  <c r="N25" i="6" s="1"/>
  <c r="O25" i="6" s="1"/>
  <c r="K24" i="6"/>
  <c r="L24" i="6" s="1"/>
  <c r="M24" i="6" s="1"/>
  <c r="N24" i="6" s="1"/>
  <c r="O24" i="6" s="1"/>
  <c r="K23" i="6"/>
  <c r="L23" i="6" s="1"/>
  <c r="M23" i="6" s="1"/>
  <c r="N23" i="6" s="1"/>
  <c r="O23" i="6" s="1"/>
  <c r="K22" i="6"/>
  <c r="L22" i="6" s="1"/>
  <c r="M22" i="6" s="1"/>
  <c r="N22" i="6" s="1"/>
  <c r="O22" i="6" s="1"/>
  <c r="K21" i="6"/>
  <c r="L21" i="6" s="1"/>
  <c r="M21" i="6" s="1"/>
  <c r="N21" i="6" s="1"/>
  <c r="O21" i="6" s="1"/>
  <c r="K20" i="6"/>
  <c r="L20" i="6" s="1"/>
  <c r="M20" i="6" s="1"/>
  <c r="N20" i="6" s="1"/>
  <c r="O20" i="6" s="1"/>
  <c r="K19" i="6"/>
  <c r="L19" i="6" s="1"/>
  <c r="M19" i="6" s="1"/>
  <c r="N19" i="6" s="1"/>
  <c r="O19" i="6" s="1"/>
  <c r="K18" i="6"/>
  <c r="L18" i="6" s="1"/>
  <c r="M18" i="6" s="1"/>
  <c r="N18" i="6" s="1"/>
  <c r="O18" i="6" s="1"/>
  <c r="K17" i="6"/>
  <c r="L17" i="6" s="1"/>
  <c r="M17" i="6" s="1"/>
  <c r="N17" i="6" s="1"/>
  <c r="O17" i="6" s="1"/>
  <c r="Y16" i="6"/>
  <c r="K16" i="6"/>
  <c r="L16" i="6" s="1"/>
  <c r="M16" i="6" s="1"/>
  <c r="N16" i="6" s="1"/>
  <c r="O16" i="6" s="1"/>
  <c r="X15" i="6"/>
  <c r="L15" i="6"/>
  <c r="M15" i="6" s="1"/>
  <c r="N15" i="6" s="1"/>
  <c r="O15" i="6" s="1"/>
  <c r="K15" i="6"/>
  <c r="K14" i="6"/>
  <c r="L14" i="6" s="1"/>
  <c r="M14" i="6" s="1"/>
  <c r="N14" i="6" s="1"/>
  <c r="O14" i="6" s="1"/>
  <c r="K13" i="6"/>
  <c r="L13" i="6" s="1"/>
  <c r="M13" i="6" s="1"/>
  <c r="N13" i="6" s="1"/>
  <c r="O13" i="6" s="1"/>
  <c r="Y12" i="6"/>
  <c r="K12" i="6"/>
  <c r="L12" i="6" s="1"/>
  <c r="M12" i="6" s="1"/>
  <c r="N12" i="6" s="1"/>
  <c r="O12" i="6" s="1"/>
  <c r="X11" i="6"/>
  <c r="L11" i="6"/>
  <c r="M11" i="6" s="1"/>
  <c r="N11" i="6" s="1"/>
  <c r="O11" i="6" s="1"/>
  <c r="K11" i="6"/>
  <c r="E11" i="6"/>
  <c r="Y10" i="6"/>
  <c r="X10" i="6"/>
  <c r="L10" i="6"/>
  <c r="M10" i="6" s="1"/>
  <c r="N10" i="6" s="1"/>
  <c r="O10" i="6" s="1"/>
  <c r="K10" i="6"/>
  <c r="Y9" i="6"/>
  <c r="X9" i="6"/>
  <c r="K9" i="6"/>
  <c r="L9" i="6" s="1"/>
  <c r="M9" i="6" s="1"/>
  <c r="N9" i="6" s="1"/>
  <c r="O9" i="6" s="1"/>
  <c r="T8" i="6"/>
  <c r="S8" i="6"/>
  <c r="W8" i="6" s="1"/>
  <c r="R8" i="6"/>
  <c r="Q8" i="6"/>
  <c r="P8" i="6"/>
  <c r="N8" i="6"/>
  <c r="O8" i="6" s="1"/>
  <c r="M8" i="6"/>
  <c r="K8" i="6"/>
  <c r="A12" i="5"/>
  <c r="B12" i="5" s="1"/>
  <c r="K15" i="12" l="1"/>
  <c r="K76" i="12"/>
  <c r="K81" i="12"/>
  <c r="K80" i="12"/>
  <c r="K83" i="12"/>
  <c r="K75" i="12"/>
  <c r="K82" i="12"/>
  <c r="K87" i="12"/>
  <c r="K79" i="12"/>
  <c r="K86" i="12"/>
  <c r="F87" i="12"/>
  <c r="G87" i="12" s="1"/>
  <c r="F81" i="12"/>
  <c r="G81" i="12" s="1"/>
  <c r="F75" i="12"/>
  <c r="G75" i="12" s="1"/>
  <c r="F82" i="12"/>
  <c r="G82" i="12" s="1"/>
  <c r="F76" i="12"/>
  <c r="G76" i="12" s="1"/>
  <c r="F83" i="12"/>
  <c r="G83" i="12" s="1"/>
  <c r="F86" i="12"/>
  <c r="G86" i="12" s="1"/>
  <c r="F79" i="12"/>
  <c r="G79" i="12" s="1"/>
  <c r="F80" i="12"/>
  <c r="G80" i="12" s="1"/>
  <c r="F53" i="12"/>
  <c r="G53" i="12" s="1"/>
  <c r="K52" i="12"/>
  <c r="K54" i="12"/>
  <c r="K56" i="12"/>
  <c r="K58" i="12"/>
  <c r="K60" i="12"/>
  <c r="K62" i="12"/>
  <c r="K64" i="12"/>
  <c r="K66" i="12"/>
  <c r="K68" i="12"/>
  <c r="K72" i="12"/>
  <c r="K74" i="12"/>
  <c r="K53" i="12"/>
  <c r="K55" i="12"/>
  <c r="K57" i="12"/>
  <c r="K59" i="12"/>
  <c r="K61" i="12"/>
  <c r="K63" i="12"/>
  <c r="K65" i="12"/>
  <c r="K67" i="12"/>
  <c r="K69" i="12"/>
  <c r="K73" i="12"/>
  <c r="K20" i="12"/>
  <c r="K34" i="12"/>
  <c r="K25" i="12"/>
  <c r="K44" i="12"/>
  <c r="L44" i="12" s="1"/>
  <c r="K42" i="12"/>
  <c r="L42" i="12" s="1"/>
  <c r="K22" i="12"/>
  <c r="K21" i="12"/>
  <c r="K35" i="12"/>
  <c r="K40" i="12"/>
  <c r="L40" i="12" s="1"/>
  <c r="K17" i="12"/>
  <c r="K43" i="12"/>
  <c r="L43" i="12" s="1"/>
  <c r="K36" i="12"/>
  <c r="L36" i="12" s="1"/>
  <c r="K26" i="12"/>
  <c r="K38" i="12"/>
  <c r="L38" i="12" s="1"/>
  <c r="K39" i="12"/>
  <c r="L39" i="12" s="1"/>
  <c r="K19" i="12"/>
  <c r="K29" i="12"/>
  <c r="K32" i="12"/>
  <c r="K23" i="12"/>
  <c r="K18" i="12"/>
  <c r="K31" i="12"/>
  <c r="K37" i="12"/>
  <c r="L37" i="12" s="1"/>
  <c r="K24" i="12"/>
  <c r="K28" i="12"/>
  <c r="K41" i="12"/>
  <c r="L41" i="12" s="1"/>
  <c r="K16" i="12"/>
  <c r="K27" i="12"/>
  <c r="K33" i="12"/>
  <c r="K30" i="12"/>
  <c r="K101" i="11"/>
  <c r="W101" i="11"/>
  <c r="AE101" i="11" s="1"/>
  <c r="T101" i="11"/>
  <c r="Z101" i="11"/>
  <c r="K109" i="11"/>
  <c r="W109" i="11"/>
  <c r="T109" i="11"/>
  <c r="AD109" i="11" s="1"/>
  <c r="Z109" i="11"/>
  <c r="K94" i="11"/>
  <c r="T94" i="11"/>
  <c r="AD94" i="11" s="1"/>
  <c r="W94" i="11"/>
  <c r="AE94" i="11" s="1"/>
  <c r="Z94" i="11"/>
  <c r="K102" i="11"/>
  <c r="Z102" i="11"/>
  <c r="W102" i="11"/>
  <c r="AE102" i="11" s="1"/>
  <c r="T102" i="11"/>
  <c r="K110" i="11"/>
  <c r="Z110" i="11"/>
  <c r="W110" i="11"/>
  <c r="AE110" i="11" s="1"/>
  <c r="T110" i="11"/>
  <c r="AD110" i="11" s="1"/>
  <c r="K95" i="11"/>
  <c r="T95" i="11"/>
  <c r="AD95" i="11" s="1"/>
  <c r="Z95" i="11"/>
  <c r="W95" i="11"/>
  <c r="AE95" i="11" s="1"/>
  <c r="K103" i="11"/>
  <c r="Z103" i="11"/>
  <c r="T103" i="11"/>
  <c r="AD103" i="11" s="1"/>
  <c r="W103" i="11"/>
  <c r="AE103" i="11" s="1"/>
  <c r="K111" i="11"/>
  <c r="Z111" i="11"/>
  <c r="T111" i="11"/>
  <c r="AD111" i="11" s="1"/>
  <c r="W111" i="11"/>
  <c r="K96" i="11"/>
  <c r="W96" i="11"/>
  <c r="AE96" i="11" s="1"/>
  <c r="Z96" i="11"/>
  <c r="T96" i="11"/>
  <c r="AD96" i="11" s="1"/>
  <c r="K104" i="11"/>
  <c r="W104" i="11"/>
  <c r="AE104" i="11" s="1"/>
  <c r="Z104" i="11"/>
  <c r="T104" i="11"/>
  <c r="K112" i="11"/>
  <c r="W112" i="11"/>
  <c r="AE112" i="11" s="1"/>
  <c r="Z112" i="11"/>
  <c r="T112" i="11"/>
  <c r="AD112" i="11" s="1"/>
  <c r="K97" i="11"/>
  <c r="T97" i="11"/>
  <c r="AD97" i="11" s="1"/>
  <c r="W97" i="11"/>
  <c r="AE97" i="11" s="1"/>
  <c r="Z97" i="11"/>
  <c r="K105" i="11"/>
  <c r="T105" i="11"/>
  <c r="AD105" i="11" s="1"/>
  <c r="W105" i="11"/>
  <c r="AE105" i="11" s="1"/>
  <c r="Z105" i="11"/>
  <c r="K113" i="11"/>
  <c r="T113" i="11"/>
  <c r="AD113" i="11" s="1"/>
  <c r="W113" i="11"/>
  <c r="Z113" i="11"/>
  <c r="K98" i="11"/>
  <c r="T98" i="11"/>
  <c r="AD98" i="11" s="1"/>
  <c r="Z98" i="11"/>
  <c r="W98" i="11"/>
  <c r="K106" i="11"/>
  <c r="T106" i="11"/>
  <c r="AD106" i="11" s="1"/>
  <c r="Z106" i="11"/>
  <c r="W106" i="11"/>
  <c r="AE106" i="11" s="1"/>
  <c r="K114" i="11"/>
  <c r="T114" i="11"/>
  <c r="AD114" i="11" s="1"/>
  <c r="Z114" i="11"/>
  <c r="W114" i="11"/>
  <c r="K99" i="11"/>
  <c r="Z99" i="11"/>
  <c r="W99" i="11"/>
  <c r="T99" i="11"/>
  <c r="AD99" i="11" s="1"/>
  <c r="K107" i="11"/>
  <c r="W107" i="11"/>
  <c r="T107" i="11"/>
  <c r="AD107" i="11" s="1"/>
  <c r="Z107" i="11"/>
  <c r="K100" i="11"/>
  <c r="T100" i="11"/>
  <c r="AD100" i="11" s="1"/>
  <c r="Z100" i="11"/>
  <c r="W100" i="11"/>
  <c r="AE100" i="11" s="1"/>
  <c r="K108" i="11"/>
  <c r="W108" i="11"/>
  <c r="AE108" i="11" s="1"/>
  <c r="Z108" i="11"/>
  <c r="T108" i="11"/>
  <c r="AD108" i="11" s="1"/>
  <c r="G85" i="11"/>
  <c r="H85" i="11" s="1"/>
  <c r="G74" i="11"/>
  <c r="H74" i="11" s="1"/>
  <c r="G77" i="11"/>
  <c r="H77" i="11" s="1"/>
  <c r="G79" i="11"/>
  <c r="H79" i="11" s="1"/>
  <c r="G84" i="11"/>
  <c r="H84" i="11" s="1"/>
  <c r="G73" i="11"/>
  <c r="H73" i="11" s="1"/>
  <c r="G78" i="11"/>
  <c r="H78" i="11" s="1"/>
  <c r="G80" i="11"/>
  <c r="H80" i="11" s="1"/>
  <c r="G81" i="11"/>
  <c r="H81" i="11" s="1"/>
  <c r="G54" i="11"/>
  <c r="H54" i="11" s="1"/>
  <c r="J54" i="11" s="1"/>
  <c r="T63" i="10"/>
  <c r="X63" i="10" s="1"/>
  <c r="T65" i="10"/>
  <c r="T67" i="10"/>
  <c r="T69" i="10"/>
  <c r="T70" i="10"/>
  <c r="T64" i="10"/>
  <c r="T66" i="10"/>
  <c r="T68" i="10"/>
  <c r="S65" i="10"/>
  <c r="S70" i="10"/>
  <c r="S63" i="10"/>
  <c r="W63" i="10" s="1"/>
  <c r="S67" i="10"/>
  <c r="S64" i="10"/>
  <c r="S69" i="10"/>
  <c r="S68" i="10"/>
  <c r="S66" i="10"/>
  <c r="N26" i="10"/>
  <c r="O26" i="10" s="1"/>
  <c r="P26" i="10" s="1"/>
  <c r="Q26" i="10" s="1"/>
  <c r="V26" i="10" s="1"/>
  <c r="X26" i="10" s="1"/>
  <c r="N65" i="10"/>
  <c r="O65" i="10" s="1"/>
  <c r="P65" i="10" s="1"/>
  <c r="Q65" i="10" s="1"/>
  <c r="N66" i="10"/>
  <c r="O66" i="10" s="1"/>
  <c r="P66" i="10" s="1"/>
  <c r="Q66" i="10" s="1"/>
  <c r="N69" i="10"/>
  <c r="O69" i="10" s="1"/>
  <c r="P69" i="10" s="1"/>
  <c r="Q69" i="10" s="1"/>
  <c r="N70" i="10"/>
  <c r="O70" i="10" s="1"/>
  <c r="P70" i="10" s="1"/>
  <c r="Q70" i="10" s="1"/>
  <c r="N68" i="10"/>
  <c r="O68" i="10" s="1"/>
  <c r="P68" i="10" s="1"/>
  <c r="Q68" i="10" s="1"/>
  <c r="N67" i="10"/>
  <c r="O67" i="10" s="1"/>
  <c r="P67" i="10" s="1"/>
  <c r="Q67" i="10" s="1"/>
  <c r="N63" i="10"/>
  <c r="O63" i="10" s="1"/>
  <c r="P63" i="10" s="1"/>
  <c r="Q63" i="10" s="1"/>
  <c r="R63" i="10" s="1"/>
  <c r="R64" i="10"/>
  <c r="N34" i="10"/>
  <c r="O34" i="10" s="1"/>
  <c r="P34" i="10" s="1"/>
  <c r="Q34" i="10" s="1"/>
  <c r="N31" i="10"/>
  <c r="O31" i="10" s="1"/>
  <c r="P31" i="10" s="1"/>
  <c r="Q31" i="10" s="1"/>
  <c r="N33" i="10"/>
  <c r="O33" i="10" s="1"/>
  <c r="P33" i="10" s="1"/>
  <c r="Q33" i="10" s="1"/>
  <c r="N32" i="10"/>
  <c r="O32" i="10" s="1"/>
  <c r="P32" i="10" s="1"/>
  <c r="Q32" i="10" s="1"/>
  <c r="N30" i="10"/>
  <c r="O30" i="10" s="1"/>
  <c r="P30" i="10" s="1"/>
  <c r="Q30" i="10" s="1"/>
  <c r="N27" i="10"/>
  <c r="O27" i="10" s="1"/>
  <c r="P27" i="10" s="1"/>
  <c r="Q27" i="10" s="1"/>
  <c r="N29" i="10"/>
  <c r="O29" i="10" s="1"/>
  <c r="P29" i="10" s="1"/>
  <c r="Q29" i="10" s="1"/>
  <c r="N35" i="10"/>
  <c r="O35" i="10" s="1"/>
  <c r="P35" i="10" s="1"/>
  <c r="Q35" i="10" s="1"/>
  <c r="N28" i="10"/>
  <c r="O28" i="10" s="1"/>
  <c r="P28" i="10" s="1"/>
  <c r="Q28" i="10" s="1"/>
  <c r="I47" i="8"/>
  <c r="J48" i="8"/>
  <c r="P48" i="8"/>
  <c r="M48" i="8"/>
  <c r="AC20" i="10"/>
  <c r="N41" i="8"/>
  <c r="AA18" i="10"/>
  <c r="Q40" i="8"/>
  <c r="AC18" i="10" s="1"/>
  <c r="AC17" i="10"/>
  <c r="I39" i="8"/>
  <c r="AC16" i="10"/>
  <c r="J37" i="8"/>
  <c r="AC12" i="10"/>
  <c r="N33" i="8"/>
  <c r="I31" i="8"/>
  <c r="AA8" i="10"/>
  <c r="J29" i="8"/>
  <c r="AA7" i="10" s="1"/>
  <c r="N17" i="8"/>
  <c r="T17" i="8" s="1"/>
  <c r="L72" i="9" s="1"/>
  <c r="N10" i="10"/>
  <c r="O10" i="10" s="1"/>
  <c r="M6" i="10"/>
  <c r="N6" i="10" s="1"/>
  <c r="O6" i="10" s="1"/>
  <c r="P6" i="10" s="1"/>
  <c r="Q6" i="10" s="1"/>
  <c r="N14" i="10"/>
  <c r="O14" i="10" s="1"/>
  <c r="P14" i="10" s="1"/>
  <c r="Q14" i="10" s="1"/>
  <c r="M40" i="6"/>
  <c r="N40" i="6" s="1"/>
  <c r="O40" i="6" s="1"/>
  <c r="M55" i="6"/>
  <c r="N55" i="6" s="1"/>
  <c r="O55" i="6" s="1"/>
  <c r="L36" i="9"/>
  <c r="M36" i="9" s="1"/>
  <c r="N36" i="9" s="1"/>
  <c r="O36" i="9" s="1"/>
  <c r="R61" i="9" s="1"/>
  <c r="K42" i="9"/>
  <c r="M60" i="6"/>
  <c r="N60" i="6" s="1"/>
  <c r="O60" i="6" s="1"/>
  <c r="M46" i="6"/>
  <c r="N46" i="6" s="1"/>
  <c r="O46" i="6" s="1"/>
  <c r="O4" i="7"/>
  <c r="K27" i="9"/>
  <c r="G79" i="9"/>
  <c r="I79" i="9" s="1"/>
  <c r="G57" i="11"/>
  <c r="H57" i="11" s="1"/>
  <c r="J57" i="11" s="1"/>
  <c r="K57" i="11" s="1"/>
  <c r="M57" i="11" s="1"/>
  <c r="L27" i="8"/>
  <c r="K28" i="8"/>
  <c r="K38" i="8"/>
  <c r="AA16" i="10" s="1"/>
  <c r="V8" i="6"/>
  <c r="X65" i="6"/>
  <c r="X8" i="6"/>
  <c r="N6" i="7"/>
  <c r="O3" i="8"/>
  <c r="N5" i="8"/>
  <c r="K48" i="9"/>
  <c r="J4" i="13"/>
  <c r="R6" i="7"/>
  <c r="M14" i="8"/>
  <c r="K24" i="8"/>
  <c r="I67" i="9"/>
  <c r="K26" i="9"/>
  <c r="G78" i="9"/>
  <c r="I78" i="9" s="1"/>
  <c r="K38" i="9"/>
  <c r="K54" i="9"/>
  <c r="M7" i="10"/>
  <c r="N8" i="10"/>
  <c r="O8" i="10" s="1"/>
  <c r="N12" i="10"/>
  <c r="O12" i="10" s="1"/>
  <c r="P12" i="10" s="1"/>
  <c r="Q12" i="10" s="1"/>
  <c r="E19" i="10"/>
  <c r="U61" i="10" s="1"/>
  <c r="T12" i="11"/>
  <c r="AD12" i="11" s="1"/>
  <c r="G53" i="11"/>
  <c r="H53" i="11" s="1"/>
  <c r="J53" i="11" s="1"/>
  <c r="T53" i="11" s="1"/>
  <c r="AD53" i="11" s="1"/>
  <c r="K48" i="8"/>
  <c r="I43" i="8"/>
  <c r="I35" i="8"/>
  <c r="K16" i="9"/>
  <c r="L16" i="9" s="1"/>
  <c r="M16" i="9" s="1"/>
  <c r="X19" i="6"/>
  <c r="M42" i="6"/>
  <c r="N42" i="6" s="1"/>
  <c r="O42" i="6" s="1"/>
  <c r="M51" i="6"/>
  <c r="N51" i="6" s="1"/>
  <c r="O51" i="6" s="1"/>
  <c r="P51" i="6" s="1"/>
  <c r="Q51" i="6" s="1"/>
  <c r="N14" i="7"/>
  <c r="K4" i="8"/>
  <c r="K14" i="8"/>
  <c r="O24" i="8"/>
  <c r="O4" i="8"/>
  <c r="O14" i="8"/>
  <c r="P6" i="9"/>
  <c r="G58" i="9"/>
  <c r="I58" i="9" s="1"/>
  <c r="E17" i="9"/>
  <c r="K34" i="9"/>
  <c r="L34" i="9" s="1"/>
  <c r="M34" i="9" s="1"/>
  <c r="N34" i="9" s="1"/>
  <c r="O34" i="9" s="1"/>
  <c r="R59" i="9" s="1"/>
  <c r="K50" i="9"/>
  <c r="L50" i="9" s="1"/>
  <c r="M50" i="9" s="1"/>
  <c r="N50" i="9" s="1"/>
  <c r="O50" i="9" s="1"/>
  <c r="R75" i="9" s="1"/>
  <c r="N15" i="10"/>
  <c r="O15" i="10" s="1"/>
  <c r="P15" i="10" s="1"/>
  <c r="Q15" i="10" s="1"/>
  <c r="N18" i="10"/>
  <c r="O18" i="10" s="1"/>
  <c r="P18" i="10" s="1"/>
  <c r="Q18" i="10" s="1"/>
  <c r="G59" i="11"/>
  <c r="H59" i="11" s="1"/>
  <c r="J59" i="11" s="1"/>
  <c r="T59" i="11" s="1"/>
  <c r="AD59" i="11" s="1"/>
  <c r="J3" i="13"/>
  <c r="N24" i="7"/>
  <c r="Y11" i="6"/>
  <c r="Y20" i="6"/>
  <c r="AI6" i="9"/>
  <c r="I66" i="9"/>
  <c r="K27" i="8"/>
  <c r="L3" i="13"/>
  <c r="J16" i="13"/>
  <c r="J8" i="13"/>
  <c r="H12" i="14"/>
  <c r="I12" i="11"/>
  <c r="W12" i="11"/>
  <c r="AE12" i="11" s="1"/>
  <c r="G51" i="11"/>
  <c r="H51" i="11" s="1"/>
  <c r="Z12" i="11"/>
  <c r="K12" i="11"/>
  <c r="O12" i="11" s="1"/>
  <c r="I31" i="11"/>
  <c r="G55" i="11"/>
  <c r="H55" i="11" s="1"/>
  <c r="J55" i="11" s="1"/>
  <c r="K55" i="11" s="1"/>
  <c r="AG6" i="9"/>
  <c r="AJ6" i="9"/>
  <c r="AD6" i="9"/>
  <c r="AK6" i="9"/>
  <c r="AE6" i="9"/>
  <c r="AH6" i="9"/>
  <c r="K14" i="9"/>
  <c r="E18" i="9"/>
  <c r="X6" i="9"/>
  <c r="K35" i="9"/>
  <c r="L35" i="9" s="1"/>
  <c r="M35" i="9" s="1"/>
  <c r="N35" i="9" s="1"/>
  <c r="O35" i="9" s="1"/>
  <c r="R60" i="9" s="1"/>
  <c r="K37" i="9"/>
  <c r="K39" i="9"/>
  <c r="K41" i="9"/>
  <c r="L41" i="9" s="1"/>
  <c r="M41" i="9" s="1"/>
  <c r="K43" i="9"/>
  <c r="L43" i="9" s="1"/>
  <c r="M43" i="9" s="1"/>
  <c r="N43" i="9" s="1"/>
  <c r="O43" i="9" s="1"/>
  <c r="R68" i="9" s="1"/>
  <c r="K45" i="9"/>
  <c r="K47" i="9"/>
  <c r="K49" i="9"/>
  <c r="K51" i="9"/>
  <c r="L51" i="9" s="1"/>
  <c r="M51" i="9" s="1"/>
  <c r="N51" i="9" s="1"/>
  <c r="O51" i="9" s="1"/>
  <c r="R76" i="9" s="1"/>
  <c r="K53" i="9"/>
  <c r="AF6" i="9"/>
  <c r="L38" i="9"/>
  <c r="M38" i="9" s="1"/>
  <c r="AC6" i="9"/>
  <c r="Y6" i="9" s="1"/>
  <c r="O58" i="9" s="1"/>
  <c r="L15" i="9"/>
  <c r="M15" i="9" s="1"/>
  <c r="N9" i="8"/>
  <c r="T9" i="8" s="1"/>
  <c r="L64" i="9" s="1"/>
  <c r="N11" i="8"/>
  <c r="N12" i="8"/>
  <c r="N13" i="8"/>
  <c r="N28" i="8"/>
  <c r="M43" i="8"/>
  <c r="K20" i="8"/>
  <c r="N22" i="8"/>
  <c r="N23" i="8"/>
  <c r="N24" i="8"/>
  <c r="K36" i="8"/>
  <c r="AA14" i="10" s="1"/>
  <c r="N20" i="8"/>
  <c r="J35" i="8"/>
  <c r="J11" i="8"/>
  <c r="I11" i="8"/>
  <c r="J12" i="8"/>
  <c r="I12" i="8"/>
  <c r="I13" i="8"/>
  <c r="J19" i="8"/>
  <c r="I19" i="8"/>
  <c r="I6" i="8"/>
  <c r="N6" i="8"/>
  <c r="T6" i="8" s="1"/>
  <c r="L61" i="9" s="1"/>
  <c r="N7" i="8"/>
  <c r="N8" i="8"/>
  <c r="I14" i="8"/>
  <c r="N14" i="8"/>
  <c r="N15" i="8"/>
  <c r="N16" i="8"/>
  <c r="P23" i="8"/>
  <c r="I23" i="8"/>
  <c r="P24" i="8"/>
  <c r="I24" i="8"/>
  <c r="Q28" i="8"/>
  <c r="M31" i="8"/>
  <c r="N32" i="8"/>
  <c r="T32" i="8" s="1"/>
  <c r="J39" i="8"/>
  <c r="K40" i="8"/>
  <c r="P43" i="8"/>
  <c r="Q44" i="8"/>
  <c r="AC22" i="10" s="1"/>
  <c r="M47" i="8"/>
  <c r="N48" i="8"/>
  <c r="T48" i="8" s="1"/>
  <c r="I48" i="8"/>
  <c r="I44" i="8"/>
  <c r="I40" i="8"/>
  <c r="I36" i="8"/>
  <c r="I32" i="8"/>
  <c r="I28" i="8"/>
  <c r="J4" i="8"/>
  <c r="I4" i="8"/>
  <c r="I5" i="8"/>
  <c r="K3" i="8"/>
  <c r="I3" i="8"/>
  <c r="J7" i="8"/>
  <c r="I7" i="8"/>
  <c r="J8" i="8"/>
  <c r="I8" i="8"/>
  <c r="I9" i="8"/>
  <c r="J15" i="8"/>
  <c r="I15" i="8"/>
  <c r="J16" i="8"/>
  <c r="I16" i="8"/>
  <c r="I17" i="8"/>
  <c r="R20" i="8"/>
  <c r="N21" i="8"/>
  <c r="P31" i="8"/>
  <c r="AC9" i="10" s="1"/>
  <c r="Q32" i="8"/>
  <c r="M35" i="8"/>
  <c r="N36" i="8"/>
  <c r="T36" i="8" s="1"/>
  <c r="T40" i="8"/>
  <c r="J43" i="8"/>
  <c r="P47" i="8"/>
  <c r="Q48" i="8"/>
  <c r="J45" i="8"/>
  <c r="I45" i="8"/>
  <c r="J41" i="8"/>
  <c r="I41" i="8"/>
  <c r="I37" i="8"/>
  <c r="J33" i="8"/>
  <c r="I33" i="8"/>
  <c r="I29" i="8"/>
  <c r="M27" i="8"/>
  <c r="I27" i="8"/>
  <c r="M20" i="8"/>
  <c r="I20" i="8"/>
  <c r="P22" i="8"/>
  <c r="I22" i="8"/>
  <c r="M5" i="8"/>
  <c r="T5" i="8" s="1"/>
  <c r="L60" i="9" s="1"/>
  <c r="I10" i="8"/>
  <c r="N10" i="8"/>
  <c r="T10" i="8" s="1"/>
  <c r="L65" i="9" s="1"/>
  <c r="M13" i="8"/>
  <c r="T13" i="8" s="1"/>
  <c r="L68" i="9" s="1"/>
  <c r="I18" i="8"/>
  <c r="N18" i="8"/>
  <c r="T18" i="8" s="1"/>
  <c r="L73" i="9" s="1"/>
  <c r="R19" i="8"/>
  <c r="I21" i="8"/>
  <c r="Q21" i="8"/>
  <c r="M22" i="8"/>
  <c r="T22" i="8" s="1"/>
  <c r="L77" i="9" s="1"/>
  <c r="T28" i="8"/>
  <c r="J31" i="8"/>
  <c r="P35" i="8"/>
  <c r="M39" i="8"/>
  <c r="T44" i="8"/>
  <c r="J47" i="8"/>
  <c r="I46" i="8"/>
  <c r="I42" i="8"/>
  <c r="I38" i="8"/>
  <c r="I34" i="8"/>
  <c r="I30" i="8"/>
  <c r="M7" i="8"/>
  <c r="M11" i="8"/>
  <c r="M15" i="8"/>
  <c r="M19" i="8"/>
  <c r="J21" i="8"/>
  <c r="M23" i="8"/>
  <c r="T23" i="8" s="1"/>
  <c r="L78" i="9" s="1"/>
  <c r="M4" i="8"/>
  <c r="M8" i="8"/>
  <c r="M12" i="8"/>
  <c r="T12" i="8" s="1"/>
  <c r="L67" i="9" s="1"/>
  <c r="M16" i="8"/>
  <c r="M21" i="8"/>
  <c r="M24" i="8"/>
  <c r="K19" i="8"/>
  <c r="J20" i="8"/>
  <c r="L3" i="8"/>
  <c r="J27" i="8"/>
  <c r="N27" i="8"/>
  <c r="Q3" i="8"/>
  <c r="U3" i="8" s="1"/>
  <c r="M58" i="9" s="1"/>
  <c r="O27" i="8"/>
  <c r="Q4" i="8"/>
  <c r="J5" i="8"/>
  <c r="Q5" i="8"/>
  <c r="J6" i="8"/>
  <c r="Q6" i="8"/>
  <c r="Q7" i="8"/>
  <c r="Q8" i="8"/>
  <c r="J9" i="8"/>
  <c r="Q9" i="8"/>
  <c r="J10" i="8"/>
  <c r="Q10" i="8"/>
  <c r="Q11" i="8"/>
  <c r="Q12" i="8"/>
  <c r="J13" i="8"/>
  <c r="Q13" i="8"/>
  <c r="J14" i="8"/>
  <c r="Q14" i="8"/>
  <c r="Q15" i="8"/>
  <c r="Q16" i="8"/>
  <c r="J17" i="8"/>
  <c r="Q17" i="8"/>
  <c r="J18" i="8"/>
  <c r="Q18" i="8"/>
  <c r="N19" i="8"/>
  <c r="R21" i="8"/>
  <c r="J22" i="8"/>
  <c r="Q22" i="8"/>
  <c r="J23" i="8"/>
  <c r="Q23" i="8"/>
  <c r="J24" i="8"/>
  <c r="Q24" i="8"/>
  <c r="N3" i="8"/>
  <c r="R3" i="8"/>
  <c r="R18" i="8"/>
  <c r="K6" i="14"/>
  <c r="N6" i="14" s="1"/>
  <c r="J6" i="14"/>
  <c r="O6" i="14"/>
  <c r="P6" i="14"/>
  <c r="K11" i="14"/>
  <c r="L11" i="14"/>
  <c r="J11" i="14"/>
  <c r="K7" i="14"/>
  <c r="L7" i="14"/>
  <c r="J7" i="14"/>
  <c r="N12" i="14"/>
  <c r="O12" i="14"/>
  <c r="P12" i="14"/>
  <c r="L5" i="14"/>
  <c r="J5" i="14"/>
  <c r="K5" i="14"/>
  <c r="H5" i="14" s="1"/>
  <c r="J8" i="14"/>
  <c r="K8" i="14"/>
  <c r="H8" i="14" s="1"/>
  <c r="L8" i="14"/>
  <c r="L13" i="14"/>
  <c r="J13" i="14"/>
  <c r="K13" i="14"/>
  <c r="H13" i="14" s="1"/>
  <c r="L10" i="14"/>
  <c r="J10" i="14"/>
  <c r="K10" i="14"/>
  <c r="H10" i="14" s="1"/>
  <c r="J3" i="14"/>
  <c r="L3" i="14"/>
  <c r="K3" i="14"/>
  <c r="H3" i="14" s="1"/>
  <c r="J4" i="14"/>
  <c r="K4" i="14"/>
  <c r="H4" i="14" s="1"/>
  <c r="L4" i="14"/>
  <c r="L9" i="14"/>
  <c r="J9" i="14"/>
  <c r="K9" i="14"/>
  <c r="H9" i="14" s="1"/>
  <c r="H6" i="14"/>
  <c r="K3" i="13"/>
  <c r="M3" i="13" s="1"/>
  <c r="L22" i="13"/>
  <c r="L20" i="13"/>
  <c r="L18" i="13"/>
  <c r="L16" i="13"/>
  <c r="L14" i="13"/>
  <c r="L12" i="13"/>
  <c r="L10" i="13"/>
  <c r="L8" i="13"/>
  <c r="L6" i="13"/>
  <c r="L4" i="13"/>
  <c r="L23" i="13"/>
  <c r="L21" i="13"/>
  <c r="L19" i="13"/>
  <c r="L17" i="13"/>
  <c r="L15" i="13"/>
  <c r="L13" i="13"/>
  <c r="L11" i="13"/>
  <c r="L9" i="13"/>
  <c r="L7" i="13"/>
  <c r="L5" i="13"/>
  <c r="K23" i="13"/>
  <c r="M23" i="13" s="1"/>
  <c r="K22" i="13"/>
  <c r="M22" i="13" s="1"/>
  <c r="K21" i="13"/>
  <c r="M21" i="13" s="1"/>
  <c r="K20" i="13"/>
  <c r="M20" i="13" s="1"/>
  <c r="K19" i="13"/>
  <c r="M19" i="13" s="1"/>
  <c r="K18" i="13"/>
  <c r="M18" i="13" s="1"/>
  <c r="K17" i="13"/>
  <c r="M17" i="13" s="1"/>
  <c r="K16" i="13"/>
  <c r="M16" i="13" s="1"/>
  <c r="K15" i="13"/>
  <c r="M15" i="13" s="1"/>
  <c r="K14" i="13"/>
  <c r="M14" i="13" s="1"/>
  <c r="K13" i="13"/>
  <c r="M13" i="13" s="1"/>
  <c r="K12" i="13"/>
  <c r="M12" i="13" s="1"/>
  <c r="K11" i="13"/>
  <c r="M11" i="13" s="1"/>
  <c r="K10" i="13"/>
  <c r="M10" i="13" s="1"/>
  <c r="K9" i="13"/>
  <c r="M9" i="13" s="1"/>
  <c r="K8" i="13"/>
  <c r="M8" i="13" s="1"/>
  <c r="K7" i="13"/>
  <c r="M7" i="13" s="1"/>
  <c r="K6" i="13"/>
  <c r="M6" i="13" s="1"/>
  <c r="K5" i="13"/>
  <c r="M5" i="13" s="1"/>
  <c r="K4" i="13"/>
  <c r="M4" i="13" s="1"/>
  <c r="P29" i="8"/>
  <c r="AC7" i="10" s="1"/>
  <c r="M29" i="8"/>
  <c r="N30" i="8"/>
  <c r="T30" i="8" s="1"/>
  <c r="P33" i="8"/>
  <c r="M33" i="8"/>
  <c r="N34" i="8"/>
  <c r="T34" i="8" s="1"/>
  <c r="P37" i="8"/>
  <c r="AC15" i="10" s="1"/>
  <c r="M37" i="8"/>
  <c r="N38" i="8"/>
  <c r="T38" i="8" s="1"/>
  <c r="P41" i="8"/>
  <c r="M41" i="8"/>
  <c r="N42" i="8"/>
  <c r="T42" i="8" s="1"/>
  <c r="P45" i="8"/>
  <c r="M45" i="8"/>
  <c r="N46" i="8"/>
  <c r="T46" i="8" s="1"/>
  <c r="Q30" i="8"/>
  <c r="AC8" i="10" s="1"/>
  <c r="Q34" i="8"/>
  <c r="Q38" i="8"/>
  <c r="Q42" i="8"/>
  <c r="Q46" i="8"/>
  <c r="AC24" i="10" s="1"/>
  <c r="G42" i="5"/>
  <c r="G40" i="5"/>
  <c r="G38" i="5"/>
  <c r="G36" i="5"/>
  <c r="G34" i="5"/>
  <c r="G32" i="5"/>
  <c r="G30" i="5"/>
  <c r="G28" i="5"/>
  <c r="G26" i="5"/>
  <c r="G24" i="5"/>
  <c r="G22" i="5"/>
  <c r="G43" i="5"/>
  <c r="G41" i="5"/>
  <c r="G39" i="5"/>
  <c r="G37" i="5"/>
  <c r="G35" i="5"/>
  <c r="G33" i="5"/>
  <c r="G31" i="5"/>
  <c r="G29" i="5"/>
  <c r="G27" i="5"/>
  <c r="G20" i="5"/>
  <c r="G18" i="5"/>
  <c r="G16" i="5"/>
  <c r="G14" i="5"/>
  <c r="G12" i="5"/>
  <c r="G11" i="5"/>
  <c r="G9" i="5"/>
  <c r="G7" i="5"/>
  <c r="G5" i="5"/>
  <c r="G3" i="5"/>
  <c r="G23" i="5"/>
  <c r="G25" i="5"/>
  <c r="G21" i="5"/>
  <c r="G19" i="5"/>
  <c r="G17" i="5"/>
  <c r="G15" i="5"/>
  <c r="G13" i="5"/>
  <c r="G10" i="5"/>
  <c r="G8" i="5"/>
  <c r="G6" i="5"/>
  <c r="G4" i="5"/>
  <c r="Q11" i="6"/>
  <c r="P11" i="6"/>
  <c r="Q15" i="6"/>
  <c r="P15" i="6"/>
  <c r="P17" i="6"/>
  <c r="Q17" i="6"/>
  <c r="Q22" i="6"/>
  <c r="P22" i="6"/>
  <c r="P25" i="6"/>
  <c r="Q25" i="6"/>
  <c r="Q28" i="6"/>
  <c r="P28" i="6"/>
  <c r="Q31" i="6"/>
  <c r="P31" i="6"/>
  <c r="P13" i="6"/>
  <c r="Q13" i="6"/>
  <c r="Q18" i="6"/>
  <c r="P18" i="6"/>
  <c r="Q20" i="6"/>
  <c r="P20" i="6"/>
  <c r="Q26" i="6"/>
  <c r="P26" i="6"/>
  <c r="P29" i="6"/>
  <c r="Q29" i="6"/>
  <c r="Q32" i="6"/>
  <c r="P32" i="6"/>
  <c r="Q14" i="6"/>
  <c r="P14" i="6"/>
  <c r="Q16" i="6"/>
  <c r="P16" i="6"/>
  <c r="Q23" i="6"/>
  <c r="P23" i="6"/>
  <c r="Q30" i="6"/>
  <c r="P30" i="6"/>
  <c r="P33" i="6"/>
  <c r="Q33" i="6"/>
  <c r="Q9" i="6"/>
  <c r="P9" i="6"/>
  <c r="Q10" i="6"/>
  <c r="P10" i="6"/>
  <c r="Q12" i="6"/>
  <c r="P12" i="6"/>
  <c r="Q19" i="6"/>
  <c r="P19" i="6"/>
  <c r="P21" i="6"/>
  <c r="Q21" i="6"/>
  <c r="Q24" i="6"/>
  <c r="P24" i="6"/>
  <c r="Q27" i="6"/>
  <c r="P27" i="6"/>
  <c r="U8" i="6"/>
  <c r="Y8" i="6"/>
  <c r="X12" i="6"/>
  <c r="Y13" i="6"/>
  <c r="X16" i="6"/>
  <c r="Y17" i="6"/>
  <c r="X20" i="6"/>
  <c r="Y21" i="6"/>
  <c r="X24" i="6"/>
  <c r="Y25" i="6"/>
  <c r="X28" i="6"/>
  <c r="Y29" i="6"/>
  <c r="X32" i="6"/>
  <c r="Y33" i="6"/>
  <c r="X41" i="6"/>
  <c r="M43" i="6"/>
  <c r="N43" i="6" s="1"/>
  <c r="O43" i="6" s="1"/>
  <c r="P43" i="6" s="1"/>
  <c r="Q43" i="6" s="1"/>
  <c r="Y43" i="6"/>
  <c r="M45" i="6"/>
  <c r="N45" i="6" s="1"/>
  <c r="O45" i="6" s="1"/>
  <c r="P45" i="6" s="1"/>
  <c r="Q45" i="6" s="1"/>
  <c r="Y45" i="6"/>
  <c r="M47" i="6"/>
  <c r="N47" i="6" s="1"/>
  <c r="O47" i="6" s="1"/>
  <c r="P47" i="6" s="1"/>
  <c r="Q47" i="6" s="1"/>
  <c r="M49" i="6"/>
  <c r="N49" i="6" s="1"/>
  <c r="O49" i="6" s="1"/>
  <c r="P49" i="6" s="1"/>
  <c r="Q49" i="6" s="1"/>
  <c r="X49" i="6"/>
  <c r="Y50" i="6"/>
  <c r="M53" i="6"/>
  <c r="N53" i="6" s="1"/>
  <c r="O53" i="6" s="1"/>
  <c r="P53" i="6" s="1"/>
  <c r="Q53" i="6" s="1"/>
  <c r="X53" i="6"/>
  <c r="Y54" i="6"/>
  <c r="P55" i="6"/>
  <c r="Q55" i="6" s="1"/>
  <c r="M57" i="6"/>
  <c r="N57" i="6" s="1"/>
  <c r="O57" i="6" s="1"/>
  <c r="P57" i="6" s="1"/>
  <c r="Q57" i="6" s="1"/>
  <c r="M58" i="6"/>
  <c r="N58" i="6" s="1"/>
  <c r="O58" i="6" s="1"/>
  <c r="X61" i="6"/>
  <c r="Y62" i="6"/>
  <c r="M65" i="6"/>
  <c r="N65" i="6" s="1"/>
  <c r="O65" i="6" s="1"/>
  <c r="P65" i="6" s="1"/>
  <c r="Q65" i="6" s="1"/>
  <c r="X23" i="6"/>
  <c r="Y24" i="6"/>
  <c r="X27" i="6"/>
  <c r="Y28" i="6"/>
  <c r="X31" i="6"/>
  <c r="Y32" i="6"/>
  <c r="S40" i="6"/>
  <c r="M41" i="6"/>
  <c r="N41" i="6" s="1"/>
  <c r="O41" i="6" s="1"/>
  <c r="P41" i="6" s="1"/>
  <c r="Q41" i="6" s="1"/>
  <c r="Y41" i="6"/>
  <c r="P44" i="6"/>
  <c r="Q44" i="6" s="1"/>
  <c r="X44" i="6"/>
  <c r="P46" i="6"/>
  <c r="Q46" i="6" s="1"/>
  <c r="X46" i="6"/>
  <c r="M48" i="6"/>
  <c r="N48" i="6" s="1"/>
  <c r="O48" i="6" s="1"/>
  <c r="P48" i="6" s="1"/>
  <c r="Q48" i="6" s="1"/>
  <c r="Y49" i="6"/>
  <c r="M52" i="6"/>
  <c r="N52" i="6" s="1"/>
  <c r="O52" i="6" s="1"/>
  <c r="P52" i="6" s="1"/>
  <c r="Q52" i="6" s="1"/>
  <c r="Y53" i="6"/>
  <c r="M56" i="6"/>
  <c r="N56" i="6" s="1"/>
  <c r="O56" i="6" s="1"/>
  <c r="P56" i="6" s="1"/>
  <c r="Q56" i="6" s="1"/>
  <c r="X59" i="6"/>
  <c r="Y60" i="6"/>
  <c r="M63" i="6"/>
  <c r="N63" i="6" s="1"/>
  <c r="O63" i="6" s="1"/>
  <c r="P63" i="6" s="1"/>
  <c r="Q63" i="6" s="1"/>
  <c r="M64" i="6"/>
  <c r="N64" i="6" s="1"/>
  <c r="O64" i="6" s="1"/>
  <c r="P64" i="6" s="1"/>
  <c r="Q64" i="6" s="1"/>
  <c r="X14" i="6"/>
  <c r="Y15" i="6"/>
  <c r="X18" i="6"/>
  <c r="Y19" i="6"/>
  <c r="X22" i="6"/>
  <c r="Y23" i="6"/>
  <c r="X26" i="6"/>
  <c r="Y27" i="6"/>
  <c r="X30" i="6"/>
  <c r="Y31" i="6"/>
  <c r="P40" i="6"/>
  <c r="T40" i="6"/>
  <c r="X40" i="6"/>
  <c r="P42" i="6"/>
  <c r="Q42" i="6" s="1"/>
  <c r="X42" i="6"/>
  <c r="Y44" i="6"/>
  <c r="Y46" i="6"/>
  <c r="X47" i="6"/>
  <c r="Y48" i="6"/>
  <c r="X51" i="6"/>
  <c r="Y52" i="6"/>
  <c r="X55" i="6"/>
  <c r="Y56" i="6"/>
  <c r="X57" i="6"/>
  <c r="Y58" i="6"/>
  <c r="P60" i="6"/>
  <c r="Q60" i="6" s="1"/>
  <c r="M61" i="6"/>
  <c r="N61" i="6" s="1"/>
  <c r="O61" i="6" s="1"/>
  <c r="P61" i="6" s="1"/>
  <c r="Q61" i="6" s="1"/>
  <c r="M62" i="6"/>
  <c r="N62" i="6" s="1"/>
  <c r="O62" i="6" s="1"/>
  <c r="P62" i="6" s="1"/>
  <c r="Q62" i="6" s="1"/>
  <c r="Y65" i="6"/>
  <c r="Y63" i="6"/>
  <c r="Y61" i="6"/>
  <c r="Y59" i="6"/>
  <c r="Y57" i="6"/>
  <c r="X64" i="6"/>
  <c r="X62" i="6"/>
  <c r="X60" i="6"/>
  <c r="X58" i="6"/>
  <c r="X56" i="6"/>
  <c r="X54" i="6"/>
  <c r="X52" i="6"/>
  <c r="X50" i="6"/>
  <c r="X48" i="6"/>
  <c r="X13" i="6"/>
  <c r="Y14" i="6"/>
  <c r="X17" i="6"/>
  <c r="Y18" i="6"/>
  <c r="X21" i="6"/>
  <c r="Y22" i="6"/>
  <c r="X25" i="6"/>
  <c r="Y26" i="6"/>
  <c r="X29" i="6"/>
  <c r="Y30" i="6"/>
  <c r="X33" i="6"/>
  <c r="Y40" i="6"/>
  <c r="Y42" i="6"/>
  <c r="X43" i="6"/>
  <c r="X45" i="6"/>
  <c r="Y47" i="6"/>
  <c r="M50" i="6"/>
  <c r="N50" i="6" s="1"/>
  <c r="O50" i="6" s="1"/>
  <c r="P50" i="6" s="1"/>
  <c r="Q50" i="6" s="1"/>
  <c r="Y51" i="6"/>
  <c r="M54" i="6"/>
  <c r="N54" i="6" s="1"/>
  <c r="O54" i="6" s="1"/>
  <c r="P54" i="6" s="1"/>
  <c r="Q54" i="6" s="1"/>
  <c r="Y55" i="6"/>
  <c r="P58" i="6"/>
  <c r="Q58" i="6" s="1"/>
  <c r="M59" i="6"/>
  <c r="N59" i="6" s="1"/>
  <c r="O59" i="6" s="1"/>
  <c r="P59" i="6" s="1"/>
  <c r="Q59" i="6" s="1"/>
  <c r="X63" i="6"/>
  <c r="Y64" i="6"/>
  <c r="Q4" i="7"/>
  <c r="Q6" i="7"/>
  <c r="R7" i="7"/>
  <c r="R9" i="7"/>
  <c r="R11" i="7"/>
  <c r="R13" i="7"/>
  <c r="R15" i="7"/>
  <c r="R17" i="7"/>
  <c r="R19" i="7"/>
  <c r="R21" i="7"/>
  <c r="R23" i="7"/>
  <c r="L4" i="8"/>
  <c r="P4" i="8"/>
  <c r="L5" i="8"/>
  <c r="P5" i="8"/>
  <c r="L6" i="8"/>
  <c r="P6" i="8"/>
  <c r="L7" i="8"/>
  <c r="P7" i="8"/>
  <c r="L8" i="8"/>
  <c r="P8" i="8"/>
  <c r="L9" i="8"/>
  <c r="P9" i="8"/>
  <c r="L10" i="8"/>
  <c r="P10" i="8"/>
  <c r="L11" i="8"/>
  <c r="P11" i="8"/>
  <c r="L12" i="8"/>
  <c r="P12" i="8"/>
  <c r="L13" i="8"/>
  <c r="P13" i="8"/>
  <c r="L14" i="8"/>
  <c r="P14" i="8"/>
  <c r="L15" i="8"/>
  <c r="P15" i="8"/>
  <c r="L16" i="8"/>
  <c r="P16" i="8"/>
  <c r="L17" i="8"/>
  <c r="P17" i="8"/>
  <c r="L18" i="8"/>
  <c r="P18" i="8"/>
  <c r="L19" i="8"/>
  <c r="P19" i="8"/>
  <c r="L20" i="8"/>
  <c r="P20" i="8"/>
  <c r="L21" i="8"/>
  <c r="P21" i="8"/>
  <c r="L22" i="8"/>
  <c r="L23" i="8"/>
  <c r="L24" i="8"/>
  <c r="L28" i="8"/>
  <c r="S28" i="8" s="1"/>
  <c r="L29" i="8"/>
  <c r="L30" i="8"/>
  <c r="S30" i="8" s="1"/>
  <c r="L31" i="8"/>
  <c r="L32" i="8"/>
  <c r="S32" i="8" s="1"/>
  <c r="L33" i="8"/>
  <c r="L34" i="8"/>
  <c r="S34" i="8" s="1"/>
  <c r="L35" i="8"/>
  <c r="S35" i="8" s="1"/>
  <c r="L36" i="8"/>
  <c r="L37" i="8"/>
  <c r="S37" i="8" s="1"/>
  <c r="L38" i="8"/>
  <c r="L39" i="8"/>
  <c r="L40" i="8"/>
  <c r="L41" i="8"/>
  <c r="L42" i="8"/>
  <c r="S42" i="8" s="1"/>
  <c r="L43" i="8"/>
  <c r="L44" i="8"/>
  <c r="S44" i="8" s="1"/>
  <c r="L45" i="8"/>
  <c r="L46" i="8"/>
  <c r="S46" i="8" s="1"/>
  <c r="L47" i="8"/>
  <c r="L48" i="8"/>
  <c r="K6" i="9"/>
  <c r="K9" i="9"/>
  <c r="K10" i="9"/>
  <c r="K11" i="9"/>
  <c r="K12" i="9"/>
  <c r="K13" i="9"/>
  <c r="N15" i="9"/>
  <c r="O15" i="9" s="1"/>
  <c r="N67" i="9" s="1"/>
  <c r="N16" i="9"/>
  <c r="O16" i="9" s="1"/>
  <c r="N68" i="9" s="1"/>
  <c r="Q33" i="9"/>
  <c r="U33" i="9" s="1"/>
  <c r="Q54" i="9"/>
  <c r="Q53" i="9"/>
  <c r="Q52" i="9"/>
  <c r="Q51" i="9"/>
  <c r="Q50" i="9"/>
  <c r="Q49" i="9"/>
  <c r="Q48" i="9"/>
  <c r="Q47" i="9"/>
  <c r="Q46" i="9"/>
  <c r="Q45" i="9"/>
  <c r="Q44" i="9"/>
  <c r="Q43" i="9"/>
  <c r="Q42" i="9"/>
  <c r="Q41" i="9"/>
  <c r="Q40" i="9"/>
  <c r="Q39" i="9"/>
  <c r="Q38" i="9"/>
  <c r="Q37" i="9"/>
  <c r="Q36" i="9"/>
  <c r="Q35" i="9"/>
  <c r="Q34" i="9"/>
  <c r="K19" i="9"/>
  <c r="E20" i="9"/>
  <c r="L27" i="9"/>
  <c r="M27" i="9" s="1"/>
  <c r="N27" i="9" s="1"/>
  <c r="O27" i="9" s="1"/>
  <c r="S35" i="9"/>
  <c r="L37" i="9"/>
  <c r="M37" i="9" s="1"/>
  <c r="N37" i="9" s="1"/>
  <c r="O37" i="9" s="1"/>
  <c r="R62" i="9" s="1"/>
  <c r="N38" i="9"/>
  <c r="O38" i="9" s="1"/>
  <c r="R63" i="9" s="1"/>
  <c r="Q8" i="7"/>
  <c r="Q10" i="7"/>
  <c r="Q12" i="7"/>
  <c r="Q14" i="7"/>
  <c r="Q16" i="7"/>
  <c r="Q18" i="7"/>
  <c r="Q20" i="7"/>
  <c r="Q22" i="7"/>
  <c r="Q24" i="7"/>
  <c r="L14" i="9"/>
  <c r="M14" i="9" s="1"/>
  <c r="N14" i="9" s="1"/>
  <c r="O14" i="9" s="1"/>
  <c r="N66" i="9" s="1"/>
  <c r="R54" i="9"/>
  <c r="R53" i="9"/>
  <c r="R52" i="9"/>
  <c r="R51" i="9"/>
  <c r="R50" i="9"/>
  <c r="R49" i="9"/>
  <c r="R48" i="9"/>
  <c r="R47" i="9"/>
  <c r="R46" i="9"/>
  <c r="R45" i="9"/>
  <c r="R44" i="9"/>
  <c r="R43" i="9"/>
  <c r="R42" i="9"/>
  <c r="R41" i="9"/>
  <c r="R40" i="9"/>
  <c r="R39" i="9"/>
  <c r="R38" i="9"/>
  <c r="R37" i="9"/>
  <c r="R36" i="9"/>
  <c r="R35" i="9"/>
  <c r="R34" i="9"/>
  <c r="L26" i="9"/>
  <c r="M26" i="9" s="1"/>
  <c r="N26" i="9" s="1"/>
  <c r="O26" i="9" s="1"/>
  <c r="R8" i="7"/>
  <c r="R10" i="7"/>
  <c r="R12" i="7"/>
  <c r="R14" i="7"/>
  <c r="R16" i="7"/>
  <c r="R18" i="7"/>
  <c r="R20" i="7"/>
  <c r="R22" i="7"/>
  <c r="R24" i="7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22" i="8"/>
  <c r="R23" i="8"/>
  <c r="R24" i="8"/>
  <c r="R27" i="8"/>
  <c r="R28" i="8"/>
  <c r="U28" i="8" s="1"/>
  <c r="R29" i="8"/>
  <c r="R30" i="8"/>
  <c r="R31" i="8"/>
  <c r="R32" i="8"/>
  <c r="U32" i="8" s="1"/>
  <c r="R33" i="8"/>
  <c r="R34" i="8"/>
  <c r="U34" i="8" s="1"/>
  <c r="R35" i="8"/>
  <c r="R36" i="8"/>
  <c r="U36" i="8" s="1"/>
  <c r="R37" i="8"/>
  <c r="R38" i="8"/>
  <c r="R39" i="8"/>
  <c r="U39" i="8" s="1"/>
  <c r="R40" i="8"/>
  <c r="R41" i="8"/>
  <c r="R42" i="8"/>
  <c r="U42" i="8" s="1"/>
  <c r="R43" i="8"/>
  <c r="R44" i="8"/>
  <c r="R45" i="8"/>
  <c r="R46" i="8"/>
  <c r="R47" i="8"/>
  <c r="R48" i="8"/>
  <c r="L54" i="9"/>
  <c r="M54" i="9" s="1"/>
  <c r="N54" i="9" s="1"/>
  <c r="O54" i="9" s="1"/>
  <c r="R79" i="9" s="1"/>
  <c r="L53" i="9"/>
  <c r="M53" i="9" s="1"/>
  <c r="N53" i="9" s="1"/>
  <c r="O53" i="9" s="1"/>
  <c r="R78" i="9" s="1"/>
  <c r="L52" i="9"/>
  <c r="M52" i="9" s="1"/>
  <c r="N52" i="9" s="1"/>
  <c r="O52" i="9" s="1"/>
  <c r="R77" i="9" s="1"/>
  <c r="L49" i="9"/>
  <c r="M49" i="9" s="1"/>
  <c r="N49" i="9" s="1"/>
  <c r="O49" i="9" s="1"/>
  <c r="R74" i="9" s="1"/>
  <c r="L48" i="9"/>
  <c r="M48" i="9" s="1"/>
  <c r="L47" i="9"/>
  <c r="M47" i="9" s="1"/>
  <c r="N47" i="9" s="1"/>
  <c r="O47" i="9" s="1"/>
  <c r="R72" i="9" s="1"/>
  <c r="L46" i="9"/>
  <c r="M46" i="9" s="1"/>
  <c r="N46" i="9" s="1"/>
  <c r="O46" i="9" s="1"/>
  <c r="R71" i="9" s="1"/>
  <c r="L45" i="9"/>
  <c r="M45" i="9" s="1"/>
  <c r="N45" i="9" s="1"/>
  <c r="O45" i="9" s="1"/>
  <c r="R70" i="9" s="1"/>
  <c r="L44" i="9"/>
  <c r="M44" i="9" s="1"/>
  <c r="N44" i="9" s="1"/>
  <c r="O44" i="9" s="1"/>
  <c r="R69" i="9" s="1"/>
  <c r="L42" i="9"/>
  <c r="M42" i="9" s="1"/>
  <c r="N42" i="9" s="1"/>
  <c r="O42" i="9" s="1"/>
  <c r="R67" i="9" s="1"/>
  <c r="K17" i="9"/>
  <c r="S54" i="9"/>
  <c r="S53" i="9"/>
  <c r="S52" i="9"/>
  <c r="S51" i="9"/>
  <c r="S50" i="9"/>
  <c r="S49" i="9"/>
  <c r="S48" i="9"/>
  <c r="S47" i="9"/>
  <c r="S46" i="9"/>
  <c r="S45" i="9"/>
  <c r="S44" i="9"/>
  <c r="S43" i="9"/>
  <c r="S42" i="9"/>
  <c r="S41" i="9"/>
  <c r="S40" i="9"/>
  <c r="S39" i="9"/>
  <c r="S38" i="9"/>
  <c r="S37" i="9"/>
  <c r="K20" i="9"/>
  <c r="K21" i="9"/>
  <c r="K22" i="9"/>
  <c r="K23" i="9"/>
  <c r="K24" i="9"/>
  <c r="K25" i="9"/>
  <c r="P33" i="9"/>
  <c r="R33" i="9"/>
  <c r="V33" i="9" s="1"/>
  <c r="L39" i="9"/>
  <c r="M39" i="9" s="1"/>
  <c r="N39" i="9" s="1"/>
  <c r="O39" i="9" s="1"/>
  <c r="R64" i="9" s="1"/>
  <c r="R5" i="7"/>
  <c r="Q7" i="7"/>
  <c r="Q9" i="7"/>
  <c r="Q11" i="7"/>
  <c r="Q13" i="7"/>
  <c r="Q15" i="7"/>
  <c r="Q17" i="7"/>
  <c r="Q19" i="7"/>
  <c r="Q21" i="7"/>
  <c r="K7" i="9"/>
  <c r="K8" i="9"/>
  <c r="K18" i="9"/>
  <c r="K33" i="9"/>
  <c r="S33" i="9"/>
  <c r="W33" i="9" s="1"/>
  <c r="S36" i="9"/>
  <c r="L40" i="9"/>
  <c r="M40" i="9" s="1"/>
  <c r="N40" i="9" s="1"/>
  <c r="O40" i="9" s="1"/>
  <c r="R65" i="9" s="1"/>
  <c r="N48" i="9"/>
  <c r="O48" i="9" s="1"/>
  <c r="R73" i="9" s="1"/>
  <c r="T62" i="10"/>
  <c r="T41" i="10"/>
  <c r="T61" i="10"/>
  <c r="T60" i="10"/>
  <c r="T59" i="10"/>
  <c r="T58" i="10"/>
  <c r="T57" i="10"/>
  <c r="T56" i="10"/>
  <c r="T55" i="10"/>
  <c r="T54" i="10"/>
  <c r="T53" i="10"/>
  <c r="T52" i="10"/>
  <c r="T51" i="10"/>
  <c r="T50" i="10"/>
  <c r="T49" i="10"/>
  <c r="T48" i="10"/>
  <c r="T47" i="10"/>
  <c r="T46" i="10"/>
  <c r="T45" i="10"/>
  <c r="T44" i="10"/>
  <c r="T43" i="10"/>
  <c r="T42" i="10"/>
  <c r="S62" i="10"/>
  <c r="S41" i="10"/>
  <c r="S61" i="10"/>
  <c r="S60" i="10"/>
  <c r="S59" i="10"/>
  <c r="S58" i="10"/>
  <c r="S57" i="10"/>
  <c r="S56" i="10"/>
  <c r="S55" i="10"/>
  <c r="S54" i="10"/>
  <c r="S53" i="10"/>
  <c r="S52" i="10"/>
  <c r="S51" i="10"/>
  <c r="S50" i="10"/>
  <c r="S49" i="10"/>
  <c r="S48" i="10"/>
  <c r="S47" i="10"/>
  <c r="S46" i="10"/>
  <c r="S45" i="10"/>
  <c r="S44" i="10"/>
  <c r="S43" i="10"/>
  <c r="S42" i="10"/>
  <c r="E20" i="10"/>
  <c r="M41" i="10"/>
  <c r="I15" i="11"/>
  <c r="Z18" i="11"/>
  <c r="K18" i="11"/>
  <c r="W18" i="11"/>
  <c r="AE18" i="11" s="1"/>
  <c r="T18" i="11"/>
  <c r="T15" i="11"/>
  <c r="AD15" i="11" s="1"/>
  <c r="AG15" i="11" s="1"/>
  <c r="W15" i="11"/>
  <c r="AE15" i="11" s="1"/>
  <c r="Z15" i="11"/>
  <c r="K15" i="11"/>
  <c r="J17" i="11"/>
  <c r="I17" i="11"/>
  <c r="M62" i="10"/>
  <c r="J13" i="11"/>
  <c r="I13" i="11"/>
  <c r="K16" i="11"/>
  <c r="T16" i="11"/>
  <c r="AD16" i="11" s="1"/>
  <c r="W16" i="11"/>
  <c r="AE16" i="11" s="1"/>
  <c r="Z16" i="11"/>
  <c r="W26" i="11"/>
  <c r="AE26" i="11" s="1"/>
  <c r="Z26" i="11"/>
  <c r="K26" i="11"/>
  <c r="T26" i="11"/>
  <c r="AD26" i="11" s="1"/>
  <c r="O27" i="11"/>
  <c r="M27" i="11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Z22" i="11"/>
  <c r="K22" i="11"/>
  <c r="W22" i="11"/>
  <c r="AE22" i="11" s="1"/>
  <c r="T22" i="11"/>
  <c r="AD22" i="11" s="1"/>
  <c r="T20" i="11"/>
  <c r="AD20" i="11" s="1"/>
  <c r="W20" i="11"/>
  <c r="AE20" i="11" s="1"/>
  <c r="Z20" i="11"/>
  <c r="K21" i="11"/>
  <c r="T21" i="11"/>
  <c r="AD21" i="11" s="1"/>
  <c r="AG21" i="11" s="1"/>
  <c r="Z21" i="11"/>
  <c r="T24" i="11"/>
  <c r="AD24" i="11" s="1"/>
  <c r="W24" i="11"/>
  <c r="AE24" i="11" s="1"/>
  <c r="Z24" i="11"/>
  <c r="K25" i="11"/>
  <c r="T25" i="11"/>
  <c r="AD25" i="11" s="1"/>
  <c r="Z25" i="11"/>
  <c r="K28" i="11"/>
  <c r="T28" i="11"/>
  <c r="AD28" i="11" s="1"/>
  <c r="W28" i="11"/>
  <c r="AE28" i="11" s="1"/>
  <c r="Z28" i="11"/>
  <c r="I29" i="11"/>
  <c r="T31" i="11"/>
  <c r="AD31" i="11" s="1"/>
  <c r="W31" i="11"/>
  <c r="AE31" i="11" s="1"/>
  <c r="Z31" i="11"/>
  <c r="G14" i="11"/>
  <c r="H14" i="11" s="1"/>
  <c r="J14" i="11" s="1"/>
  <c r="I16" i="11"/>
  <c r="I18" i="11"/>
  <c r="K20" i="11"/>
  <c r="I21" i="11"/>
  <c r="I22" i="11"/>
  <c r="K24" i="11"/>
  <c r="I25" i="11"/>
  <c r="I26" i="11"/>
  <c r="O31" i="11"/>
  <c r="M31" i="11"/>
  <c r="K32" i="11"/>
  <c r="T32" i="11"/>
  <c r="AD32" i="11" s="1"/>
  <c r="W32" i="11"/>
  <c r="AE32" i="11" s="1"/>
  <c r="Z32" i="11"/>
  <c r="G52" i="11"/>
  <c r="H52" i="11" s="1"/>
  <c r="J52" i="11" s="1"/>
  <c r="G56" i="11"/>
  <c r="H56" i="11" s="1"/>
  <c r="J56" i="11" s="1"/>
  <c r="G19" i="11"/>
  <c r="H19" i="11" s="1"/>
  <c r="J19" i="11" s="1"/>
  <c r="I20" i="11"/>
  <c r="G23" i="11"/>
  <c r="H23" i="11" s="1"/>
  <c r="J23" i="11" s="1"/>
  <c r="I24" i="11"/>
  <c r="I27" i="11"/>
  <c r="I28" i="11"/>
  <c r="W21" i="11"/>
  <c r="AE21" i="11" s="1"/>
  <c r="W25" i="11"/>
  <c r="AE25" i="11" s="1"/>
  <c r="T27" i="11"/>
  <c r="AD27" i="11" s="1"/>
  <c r="W27" i="11"/>
  <c r="AE27" i="11" s="1"/>
  <c r="Z27" i="11"/>
  <c r="Z29" i="11"/>
  <c r="K29" i="11"/>
  <c r="T29" i="11"/>
  <c r="AD29" i="11" s="1"/>
  <c r="W29" i="11"/>
  <c r="AE29" i="11" s="1"/>
  <c r="G30" i="11"/>
  <c r="H30" i="11" s="1"/>
  <c r="J30" i="11" s="1"/>
  <c r="I32" i="11"/>
  <c r="F35" i="12"/>
  <c r="G35" i="12" s="1"/>
  <c r="I35" i="12" s="1"/>
  <c r="F34" i="12"/>
  <c r="G34" i="12" s="1"/>
  <c r="F33" i="12"/>
  <c r="G33" i="12" s="1"/>
  <c r="F32" i="12"/>
  <c r="G32" i="12" s="1"/>
  <c r="F31" i="12"/>
  <c r="G31" i="12" s="1"/>
  <c r="F30" i="12"/>
  <c r="G30" i="12" s="1"/>
  <c r="F29" i="12"/>
  <c r="G29" i="12" s="1"/>
  <c r="F28" i="12"/>
  <c r="G28" i="12" s="1"/>
  <c r="F27" i="12"/>
  <c r="G27" i="12" s="1"/>
  <c r="F26" i="12"/>
  <c r="G26" i="12" s="1"/>
  <c r="G25" i="12"/>
  <c r="F24" i="12"/>
  <c r="G24" i="12" s="1"/>
  <c r="F23" i="12"/>
  <c r="G23" i="12" s="1"/>
  <c r="F22" i="12"/>
  <c r="G22" i="12" s="1"/>
  <c r="F21" i="12"/>
  <c r="G21" i="12" s="1"/>
  <c r="F19" i="12"/>
  <c r="G19" i="12" s="1"/>
  <c r="F15" i="12"/>
  <c r="G15" i="12" s="1"/>
  <c r="I15" i="12" s="1"/>
  <c r="L15" i="12" s="1"/>
  <c r="M15" i="12" s="1"/>
  <c r="P15" i="12" s="1"/>
  <c r="T15" i="12" s="1"/>
  <c r="G61" i="11"/>
  <c r="H61" i="11" s="1"/>
  <c r="G62" i="11"/>
  <c r="H62" i="11" s="1"/>
  <c r="G63" i="11"/>
  <c r="H63" i="11" s="1"/>
  <c r="J63" i="11" s="1"/>
  <c r="G65" i="11"/>
  <c r="H65" i="11" s="1"/>
  <c r="G66" i="11"/>
  <c r="H66" i="11" s="1"/>
  <c r="G67" i="11"/>
  <c r="H67" i="11" s="1"/>
  <c r="J67" i="11" s="1"/>
  <c r="G71" i="11"/>
  <c r="H71" i="11" s="1"/>
  <c r="J71" i="11" s="1"/>
  <c r="G72" i="11"/>
  <c r="H72" i="11" s="1"/>
  <c r="F18" i="12"/>
  <c r="G18" i="12" s="1"/>
  <c r="I53" i="12"/>
  <c r="H53" i="12"/>
  <c r="G58" i="11"/>
  <c r="H58" i="11" s="1"/>
  <c r="G60" i="11"/>
  <c r="H60" i="11" s="1"/>
  <c r="J60" i="11" s="1"/>
  <c r="G64" i="11"/>
  <c r="H64" i="11" s="1"/>
  <c r="J64" i="11" s="1"/>
  <c r="G70" i="11"/>
  <c r="H70" i="11" s="1"/>
  <c r="J70" i="11" s="1"/>
  <c r="F17" i="12"/>
  <c r="G17" i="12" s="1"/>
  <c r="I17" i="12" s="1"/>
  <c r="F69" i="12"/>
  <c r="G69" i="12" s="1"/>
  <c r="F61" i="12"/>
  <c r="G61" i="12" s="1"/>
  <c r="F57" i="12"/>
  <c r="G57" i="12" s="1"/>
  <c r="F63" i="12"/>
  <c r="G63" i="12" s="1"/>
  <c r="F67" i="12"/>
  <c r="G67" i="12" s="1"/>
  <c r="F60" i="12"/>
  <c r="G60" i="12" s="1"/>
  <c r="F56" i="12"/>
  <c r="G56" i="12" s="1"/>
  <c r="G50" i="11"/>
  <c r="H50" i="11" s="1"/>
  <c r="J50" i="11" s="1"/>
  <c r="F16" i="12"/>
  <c r="G16" i="12" s="1"/>
  <c r="I16" i="12" s="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F52" i="12"/>
  <c r="G52" i="12" s="1"/>
  <c r="F55" i="12"/>
  <c r="G55" i="12" s="1"/>
  <c r="F58" i="12"/>
  <c r="G58" i="12" s="1"/>
  <c r="F62" i="12"/>
  <c r="G62" i="12" s="1"/>
  <c r="F66" i="12"/>
  <c r="G66" i="12" s="1"/>
  <c r="F54" i="12"/>
  <c r="G54" i="12" s="1"/>
  <c r="F59" i="12"/>
  <c r="G59" i="12" s="1"/>
  <c r="F65" i="12"/>
  <c r="G65" i="12" s="1"/>
  <c r="F64" i="12"/>
  <c r="G64" i="12" s="1"/>
  <c r="F68" i="12"/>
  <c r="G68" i="12" s="1"/>
  <c r="F72" i="12"/>
  <c r="G72" i="12" s="1"/>
  <c r="F73" i="12"/>
  <c r="G73" i="12" s="1"/>
  <c r="F74" i="12"/>
  <c r="G74" i="12" s="1"/>
  <c r="AD18" i="11" l="1"/>
  <c r="I83" i="12"/>
  <c r="J83" i="12" s="1"/>
  <c r="H83" i="12"/>
  <c r="I81" i="12"/>
  <c r="J81" i="12" s="1"/>
  <c r="H81" i="12"/>
  <c r="H80" i="12"/>
  <c r="I80" i="12"/>
  <c r="J80" i="12" s="1"/>
  <c r="H76" i="12"/>
  <c r="I76" i="12"/>
  <c r="J76" i="12" s="1"/>
  <c r="I87" i="12"/>
  <c r="J87" i="12" s="1"/>
  <c r="H87" i="12"/>
  <c r="I79" i="12"/>
  <c r="J79" i="12" s="1"/>
  <c r="H79" i="12"/>
  <c r="H82" i="12"/>
  <c r="I82" i="12"/>
  <c r="J82" i="12" s="1"/>
  <c r="I86" i="12"/>
  <c r="J86" i="12" s="1"/>
  <c r="H86" i="12"/>
  <c r="I75" i="12"/>
  <c r="J75" i="12" s="1"/>
  <c r="H75" i="12"/>
  <c r="I52" i="12"/>
  <c r="L52" i="12" s="1"/>
  <c r="H52" i="12"/>
  <c r="L16" i="12"/>
  <c r="L17" i="12"/>
  <c r="O17" i="12" s="1"/>
  <c r="R17" i="12" s="1"/>
  <c r="V17" i="12" s="1"/>
  <c r="O41" i="12"/>
  <c r="M41" i="12"/>
  <c r="N41" i="12"/>
  <c r="N40" i="12"/>
  <c r="M40" i="12"/>
  <c r="O40" i="12"/>
  <c r="L35" i="12"/>
  <c r="M39" i="12"/>
  <c r="O39" i="12"/>
  <c r="N39" i="12"/>
  <c r="O37" i="12"/>
  <c r="N37" i="12"/>
  <c r="M37" i="12"/>
  <c r="M38" i="12"/>
  <c r="O38" i="12"/>
  <c r="N38" i="12"/>
  <c r="L53" i="12"/>
  <c r="O53" i="12" s="1"/>
  <c r="N42" i="12"/>
  <c r="M42" i="12"/>
  <c r="O42" i="12"/>
  <c r="M36" i="12"/>
  <c r="O36" i="12"/>
  <c r="N36" i="12"/>
  <c r="N44" i="12"/>
  <c r="M44" i="12"/>
  <c r="O44" i="12"/>
  <c r="O43" i="12"/>
  <c r="N43" i="12"/>
  <c r="M43" i="12"/>
  <c r="H15" i="12"/>
  <c r="AD102" i="11"/>
  <c r="AF102" i="11" s="1"/>
  <c r="AF22" i="11"/>
  <c r="P27" i="11"/>
  <c r="AD101" i="11"/>
  <c r="AF101" i="11" s="1"/>
  <c r="AD104" i="11"/>
  <c r="AF104" i="11" s="1"/>
  <c r="AF29" i="11"/>
  <c r="AF108" i="11"/>
  <c r="O100" i="11"/>
  <c r="M100" i="11"/>
  <c r="M97" i="11"/>
  <c r="O97" i="11"/>
  <c r="AE111" i="11"/>
  <c r="M102" i="11"/>
  <c r="O102" i="11"/>
  <c r="O94" i="11"/>
  <c r="M94" i="11"/>
  <c r="M98" i="11"/>
  <c r="O98" i="11"/>
  <c r="AF112" i="11"/>
  <c r="M103" i="11"/>
  <c r="O103" i="11"/>
  <c r="AE109" i="11"/>
  <c r="AF107" i="11"/>
  <c r="M99" i="11"/>
  <c r="O99" i="11"/>
  <c r="AF106" i="11"/>
  <c r="AF105" i="11"/>
  <c r="O104" i="11"/>
  <c r="M104" i="11"/>
  <c r="O109" i="11"/>
  <c r="M109" i="11"/>
  <c r="M107" i="11"/>
  <c r="O107" i="11"/>
  <c r="AF31" i="11"/>
  <c r="O108" i="11"/>
  <c r="M108" i="11"/>
  <c r="AE107" i="11"/>
  <c r="AE114" i="11"/>
  <c r="O105" i="11"/>
  <c r="M105" i="11"/>
  <c r="AF96" i="11"/>
  <c r="M110" i="11"/>
  <c r="O110" i="11"/>
  <c r="M106" i="11"/>
  <c r="O106" i="11"/>
  <c r="AE113" i="11"/>
  <c r="M111" i="11"/>
  <c r="O111" i="11"/>
  <c r="AF114" i="11"/>
  <c r="AE98" i="11"/>
  <c r="AF98" i="11" s="1"/>
  <c r="M112" i="11"/>
  <c r="O112" i="11"/>
  <c r="AF95" i="11"/>
  <c r="M113" i="11"/>
  <c r="O113" i="11"/>
  <c r="AF103" i="11"/>
  <c r="M95" i="11"/>
  <c r="O95" i="11"/>
  <c r="AF27" i="11"/>
  <c r="AF28" i="11"/>
  <c r="AF26" i="11"/>
  <c r="AF15" i="11"/>
  <c r="AF100" i="11"/>
  <c r="AE99" i="11"/>
  <c r="M114" i="11"/>
  <c r="O114" i="11"/>
  <c r="AF97" i="11"/>
  <c r="O96" i="11"/>
  <c r="M96" i="11"/>
  <c r="AF110" i="11"/>
  <c r="AF109" i="11"/>
  <c r="O101" i="11"/>
  <c r="M101" i="11"/>
  <c r="AF21" i="11"/>
  <c r="AF20" i="11"/>
  <c r="AF25" i="11"/>
  <c r="AF32" i="11"/>
  <c r="AF16" i="11"/>
  <c r="AF24" i="11"/>
  <c r="AF12" i="11"/>
  <c r="J80" i="11"/>
  <c r="I80" i="11"/>
  <c r="J78" i="11"/>
  <c r="I78" i="11"/>
  <c r="I73" i="11"/>
  <c r="J73" i="11"/>
  <c r="J84" i="11"/>
  <c r="I84" i="11"/>
  <c r="I79" i="11"/>
  <c r="J79" i="11"/>
  <c r="I77" i="11"/>
  <c r="J77" i="11"/>
  <c r="J74" i="11"/>
  <c r="I74" i="11"/>
  <c r="J81" i="11"/>
  <c r="I81" i="11"/>
  <c r="J85" i="11"/>
  <c r="I85" i="11"/>
  <c r="I50" i="11"/>
  <c r="P31" i="11"/>
  <c r="I54" i="11"/>
  <c r="K59" i="11"/>
  <c r="O59" i="11" s="1"/>
  <c r="W59" i="11"/>
  <c r="AE59" i="11" s="1"/>
  <c r="AH21" i="11" s="1"/>
  <c r="T57" i="11"/>
  <c r="AD57" i="11" s="1"/>
  <c r="U62" i="10"/>
  <c r="W26" i="10"/>
  <c r="AH26" i="10" s="1"/>
  <c r="AK63" i="10"/>
  <c r="AE63" i="10"/>
  <c r="AH63" i="10"/>
  <c r="U59" i="10"/>
  <c r="U70" i="10"/>
  <c r="V70" i="10" s="1"/>
  <c r="U63" i="10"/>
  <c r="Y63" i="10" s="1"/>
  <c r="U65" i="10"/>
  <c r="V65" i="10" s="1"/>
  <c r="U68" i="10"/>
  <c r="V68" i="10" s="1"/>
  <c r="U67" i="10"/>
  <c r="U69" i="10"/>
  <c r="V69" i="10" s="1"/>
  <c r="U64" i="10"/>
  <c r="V64" i="10" s="1"/>
  <c r="X64" i="10" s="1"/>
  <c r="U66" i="10"/>
  <c r="V66" i="10" s="1"/>
  <c r="AI63" i="10"/>
  <c r="AF63" i="10"/>
  <c r="AL63" i="10"/>
  <c r="R26" i="10"/>
  <c r="Y26" i="10"/>
  <c r="V67" i="10"/>
  <c r="R67" i="10"/>
  <c r="R68" i="10"/>
  <c r="R70" i="10"/>
  <c r="R69" i="10"/>
  <c r="R66" i="10"/>
  <c r="R65" i="10"/>
  <c r="U60" i="10"/>
  <c r="V31" i="10"/>
  <c r="R31" i="10"/>
  <c r="R34" i="10"/>
  <c r="V34" i="10"/>
  <c r="AJ26" i="10"/>
  <c r="V29" i="10"/>
  <c r="R29" i="10"/>
  <c r="AI26" i="10"/>
  <c r="AL26" i="10"/>
  <c r="AF26" i="10"/>
  <c r="V28" i="10"/>
  <c r="R28" i="10"/>
  <c r="V30" i="10"/>
  <c r="R30" i="10"/>
  <c r="V27" i="10"/>
  <c r="R27" i="10"/>
  <c r="R35" i="10"/>
  <c r="V35" i="10"/>
  <c r="R32" i="10"/>
  <c r="V32" i="10"/>
  <c r="R33" i="10"/>
  <c r="V33" i="10"/>
  <c r="T47" i="8"/>
  <c r="AC25" i="10"/>
  <c r="AA25" i="10"/>
  <c r="AC26" i="10"/>
  <c r="AA26" i="10"/>
  <c r="AA24" i="10"/>
  <c r="T45" i="8"/>
  <c r="AC23" i="10"/>
  <c r="AA23" i="10"/>
  <c r="AA22" i="10"/>
  <c r="AA21" i="10"/>
  <c r="AC21" i="10"/>
  <c r="T43" i="8"/>
  <c r="AA20" i="10"/>
  <c r="T41" i="8"/>
  <c r="AC19" i="10"/>
  <c r="AA19" i="10"/>
  <c r="U40" i="8"/>
  <c r="T39" i="8"/>
  <c r="AA17" i="10"/>
  <c r="T37" i="8"/>
  <c r="AA15" i="10"/>
  <c r="AC14" i="10"/>
  <c r="AC13" i="10"/>
  <c r="T35" i="8"/>
  <c r="AA13" i="10"/>
  <c r="AA12" i="10"/>
  <c r="AA11" i="10"/>
  <c r="T33" i="8"/>
  <c r="AC11" i="10"/>
  <c r="AA10" i="10"/>
  <c r="AC10" i="10"/>
  <c r="AA9" i="10"/>
  <c r="T31" i="8"/>
  <c r="S29" i="8"/>
  <c r="T29" i="8"/>
  <c r="T21" i="8"/>
  <c r="L76" i="9" s="1"/>
  <c r="U21" i="8"/>
  <c r="M76" i="9" s="1"/>
  <c r="T20" i="8"/>
  <c r="L75" i="9" s="1"/>
  <c r="T14" i="8"/>
  <c r="L69" i="9" s="1"/>
  <c r="U44" i="10"/>
  <c r="U45" i="10"/>
  <c r="U49" i="10"/>
  <c r="U52" i="10"/>
  <c r="U53" i="10"/>
  <c r="U57" i="10"/>
  <c r="P10" i="10"/>
  <c r="Q10" i="10" s="1"/>
  <c r="U46" i="10"/>
  <c r="U54" i="10"/>
  <c r="U47" i="10"/>
  <c r="U55" i="10"/>
  <c r="U41" i="10"/>
  <c r="U48" i="10"/>
  <c r="U56" i="10"/>
  <c r="U42" i="10"/>
  <c r="U50" i="10"/>
  <c r="U58" i="10"/>
  <c r="U43" i="10"/>
  <c r="U51" i="10"/>
  <c r="Z53" i="11"/>
  <c r="Z55" i="11"/>
  <c r="K53" i="11"/>
  <c r="M53" i="11" s="1"/>
  <c r="H17" i="12"/>
  <c r="H35" i="12"/>
  <c r="Z59" i="11"/>
  <c r="O57" i="11"/>
  <c r="AB57" i="11" s="1"/>
  <c r="W55" i="11"/>
  <c r="AE55" i="11" s="1"/>
  <c r="I59" i="11"/>
  <c r="T55" i="11"/>
  <c r="AD55" i="11" s="1"/>
  <c r="W57" i="11"/>
  <c r="AE57" i="11" s="1"/>
  <c r="V6" i="10"/>
  <c r="X6" i="10" s="1"/>
  <c r="R6" i="10"/>
  <c r="P4" i="7"/>
  <c r="Z57" i="11"/>
  <c r="I57" i="11"/>
  <c r="U44" i="8"/>
  <c r="U48" i="8"/>
  <c r="N7" i="10"/>
  <c r="O7" i="10" s="1"/>
  <c r="P7" i="10" s="1"/>
  <c r="Q7" i="10" s="1"/>
  <c r="N11" i="10"/>
  <c r="O11" i="10" s="1"/>
  <c r="P11" i="10" s="1"/>
  <c r="Q11" i="10" s="1"/>
  <c r="T26" i="9"/>
  <c r="N78" i="9"/>
  <c r="V34" i="8"/>
  <c r="U18" i="8"/>
  <c r="M73" i="9" s="1"/>
  <c r="M3" i="5"/>
  <c r="T3" i="5"/>
  <c r="U38" i="8"/>
  <c r="T24" i="8"/>
  <c r="L79" i="9" s="1"/>
  <c r="T27" i="9"/>
  <c r="U27" i="9" s="1"/>
  <c r="N79" i="9"/>
  <c r="N9" i="10"/>
  <c r="O9" i="10" s="1"/>
  <c r="P9" i="10" s="1"/>
  <c r="Q9" i="10" s="1"/>
  <c r="P8" i="10"/>
  <c r="Q8" i="10" s="1"/>
  <c r="W53" i="11"/>
  <c r="AE53" i="11" s="1"/>
  <c r="AH15" i="11" s="1"/>
  <c r="T7" i="8"/>
  <c r="L62" i="9" s="1"/>
  <c r="S40" i="8"/>
  <c r="Z6" i="9"/>
  <c r="P58" i="9" s="1"/>
  <c r="AA6" i="9"/>
  <c r="Q58" i="9" s="1"/>
  <c r="N13" i="10"/>
  <c r="O13" i="10" s="1"/>
  <c r="P13" i="10" s="1"/>
  <c r="Q13" i="10" s="1"/>
  <c r="O6" i="7"/>
  <c r="S48" i="8"/>
  <c r="P27" i="9"/>
  <c r="S38" i="8"/>
  <c r="S27" i="8"/>
  <c r="I63" i="11"/>
  <c r="T11" i="8"/>
  <c r="L66" i="9" s="1"/>
  <c r="I53" i="11"/>
  <c r="N41" i="9"/>
  <c r="O41" i="9" s="1"/>
  <c r="R66" i="9" s="1"/>
  <c r="T4" i="8"/>
  <c r="L59" i="9" s="1"/>
  <c r="O24" i="7"/>
  <c r="O14" i="7"/>
  <c r="J51" i="11"/>
  <c r="I51" i="11"/>
  <c r="M12" i="11"/>
  <c r="I55" i="11"/>
  <c r="AK33" i="9"/>
  <c r="AH33" i="9"/>
  <c r="AE33" i="9"/>
  <c r="AG33" i="9"/>
  <c r="AJ33" i="9"/>
  <c r="AD33" i="9"/>
  <c r="X33" i="9"/>
  <c r="AC33" i="9"/>
  <c r="AF33" i="9"/>
  <c r="AI33" i="9"/>
  <c r="T8" i="8"/>
  <c r="L63" i="9" s="1"/>
  <c r="S41" i="8"/>
  <c r="S8" i="8"/>
  <c r="K63" i="9" s="1"/>
  <c r="V44" i="8"/>
  <c r="S36" i="8"/>
  <c r="V28" i="8"/>
  <c r="U46" i="8"/>
  <c r="U30" i="8"/>
  <c r="U33" i="8"/>
  <c r="S23" i="8"/>
  <c r="K78" i="9" s="1"/>
  <c r="S14" i="8"/>
  <c r="K69" i="9" s="1"/>
  <c r="S6" i="8"/>
  <c r="K61" i="9" s="1"/>
  <c r="T15" i="8"/>
  <c r="L70" i="9" s="1"/>
  <c r="S12" i="8"/>
  <c r="V42" i="8"/>
  <c r="S17" i="8"/>
  <c r="K72" i="9" s="1"/>
  <c r="S21" i="8"/>
  <c r="K76" i="9" s="1"/>
  <c r="V32" i="8"/>
  <c r="U20" i="8"/>
  <c r="M75" i="9" s="1"/>
  <c r="U16" i="8"/>
  <c r="M71" i="9" s="1"/>
  <c r="U14" i="8"/>
  <c r="M69" i="9" s="1"/>
  <c r="U12" i="8"/>
  <c r="M67" i="9" s="1"/>
  <c r="U10" i="8"/>
  <c r="M65" i="9" s="1"/>
  <c r="U8" i="8"/>
  <c r="M63" i="9" s="1"/>
  <c r="U6" i="8"/>
  <c r="U4" i="8"/>
  <c r="M59" i="9" s="1"/>
  <c r="U37" i="8"/>
  <c r="S20" i="8"/>
  <c r="K75" i="9" s="1"/>
  <c r="T16" i="8"/>
  <c r="L71" i="9" s="1"/>
  <c r="T19" i="8"/>
  <c r="L74" i="9" s="1"/>
  <c r="S3" i="8"/>
  <c r="S31" i="8"/>
  <c r="T3" i="8"/>
  <c r="L58" i="9" s="1"/>
  <c r="S33" i="8"/>
  <c r="U31" i="8"/>
  <c r="S16" i="8"/>
  <c r="K71" i="9" s="1"/>
  <c r="S4" i="8"/>
  <c r="U24" i="8"/>
  <c r="M79" i="9" s="1"/>
  <c r="S47" i="8"/>
  <c r="U41" i="8"/>
  <c r="S24" i="8"/>
  <c r="K79" i="9" s="1"/>
  <c r="S22" i="8"/>
  <c r="S18" i="8"/>
  <c r="K73" i="9" s="1"/>
  <c r="S13" i="8"/>
  <c r="K68" i="9" s="1"/>
  <c r="S10" i="8"/>
  <c r="K65" i="9" s="1"/>
  <c r="S5" i="8"/>
  <c r="U22" i="8"/>
  <c r="M77" i="9" s="1"/>
  <c r="T27" i="8"/>
  <c r="S45" i="8"/>
  <c r="U47" i="8"/>
  <c r="S7" i="8"/>
  <c r="K62" i="9" s="1"/>
  <c r="S39" i="8"/>
  <c r="S11" i="8"/>
  <c r="K66" i="9" s="1"/>
  <c r="S9" i="8"/>
  <c r="S43" i="8"/>
  <c r="V30" i="8"/>
  <c r="S19" i="8"/>
  <c r="K74" i="9" s="1"/>
  <c r="U19" i="8"/>
  <c r="M74" i="9" s="1"/>
  <c r="U17" i="8"/>
  <c r="U15" i="8"/>
  <c r="M70" i="9" s="1"/>
  <c r="U13" i="8"/>
  <c r="U11" i="8"/>
  <c r="M66" i="9" s="1"/>
  <c r="U9" i="8"/>
  <c r="M64" i="9" s="1"/>
  <c r="U7" i="8"/>
  <c r="M62" i="9" s="1"/>
  <c r="U5" i="8"/>
  <c r="M60" i="9" s="1"/>
  <c r="U45" i="8"/>
  <c r="U29" i="8"/>
  <c r="U35" i="8"/>
  <c r="S15" i="8"/>
  <c r="K70" i="9" s="1"/>
  <c r="U43" i="8"/>
  <c r="U27" i="8"/>
  <c r="U23" i="8"/>
  <c r="V18" i="8"/>
  <c r="J73" i="9" s="1"/>
  <c r="N7" i="14"/>
  <c r="O7" i="14"/>
  <c r="P7" i="14"/>
  <c r="N9" i="14"/>
  <c r="O9" i="14"/>
  <c r="P9" i="14"/>
  <c r="P3" i="14"/>
  <c r="O3" i="14"/>
  <c r="N3" i="14"/>
  <c r="O10" i="14"/>
  <c r="P10" i="14"/>
  <c r="N10" i="14"/>
  <c r="N13" i="14"/>
  <c r="O13" i="14"/>
  <c r="P13" i="14"/>
  <c r="P5" i="14"/>
  <c r="N5" i="14"/>
  <c r="O5" i="14"/>
  <c r="P11" i="14"/>
  <c r="N11" i="14"/>
  <c r="O11" i="14"/>
  <c r="O4" i="14"/>
  <c r="P4" i="14"/>
  <c r="N4" i="14"/>
  <c r="O8" i="14"/>
  <c r="P8" i="14"/>
  <c r="N8" i="14"/>
  <c r="H7" i="14"/>
  <c r="H11" i="14"/>
  <c r="N3" i="13"/>
  <c r="P3" i="13"/>
  <c r="O3" i="13"/>
  <c r="Q3" i="13" s="1"/>
  <c r="N8" i="13"/>
  <c r="O8" i="13"/>
  <c r="Q8" i="13" s="1"/>
  <c r="P8" i="13"/>
  <c r="N16" i="13"/>
  <c r="O16" i="13"/>
  <c r="Q16" i="13" s="1"/>
  <c r="P16" i="13"/>
  <c r="N5" i="13"/>
  <c r="O5" i="13"/>
  <c r="Q5" i="13" s="1"/>
  <c r="P5" i="13"/>
  <c r="N9" i="13"/>
  <c r="O9" i="13"/>
  <c r="Q9" i="13" s="1"/>
  <c r="P9" i="13"/>
  <c r="N13" i="13"/>
  <c r="O13" i="13"/>
  <c r="Q13" i="13" s="1"/>
  <c r="H13" i="13" s="1"/>
  <c r="P13" i="13"/>
  <c r="N17" i="13"/>
  <c r="O17" i="13"/>
  <c r="Q17" i="13" s="1"/>
  <c r="P17" i="13"/>
  <c r="N21" i="13"/>
  <c r="O21" i="13"/>
  <c r="Q21" i="13" s="1"/>
  <c r="P21" i="13"/>
  <c r="N4" i="13"/>
  <c r="O4" i="13"/>
  <c r="Q4" i="13" s="1"/>
  <c r="P4" i="13"/>
  <c r="N12" i="13"/>
  <c r="O12" i="13"/>
  <c r="Q12" i="13" s="1"/>
  <c r="P12" i="13"/>
  <c r="N20" i="13"/>
  <c r="O20" i="13"/>
  <c r="Q20" i="13" s="1"/>
  <c r="P20" i="13"/>
  <c r="N6" i="13"/>
  <c r="P6" i="13"/>
  <c r="O6" i="13"/>
  <c r="Q6" i="13" s="1"/>
  <c r="H6" i="13" s="1"/>
  <c r="N10" i="13"/>
  <c r="P10" i="13"/>
  <c r="O10" i="13"/>
  <c r="Q10" i="13" s="1"/>
  <c r="N14" i="13"/>
  <c r="P14" i="13"/>
  <c r="O14" i="13"/>
  <c r="Q14" i="13" s="1"/>
  <c r="N18" i="13"/>
  <c r="P18" i="13"/>
  <c r="O18" i="13"/>
  <c r="Q18" i="13" s="1"/>
  <c r="H18" i="13" s="1"/>
  <c r="N22" i="13"/>
  <c r="P22" i="13"/>
  <c r="O22" i="13"/>
  <c r="Q22" i="13" s="1"/>
  <c r="H22" i="13" s="1"/>
  <c r="N7" i="13"/>
  <c r="P7" i="13"/>
  <c r="O7" i="13"/>
  <c r="Q7" i="13" s="1"/>
  <c r="N11" i="13"/>
  <c r="O11" i="13"/>
  <c r="Q11" i="13" s="1"/>
  <c r="P11" i="13"/>
  <c r="N15" i="13"/>
  <c r="O15" i="13"/>
  <c r="Q15" i="13" s="1"/>
  <c r="P15" i="13"/>
  <c r="N19" i="13"/>
  <c r="P19" i="13"/>
  <c r="O19" i="13"/>
  <c r="Q19" i="13" s="1"/>
  <c r="H19" i="13" s="1"/>
  <c r="N23" i="13"/>
  <c r="P23" i="13"/>
  <c r="O23" i="13"/>
  <c r="Q23" i="13" s="1"/>
  <c r="T49" i="9"/>
  <c r="U49" i="9" s="1"/>
  <c r="P49" i="9"/>
  <c r="T52" i="6"/>
  <c r="S52" i="6"/>
  <c r="R52" i="6"/>
  <c r="S41" i="6"/>
  <c r="R41" i="6"/>
  <c r="T41" i="6"/>
  <c r="R57" i="6"/>
  <c r="S57" i="6"/>
  <c r="T57" i="6"/>
  <c r="R53" i="6"/>
  <c r="T53" i="6"/>
  <c r="S53" i="6"/>
  <c r="R49" i="6"/>
  <c r="T49" i="6"/>
  <c r="S49" i="6"/>
  <c r="T54" i="6"/>
  <c r="R54" i="6"/>
  <c r="S54" i="6"/>
  <c r="T47" i="6"/>
  <c r="S47" i="6"/>
  <c r="R47" i="6"/>
  <c r="V15" i="10"/>
  <c r="R15" i="10"/>
  <c r="P39" i="9"/>
  <c r="T39" i="9"/>
  <c r="U39" i="9" s="1"/>
  <c r="T43" i="9"/>
  <c r="U43" i="9" s="1"/>
  <c r="P43" i="9"/>
  <c r="T47" i="9"/>
  <c r="U47" i="9" s="1"/>
  <c r="P47" i="9"/>
  <c r="T51" i="9"/>
  <c r="U51" i="9" s="1"/>
  <c r="P51" i="9"/>
  <c r="S62" i="6"/>
  <c r="T62" i="6"/>
  <c r="R62" i="6"/>
  <c r="S64" i="6"/>
  <c r="T64" i="6"/>
  <c r="R64" i="6"/>
  <c r="T56" i="6"/>
  <c r="S56" i="6"/>
  <c r="R56" i="6"/>
  <c r="T48" i="6"/>
  <c r="S48" i="6"/>
  <c r="R48" i="6"/>
  <c r="V14" i="10"/>
  <c r="R14" i="10"/>
  <c r="T40" i="9"/>
  <c r="U40" i="9" s="1"/>
  <c r="P40" i="9"/>
  <c r="T34" i="9"/>
  <c r="V34" i="9" s="1"/>
  <c r="P34" i="9"/>
  <c r="P35" i="9"/>
  <c r="T35" i="9"/>
  <c r="U35" i="9" s="1"/>
  <c r="T14" i="9"/>
  <c r="P14" i="9"/>
  <c r="T50" i="6"/>
  <c r="R50" i="6"/>
  <c r="S50" i="6"/>
  <c r="R61" i="6"/>
  <c r="T61" i="6"/>
  <c r="S61" i="6"/>
  <c r="T45" i="6"/>
  <c r="S45" i="6"/>
  <c r="R45" i="6"/>
  <c r="J16" i="12"/>
  <c r="I60" i="12"/>
  <c r="L60" i="12" s="1"/>
  <c r="H60" i="12"/>
  <c r="I61" i="12"/>
  <c r="H61" i="12"/>
  <c r="I58" i="11"/>
  <c r="J58" i="11"/>
  <c r="K71" i="11"/>
  <c r="T71" i="11"/>
  <c r="AD71" i="11" s="1"/>
  <c r="AG31" i="11" s="1"/>
  <c r="W71" i="11"/>
  <c r="AE71" i="11" s="1"/>
  <c r="AH31" i="11" s="1"/>
  <c r="Z71" i="11"/>
  <c r="J66" i="11"/>
  <c r="I66" i="11"/>
  <c r="I22" i="12"/>
  <c r="H22" i="12"/>
  <c r="I26" i="12"/>
  <c r="L26" i="12" s="1"/>
  <c r="H26" i="12"/>
  <c r="I30" i="12"/>
  <c r="H30" i="12"/>
  <c r="I34" i="12"/>
  <c r="L34" i="12" s="1"/>
  <c r="H34" i="12"/>
  <c r="X57" i="11"/>
  <c r="AA57" i="11"/>
  <c r="U57" i="11"/>
  <c r="W30" i="11"/>
  <c r="AE30" i="11" s="1"/>
  <c r="Z30" i="11"/>
  <c r="K30" i="11"/>
  <c r="T30" i="11"/>
  <c r="AD30" i="11" s="1"/>
  <c r="W23" i="11"/>
  <c r="AE23" i="11" s="1"/>
  <c r="Z23" i="11"/>
  <c r="T23" i="11"/>
  <c r="AD23" i="11" s="1"/>
  <c r="K23" i="11"/>
  <c r="O28" i="11"/>
  <c r="M28" i="11"/>
  <c r="O25" i="11"/>
  <c r="M25" i="11"/>
  <c r="O21" i="11"/>
  <c r="M21" i="11"/>
  <c r="M22" i="11"/>
  <c r="O22" i="11"/>
  <c r="N61" i="10"/>
  <c r="O61" i="10" s="1"/>
  <c r="P61" i="10" s="1"/>
  <c r="Q61" i="10" s="1"/>
  <c r="N57" i="10"/>
  <c r="O57" i="10" s="1"/>
  <c r="P57" i="10" s="1"/>
  <c r="Q57" i="10" s="1"/>
  <c r="N53" i="10"/>
  <c r="O53" i="10" s="1"/>
  <c r="P53" i="10" s="1"/>
  <c r="Q53" i="10" s="1"/>
  <c r="N49" i="10"/>
  <c r="O49" i="10" s="1"/>
  <c r="P49" i="10" s="1"/>
  <c r="Q49" i="10" s="1"/>
  <c r="N45" i="10"/>
  <c r="O45" i="10" s="1"/>
  <c r="P45" i="10" s="1"/>
  <c r="Q45" i="10" s="1"/>
  <c r="O16" i="11"/>
  <c r="M16" i="11"/>
  <c r="N24" i="10"/>
  <c r="O24" i="10" s="1"/>
  <c r="P24" i="10" s="1"/>
  <c r="Q24" i="10" s="1"/>
  <c r="N20" i="10"/>
  <c r="O20" i="10" s="1"/>
  <c r="P20" i="10" s="1"/>
  <c r="Q20" i="10" s="1"/>
  <c r="N16" i="10"/>
  <c r="O16" i="10" s="1"/>
  <c r="P16" i="10" s="1"/>
  <c r="Q16" i="10" s="1"/>
  <c r="T54" i="9"/>
  <c r="U54" i="9" s="1"/>
  <c r="P54" i="9"/>
  <c r="T46" i="9"/>
  <c r="U46" i="9" s="1"/>
  <c r="P46" i="9"/>
  <c r="L7" i="9"/>
  <c r="M7" i="9" s="1"/>
  <c r="N7" i="9" s="1"/>
  <c r="O7" i="9" s="1"/>
  <c r="V18" i="10"/>
  <c r="R18" i="10"/>
  <c r="L23" i="9"/>
  <c r="M23" i="9" s="1"/>
  <c r="N23" i="9" s="1"/>
  <c r="O23" i="9" s="1"/>
  <c r="N75" i="9" s="1"/>
  <c r="W49" i="9"/>
  <c r="T53" i="9"/>
  <c r="U53" i="9" s="1"/>
  <c r="P53" i="9"/>
  <c r="T45" i="9"/>
  <c r="U45" i="9" s="1"/>
  <c r="P45" i="9"/>
  <c r="T38" i="9"/>
  <c r="U38" i="9" s="1"/>
  <c r="P38" i="9"/>
  <c r="V27" i="9"/>
  <c r="L19" i="9"/>
  <c r="M19" i="9" s="1"/>
  <c r="N19" i="9" s="1"/>
  <c r="O19" i="9" s="1"/>
  <c r="N71" i="9" s="1"/>
  <c r="T16" i="9"/>
  <c r="P16" i="9"/>
  <c r="L11" i="9"/>
  <c r="M11" i="9" s="1"/>
  <c r="N11" i="9" s="1"/>
  <c r="O11" i="9" s="1"/>
  <c r="N63" i="9" s="1"/>
  <c r="R44" i="6"/>
  <c r="T44" i="6"/>
  <c r="S44" i="6"/>
  <c r="R55" i="6"/>
  <c r="T55" i="6"/>
  <c r="S55" i="6"/>
  <c r="R27" i="6"/>
  <c r="T27" i="6"/>
  <c r="S27" i="6"/>
  <c r="S12" i="6"/>
  <c r="R12" i="6"/>
  <c r="T12" i="6"/>
  <c r="T9" i="6"/>
  <c r="S9" i="6"/>
  <c r="R9" i="6"/>
  <c r="S28" i="6"/>
  <c r="R28" i="6"/>
  <c r="T28" i="6"/>
  <c r="T22" i="6"/>
  <c r="S22" i="6"/>
  <c r="R22" i="6"/>
  <c r="R15" i="6"/>
  <c r="T15" i="6"/>
  <c r="S15" i="6"/>
  <c r="AH8" i="5"/>
  <c r="AD8" i="5"/>
  <c r="Z8" i="5"/>
  <c r="V8" i="5"/>
  <c r="R8" i="5"/>
  <c r="N8" i="5"/>
  <c r="AG8" i="5"/>
  <c r="AC8" i="5"/>
  <c r="Y8" i="5"/>
  <c r="U8" i="5"/>
  <c r="Q8" i="5"/>
  <c r="M8" i="5"/>
  <c r="AJ8" i="5"/>
  <c r="AF8" i="5"/>
  <c r="AB8" i="5"/>
  <c r="X8" i="5"/>
  <c r="T8" i="5"/>
  <c r="P8" i="5"/>
  <c r="H8" i="5"/>
  <c r="AI8" i="5"/>
  <c r="AE8" i="5"/>
  <c r="AA8" i="5"/>
  <c r="W8" i="5"/>
  <c r="S8" i="5"/>
  <c r="O8" i="5"/>
  <c r="AH17" i="5"/>
  <c r="AD17" i="5"/>
  <c r="Z17" i="5"/>
  <c r="V17" i="5"/>
  <c r="R17" i="5"/>
  <c r="N17" i="5"/>
  <c r="AG17" i="5"/>
  <c r="AC17" i="5"/>
  <c r="Y17" i="5"/>
  <c r="U17" i="5"/>
  <c r="Q17" i="5"/>
  <c r="M17" i="5"/>
  <c r="AJ17" i="5"/>
  <c r="AF17" i="5"/>
  <c r="AB17" i="5"/>
  <c r="X17" i="5"/>
  <c r="T17" i="5"/>
  <c r="P17" i="5"/>
  <c r="H17" i="5"/>
  <c r="AI17" i="5"/>
  <c r="AE17" i="5"/>
  <c r="AA17" i="5"/>
  <c r="W17" i="5"/>
  <c r="S17" i="5"/>
  <c r="O17" i="5"/>
  <c r="AG23" i="5"/>
  <c r="AC23" i="5"/>
  <c r="Y23" i="5"/>
  <c r="U23" i="5"/>
  <c r="Q23" i="5"/>
  <c r="M23" i="5"/>
  <c r="AJ23" i="5"/>
  <c r="AF23" i="5"/>
  <c r="AB23" i="5"/>
  <c r="X23" i="5"/>
  <c r="T23" i="5"/>
  <c r="P23" i="5"/>
  <c r="H23" i="5"/>
  <c r="AH23" i="5"/>
  <c r="AD23" i="5"/>
  <c r="Z23" i="5"/>
  <c r="V23" i="5"/>
  <c r="R23" i="5"/>
  <c r="N23" i="5"/>
  <c r="AE23" i="5"/>
  <c r="O23" i="5"/>
  <c r="AA23" i="5"/>
  <c r="W23" i="5"/>
  <c r="AI23" i="5"/>
  <c r="S23" i="5"/>
  <c r="AJ9" i="5"/>
  <c r="AF9" i="5"/>
  <c r="AB9" i="5"/>
  <c r="X9" i="5"/>
  <c r="T9" i="5"/>
  <c r="P9" i="5"/>
  <c r="H9" i="5"/>
  <c r="AI9" i="5"/>
  <c r="AE9" i="5"/>
  <c r="AA9" i="5"/>
  <c r="W9" i="5"/>
  <c r="S9" i="5"/>
  <c r="O9" i="5"/>
  <c r="AH9" i="5"/>
  <c r="AD9" i="5"/>
  <c r="Z9" i="5"/>
  <c r="V9" i="5"/>
  <c r="R9" i="5"/>
  <c r="N9" i="5"/>
  <c r="AG9" i="5"/>
  <c r="AC9" i="5"/>
  <c r="Y9" i="5"/>
  <c r="U9" i="5"/>
  <c r="Q9" i="5"/>
  <c r="M9" i="5"/>
  <c r="AJ16" i="5"/>
  <c r="AF16" i="5"/>
  <c r="AB16" i="5"/>
  <c r="X16" i="5"/>
  <c r="T16" i="5"/>
  <c r="P16" i="5"/>
  <c r="H16" i="5"/>
  <c r="AI16" i="5"/>
  <c r="AE16" i="5"/>
  <c r="AA16" i="5"/>
  <c r="W16" i="5"/>
  <c r="S16" i="5"/>
  <c r="O16" i="5"/>
  <c r="AH16" i="5"/>
  <c r="AD16" i="5"/>
  <c r="Z16" i="5"/>
  <c r="V16" i="5"/>
  <c r="R16" i="5"/>
  <c r="N16" i="5"/>
  <c r="AG16" i="5"/>
  <c r="AC16" i="5"/>
  <c r="Y16" i="5"/>
  <c r="U16" i="5"/>
  <c r="Q16" i="5"/>
  <c r="M16" i="5"/>
  <c r="AG29" i="5"/>
  <c r="AC29" i="5"/>
  <c r="Y29" i="5"/>
  <c r="U29" i="5"/>
  <c r="Q29" i="5"/>
  <c r="M29" i="5"/>
  <c r="AJ29" i="5"/>
  <c r="AF29" i="5"/>
  <c r="AB29" i="5"/>
  <c r="X29" i="5"/>
  <c r="T29" i="5"/>
  <c r="P29" i="5"/>
  <c r="H29" i="5"/>
  <c r="AI29" i="5"/>
  <c r="AE29" i="5"/>
  <c r="AA29" i="5"/>
  <c r="W29" i="5"/>
  <c r="S29" i="5"/>
  <c r="O29" i="5"/>
  <c r="AH29" i="5"/>
  <c r="AD29" i="5"/>
  <c r="Z29" i="5"/>
  <c r="V29" i="5"/>
  <c r="R29" i="5"/>
  <c r="N29" i="5"/>
  <c r="AG37" i="5"/>
  <c r="AC37" i="5"/>
  <c r="Y37" i="5"/>
  <c r="U37" i="5"/>
  <c r="Q37" i="5"/>
  <c r="M37" i="5"/>
  <c r="AJ37" i="5"/>
  <c r="AF37" i="5"/>
  <c r="AB37" i="5"/>
  <c r="X37" i="5"/>
  <c r="T37" i="5"/>
  <c r="P37" i="5"/>
  <c r="H37" i="5"/>
  <c r="AI37" i="5"/>
  <c r="AE37" i="5"/>
  <c r="AA37" i="5"/>
  <c r="W37" i="5"/>
  <c r="S37" i="5"/>
  <c r="O37" i="5"/>
  <c r="AH37" i="5"/>
  <c r="AD37" i="5"/>
  <c r="Z37" i="5"/>
  <c r="V37" i="5"/>
  <c r="R37" i="5"/>
  <c r="N37" i="5"/>
  <c r="AI22" i="5"/>
  <c r="AE22" i="5"/>
  <c r="AA22" i="5"/>
  <c r="W22" i="5"/>
  <c r="S22" i="5"/>
  <c r="O22" i="5"/>
  <c r="AH22" i="5"/>
  <c r="AD22" i="5"/>
  <c r="Z22" i="5"/>
  <c r="V22" i="5"/>
  <c r="R22" i="5"/>
  <c r="N22" i="5"/>
  <c r="AJ22" i="5"/>
  <c r="AF22" i="5"/>
  <c r="AB22" i="5"/>
  <c r="X22" i="5"/>
  <c r="T22" i="5"/>
  <c r="P22" i="5"/>
  <c r="H22" i="5"/>
  <c r="AC22" i="5"/>
  <c r="M22" i="5"/>
  <c r="Y22" i="5"/>
  <c r="U22" i="5"/>
  <c r="AG22" i="5"/>
  <c r="Q22" i="5"/>
  <c r="AI30" i="5"/>
  <c r="AE30" i="5"/>
  <c r="AA30" i="5"/>
  <c r="W30" i="5"/>
  <c r="S30" i="5"/>
  <c r="O30" i="5"/>
  <c r="AH30" i="5"/>
  <c r="AD30" i="5"/>
  <c r="Z30" i="5"/>
  <c r="V30" i="5"/>
  <c r="R30" i="5"/>
  <c r="N30" i="5"/>
  <c r="AG30" i="5"/>
  <c r="AC30" i="5"/>
  <c r="Y30" i="5"/>
  <c r="U30" i="5"/>
  <c r="Q30" i="5"/>
  <c r="M30" i="5"/>
  <c r="AJ30" i="5"/>
  <c r="AF30" i="5"/>
  <c r="AB30" i="5"/>
  <c r="X30" i="5"/>
  <c r="T30" i="5"/>
  <c r="P30" i="5"/>
  <c r="H30" i="5"/>
  <c r="AI38" i="5"/>
  <c r="AE38" i="5"/>
  <c r="AA38" i="5"/>
  <c r="W38" i="5"/>
  <c r="S38" i="5"/>
  <c r="O38" i="5"/>
  <c r="AH38" i="5"/>
  <c r="AD38" i="5"/>
  <c r="Z38" i="5"/>
  <c r="V38" i="5"/>
  <c r="R38" i="5"/>
  <c r="N38" i="5"/>
  <c r="AG38" i="5"/>
  <c r="AC38" i="5"/>
  <c r="Y38" i="5"/>
  <c r="U38" i="5"/>
  <c r="Q38" i="5"/>
  <c r="M38" i="5"/>
  <c r="AJ38" i="5"/>
  <c r="AF38" i="5"/>
  <c r="AB38" i="5"/>
  <c r="X38" i="5"/>
  <c r="T38" i="5"/>
  <c r="P38" i="5"/>
  <c r="H38" i="5"/>
  <c r="I73" i="12"/>
  <c r="H73" i="12"/>
  <c r="I68" i="12"/>
  <c r="H68" i="12"/>
  <c r="H64" i="12"/>
  <c r="I64" i="12"/>
  <c r="L64" i="12" s="1"/>
  <c r="I65" i="12"/>
  <c r="H65" i="12"/>
  <c r="H66" i="12"/>
  <c r="I66" i="12"/>
  <c r="L66" i="12" s="1"/>
  <c r="I55" i="12"/>
  <c r="H55" i="12"/>
  <c r="I67" i="12"/>
  <c r="L67" i="12" s="1"/>
  <c r="H67" i="12"/>
  <c r="I69" i="12"/>
  <c r="H69" i="12"/>
  <c r="T70" i="11"/>
  <c r="AD70" i="11" s="1"/>
  <c r="W70" i="11"/>
  <c r="AE70" i="11" s="1"/>
  <c r="Z70" i="11"/>
  <c r="K70" i="11"/>
  <c r="I70" i="11"/>
  <c r="J65" i="11"/>
  <c r="I65" i="11"/>
  <c r="J62" i="11"/>
  <c r="I62" i="11"/>
  <c r="J15" i="12"/>
  <c r="I23" i="12"/>
  <c r="H23" i="12"/>
  <c r="I27" i="12"/>
  <c r="H27" i="12"/>
  <c r="I31" i="12"/>
  <c r="H31" i="12"/>
  <c r="J35" i="12"/>
  <c r="I30" i="11"/>
  <c r="M29" i="11"/>
  <c r="O29" i="11"/>
  <c r="O32" i="11"/>
  <c r="M32" i="11"/>
  <c r="N60" i="10"/>
  <c r="O60" i="10" s="1"/>
  <c r="P60" i="10" s="1"/>
  <c r="Q60" i="10" s="1"/>
  <c r="N56" i="10"/>
  <c r="O56" i="10" s="1"/>
  <c r="P56" i="10" s="1"/>
  <c r="Q56" i="10" s="1"/>
  <c r="N52" i="10"/>
  <c r="O52" i="10" s="1"/>
  <c r="P52" i="10" s="1"/>
  <c r="Q52" i="10" s="1"/>
  <c r="N48" i="10"/>
  <c r="O48" i="10" s="1"/>
  <c r="P48" i="10" s="1"/>
  <c r="Q48" i="10" s="1"/>
  <c r="N44" i="10"/>
  <c r="O44" i="10" s="1"/>
  <c r="P44" i="10" s="1"/>
  <c r="Q44" i="10" s="1"/>
  <c r="X27" i="11"/>
  <c r="AA27" i="11"/>
  <c r="U27" i="11"/>
  <c r="M26" i="11"/>
  <c r="O26" i="11"/>
  <c r="Z17" i="11"/>
  <c r="K17" i="11"/>
  <c r="T17" i="11"/>
  <c r="AD17" i="11" s="1"/>
  <c r="W17" i="11"/>
  <c r="AE17" i="11" s="1"/>
  <c r="AH17" i="11" s="1"/>
  <c r="K54" i="11"/>
  <c r="T54" i="11"/>
  <c r="AD54" i="11" s="1"/>
  <c r="AG16" i="11" s="1"/>
  <c r="W54" i="11"/>
  <c r="AE54" i="11" s="1"/>
  <c r="AH16" i="11" s="1"/>
  <c r="Z54" i="11"/>
  <c r="M18" i="11"/>
  <c r="O18" i="11"/>
  <c r="N25" i="10"/>
  <c r="O25" i="10" s="1"/>
  <c r="P25" i="10" s="1"/>
  <c r="Q25" i="10" s="1"/>
  <c r="N17" i="10"/>
  <c r="O17" i="10" s="1"/>
  <c r="P17" i="10" s="1"/>
  <c r="Q17" i="10" s="1"/>
  <c r="N23" i="10"/>
  <c r="O23" i="10" s="1"/>
  <c r="P23" i="10" s="1"/>
  <c r="Q23" i="10" s="1"/>
  <c r="N19" i="10"/>
  <c r="O19" i="10" s="1"/>
  <c r="P19" i="10" s="1"/>
  <c r="Q19" i="10" s="1"/>
  <c r="T52" i="9"/>
  <c r="U52" i="9" s="1"/>
  <c r="P52" i="9"/>
  <c r="T44" i="9"/>
  <c r="U44" i="9" s="1"/>
  <c r="P44" i="9"/>
  <c r="T37" i="9"/>
  <c r="U37" i="9" s="1"/>
  <c r="P37" i="9"/>
  <c r="L33" i="9"/>
  <c r="M33" i="9" s="1"/>
  <c r="N33" i="9"/>
  <c r="O33" i="9" s="1"/>
  <c r="R58" i="9" s="1"/>
  <c r="L18" i="9"/>
  <c r="M18" i="9" s="1"/>
  <c r="N18" i="9" s="1"/>
  <c r="O18" i="9" s="1"/>
  <c r="N70" i="9" s="1"/>
  <c r="U26" i="9"/>
  <c r="V26" i="9"/>
  <c r="W26" i="9"/>
  <c r="L22" i="9"/>
  <c r="M22" i="9" s="1"/>
  <c r="N22" i="9" s="1"/>
  <c r="O22" i="9" s="1"/>
  <c r="N74" i="9" s="1"/>
  <c r="W46" i="9"/>
  <c r="V39" i="9"/>
  <c r="V47" i="9"/>
  <c r="V51" i="9"/>
  <c r="P26" i="9"/>
  <c r="T15" i="9"/>
  <c r="P15" i="9"/>
  <c r="L10" i="9"/>
  <c r="M10" i="9" s="1"/>
  <c r="N10" i="9" s="1"/>
  <c r="O10" i="9" s="1"/>
  <c r="N62" i="9" s="1"/>
  <c r="R63" i="6"/>
  <c r="T63" i="6"/>
  <c r="S63" i="6"/>
  <c r="S60" i="6"/>
  <c r="T60" i="6"/>
  <c r="R60" i="6"/>
  <c r="R65" i="6"/>
  <c r="S65" i="6"/>
  <c r="T65" i="6"/>
  <c r="R51" i="6"/>
  <c r="T51" i="6"/>
  <c r="S51" i="6"/>
  <c r="T30" i="6"/>
  <c r="S30" i="6"/>
  <c r="R30" i="6"/>
  <c r="S16" i="6"/>
  <c r="R16" i="6"/>
  <c r="T16" i="6"/>
  <c r="S32" i="6"/>
  <c r="R32" i="6"/>
  <c r="T32" i="6"/>
  <c r="T26" i="6"/>
  <c r="S26" i="6"/>
  <c r="R26" i="6"/>
  <c r="T18" i="6"/>
  <c r="S18" i="6"/>
  <c r="R18" i="6"/>
  <c r="T25" i="6"/>
  <c r="S25" i="6"/>
  <c r="R25" i="6"/>
  <c r="T17" i="6"/>
  <c r="S17" i="6"/>
  <c r="R17" i="6"/>
  <c r="AH10" i="5"/>
  <c r="AD10" i="5"/>
  <c r="Z10" i="5"/>
  <c r="V10" i="5"/>
  <c r="R10" i="5"/>
  <c r="N10" i="5"/>
  <c r="AG10" i="5"/>
  <c r="AC10" i="5"/>
  <c r="Y10" i="5"/>
  <c r="U10" i="5"/>
  <c r="Q10" i="5"/>
  <c r="M10" i="5"/>
  <c r="AJ10" i="5"/>
  <c r="AF10" i="5"/>
  <c r="AB10" i="5"/>
  <c r="X10" i="5"/>
  <c r="T10" i="5"/>
  <c r="P10" i="5"/>
  <c r="H10" i="5"/>
  <c r="AI10" i="5"/>
  <c r="AE10" i="5"/>
  <c r="AA10" i="5"/>
  <c r="W10" i="5"/>
  <c r="S10" i="5"/>
  <c r="O10" i="5"/>
  <c r="AH19" i="5"/>
  <c r="AD19" i="5"/>
  <c r="Z19" i="5"/>
  <c r="V19" i="5"/>
  <c r="R19" i="5"/>
  <c r="N19" i="5"/>
  <c r="AG19" i="5"/>
  <c r="AC19" i="5"/>
  <c r="Y19" i="5"/>
  <c r="U19" i="5"/>
  <c r="Q19" i="5"/>
  <c r="M19" i="5"/>
  <c r="AJ19" i="5"/>
  <c r="AF19" i="5"/>
  <c r="AB19" i="5"/>
  <c r="X19" i="5"/>
  <c r="T19" i="5"/>
  <c r="P19" i="5"/>
  <c r="H19" i="5"/>
  <c r="AI19" i="5"/>
  <c r="AE19" i="5"/>
  <c r="AA19" i="5"/>
  <c r="W19" i="5"/>
  <c r="S19" i="5"/>
  <c r="O19" i="5"/>
  <c r="AJ3" i="5"/>
  <c r="AF3" i="5"/>
  <c r="AB3" i="5"/>
  <c r="X3" i="5"/>
  <c r="P3" i="5"/>
  <c r="H3" i="5"/>
  <c r="AI3" i="5"/>
  <c r="AE3" i="5"/>
  <c r="AA3" i="5"/>
  <c r="W3" i="5"/>
  <c r="S3" i="5"/>
  <c r="O3" i="5"/>
  <c r="AH3" i="5"/>
  <c r="AD3" i="5"/>
  <c r="Z3" i="5"/>
  <c r="V3" i="5"/>
  <c r="R3" i="5"/>
  <c r="N3" i="5"/>
  <c r="AG3" i="5"/>
  <c r="AC3" i="5"/>
  <c r="Y3" i="5"/>
  <c r="U3" i="5"/>
  <c r="Q3" i="5"/>
  <c r="AJ11" i="5"/>
  <c r="AF11" i="5"/>
  <c r="AB11" i="5"/>
  <c r="X11" i="5"/>
  <c r="T11" i="5"/>
  <c r="P11" i="5"/>
  <c r="H11" i="5"/>
  <c r="AI11" i="5"/>
  <c r="AE11" i="5"/>
  <c r="AA11" i="5"/>
  <c r="W11" i="5"/>
  <c r="S11" i="5"/>
  <c r="O11" i="5"/>
  <c r="AH11" i="5"/>
  <c r="AD11" i="5"/>
  <c r="Z11" i="5"/>
  <c r="V11" i="5"/>
  <c r="R11" i="5"/>
  <c r="N11" i="5"/>
  <c r="AG11" i="5"/>
  <c r="AC11" i="5"/>
  <c r="Y11" i="5"/>
  <c r="U11" i="5"/>
  <c r="Q11" i="5"/>
  <c r="M11" i="5"/>
  <c r="AJ18" i="5"/>
  <c r="AF18" i="5"/>
  <c r="AB18" i="5"/>
  <c r="X18" i="5"/>
  <c r="T18" i="5"/>
  <c r="P18" i="5"/>
  <c r="H18" i="5"/>
  <c r="AI18" i="5"/>
  <c r="AE18" i="5"/>
  <c r="AA18" i="5"/>
  <c r="W18" i="5"/>
  <c r="S18" i="5"/>
  <c r="O18" i="5"/>
  <c r="AH18" i="5"/>
  <c r="AD18" i="5"/>
  <c r="Z18" i="5"/>
  <c r="V18" i="5"/>
  <c r="R18" i="5"/>
  <c r="N18" i="5"/>
  <c r="AG18" i="5"/>
  <c r="AC18" i="5"/>
  <c r="Y18" i="5"/>
  <c r="U18" i="5"/>
  <c r="Q18" i="5"/>
  <c r="M18" i="5"/>
  <c r="AG31" i="5"/>
  <c r="AC31" i="5"/>
  <c r="Y31" i="5"/>
  <c r="U31" i="5"/>
  <c r="Q31" i="5"/>
  <c r="M31" i="5"/>
  <c r="AJ31" i="5"/>
  <c r="AF31" i="5"/>
  <c r="AB31" i="5"/>
  <c r="X31" i="5"/>
  <c r="T31" i="5"/>
  <c r="P31" i="5"/>
  <c r="H31" i="5"/>
  <c r="AI31" i="5"/>
  <c r="AE31" i="5"/>
  <c r="AA31" i="5"/>
  <c r="W31" i="5"/>
  <c r="S31" i="5"/>
  <c r="O31" i="5"/>
  <c r="AH31" i="5"/>
  <c r="AD31" i="5"/>
  <c r="Z31" i="5"/>
  <c r="V31" i="5"/>
  <c r="R31" i="5"/>
  <c r="N31" i="5"/>
  <c r="AG39" i="5"/>
  <c r="AC39" i="5"/>
  <c r="Y39" i="5"/>
  <c r="U39" i="5"/>
  <c r="Q39" i="5"/>
  <c r="M39" i="5"/>
  <c r="AJ39" i="5"/>
  <c r="AF39" i="5"/>
  <c r="AB39" i="5"/>
  <c r="X39" i="5"/>
  <c r="T39" i="5"/>
  <c r="P39" i="5"/>
  <c r="H39" i="5"/>
  <c r="AI39" i="5"/>
  <c r="AE39" i="5"/>
  <c r="AA39" i="5"/>
  <c r="W39" i="5"/>
  <c r="S39" i="5"/>
  <c r="O39" i="5"/>
  <c r="AH39" i="5"/>
  <c r="AD39" i="5"/>
  <c r="Z39" i="5"/>
  <c r="V39" i="5"/>
  <c r="R39" i="5"/>
  <c r="N39" i="5"/>
  <c r="AI24" i="5"/>
  <c r="AE24" i="5"/>
  <c r="AA24" i="5"/>
  <c r="W24" i="5"/>
  <c r="S24" i="5"/>
  <c r="O24" i="5"/>
  <c r="AH24" i="5"/>
  <c r="AD24" i="5"/>
  <c r="Z24" i="5"/>
  <c r="V24" i="5"/>
  <c r="R24" i="5"/>
  <c r="N24" i="5"/>
  <c r="AJ24" i="5"/>
  <c r="AF24" i="5"/>
  <c r="AB24" i="5"/>
  <c r="X24" i="5"/>
  <c r="T24" i="5"/>
  <c r="P24" i="5"/>
  <c r="H24" i="5"/>
  <c r="AG24" i="5"/>
  <c r="Q24" i="5"/>
  <c r="AC24" i="5"/>
  <c r="M24" i="5"/>
  <c r="Y24" i="5"/>
  <c r="U24" i="5"/>
  <c r="AI32" i="5"/>
  <c r="AE32" i="5"/>
  <c r="AA32" i="5"/>
  <c r="W32" i="5"/>
  <c r="S32" i="5"/>
  <c r="O32" i="5"/>
  <c r="AH32" i="5"/>
  <c r="AD32" i="5"/>
  <c r="Z32" i="5"/>
  <c r="V32" i="5"/>
  <c r="R32" i="5"/>
  <c r="N32" i="5"/>
  <c r="AG32" i="5"/>
  <c r="AC32" i="5"/>
  <c r="Y32" i="5"/>
  <c r="U32" i="5"/>
  <c r="Q32" i="5"/>
  <c r="M32" i="5"/>
  <c r="AJ32" i="5"/>
  <c r="AF32" i="5"/>
  <c r="AB32" i="5"/>
  <c r="X32" i="5"/>
  <c r="T32" i="5"/>
  <c r="P32" i="5"/>
  <c r="H32" i="5"/>
  <c r="AI40" i="5"/>
  <c r="AE40" i="5"/>
  <c r="AA40" i="5"/>
  <c r="W40" i="5"/>
  <c r="S40" i="5"/>
  <c r="O40" i="5"/>
  <c r="AH40" i="5"/>
  <c r="AD40" i="5"/>
  <c r="Z40" i="5"/>
  <c r="V40" i="5"/>
  <c r="R40" i="5"/>
  <c r="N40" i="5"/>
  <c r="AG40" i="5"/>
  <c r="AC40" i="5"/>
  <c r="Y40" i="5"/>
  <c r="U40" i="5"/>
  <c r="Q40" i="5"/>
  <c r="M40" i="5"/>
  <c r="AJ40" i="5"/>
  <c r="AF40" i="5"/>
  <c r="AB40" i="5"/>
  <c r="X40" i="5"/>
  <c r="T40" i="5"/>
  <c r="P40" i="5"/>
  <c r="H40" i="5"/>
  <c r="H59" i="12"/>
  <c r="I59" i="12"/>
  <c r="L59" i="12" s="1"/>
  <c r="H62" i="12"/>
  <c r="I62" i="12"/>
  <c r="L62" i="12" s="1"/>
  <c r="I71" i="11"/>
  <c r="K50" i="11"/>
  <c r="T50" i="11"/>
  <c r="AD50" i="11" s="1"/>
  <c r="AG12" i="11" s="1"/>
  <c r="W50" i="11"/>
  <c r="AE50" i="11" s="1"/>
  <c r="AH12" i="11" s="1"/>
  <c r="Z50" i="11"/>
  <c r="I63" i="12"/>
  <c r="L63" i="12" s="1"/>
  <c r="H63" i="12"/>
  <c r="J17" i="12"/>
  <c r="T64" i="11"/>
  <c r="AD64" i="11" s="1"/>
  <c r="AG26" i="11" s="1"/>
  <c r="W64" i="11"/>
  <c r="AE64" i="11" s="1"/>
  <c r="AH26" i="11" s="1"/>
  <c r="Z64" i="11"/>
  <c r="K64" i="11"/>
  <c r="J53" i="12"/>
  <c r="W67" i="11"/>
  <c r="AE67" i="11" s="1"/>
  <c r="AH29" i="11" s="1"/>
  <c r="Z67" i="11"/>
  <c r="K67" i="11"/>
  <c r="T67" i="11"/>
  <c r="AD67" i="11" s="1"/>
  <c r="AG29" i="11" s="1"/>
  <c r="I64" i="11"/>
  <c r="J61" i="11"/>
  <c r="I61" i="11"/>
  <c r="I19" i="12"/>
  <c r="H19" i="12"/>
  <c r="I24" i="12"/>
  <c r="L24" i="12" s="1"/>
  <c r="H24" i="12"/>
  <c r="I28" i="12"/>
  <c r="L28" i="12" s="1"/>
  <c r="H28" i="12"/>
  <c r="I32" i="12"/>
  <c r="L32" i="12" s="1"/>
  <c r="H32" i="12"/>
  <c r="W19" i="11"/>
  <c r="AE19" i="11" s="1"/>
  <c r="Z19" i="11"/>
  <c r="T19" i="11"/>
  <c r="AD19" i="11" s="1"/>
  <c r="AG19" i="11" s="1"/>
  <c r="K19" i="11"/>
  <c r="W56" i="11"/>
  <c r="AE56" i="11" s="1"/>
  <c r="AH18" i="11" s="1"/>
  <c r="Z56" i="11"/>
  <c r="K56" i="11"/>
  <c r="T56" i="11"/>
  <c r="AD56" i="11" s="1"/>
  <c r="W52" i="11"/>
  <c r="AE52" i="11" s="1"/>
  <c r="Z52" i="11"/>
  <c r="K52" i="11"/>
  <c r="T52" i="11"/>
  <c r="AD52" i="11" s="1"/>
  <c r="X31" i="11"/>
  <c r="AA31" i="11"/>
  <c r="U31" i="11"/>
  <c r="O24" i="11"/>
  <c r="M24" i="11"/>
  <c r="O20" i="11"/>
  <c r="M20" i="11"/>
  <c r="W14" i="11"/>
  <c r="AE14" i="11" s="1"/>
  <c r="Z14" i="11"/>
  <c r="K14" i="11"/>
  <c r="T14" i="11"/>
  <c r="N59" i="10"/>
  <c r="O59" i="10" s="1"/>
  <c r="P59" i="10" s="1"/>
  <c r="Q59" i="10" s="1"/>
  <c r="N55" i="10"/>
  <c r="O55" i="10" s="1"/>
  <c r="P55" i="10" s="1"/>
  <c r="Q55" i="10" s="1"/>
  <c r="N51" i="10"/>
  <c r="O51" i="10" s="1"/>
  <c r="P51" i="10" s="1"/>
  <c r="Q51" i="10" s="1"/>
  <c r="N47" i="10"/>
  <c r="O47" i="10" s="1"/>
  <c r="P47" i="10" s="1"/>
  <c r="Q47" i="10" s="1"/>
  <c r="N43" i="10"/>
  <c r="O43" i="10" s="1"/>
  <c r="P43" i="10" s="1"/>
  <c r="Q43" i="10" s="1"/>
  <c r="AB27" i="11"/>
  <c r="V27" i="11"/>
  <c r="Y27" i="11"/>
  <c r="Z13" i="11"/>
  <c r="K13" i="11"/>
  <c r="T13" i="11"/>
  <c r="AD13" i="11" s="1"/>
  <c r="W13" i="11"/>
  <c r="AE13" i="11" s="1"/>
  <c r="O15" i="11"/>
  <c r="M15" i="11"/>
  <c r="N22" i="10"/>
  <c r="O22" i="10" s="1"/>
  <c r="P22" i="10" s="1"/>
  <c r="Q22" i="10" s="1"/>
  <c r="T50" i="9"/>
  <c r="U50" i="9" s="1"/>
  <c r="P50" i="9"/>
  <c r="T42" i="9"/>
  <c r="U42" i="9" s="1"/>
  <c r="P42" i="9"/>
  <c r="L25" i="9"/>
  <c r="M25" i="9" s="1"/>
  <c r="N25" i="9" s="1"/>
  <c r="O25" i="9" s="1"/>
  <c r="N77" i="9" s="1"/>
  <c r="L21" i="9"/>
  <c r="M21" i="9" s="1"/>
  <c r="N21" i="9" s="1"/>
  <c r="O21" i="9" s="1"/>
  <c r="N73" i="9" s="1"/>
  <c r="W39" i="9"/>
  <c r="W47" i="9"/>
  <c r="W51" i="9"/>
  <c r="L17" i="9"/>
  <c r="M17" i="9" s="1"/>
  <c r="N17" i="9" s="1"/>
  <c r="O17" i="9" s="1"/>
  <c r="N69" i="9" s="1"/>
  <c r="V12" i="10"/>
  <c r="R12" i="10"/>
  <c r="W35" i="9"/>
  <c r="L13" i="9"/>
  <c r="M13" i="9" s="1"/>
  <c r="N13" i="9" s="1"/>
  <c r="O13" i="9" s="1"/>
  <c r="N65" i="9" s="1"/>
  <c r="L9" i="9"/>
  <c r="M9" i="9" s="1"/>
  <c r="N9" i="9" s="1"/>
  <c r="O9" i="9" s="1"/>
  <c r="N61" i="9" s="1"/>
  <c r="N6" i="9"/>
  <c r="O6" i="9" s="1"/>
  <c r="N58" i="9" s="1"/>
  <c r="L6" i="9"/>
  <c r="M6" i="9" s="1"/>
  <c r="R59" i="6"/>
  <c r="T59" i="6"/>
  <c r="S59" i="6"/>
  <c r="R46" i="6"/>
  <c r="T46" i="6"/>
  <c r="S46" i="6"/>
  <c r="T43" i="6"/>
  <c r="S43" i="6"/>
  <c r="R43" i="6"/>
  <c r="S24" i="6"/>
  <c r="R24" i="6"/>
  <c r="T24" i="6"/>
  <c r="R19" i="6"/>
  <c r="T19" i="6"/>
  <c r="S19" i="6"/>
  <c r="R10" i="6"/>
  <c r="T10" i="6"/>
  <c r="S10" i="6"/>
  <c r="T33" i="6"/>
  <c r="S33" i="6"/>
  <c r="R33" i="6"/>
  <c r="T29" i="6"/>
  <c r="S29" i="6"/>
  <c r="R29" i="6"/>
  <c r="T13" i="6"/>
  <c r="S13" i="6"/>
  <c r="R13" i="6"/>
  <c r="R31" i="6"/>
  <c r="T31" i="6"/>
  <c r="S31" i="6"/>
  <c r="R11" i="6"/>
  <c r="T11" i="6"/>
  <c r="S11" i="6"/>
  <c r="AH4" i="5"/>
  <c r="AD4" i="5"/>
  <c r="Z4" i="5"/>
  <c r="V4" i="5"/>
  <c r="R4" i="5"/>
  <c r="N4" i="5"/>
  <c r="AG4" i="5"/>
  <c r="AC4" i="5"/>
  <c r="Y4" i="5"/>
  <c r="U4" i="5"/>
  <c r="Q4" i="5"/>
  <c r="M4" i="5"/>
  <c r="AJ4" i="5"/>
  <c r="AF4" i="5"/>
  <c r="AB4" i="5"/>
  <c r="X4" i="5"/>
  <c r="T4" i="5"/>
  <c r="P4" i="5"/>
  <c r="H4" i="5"/>
  <c r="AI4" i="5"/>
  <c r="AE4" i="5"/>
  <c r="AA4" i="5"/>
  <c r="W4" i="5"/>
  <c r="S4" i="5"/>
  <c r="O4" i="5"/>
  <c r="AH13" i="5"/>
  <c r="AD13" i="5"/>
  <c r="Z13" i="5"/>
  <c r="V13" i="5"/>
  <c r="R13" i="5"/>
  <c r="N13" i="5"/>
  <c r="AG13" i="5"/>
  <c r="AC13" i="5"/>
  <c r="Y13" i="5"/>
  <c r="U13" i="5"/>
  <c r="Q13" i="5"/>
  <c r="M13" i="5"/>
  <c r="AJ13" i="5"/>
  <c r="AF13" i="5"/>
  <c r="AB13" i="5"/>
  <c r="X13" i="5"/>
  <c r="T13" i="5"/>
  <c r="P13" i="5"/>
  <c r="H13" i="5"/>
  <c r="AI13" i="5"/>
  <c r="AE13" i="5"/>
  <c r="AA13" i="5"/>
  <c r="W13" i="5"/>
  <c r="S13" i="5"/>
  <c r="O13" i="5"/>
  <c r="AG21" i="5"/>
  <c r="AC21" i="5"/>
  <c r="Y21" i="5"/>
  <c r="U21" i="5"/>
  <c r="Q21" i="5"/>
  <c r="M21" i="5"/>
  <c r="AH21" i="5"/>
  <c r="AD21" i="5"/>
  <c r="Z21" i="5"/>
  <c r="V21" i="5"/>
  <c r="R21" i="5"/>
  <c r="N21" i="5"/>
  <c r="AI21" i="5"/>
  <c r="AA21" i="5"/>
  <c r="S21" i="5"/>
  <c r="AF21" i="5"/>
  <c r="X21" i="5"/>
  <c r="P21" i="5"/>
  <c r="AE21" i="5"/>
  <c r="W21" i="5"/>
  <c r="O21" i="5"/>
  <c r="H21" i="5"/>
  <c r="AJ21" i="5"/>
  <c r="AB21" i="5"/>
  <c r="T21" i="5"/>
  <c r="AJ5" i="5"/>
  <c r="AF5" i="5"/>
  <c r="AB5" i="5"/>
  <c r="X5" i="5"/>
  <c r="T5" i="5"/>
  <c r="P5" i="5"/>
  <c r="H5" i="5"/>
  <c r="AI5" i="5"/>
  <c r="AE5" i="5"/>
  <c r="AA5" i="5"/>
  <c r="W5" i="5"/>
  <c r="S5" i="5"/>
  <c r="O5" i="5"/>
  <c r="AH5" i="5"/>
  <c r="AD5" i="5"/>
  <c r="Z5" i="5"/>
  <c r="V5" i="5"/>
  <c r="R5" i="5"/>
  <c r="N5" i="5"/>
  <c r="AG5" i="5"/>
  <c r="AC5" i="5"/>
  <c r="Y5" i="5"/>
  <c r="U5" i="5"/>
  <c r="Q5" i="5"/>
  <c r="M5" i="5"/>
  <c r="AJ12" i="5"/>
  <c r="AF12" i="5"/>
  <c r="AB12" i="5"/>
  <c r="X12" i="5"/>
  <c r="T12" i="5"/>
  <c r="P12" i="5"/>
  <c r="H12" i="5"/>
  <c r="AI12" i="5"/>
  <c r="AE12" i="5"/>
  <c r="AA12" i="5"/>
  <c r="W12" i="5"/>
  <c r="S12" i="5"/>
  <c r="O12" i="5"/>
  <c r="AH12" i="5"/>
  <c r="AD12" i="5"/>
  <c r="Z12" i="5"/>
  <c r="V12" i="5"/>
  <c r="R12" i="5"/>
  <c r="N12" i="5"/>
  <c r="AG12" i="5"/>
  <c r="AC12" i="5"/>
  <c r="Y12" i="5"/>
  <c r="U12" i="5"/>
  <c r="Q12" i="5"/>
  <c r="M12" i="5"/>
  <c r="AJ20" i="5"/>
  <c r="AF20" i="5"/>
  <c r="AB20" i="5"/>
  <c r="X20" i="5"/>
  <c r="T20" i="5"/>
  <c r="P20" i="5"/>
  <c r="H20" i="5"/>
  <c r="AI20" i="5"/>
  <c r="AE20" i="5"/>
  <c r="AA20" i="5"/>
  <c r="W20" i="5"/>
  <c r="S20" i="5"/>
  <c r="O20" i="5"/>
  <c r="AH20" i="5"/>
  <c r="AD20" i="5"/>
  <c r="Z20" i="5"/>
  <c r="V20" i="5"/>
  <c r="R20" i="5"/>
  <c r="N20" i="5"/>
  <c r="AG20" i="5"/>
  <c r="AC20" i="5"/>
  <c r="Y20" i="5"/>
  <c r="U20" i="5"/>
  <c r="Q20" i="5"/>
  <c r="M20" i="5"/>
  <c r="AG33" i="5"/>
  <c r="AC33" i="5"/>
  <c r="Y33" i="5"/>
  <c r="U33" i="5"/>
  <c r="Q33" i="5"/>
  <c r="M33" i="5"/>
  <c r="AJ33" i="5"/>
  <c r="AF33" i="5"/>
  <c r="AB33" i="5"/>
  <c r="X33" i="5"/>
  <c r="T33" i="5"/>
  <c r="P33" i="5"/>
  <c r="H33" i="5"/>
  <c r="AI33" i="5"/>
  <c r="AE33" i="5"/>
  <c r="AA33" i="5"/>
  <c r="W33" i="5"/>
  <c r="S33" i="5"/>
  <c r="O33" i="5"/>
  <c r="AH33" i="5"/>
  <c r="AD33" i="5"/>
  <c r="Z33" i="5"/>
  <c r="V33" i="5"/>
  <c r="R33" i="5"/>
  <c r="N33" i="5"/>
  <c r="AG41" i="5"/>
  <c r="AC41" i="5"/>
  <c r="Y41" i="5"/>
  <c r="U41" i="5"/>
  <c r="Q41" i="5"/>
  <c r="M41" i="5"/>
  <c r="AJ41" i="5"/>
  <c r="AF41" i="5"/>
  <c r="AB41" i="5"/>
  <c r="X41" i="5"/>
  <c r="T41" i="5"/>
  <c r="P41" i="5"/>
  <c r="H41" i="5"/>
  <c r="AI41" i="5"/>
  <c r="AE41" i="5"/>
  <c r="AA41" i="5"/>
  <c r="W41" i="5"/>
  <c r="S41" i="5"/>
  <c r="O41" i="5"/>
  <c r="AH41" i="5"/>
  <c r="AD41" i="5"/>
  <c r="Z41" i="5"/>
  <c r="V41" i="5"/>
  <c r="R41" i="5"/>
  <c r="N41" i="5"/>
  <c r="AI26" i="5"/>
  <c r="AE26" i="5"/>
  <c r="AA26" i="5"/>
  <c r="W26" i="5"/>
  <c r="S26" i="5"/>
  <c r="O26" i="5"/>
  <c r="AH26" i="5"/>
  <c r="AD26" i="5"/>
  <c r="Z26" i="5"/>
  <c r="V26" i="5"/>
  <c r="R26" i="5"/>
  <c r="N26" i="5"/>
  <c r="AJ26" i="5"/>
  <c r="AF26" i="5"/>
  <c r="AB26" i="5"/>
  <c r="X26" i="5"/>
  <c r="T26" i="5"/>
  <c r="P26" i="5"/>
  <c r="H26" i="5"/>
  <c r="U26" i="5"/>
  <c r="AG26" i="5"/>
  <c r="Q26" i="5"/>
  <c r="AC26" i="5"/>
  <c r="M26" i="5"/>
  <c r="Y26" i="5"/>
  <c r="AI34" i="5"/>
  <c r="AE34" i="5"/>
  <c r="AA34" i="5"/>
  <c r="W34" i="5"/>
  <c r="S34" i="5"/>
  <c r="O34" i="5"/>
  <c r="AH34" i="5"/>
  <c r="AD34" i="5"/>
  <c r="Z34" i="5"/>
  <c r="V34" i="5"/>
  <c r="R34" i="5"/>
  <c r="N34" i="5"/>
  <c r="AG34" i="5"/>
  <c r="AC34" i="5"/>
  <c r="Y34" i="5"/>
  <c r="U34" i="5"/>
  <c r="Q34" i="5"/>
  <c r="M34" i="5"/>
  <c r="AJ34" i="5"/>
  <c r="AF34" i="5"/>
  <c r="AB34" i="5"/>
  <c r="X34" i="5"/>
  <c r="T34" i="5"/>
  <c r="P34" i="5"/>
  <c r="H34" i="5"/>
  <c r="AI42" i="5"/>
  <c r="AE42" i="5"/>
  <c r="AA42" i="5"/>
  <c r="W42" i="5"/>
  <c r="S42" i="5"/>
  <c r="O42" i="5"/>
  <c r="AH42" i="5"/>
  <c r="AD42" i="5"/>
  <c r="Z42" i="5"/>
  <c r="V42" i="5"/>
  <c r="R42" i="5"/>
  <c r="N42" i="5"/>
  <c r="AG42" i="5"/>
  <c r="AC42" i="5"/>
  <c r="Y42" i="5"/>
  <c r="U42" i="5"/>
  <c r="Q42" i="5"/>
  <c r="M42" i="5"/>
  <c r="AJ42" i="5"/>
  <c r="AF42" i="5"/>
  <c r="AB42" i="5"/>
  <c r="X42" i="5"/>
  <c r="T42" i="5"/>
  <c r="P42" i="5"/>
  <c r="H42" i="5"/>
  <c r="H74" i="12"/>
  <c r="I74" i="12"/>
  <c r="I72" i="12"/>
  <c r="L72" i="12" s="1"/>
  <c r="H72" i="12"/>
  <c r="I54" i="12"/>
  <c r="H54" i="12"/>
  <c r="I58" i="12"/>
  <c r="H58" i="12"/>
  <c r="I20" i="12"/>
  <c r="H20" i="12"/>
  <c r="I56" i="12"/>
  <c r="H56" i="12"/>
  <c r="I57" i="12"/>
  <c r="H57" i="12"/>
  <c r="H16" i="12"/>
  <c r="T60" i="11"/>
  <c r="AD60" i="11" s="1"/>
  <c r="W60" i="11"/>
  <c r="AE60" i="11" s="1"/>
  <c r="AH22" i="11" s="1"/>
  <c r="Z60" i="11"/>
  <c r="K60" i="11"/>
  <c r="I18" i="12"/>
  <c r="H18" i="12"/>
  <c r="J72" i="11"/>
  <c r="I72" i="11"/>
  <c r="I67" i="11"/>
  <c r="W63" i="11"/>
  <c r="AE63" i="11" s="1"/>
  <c r="AH25" i="11" s="1"/>
  <c r="Z63" i="11"/>
  <c r="K63" i="11"/>
  <c r="T63" i="11"/>
  <c r="AD63" i="11" s="1"/>
  <c r="I60" i="11"/>
  <c r="I21" i="12"/>
  <c r="H21" i="12"/>
  <c r="I25" i="12"/>
  <c r="H25" i="12"/>
  <c r="I29" i="12"/>
  <c r="H29" i="12"/>
  <c r="I33" i="12"/>
  <c r="H33" i="12"/>
  <c r="I56" i="11"/>
  <c r="M55" i="11"/>
  <c r="O55" i="11"/>
  <c r="I52" i="11"/>
  <c r="AB31" i="11"/>
  <c r="V31" i="11"/>
  <c r="Y31" i="11"/>
  <c r="I23" i="11"/>
  <c r="I19" i="11"/>
  <c r="N58" i="10"/>
  <c r="O58" i="10" s="1"/>
  <c r="P58" i="10" s="1"/>
  <c r="Q58" i="10" s="1"/>
  <c r="N54" i="10"/>
  <c r="O54" i="10" s="1"/>
  <c r="P54" i="10" s="1"/>
  <c r="Q54" i="10" s="1"/>
  <c r="N50" i="10"/>
  <c r="O50" i="10" s="1"/>
  <c r="P50" i="10" s="1"/>
  <c r="Q50" i="10" s="1"/>
  <c r="N46" i="10"/>
  <c r="O46" i="10" s="1"/>
  <c r="P46" i="10" s="1"/>
  <c r="Q46" i="10" s="1"/>
  <c r="N42" i="10"/>
  <c r="O42" i="10" s="1"/>
  <c r="P42" i="10" s="1"/>
  <c r="Q42" i="10" s="1"/>
  <c r="N62" i="10"/>
  <c r="O62" i="10" s="1"/>
  <c r="P62" i="10" s="1"/>
  <c r="Q62" i="10" s="1"/>
  <c r="I14" i="11"/>
  <c r="N41" i="10"/>
  <c r="O41" i="10" s="1"/>
  <c r="P41" i="10" s="1"/>
  <c r="Q41" i="10" s="1"/>
  <c r="V41" i="10" s="1"/>
  <c r="X41" i="10" s="1"/>
  <c r="N21" i="10"/>
  <c r="O21" i="10" s="1"/>
  <c r="P21" i="10" s="1"/>
  <c r="Q21" i="10" s="1"/>
  <c r="T48" i="9"/>
  <c r="U48" i="9" s="1"/>
  <c r="P48" i="9"/>
  <c r="T41" i="9"/>
  <c r="U41" i="9" s="1"/>
  <c r="P41" i="9"/>
  <c r="P36" i="9"/>
  <c r="T36" i="9"/>
  <c r="U36" i="9" s="1"/>
  <c r="L8" i="9"/>
  <c r="M8" i="9" s="1"/>
  <c r="N8" i="9" s="1"/>
  <c r="O8" i="9" s="1"/>
  <c r="N60" i="9" s="1"/>
  <c r="L24" i="9"/>
  <c r="M24" i="9" s="1"/>
  <c r="N24" i="9" s="1"/>
  <c r="O24" i="9" s="1"/>
  <c r="N76" i="9" s="1"/>
  <c r="L20" i="9"/>
  <c r="M20" i="9" s="1"/>
  <c r="N20" i="9" s="1"/>
  <c r="O20" i="9" s="1"/>
  <c r="N72" i="9" s="1"/>
  <c r="V45" i="9"/>
  <c r="L12" i="9"/>
  <c r="M12" i="9" s="1"/>
  <c r="N12" i="9" s="1"/>
  <c r="O12" i="9" s="1"/>
  <c r="N64" i="9" s="1"/>
  <c r="S58" i="6"/>
  <c r="T58" i="6"/>
  <c r="R58" i="6"/>
  <c r="T42" i="6"/>
  <c r="S42" i="6"/>
  <c r="R42" i="6"/>
  <c r="U40" i="6"/>
  <c r="W40" i="6"/>
  <c r="V40" i="6"/>
  <c r="T21" i="6"/>
  <c r="S21" i="6"/>
  <c r="R21" i="6"/>
  <c r="R23" i="6"/>
  <c r="T23" i="6"/>
  <c r="S23" i="6"/>
  <c r="T14" i="6"/>
  <c r="S14" i="6"/>
  <c r="R14" i="6"/>
  <c r="S20" i="6"/>
  <c r="R20" i="6"/>
  <c r="T20" i="6"/>
  <c r="AH6" i="5"/>
  <c r="AD6" i="5"/>
  <c r="Z6" i="5"/>
  <c r="V6" i="5"/>
  <c r="R6" i="5"/>
  <c r="N6" i="5"/>
  <c r="AG6" i="5"/>
  <c r="AC6" i="5"/>
  <c r="Y6" i="5"/>
  <c r="U6" i="5"/>
  <c r="Q6" i="5"/>
  <c r="M6" i="5"/>
  <c r="AJ6" i="5"/>
  <c r="AF6" i="5"/>
  <c r="AB6" i="5"/>
  <c r="X6" i="5"/>
  <c r="T6" i="5"/>
  <c r="P6" i="5"/>
  <c r="H6" i="5"/>
  <c r="AI6" i="5"/>
  <c r="AE6" i="5"/>
  <c r="AA6" i="5"/>
  <c r="W6" i="5"/>
  <c r="S6" i="5"/>
  <c r="O6" i="5"/>
  <c r="AH15" i="5"/>
  <c r="AD15" i="5"/>
  <c r="Z15" i="5"/>
  <c r="V15" i="5"/>
  <c r="R15" i="5"/>
  <c r="N15" i="5"/>
  <c r="AG15" i="5"/>
  <c r="AC15" i="5"/>
  <c r="Y15" i="5"/>
  <c r="U15" i="5"/>
  <c r="Q15" i="5"/>
  <c r="M15" i="5"/>
  <c r="AJ15" i="5"/>
  <c r="AF15" i="5"/>
  <c r="AB15" i="5"/>
  <c r="X15" i="5"/>
  <c r="T15" i="5"/>
  <c r="P15" i="5"/>
  <c r="H15" i="5"/>
  <c r="AI15" i="5"/>
  <c r="AE15" i="5"/>
  <c r="AA15" i="5"/>
  <c r="W15" i="5"/>
  <c r="S15" i="5"/>
  <c r="O15" i="5"/>
  <c r="AG25" i="5"/>
  <c r="AC25" i="5"/>
  <c r="Y25" i="5"/>
  <c r="U25" i="5"/>
  <c r="Q25" i="5"/>
  <c r="M25" i="5"/>
  <c r="AJ25" i="5"/>
  <c r="AF25" i="5"/>
  <c r="AB25" i="5"/>
  <c r="X25" i="5"/>
  <c r="T25" i="5"/>
  <c r="P25" i="5"/>
  <c r="H25" i="5"/>
  <c r="AH25" i="5"/>
  <c r="AD25" i="5"/>
  <c r="Z25" i="5"/>
  <c r="V25" i="5"/>
  <c r="R25" i="5"/>
  <c r="N25" i="5"/>
  <c r="AI25" i="5"/>
  <c r="S25" i="5"/>
  <c r="AE25" i="5"/>
  <c r="O25" i="5"/>
  <c r="AA25" i="5"/>
  <c r="W25" i="5"/>
  <c r="AJ7" i="5"/>
  <c r="AF7" i="5"/>
  <c r="AB7" i="5"/>
  <c r="X7" i="5"/>
  <c r="T7" i="5"/>
  <c r="P7" i="5"/>
  <c r="H7" i="5"/>
  <c r="AI7" i="5"/>
  <c r="AE7" i="5"/>
  <c r="AA7" i="5"/>
  <c r="W7" i="5"/>
  <c r="S7" i="5"/>
  <c r="O7" i="5"/>
  <c r="AH7" i="5"/>
  <c r="AD7" i="5"/>
  <c r="Z7" i="5"/>
  <c r="V7" i="5"/>
  <c r="R7" i="5"/>
  <c r="N7" i="5"/>
  <c r="AG7" i="5"/>
  <c r="AC7" i="5"/>
  <c r="Y7" i="5"/>
  <c r="U7" i="5"/>
  <c r="Q7" i="5"/>
  <c r="M7" i="5"/>
  <c r="AJ14" i="5"/>
  <c r="AF14" i="5"/>
  <c r="AB14" i="5"/>
  <c r="X14" i="5"/>
  <c r="T14" i="5"/>
  <c r="P14" i="5"/>
  <c r="H14" i="5"/>
  <c r="AI14" i="5"/>
  <c r="AE14" i="5"/>
  <c r="AA14" i="5"/>
  <c r="W14" i="5"/>
  <c r="S14" i="5"/>
  <c r="O14" i="5"/>
  <c r="AH14" i="5"/>
  <c r="AD14" i="5"/>
  <c r="Z14" i="5"/>
  <c r="V14" i="5"/>
  <c r="R14" i="5"/>
  <c r="N14" i="5"/>
  <c r="AG14" i="5"/>
  <c r="AC14" i="5"/>
  <c r="Y14" i="5"/>
  <c r="U14" i="5"/>
  <c r="Q14" i="5"/>
  <c r="M14" i="5"/>
  <c r="AG27" i="5"/>
  <c r="AC27" i="5"/>
  <c r="Y27" i="5"/>
  <c r="U27" i="5"/>
  <c r="Q27" i="5"/>
  <c r="M27" i="5"/>
  <c r="AJ27" i="5"/>
  <c r="AF27" i="5"/>
  <c r="AB27" i="5"/>
  <c r="X27" i="5"/>
  <c r="T27" i="5"/>
  <c r="P27" i="5"/>
  <c r="H27" i="5"/>
  <c r="AI27" i="5"/>
  <c r="AE27" i="5"/>
  <c r="AA27" i="5"/>
  <c r="W27" i="5"/>
  <c r="S27" i="5"/>
  <c r="O27" i="5"/>
  <c r="AH27" i="5"/>
  <c r="AD27" i="5"/>
  <c r="Z27" i="5"/>
  <c r="V27" i="5"/>
  <c r="R27" i="5"/>
  <c r="N27" i="5"/>
  <c r="AG35" i="5"/>
  <c r="AC35" i="5"/>
  <c r="Y35" i="5"/>
  <c r="U35" i="5"/>
  <c r="Q35" i="5"/>
  <c r="M35" i="5"/>
  <c r="AJ35" i="5"/>
  <c r="AF35" i="5"/>
  <c r="AB35" i="5"/>
  <c r="X35" i="5"/>
  <c r="T35" i="5"/>
  <c r="P35" i="5"/>
  <c r="H35" i="5"/>
  <c r="AI35" i="5"/>
  <c r="AE35" i="5"/>
  <c r="AA35" i="5"/>
  <c r="W35" i="5"/>
  <c r="S35" i="5"/>
  <c r="O35" i="5"/>
  <c r="AH35" i="5"/>
  <c r="AD35" i="5"/>
  <c r="Z35" i="5"/>
  <c r="V35" i="5"/>
  <c r="R35" i="5"/>
  <c r="N35" i="5"/>
  <c r="AG43" i="5"/>
  <c r="AC43" i="5"/>
  <c r="Y43" i="5"/>
  <c r="U43" i="5"/>
  <c r="Q43" i="5"/>
  <c r="M43" i="5"/>
  <c r="AJ43" i="5"/>
  <c r="AF43" i="5"/>
  <c r="AB43" i="5"/>
  <c r="X43" i="5"/>
  <c r="T43" i="5"/>
  <c r="P43" i="5"/>
  <c r="H43" i="5"/>
  <c r="AI43" i="5"/>
  <c r="AE43" i="5"/>
  <c r="AA43" i="5"/>
  <c r="W43" i="5"/>
  <c r="S43" i="5"/>
  <c r="O43" i="5"/>
  <c r="AH43" i="5"/>
  <c r="AD43" i="5"/>
  <c r="Z43" i="5"/>
  <c r="V43" i="5"/>
  <c r="R43" i="5"/>
  <c r="N43" i="5"/>
  <c r="AI28" i="5"/>
  <c r="AE28" i="5"/>
  <c r="AA28" i="5"/>
  <c r="W28" i="5"/>
  <c r="S28" i="5"/>
  <c r="O28" i="5"/>
  <c r="AH28" i="5"/>
  <c r="AD28" i="5"/>
  <c r="Z28" i="5"/>
  <c r="V28" i="5"/>
  <c r="R28" i="5"/>
  <c r="N28" i="5"/>
  <c r="AG28" i="5"/>
  <c r="AC28" i="5"/>
  <c r="Y28" i="5"/>
  <c r="U28" i="5"/>
  <c r="Q28" i="5"/>
  <c r="M28" i="5"/>
  <c r="AJ28" i="5"/>
  <c r="AF28" i="5"/>
  <c r="AB28" i="5"/>
  <c r="X28" i="5"/>
  <c r="T28" i="5"/>
  <c r="P28" i="5"/>
  <c r="H28" i="5"/>
  <c r="AI36" i="5"/>
  <c r="AE36" i="5"/>
  <c r="AA36" i="5"/>
  <c r="W36" i="5"/>
  <c r="S36" i="5"/>
  <c r="O36" i="5"/>
  <c r="AH36" i="5"/>
  <c r="AD36" i="5"/>
  <c r="Z36" i="5"/>
  <c r="V36" i="5"/>
  <c r="R36" i="5"/>
  <c r="N36" i="5"/>
  <c r="AG36" i="5"/>
  <c r="AC36" i="5"/>
  <c r="Y36" i="5"/>
  <c r="U36" i="5"/>
  <c r="Q36" i="5"/>
  <c r="M36" i="5"/>
  <c r="AJ36" i="5"/>
  <c r="AF36" i="5"/>
  <c r="AB36" i="5"/>
  <c r="X36" i="5"/>
  <c r="T36" i="5"/>
  <c r="P36" i="5"/>
  <c r="H36" i="5"/>
  <c r="AH19" i="11" l="1"/>
  <c r="O53" i="11"/>
  <c r="AF63" i="11"/>
  <c r="AF60" i="11"/>
  <c r="AI22" i="11" s="1"/>
  <c r="AG30" i="11"/>
  <c r="AG17" i="11"/>
  <c r="AF57" i="11"/>
  <c r="AG18" i="11"/>
  <c r="AD14" i="11"/>
  <c r="AG14" i="11" s="1"/>
  <c r="AG25" i="11"/>
  <c r="AF54" i="11"/>
  <c r="AI16" i="11" s="1"/>
  <c r="AF59" i="11"/>
  <c r="AI21" i="11" s="1"/>
  <c r="AF53" i="11"/>
  <c r="AI15" i="11" s="1"/>
  <c r="AG22" i="11"/>
  <c r="AF50" i="11"/>
  <c r="AI25" i="11"/>
  <c r="AF18" i="11"/>
  <c r="AH14" i="11"/>
  <c r="AF52" i="11"/>
  <c r="AF56" i="11"/>
  <c r="AF67" i="11"/>
  <c r="AI29" i="11" s="1"/>
  <c r="AF64" i="11"/>
  <c r="AI26" i="11" s="1"/>
  <c r="AF70" i="11"/>
  <c r="AH30" i="11"/>
  <c r="AF71" i="11"/>
  <c r="AI31" i="11" s="1"/>
  <c r="AF55" i="11"/>
  <c r="L83" i="12"/>
  <c r="L86" i="12"/>
  <c r="M86" i="12" s="1"/>
  <c r="P86" i="12" s="1"/>
  <c r="L75" i="12"/>
  <c r="O86" i="12"/>
  <c r="R86" i="12" s="1"/>
  <c r="V43" i="12" s="1"/>
  <c r="L79" i="12"/>
  <c r="L81" i="12"/>
  <c r="L87" i="12"/>
  <c r="J52" i="12"/>
  <c r="O83" i="12"/>
  <c r="R83" i="12" s="1"/>
  <c r="V42" i="12" s="1"/>
  <c r="M83" i="12"/>
  <c r="P83" i="12" s="1"/>
  <c r="N83" i="12"/>
  <c r="Q83" i="12" s="1"/>
  <c r="U42" i="12" s="1"/>
  <c r="L76" i="12"/>
  <c r="L82" i="12"/>
  <c r="L80" i="12"/>
  <c r="N53" i="12"/>
  <c r="N17" i="12"/>
  <c r="Q17" i="12" s="1"/>
  <c r="U17" i="12" s="1"/>
  <c r="L54" i="12"/>
  <c r="L18" i="12"/>
  <c r="O18" i="12" s="1"/>
  <c r="R18" i="12" s="1"/>
  <c r="V18" i="12" s="1"/>
  <c r="L21" i="12"/>
  <c r="N21" i="12" s="1"/>
  <c r="Q21" i="12" s="1"/>
  <c r="U21" i="12" s="1"/>
  <c r="L20" i="12"/>
  <c r="L33" i="12"/>
  <c r="L19" i="12"/>
  <c r="O19" i="12" s="1"/>
  <c r="R19" i="12" s="1"/>
  <c r="V19" i="12" s="1"/>
  <c r="M53" i="12"/>
  <c r="L23" i="12"/>
  <c r="L56" i="12"/>
  <c r="L31" i="12"/>
  <c r="N31" i="12" s="1"/>
  <c r="L69" i="12"/>
  <c r="N69" i="12" s="1"/>
  <c r="Q69" i="12" s="1"/>
  <c r="U32" i="12" s="1"/>
  <c r="L27" i="12"/>
  <c r="O27" i="12" s="1"/>
  <c r="R27" i="12" s="1"/>
  <c r="V27" i="12" s="1"/>
  <c r="L74" i="12"/>
  <c r="N74" i="12" s="1"/>
  <c r="Q74" i="12" s="1"/>
  <c r="U35" i="12" s="1"/>
  <c r="L30" i="12"/>
  <c r="N30" i="12" s="1"/>
  <c r="L22" i="12"/>
  <c r="O22" i="12" s="1"/>
  <c r="R22" i="12" s="1"/>
  <c r="V22" i="12" s="1"/>
  <c r="L68" i="12"/>
  <c r="L25" i="12"/>
  <c r="L55" i="12"/>
  <c r="N55" i="12" s="1"/>
  <c r="L61" i="12"/>
  <c r="O61" i="12" s="1"/>
  <c r="L65" i="12"/>
  <c r="N65" i="12" s="1"/>
  <c r="L58" i="12"/>
  <c r="N58" i="12" s="1"/>
  <c r="L73" i="12"/>
  <c r="L57" i="12"/>
  <c r="L29" i="12"/>
  <c r="AF17" i="11"/>
  <c r="AI17" i="11" s="1"/>
  <c r="V114" i="11"/>
  <c r="Y114" i="11"/>
  <c r="AB114" i="11"/>
  <c r="X113" i="11"/>
  <c r="AA113" i="11"/>
  <c r="U113" i="11"/>
  <c r="P113" i="11"/>
  <c r="U111" i="11"/>
  <c r="AA111" i="11"/>
  <c r="X111" i="11"/>
  <c r="P111" i="11"/>
  <c r="U107" i="11"/>
  <c r="AA107" i="11"/>
  <c r="X107" i="11"/>
  <c r="P107" i="11"/>
  <c r="AA114" i="11"/>
  <c r="X114" i="11"/>
  <c r="U114" i="11"/>
  <c r="P114" i="11"/>
  <c r="AF113" i="11"/>
  <c r="AB110" i="11"/>
  <c r="Y110" i="11"/>
  <c r="V110" i="11"/>
  <c r="X109" i="11"/>
  <c r="AA109" i="11"/>
  <c r="U109" i="11"/>
  <c r="P109" i="11"/>
  <c r="V103" i="11"/>
  <c r="AB103" i="11"/>
  <c r="Y103" i="11"/>
  <c r="R103" i="11" s="1"/>
  <c r="Y97" i="11"/>
  <c r="V97" i="11"/>
  <c r="AB97" i="11"/>
  <c r="AA110" i="11"/>
  <c r="U110" i="11"/>
  <c r="X110" i="11"/>
  <c r="P110" i="11"/>
  <c r="AB109" i="11"/>
  <c r="Y109" i="11"/>
  <c r="V109" i="11"/>
  <c r="U103" i="11"/>
  <c r="AA103" i="11"/>
  <c r="X103" i="11"/>
  <c r="P103" i="11"/>
  <c r="X97" i="11"/>
  <c r="R97" i="11" s="1"/>
  <c r="AA97" i="11"/>
  <c r="U97" i="11"/>
  <c r="Q97" i="11" s="1"/>
  <c r="P97" i="11"/>
  <c r="V95" i="11"/>
  <c r="Y95" i="11"/>
  <c r="AB95" i="11"/>
  <c r="AF99" i="11"/>
  <c r="AB106" i="11"/>
  <c r="Y106" i="11"/>
  <c r="V106" i="11"/>
  <c r="V99" i="11"/>
  <c r="AB99" i="11"/>
  <c r="Y99" i="11"/>
  <c r="X94" i="11"/>
  <c r="AA94" i="11"/>
  <c r="U94" i="11"/>
  <c r="P94" i="11"/>
  <c r="U96" i="11"/>
  <c r="X96" i="11"/>
  <c r="AA96" i="11"/>
  <c r="P96" i="11"/>
  <c r="U95" i="11"/>
  <c r="X95" i="11"/>
  <c r="AA95" i="11"/>
  <c r="S95" i="11" s="1"/>
  <c r="P95" i="11"/>
  <c r="AA106" i="11"/>
  <c r="U106" i="11"/>
  <c r="Q106" i="11" s="1"/>
  <c r="X106" i="11"/>
  <c r="P106" i="11"/>
  <c r="U108" i="11"/>
  <c r="X108" i="11"/>
  <c r="AA108" i="11"/>
  <c r="S108" i="11" s="1"/>
  <c r="P108" i="11"/>
  <c r="U99" i="11"/>
  <c r="Q99" i="11" s="1"/>
  <c r="AA99" i="11"/>
  <c r="X99" i="11"/>
  <c r="R99" i="11" s="1"/>
  <c r="P99" i="11"/>
  <c r="AF111" i="11"/>
  <c r="AB94" i="11"/>
  <c r="V94" i="11"/>
  <c r="Y94" i="11"/>
  <c r="U100" i="11"/>
  <c r="X100" i="11"/>
  <c r="AA100" i="11"/>
  <c r="P100" i="11"/>
  <c r="AF13" i="11"/>
  <c r="V96" i="11"/>
  <c r="AB96" i="11"/>
  <c r="Y96" i="11"/>
  <c r="AF94" i="11"/>
  <c r="AB108" i="11"/>
  <c r="V108" i="11"/>
  <c r="Y108" i="11"/>
  <c r="U104" i="11"/>
  <c r="X104" i="11"/>
  <c r="AA104" i="11"/>
  <c r="S104" i="11" s="1"/>
  <c r="P104" i="11"/>
  <c r="Y102" i="11"/>
  <c r="AB102" i="11"/>
  <c r="V102" i="11"/>
  <c r="V100" i="11"/>
  <c r="Y100" i="11"/>
  <c r="AB100" i="11"/>
  <c r="AA101" i="11"/>
  <c r="S101" i="11" s="1"/>
  <c r="X101" i="11"/>
  <c r="U101" i="11"/>
  <c r="P101" i="11"/>
  <c r="AB112" i="11"/>
  <c r="V112" i="11"/>
  <c r="Y112" i="11"/>
  <c r="AA105" i="11"/>
  <c r="X105" i="11"/>
  <c r="R105" i="11" s="1"/>
  <c r="U105" i="11"/>
  <c r="Q105" i="11" s="1"/>
  <c r="P105" i="11"/>
  <c r="Y104" i="11"/>
  <c r="V104" i="11"/>
  <c r="AB104" i="11"/>
  <c r="AB98" i="11"/>
  <c r="Y98" i="11"/>
  <c r="V98" i="11"/>
  <c r="AA102" i="11"/>
  <c r="X102" i="11"/>
  <c r="R102" i="11" s="1"/>
  <c r="U102" i="11"/>
  <c r="P102" i="11"/>
  <c r="AB101" i="11"/>
  <c r="V101" i="11"/>
  <c r="Y101" i="11"/>
  <c r="Y113" i="11"/>
  <c r="V113" i="11"/>
  <c r="AB113" i="11"/>
  <c r="U112" i="11"/>
  <c r="AA112" i="11"/>
  <c r="X112" i="11"/>
  <c r="R112" i="11" s="1"/>
  <c r="P112" i="11"/>
  <c r="V111" i="11"/>
  <c r="AB111" i="11"/>
  <c r="Y111" i="11"/>
  <c r="AB105" i="11"/>
  <c r="Y105" i="11"/>
  <c r="V105" i="11"/>
  <c r="V107" i="11"/>
  <c r="Y107" i="11"/>
  <c r="AB107" i="11"/>
  <c r="AA98" i="11"/>
  <c r="S98" i="11" s="1"/>
  <c r="X98" i="11"/>
  <c r="U98" i="11"/>
  <c r="P98" i="11"/>
  <c r="AF23" i="11"/>
  <c r="AF30" i="11"/>
  <c r="AF19" i="11"/>
  <c r="AI19" i="11" s="1"/>
  <c r="W81" i="11"/>
  <c r="AE81" i="11" s="1"/>
  <c r="AH39" i="11" s="1"/>
  <c r="Z81" i="11"/>
  <c r="T81" i="11"/>
  <c r="AD81" i="11" s="1"/>
  <c r="K81" i="11"/>
  <c r="Z84" i="11"/>
  <c r="T84" i="11"/>
  <c r="AD84" i="11" s="1"/>
  <c r="K84" i="11"/>
  <c r="W84" i="11"/>
  <c r="AE84" i="11" s="1"/>
  <c r="AH40" i="11" s="1"/>
  <c r="K73" i="11"/>
  <c r="W73" i="11"/>
  <c r="AE73" i="11" s="1"/>
  <c r="AH33" i="11" s="1"/>
  <c r="Z73" i="11"/>
  <c r="T73" i="11"/>
  <c r="AD73" i="11" s="1"/>
  <c r="T74" i="11"/>
  <c r="AD74" i="11" s="1"/>
  <c r="W74" i="11"/>
  <c r="AE74" i="11" s="1"/>
  <c r="AH34" i="11" s="1"/>
  <c r="Z74" i="11"/>
  <c r="K74" i="11"/>
  <c r="T77" i="11"/>
  <c r="AD77" i="11" s="1"/>
  <c r="K77" i="11"/>
  <c r="W77" i="11"/>
  <c r="AE77" i="11" s="1"/>
  <c r="AH35" i="11" s="1"/>
  <c r="Z77" i="11"/>
  <c r="Z78" i="11"/>
  <c r="T78" i="11"/>
  <c r="AD78" i="11" s="1"/>
  <c r="W78" i="11"/>
  <c r="AE78" i="11" s="1"/>
  <c r="AH36" i="11" s="1"/>
  <c r="K78" i="11"/>
  <c r="W79" i="11"/>
  <c r="AE79" i="11" s="1"/>
  <c r="AH37" i="11" s="1"/>
  <c r="Z79" i="11"/>
  <c r="T79" i="11"/>
  <c r="AD79" i="11" s="1"/>
  <c r="K79" i="11"/>
  <c r="T85" i="11"/>
  <c r="AD85" i="11" s="1"/>
  <c r="Z85" i="11"/>
  <c r="K85" i="11"/>
  <c r="W85" i="11"/>
  <c r="AE85" i="11" s="1"/>
  <c r="AH41" i="11" s="1"/>
  <c r="T80" i="11"/>
  <c r="AD80" i="11" s="1"/>
  <c r="K80" i="11"/>
  <c r="W80" i="11"/>
  <c r="AE80" i="11" s="1"/>
  <c r="AH38" i="11" s="1"/>
  <c r="Z80" i="11"/>
  <c r="S27" i="11"/>
  <c r="Q27" i="11"/>
  <c r="P57" i="11"/>
  <c r="Q31" i="11"/>
  <c r="M59" i="11"/>
  <c r="AA59" i="11" s="1"/>
  <c r="S31" i="11"/>
  <c r="AF41" i="10"/>
  <c r="AI41" i="10"/>
  <c r="AL41" i="10"/>
  <c r="W64" i="10"/>
  <c r="W41" i="10"/>
  <c r="Y41" i="10"/>
  <c r="Z41" i="10" s="1"/>
  <c r="AK26" i="10"/>
  <c r="AP26" i="10" s="1"/>
  <c r="AE26" i="10"/>
  <c r="Z26" i="10"/>
  <c r="AG63" i="10"/>
  <c r="AN63" i="10" s="1"/>
  <c r="AJ63" i="10"/>
  <c r="AB63" i="10" s="1"/>
  <c r="AM63" i="10"/>
  <c r="AC63" i="10" s="1"/>
  <c r="Z63" i="10"/>
  <c r="AG26" i="10"/>
  <c r="Y64" i="10"/>
  <c r="AJ64" i="10" s="1"/>
  <c r="AO26" i="10"/>
  <c r="AM26" i="10"/>
  <c r="W69" i="10"/>
  <c r="Y69" i="10"/>
  <c r="X69" i="10"/>
  <c r="W65" i="10"/>
  <c r="Y65" i="10"/>
  <c r="X65" i="10"/>
  <c r="X70" i="10"/>
  <c r="Y70" i="10"/>
  <c r="W70" i="10"/>
  <c r="Y68" i="10"/>
  <c r="X68" i="10"/>
  <c r="W68" i="10"/>
  <c r="Y66" i="10"/>
  <c r="W66" i="10"/>
  <c r="X66" i="10"/>
  <c r="X67" i="10"/>
  <c r="W67" i="10"/>
  <c r="Y67" i="10"/>
  <c r="AH64" i="10"/>
  <c r="AK64" i="10"/>
  <c r="AE64" i="10"/>
  <c r="AF64" i="10"/>
  <c r="AI64" i="10"/>
  <c r="AL64" i="10"/>
  <c r="AJ41" i="10"/>
  <c r="AG41" i="10"/>
  <c r="AB26" i="10"/>
  <c r="AD26" i="10" s="1"/>
  <c r="R41" i="10"/>
  <c r="W35" i="10"/>
  <c r="X35" i="10"/>
  <c r="Y35" i="10"/>
  <c r="Y28" i="10"/>
  <c r="W28" i="10"/>
  <c r="X28" i="10"/>
  <c r="W29" i="10"/>
  <c r="X29" i="10"/>
  <c r="Y29" i="10"/>
  <c r="W27" i="10"/>
  <c r="X27" i="10"/>
  <c r="Y27" i="10"/>
  <c r="Y33" i="10"/>
  <c r="W33" i="10"/>
  <c r="X33" i="10"/>
  <c r="W34" i="10"/>
  <c r="X34" i="10"/>
  <c r="Y34" i="10"/>
  <c r="Y32" i="10"/>
  <c r="X32" i="10"/>
  <c r="W32" i="10"/>
  <c r="X30" i="10"/>
  <c r="Y30" i="10"/>
  <c r="W30" i="10"/>
  <c r="X31" i="10"/>
  <c r="Y31" i="10"/>
  <c r="W31" i="10"/>
  <c r="V24" i="8"/>
  <c r="J79" i="9" s="1"/>
  <c r="V21" i="8"/>
  <c r="J76" i="9" s="1"/>
  <c r="V10" i="8"/>
  <c r="J65" i="9" s="1"/>
  <c r="R10" i="10"/>
  <c r="V10" i="10"/>
  <c r="W10" i="10" s="1"/>
  <c r="M17" i="12"/>
  <c r="K3" i="5"/>
  <c r="W44" i="9"/>
  <c r="V44" i="9"/>
  <c r="V43" i="9"/>
  <c r="AJ43" i="9" s="1"/>
  <c r="W43" i="9"/>
  <c r="AH43" i="9" s="1"/>
  <c r="W38" i="9"/>
  <c r="Y57" i="11"/>
  <c r="R57" i="11" s="1"/>
  <c r="V57" i="11"/>
  <c r="Q57" i="11" s="1"/>
  <c r="V7" i="10"/>
  <c r="R7" i="10"/>
  <c r="Z33" i="9"/>
  <c r="T58" i="9" s="1"/>
  <c r="T7" i="9"/>
  <c r="U7" i="9" s="1"/>
  <c r="N59" i="9"/>
  <c r="I7" i="5"/>
  <c r="W40" i="9"/>
  <c r="AE40" i="9" s="1"/>
  <c r="V40" i="9"/>
  <c r="I16" i="5"/>
  <c r="V8" i="10"/>
  <c r="X8" i="10" s="1"/>
  <c r="Y6" i="10"/>
  <c r="H4" i="13"/>
  <c r="V35" i="8"/>
  <c r="V39" i="8"/>
  <c r="V4" i="8"/>
  <c r="J59" i="9" s="1"/>
  <c r="K59" i="9"/>
  <c r="V12" i="8"/>
  <c r="J67" i="9" s="1"/>
  <c r="K67" i="9"/>
  <c r="V46" i="8"/>
  <c r="AA33" i="9"/>
  <c r="U58" i="9" s="1"/>
  <c r="X58" i="9" s="1"/>
  <c r="P14" i="7"/>
  <c r="R9" i="10"/>
  <c r="V9" i="10"/>
  <c r="W9" i="10" s="1"/>
  <c r="V29" i="8"/>
  <c r="V22" i="8"/>
  <c r="J77" i="9" s="1"/>
  <c r="K77" i="9"/>
  <c r="V37" i="8"/>
  <c r="P24" i="7"/>
  <c r="V49" i="9"/>
  <c r="AD49" i="9" s="1"/>
  <c r="K32" i="5"/>
  <c r="I24" i="5"/>
  <c r="I30" i="5"/>
  <c r="J9" i="5"/>
  <c r="W27" i="9"/>
  <c r="V20" i="8"/>
  <c r="J75" i="9" s="1"/>
  <c r="V33" i="8"/>
  <c r="V38" i="8"/>
  <c r="P6" i="7"/>
  <c r="V17" i="8"/>
  <c r="J72" i="9" s="1"/>
  <c r="M72" i="9"/>
  <c r="J34" i="5"/>
  <c r="K12" i="5"/>
  <c r="H16" i="13"/>
  <c r="V36" i="8"/>
  <c r="K16" i="5"/>
  <c r="V23" i="8"/>
  <c r="J78" i="9" s="1"/>
  <c r="M78" i="9"/>
  <c r="V41" i="8"/>
  <c r="W58" i="9"/>
  <c r="V6" i="8"/>
  <c r="J61" i="9" s="1"/>
  <c r="M61" i="9"/>
  <c r="V48" i="8"/>
  <c r="V27" i="8"/>
  <c r="V40" i="8"/>
  <c r="R13" i="10"/>
  <c r="V13" i="10"/>
  <c r="I3" i="5"/>
  <c r="V11" i="10"/>
  <c r="R11" i="10"/>
  <c r="J18" i="5"/>
  <c r="W6" i="10"/>
  <c r="V9" i="8"/>
  <c r="J64" i="9" s="1"/>
  <c r="K64" i="9"/>
  <c r="V5" i="8"/>
  <c r="J60" i="9" s="1"/>
  <c r="K60" i="9"/>
  <c r="V3" i="8"/>
  <c r="J58" i="9" s="1"/>
  <c r="K58" i="9"/>
  <c r="V8" i="8"/>
  <c r="J63" i="9" s="1"/>
  <c r="K36" i="5"/>
  <c r="K7" i="5"/>
  <c r="S57" i="11"/>
  <c r="I36" i="5"/>
  <c r="I12" i="5"/>
  <c r="I32" i="5"/>
  <c r="J11" i="5"/>
  <c r="K30" i="5"/>
  <c r="J22" i="5"/>
  <c r="R8" i="10"/>
  <c r="V13" i="8"/>
  <c r="J68" i="9" s="1"/>
  <c r="M68" i="9"/>
  <c r="R31" i="11"/>
  <c r="U12" i="11"/>
  <c r="AA12" i="11"/>
  <c r="P12" i="11"/>
  <c r="X12" i="11"/>
  <c r="R27" i="11"/>
  <c r="Y12" i="11"/>
  <c r="AB12" i="11"/>
  <c r="V12" i="11"/>
  <c r="W51" i="11"/>
  <c r="AE51" i="11" s="1"/>
  <c r="AH13" i="11" s="1"/>
  <c r="Z51" i="11"/>
  <c r="K51" i="11"/>
  <c r="M51" i="11" s="1"/>
  <c r="T51" i="11"/>
  <c r="AD51" i="11" s="1"/>
  <c r="AF51" i="11" s="1"/>
  <c r="V41" i="9"/>
  <c r="AG41" i="9" s="1"/>
  <c r="X51" i="9"/>
  <c r="X39" i="9"/>
  <c r="Y33" i="9"/>
  <c r="X44" i="9"/>
  <c r="X47" i="9"/>
  <c r="AE35" i="9"/>
  <c r="AK35" i="9"/>
  <c r="AH35" i="9"/>
  <c r="AC50" i="9"/>
  <c r="AI50" i="9"/>
  <c r="AF50" i="9"/>
  <c r="AI52" i="9"/>
  <c r="AC52" i="9"/>
  <c r="AF52" i="9"/>
  <c r="AJ27" i="9"/>
  <c r="AD27" i="9"/>
  <c r="AG27" i="9"/>
  <c r="AG34" i="9"/>
  <c r="AD34" i="9"/>
  <c r="AJ34" i="9"/>
  <c r="AD45" i="9"/>
  <c r="AG45" i="9"/>
  <c r="AJ45" i="9"/>
  <c r="W52" i="9"/>
  <c r="AH39" i="9"/>
  <c r="AE39" i="9"/>
  <c r="AK39" i="9"/>
  <c r="AJ51" i="9"/>
  <c r="AG51" i="9"/>
  <c r="AD51" i="9"/>
  <c r="V35" i="9"/>
  <c r="X35" i="9" s="1"/>
  <c r="AE27" i="9"/>
  <c r="AK27" i="9"/>
  <c r="AH27" i="9"/>
  <c r="AI40" i="9"/>
  <c r="AC40" i="9"/>
  <c r="AF40" i="9"/>
  <c r="AF51" i="9"/>
  <c r="AC51" i="9"/>
  <c r="AI51" i="9"/>
  <c r="AF43" i="9"/>
  <c r="AC43" i="9"/>
  <c r="AI43" i="9"/>
  <c r="AE43" i="9"/>
  <c r="AE44" i="9"/>
  <c r="AK44" i="9"/>
  <c r="AH44" i="9"/>
  <c r="AF41" i="9"/>
  <c r="AI41" i="9"/>
  <c r="AC41" i="9"/>
  <c r="V52" i="9"/>
  <c r="X52" i="9" s="1"/>
  <c r="AE51" i="9"/>
  <c r="AK51" i="9"/>
  <c r="AH51" i="9"/>
  <c r="AC42" i="9"/>
  <c r="AF42" i="9"/>
  <c r="AI42" i="9"/>
  <c r="AJ47" i="9"/>
  <c r="AD47" i="9"/>
  <c r="AG47" i="9"/>
  <c r="W54" i="9"/>
  <c r="AK26" i="9"/>
  <c r="AE26" i="9"/>
  <c r="AH26" i="9"/>
  <c r="AI44" i="9"/>
  <c r="AF44" i="9"/>
  <c r="AC44" i="9"/>
  <c r="X27" i="9"/>
  <c r="AI27" i="9"/>
  <c r="AF27" i="9"/>
  <c r="AC27" i="9"/>
  <c r="AF45" i="9"/>
  <c r="AC45" i="9"/>
  <c r="AI45" i="9"/>
  <c r="AC46" i="9"/>
  <c r="AI46" i="9"/>
  <c r="AF46" i="9"/>
  <c r="AF39" i="9"/>
  <c r="AI39" i="9"/>
  <c r="AC39" i="9"/>
  <c r="AC49" i="9"/>
  <c r="AI49" i="9"/>
  <c r="AF49" i="9"/>
  <c r="AI48" i="9"/>
  <c r="AF48" i="9"/>
  <c r="AC48" i="9"/>
  <c r="AJ39" i="9"/>
  <c r="AG39" i="9"/>
  <c r="AD39" i="9"/>
  <c r="AK38" i="9"/>
  <c r="AE38" i="9"/>
  <c r="AH38" i="9"/>
  <c r="X26" i="9"/>
  <c r="AF26" i="9"/>
  <c r="AC26" i="9"/>
  <c r="AI26" i="9"/>
  <c r="AC37" i="9"/>
  <c r="AI37" i="9"/>
  <c r="AF37" i="9"/>
  <c r="AC38" i="9"/>
  <c r="AF38" i="9"/>
  <c r="AI38" i="9"/>
  <c r="AC53" i="9"/>
  <c r="AI53" i="9"/>
  <c r="AF53" i="9"/>
  <c r="AH49" i="9"/>
  <c r="AK49" i="9"/>
  <c r="AE49" i="9"/>
  <c r="AC54" i="9"/>
  <c r="AF54" i="9"/>
  <c r="AI54" i="9"/>
  <c r="AF35" i="9"/>
  <c r="AC35" i="9"/>
  <c r="AI35" i="9"/>
  <c r="V53" i="9"/>
  <c r="V37" i="9"/>
  <c r="AI36" i="9"/>
  <c r="AC36" i="9"/>
  <c r="AF36" i="9"/>
  <c r="AD44" i="9"/>
  <c r="AJ44" i="9"/>
  <c r="AG44" i="9"/>
  <c r="AE47" i="9"/>
  <c r="AK47" i="9"/>
  <c r="AH47" i="9"/>
  <c r="AG43" i="9"/>
  <c r="AK46" i="9"/>
  <c r="AH46" i="9"/>
  <c r="AE46" i="9"/>
  <c r="AJ26" i="9"/>
  <c r="AG26" i="9"/>
  <c r="AD26" i="9"/>
  <c r="V46" i="9"/>
  <c r="X46" i="9" s="1"/>
  <c r="AF47" i="9"/>
  <c r="AI47" i="9"/>
  <c r="AC47" i="9"/>
  <c r="V11" i="8"/>
  <c r="J66" i="9" s="1"/>
  <c r="V14" i="8"/>
  <c r="J69" i="9" s="1"/>
  <c r="V15" i="8"/>
  <c r="J70" i="9" s="1"/>
  <c r="V31" i="8"/>
  <c r="V43" i="8"/>
  <c r="V45" i="8"/>
  <c r="V47" i="8"/>
  <c r="V16" i="8"/>
  <c r="J71" i="9" s="1"/>
  <c r="V19" i="8"/>
  <c r="J74" i="9" s="1"/>
  <c r="V7" i="8"/>
  <c r="J62" i="9" s="1"/>
  <c r="R12" i="13"/>
  <c r="T12" i="13"/>
  <c r="S12" i="13"/>
  <c r="H12" i="13"/>
  <c r="R17" i="13"/>
  <c r="T17" i="13"/>
  <c r="S17" i="13"/>
  <c r="R19" i="13"/>
  <c r="T19" i="13"/>
  <c r="S19" i="13"/>
  <c r="R15" i="13"/>
  <c r="T15" i="13"/>
  <c r="S15" i="13"/>
  <c r="R14" i="13"/>
  <c r="T14" i="13"/>
  <c r="S14" i="13"/>
  <c r="R20" i="13"/>
  <c r="T20" i="13"/>
  <c r="S20" i="13"/>
  <c r="R21" i="13"/>
  <c r="T21" i="13"/>
  <c r="S21" i="13"/>
  <c r="H21" i="13"/>
  <c r="R5" i="13"/>
  <c r="T5" i="13"/>
  <c r="S5" i="13"/>
  <c r="H5" i="13"/>
  <c r="R8" i="13"/>
  <c r="T8" i="13"/>
  <c r="S8" i="13"/>
  <c r="H8" i="13"/>
  <c r="H15" i="13"/>
  <c r="H17" i="13"/>
  <c r="R23" i="13"/>
  <c r="T23" i="13"/>
  <c r="S23" i="13"/>
  <c r="R7" i="13"/>
  <c r="T7" i="13"/>
  <c r="S7" i="13"/>
  <c r="R18" i="13"/>
  <c r="T18" i="13"/>
  <c r="S18" i="13"/>
  <c r="R9" i="13"/>
  <c r="T9" i="13"/>
  <c r="S9" i="13"/>
  <c r="R16" i="13"/>
  <c r="T16" i="13"/>
  <c r="S16" i="13"/>
  <c r="H7" i="13"/>
  <c r="H14" i="13"/>
  <c r="R11" i="13"/>
  <c r="T11" i="13"/>
  <c r="H11" i="13"/>
  <c r="S11" i="13"/>
  <c r="R10" i="13"/>
  <c r="T10" i="13"/>
  <c r="S10" i="13"/>
  <c r="R3" i="13"/>
  <c r="T3" i="13"/>
  <c r="S3" i="13"/>
  <c r="R22" i="13"/>
  <c r="T22" i="13"/>
  <c r="S22" i="13"/>
  <c r="R6" i="13"/>
  <c r="T6" i="13"/>
  <c r="S6" i="13"/>
  <c r="R4" i="13"/>
  <c r="T4" i="13"/>
  <c r="S4" i="13"/>
  <c r="R13" i="13"/>
  <c r="T13" i="13"/>
  <c r="S13" i="13"/>
  <c r="H3" i="13"/>
  <c r="H20" i="13"/>
  <c r="H23" i="13"/>
  <c r="H10" i="13"/>
  <c r="H9" i="13"/>
  <c r="V54" i="10"/>
  <c r="R54" i="10"/>
  <c r="T8" i="9"/>
  <c r="P8" i="9"/>
  <c r="V62" i="10"/>
  <c r="R62" i="10"/>
  <c r="T9" i="9"/>
  <c r="P9" i="9"/>
  <c r="V47" i="10"/>
  <c r="R47" i="10"/>
  <c r="V17" i="10"/>
  <c r="R17" i="10"/>
  <c r="V60" i="10"/>
  <c r="R60" i="10"/>
  <c r="V53" i="10"/>
  <c r="R53" i="10"/>
  <c r="T13" i="9"/>
  <c r="P13" i="9"/>
  <c r="V22" i="10"/>
  <c r="R22" i="10"/>
  <c r="V51" i="10"/>
  <c r="R51" i="10"/>
  <c r="O28" i="12"/>
  <c r="R28" i="12" s="1"/>
  <c r="V28" i="12" s="1"/>
  <c r="N28" i="12"/>
  <c r="Q28" i="12" s="1"/>
  <c r="U28" i="12" s="1"/>
  <c r="M28" i="12"/>
  <c r="P28" i="12" s="1"/>
  <c r="T28" i="12" s="1"/>
  <c r="T18" i="9"/>
  <c r="P18" i="9"/>
  <c r="V19" i="10"/>
  <c r="R19" i="10"/>
  <c r="V52" i="10"/>
  <c r="R52" i="10"/>
  <c r="T19" i="9"/>
  <c r="P19" i="9"/>
  <c r="V24" i="10"/>
  <c r="R24" i="10"/>
  <c r="V45" i="10"/>
  <c r="R45" i="10"/>
  <c r="T25" i="9"/>
  <c r="P25" i="9"/>
  <c r="V55" i="10"/>
  <c r="R55" i="10"/>
  <c r="T10" i="9"/>
  <c r="P10" i="9"/>
  <c r="T22" i="9"/>
  <c r="P22" i="9"/>
  <c r="V44" i="10"/>
  <c r="R44" i="10"/>
  <c r="M27" i="12"/>
  <c r="P27" i="12" s="1"/>
  <c r="T27" i="12" s="1"/>
  <c r="T11" i="9"/>
  <c r="P11" i="9"/>
  <c r="P7" i="9"/>
  <c r="V16" i="10"/>
  <c r="R16" i="10"/>
  <c r="T20" i="9"/>
  <c r="P20" i="9"/>
  <c r="V46" i="10"/>
  <c r="R46" i="10"/>
  <c r="T17" i="9"/>
  <c r="P17" i="9"/>
  <c r="V43" i="10"/>
  <c r="R43" i="10"/>
  <c r="V59" i="10"/>
  <c r="R59" i="10"/>
  <c r="O59" i="12"/>
  <c r="N59" i="12"/>
  <c r="M59" i="12"/>
  <c r="T23" i="9"/>
  <c r="P23" i="9"/>
  <c r="V61" i="10"/>
  <c r="R61" i="10"/>
  <c r="I28" i="5"/>
  <c r="J43" i="5"/>
  <c r="K27" i="5"/>
  <c r="J28" i="5"/>
  <c r="I43" i="5"/>
  <c r="K43" i="5"/>
  <c r="J27" i="5"/>
  <c r="I14" i="5"/>
  <c r="K14" i="5"/>
  <c r="I15" i="5"/>
  <c r="K15" i="5"/>
  <c r="W21" i="6"/>
  <c r="V21" i="6"/>
  <c r="U21" i="6"/>
  <c r="W48" i="9"/>
  <c r="V59" i="11"/>
  <c r="Y59" i="11"/>
  <c r="AB59" i="11"/>
  <c r="J33" i="12"/>
  <c r="J25" i="12"/>
  <c r="O34" i="12"/>
  <c r="N34" i="12"/>
  <c r="M34" i="12"/>
  <c r="J72" i="12"/>
  <c r="I34" i="5"/>
  <c r="K34" i="5"/>
  <c r="K26" i="5"/>
  <c r="J41" i="5"/>
  <c r="J12" i="5"/>
  <c r="L12" i="5" s="1"/>
  <c r="J13" i="5"/>
  <c r="I4" i="5"/>
  <c r="K4" i="5"/>
  <c r="V11" i="6"/>
  <c r="U11" i="6"/>
  <c r="W11" i="6"/>
  <c r="V19" i="6"/>
  <c r="U19" i="6"/>
  <c r="W19" i="6"/>
  <c r="V48" i="9"/>
  <c r="X15" i="11"/>
  <c r="AA15" i="11"/>
  <c r="U15" i="11"/>
  <c r="P15" i="11"/>
  <c r="X20" i="11"/>
  <c r="AA20" i="11"/>
  <c r="U20" i="11"/>
  <c r="P20" i="11"/>
  <c r="O19" i="11"/>
  <c r="M19" i="11"/>
  <c r="N68" i="12"/>
  <c r="Q68" i="12" s="1"/>
  <c r="U31" i="12" s="1"/>
  <c r="J32" i="5"/>
  <c r="J24" i="5"/>
  <c r="I39" i="5"/>
  <c r="K39" i="5"/>
  <c r="I11" i="5"/>
  <c r="K11" i="5"/>
  <c r="I19" i="5"/>
  <c r="K19" i="5"/>
  <c r="U18" i="6"/>
  <c r="W18" i="6"/>
  <c r="V18" i="6"/>
  <c r="U30" i="6"/>
  <c r="W30" i="6"/>
  <c r="V30" i="6"/>
  <c r="V18" i="11"/>
  <c r="Y18" i="11"/>
  <c r="AB18" i="11"/>
  <c r="Y32" i="11"/>
  <c r="AB32" i="11"/>
  <c r="V32" i="11"/>
  <c r="V29" i="11"/>
  <c r="Y29" i="11"/>
  <c r="AB29" i="11"/>
  <c r="M35" i="12"/>
  <c r="N35" i="12"/>
  <c r="O35" i="12"/>
  <c r="J64" i="12"/>
  <c r="J73" i="12"/>
  <c r="I38" i="5"/>
  <c r="K38" i="5"/>
  <c r="K22" i="5"/>
  <c r="I29" i="5"/>
  <c r="K29" i="5"/>
  <c r="J16" i="5"/>
  <c r="I23" i="5"/>
  <c r="K23" i="5"/>
  <c r="I8" i="5"/>
  <c r="K8" i="5"/>
  <c r="V15" i="6"/>
  <c r="U15" i="6"/>
  <c r="W15" i="6"/>
  <c r="U22" i="6"/>
  <c r="W22" i="6"/>
  <c r="V22" i="6"/>
  <c r="W28" i="6"/>
  <c r="V28" i="6"/>
  <c r="U28" i="6"/>
  <c r="V50" i="9"/>
  <c r="W53" i="9"/>
  <c r="W37" i="9"/>
  <c r="Y18" i="10"/>
  <c r="X18" i="10"/>
  <c r="W18" i="10"/>
  <c r="V22" i="11"/>
  <c r="Y22" i="11"/>
  <c r="AB22" i="11"/>
  <c r="Y21" i="11"/>
  <c r="AB21" i="11"/>
  <c r="V21" i="11"/>
  <c r="U28" i="11"/>
  <c r="X28" i="11"/>
  <c r="AA28" i="11"/>
  <c r="P28" i="11"/>
  <c r="J34" i="12"/>
  <c r="J26" i="12"/>
  <c r="Z66" i="11"/>
  <c r="K66" i="11"/>
  <c r="T66" i="11"/>
  <c r="AD66" i="11" s="1"/>
  <c r="W66" i="11"/>
  <c r="AE66" i="11" s="1"/>
  <c r="AH28" i="11" s="1"/>
  <c r="W45" i="6"/>
  <c r="V45" i="6"/>
  <c r="U45" i="6"/>
  <c r="X15" i="10"/>
  <c r="W15" i="10"/>
  <c r="Y15" i="10"/>
  <c r="V49" i="6"/>
  <c r="W49" i="6"/>
  <c r="U49" i="6"/>
  <c r="V53" i="6"/>
  <c r="W53" i="6"/>
  <c r="U53" i="6"/>
  <c r="U57" i="6"/>
  <c r="V57" i="6"/>
  <c r="W57" i="6"/>
  <c r="W41" i="6"/>
  <c r="V41" i="6"/>
  <c r="U41" i="6"/>
  <c r="I35" i="5"/>
  <c r="K35" i="5"/>
  <c r="I25" i="5"/>
  <c r="K25" i="5"/>
  <c r="I6" i="5"/>
  <c r="K6" i="5"/>
  <c r="U14" i="6"/>
  <c r="W14" i="6"/>
  <c r="V14" i="6"/>
  <c r="T12" i="9"/>
  <c r="P12" i="9"/>
  <c r="T24" i="9"/>
  <c r="P24" i="9"/>
  <c r="V21" i="10"/>
  <c r="R21" i="10"/>
  <c r="V42" i="10"/>
  <c r="R42" i="10"/>
  <c r="V50" i="10"/>
  <c r="R50" i="10"/>
  <c r="V58" i="10"/>
  <c r="R58" i="10"/>
  <c r="V55" i="11"/>
  <c r="Y55" i="11"/>
  <c r="AB55" i="11"/>
  <c r="J18" i="12"/>
  <c r="J57" i="12"/>
  <c r="J20" i="12"/>
  <c r="M63" i="12"/>
  <c r="N63" i="12"/>
  <c r="O63" i="12"/>
  <c r="J54" i="12"/>
  <c r="J42" i="5"/>
  <c r="J33" i="5"/>
  <c r="I20" i="5"/>
  <c r="K20" i="5"/>
  <c r="J5" i="5"/>
  <c r="J21" i="5"/>
  <c r="V10" i="6"/>
  <c r="U10" i="6"/>
  <c r="W10" i="6"/>
  <c r="W24" i="6"/>
  <c r="V24" i="6"/>
  <c r="U24" i="6"/>
  <c r="V46" i="6"/>
  <c r="U46" i="6"/>
  <c r="W46" i="6"/>
  <c r="W36" i="9"/>
  <c r="AB15" i="11"/>
  <c r="V15" i="11"/>
  <c r="Y15" i="11"/>
  <c r="M13" i="11"/>
  <c r="O13" i="11"/>
  <c r="O14" i="11"/>
  <c r="M14" i="11"/>
  <c r="AB20" i="11"/>
  <c r="Y20" i="11"/>
  <c r="V20" i="11"/>
  <c r="O56" i="11"/>
  <c r="M56" i="11"/>
  <c r="J32" i="12"/>
  <c r="J24" i="12"/>
  <c r="K61" i="11"/>
  <c r="T61" i="11"/>
  <c r="AD61" i="11" s="1"/>
  <c r="W61" i="11"/>
  <c r="AE61" i="11" s="1"/>
  <c r="AH23" i="11" s="1"/>
  <c r="Z61" i="11"/>
  <c r="O67" i="11"/>
  <c r="M67" i="11"/>
  <c r="J59" i="12"/>
  <c r="I40" i="5"/>
  <c r="K40" i="5"/>
  <c r="I31" i="5"/>
  <c r="K31" i="5"/>
  <c r="I10" i="5"/>
  <c r="K10" i="5"/>
  <c r="W25" i="6"/>
  <c r="V25" i="6"/>
  <c r="U25" i="6"/>
  <c r="U15" i="9"/>
  <c r="W15" i="9"/>
  <c r="V15" i="9"/>
  <c r="W50" i="9"/>
  <c r="U18" i="11"/>
  <c r="AA18" i="11"/>
  <c r="X18" i="11"/>
  <c r="P18" i="11"/>
  <c r="V26" i="11"/>
  <c r="Y26" i="11"/>
  <c r="AB26" i="11"/>
  <c r="V48" i="10"/>
  <c r="R48" i="10"/>
  <c r="V56" i="10"/>
  <c r="R56" i="10"/>
  <c r="U29" i="11"/>
  <c r="X29" i="11"/>
  <c r="AA29" i="11"/>
  <c r="P29" i="11"/>
  <c r="J31" i="12"/>
  <c r="J23" i="12"/>
  <c r="Z62" i="11"/>
  <c r="K62" i="11"/>
  <c r="T62" i="11"/>
  <c r="AD62" i="11" s="1"/>
  <c r="W62" i="11"/>
  <c r="AE62" i="11" s="1"/>
  <c r="AH24" i="11" s="1"/>
  <c r="O70" i="11"/>
  <c r="M70" i="11"/>
  <c r="J67" i="12"/>
  <c r="O60" i="12"/>
  <c r="N60" i="12"/>
  <c r="M60" i="12"/>
  <c r="J37" i="5"/>
  <c r="J17" i="5"/>
  <c r="V44" i="6"/>
  <c r="U44" i="6"/>
  <c r="W44" i="6"/>
  <c r="U16" i="9"/>
  <c r="W16" i="9"/>
  <c r="V16" i="9"/>
  <c r="V49" i="10"/>
  <c r="R49" i="10"/>
  <c r="V57" i="10"/>
  <c r="R57" i="10"/>
  <c r="U22" i="11"/>
  <c r="AA22" i="11"/>
  <c r="X22" i="11"/>
  <c r="P22" i="11"/>
  <c r="Y28" i="11"/>
  <c r="AB28" i="11"/>
  <c r="V28" i="11"/>
  <c r="O23" i="11"/>
  <c r="M23" i="11"/>
  <c r="O30" i="11"/>
  <c r="M30" i="11"/>
  <c r="O71" i="11"/>
  <c r="M71" i="11"/>
  <c r="J61" i="12"/>
  <c r="U34" i="9"/>
  <c r="W34" i="9"/>
  <c r="X14" i="10"/>
  <c r="W14" i="10"/>
  <c r="Y14" i="10"/>
  <c r="W62" i="6"/>
  <c r="V62" i="6"/>
  <c r="U62" i="6"/>
  <c r="W54" i="6"/>
  <c r="V54" i="6"/>
  <c r="U54" i="6"/>
  <c r="AB6" i="9"/>
  <c r="I27" i="5"/>
  <c r="J15" i="5"/>
  <c r="U55" i="11"/>
  <c r="Q55" i="11" s="1"/>
  <c r="X55" i="11"/>
  <c r="AA55" i="11"/>
  <c r="P55" i="11"/>
  <c r="J29" i="12"/>
  <c r="J21" i="12"/>
  <c r="O63" i="11"/>
  <c r="M63" i="11"/>
  <c r="O60" i="11"/>
  <c r="M60" i="11"/>
  <c r="M66" i="12"/>
  <c r="N66" i="12"/>
  <c r="O66" i="12"/>
  <c r="O26" i="12"/>
  <c r="R26" i="12" s="1"/>
  <c r="V26" i="12" s="1"/>
  <c r="N26" i="12"/>
  <c r="Q26" i="12" s="1"/>
  <c r="U26" i="12" s="1"/>
  <c r="M26" i="12"/>
  <c r="I41" i="5"/>
  <c r="K41" i="5"/>
  <c r="I13" i="5"/>
  <c r="K13" i="5"/>
  <c r="J4" i="5"/>
  <c r="W29" i="6"/>
  <c r="V29" i="6"/>
  <c r="U29" i="6"/>
  <c r="W33" i="6"/>
  <c r="V33" i="6"/>
  <c r="U33" i="6"/>
  <c r="Y12" i="10"/>
  <c r="X12" i="10"/>
  <c r="W12" i="10"/>
  <c r="T21" i="9"/>
  <c r="P21" i="9"/>
  <c r="X24" i="11"/>
  <c r="AA24" i="11"/>
  <c r="U24" i="11"/>
  <c r="P24" i="11"/>
  <c r="X53" i="11"/>
  <c r="AA53" i="11"/>
  <c r="U53" i="11"/>
  <c r="P53" i="11"/>
  <c r="O64" i="11"/>
  <c r="M64" i="11"/>
  <c r="J63" i="12"/>
  <c r="M62" i="12"/>
  <c r="N62" i="12"/>
  <c r="O62" i="12"/>
  <c r="O67" i="12"/>
  <c r="R67" i="12" s="1"/>
  <c r="V30" i="12" s="1"/>
  <c r="M67" i="12"/>
  <c r="P67" i="12" s="1"/>
  <c r="N67" i="12"/>
  <c r="Q67" i="12" s="1"/>
  <c r="U30" i="12" s="1"/>
  <c r="J39" i="5"/>
  <c r="J19" i="5"/>
  <c r="W17" i="6"/>
  <c r="V17" i="6"/>
  <c r="U17" i="6"/>
  <c r="W16" i="6"/>
  <c r="V16" i="6"/>
  <c r="U16" i="6"/>
  <c r="V51" i="6"/>
  <c r="W51" i="6"/>
  <c r="U51" i="6"/>
  <c r="W60" i="6"/>
  <c r="U60" i="6"/>
  <c r="V60" i="6"/>
  <c r="V23" i="10"/>
  <c r="R23" i="10"/>
  <c r="V25" i="10"/>
  <c r="R25" i="10"/>
  <c r="O54" i="11"/>
  <c r="M54" i="11"/>
  <c r="M17" i="11"/>
  <c r="O17" i="11"/>
  <c r="AA26" i="11"/>
  <c r="U26" i="11"/>
  <c r="X26" i="11"/>
  <c r="P26" i="11"/>
  <c r="O52" i="12"/>
  <c r="M52" i="12"/>
  <c r="N52" i="12"/>
  <c r="J55" i="12"/>
  <c r="J68" i="12"/>
  <c r="J38" i="5"/>
  <c r="J29" i="5"/>
  <c r="L16" i="5"/>
  <c r="J23" i="5"/>
  <c r="J8" i="5"/>
  <c r="U9" i="6"/>
  <c r="W9" i="6"/>
  <c r="V9" i="6"/>
  <c r="W12" i="6"/>
  <c r="V12" i="6"/>
  <c r="U12" i="6"/>
  <c r="V55" i="6"/>
  <c r="W55" i="6"/>
  <c r="U55" i="6"/>
  <c r="Y8" i="10"/>
  <c r="V42" i="9"/>
  <c r="AL6" i="10"/>
  <c r="AF6" i="10"/>
  <c r="AI6" i="10"/>
  <c r="W45" i="9"/>
  <c r="X45" i="9" s="1"/>
  <c r="V20" i="10"/>
  <c r="R20" i="10"/>
  <c r="U16" i="11"/>
  <c r="X16" i="11"/>
  <c r="AA16" i="11"/>
  <c r="P16" i="11"/>
  <c r="U25" i="11"/>
  <c r="X25" i="11"/>
  <c r="AA25" i="11"/>
  <c r="P25" i="11"/>
  <c r="J30" i="12"/>
  <c r="J22" i="12"/>
  <c r="Z58" i="11"/>
  <c r="K58" i="11"/>
  <c r="W58" i="11"/>
  <c r="AE58" i="11" s="1"/>
  <c r="AH20" i="11" s="1"/>
  <c r="T58" i="11"/>
  <c r="AD58" i="11" s="1"/>
  <c r="U61" i="6"/>
  <c r="V61" i="6"/>
  <c r="W61" i="6"/>
  <c r="W50" i="6"/>
  <c r="V50" i="6"/>
  <c r="U50" i="6"/>
  <c r="V14" i="9"/>
  <c r="U14" i="9"/>
  <c r="W14" i="9"/>
  <c r="U56" i="6"/>
  <c r="W56" i="6"/>
  <c r="V56" i="6"/>
  <c r="W64" i="6"/>
  <c r="V64" i="6"/>
  <c r="U64" i="6"/>
  <c r="V47" i="6"/>
  <c r="W47" i="6"/>
  <c r="U47" i="6"/>
  <c r="U52" i="6"/>
  <c r="W52" i="6"/>
  <c r="V52" i="6"/>
  <c r="K28" i="5"/>
  <c r="J14" i="5"/>
  <c r="J36" i="5"/>
  <c r="L36" i="5" s="1"/>
  <c r="J35" i="5"/>
  <c r="J7" i="5"/>
  <c r="J25" i="5"/>
  <c r="J6" i="5"/>
  <c r="W20" i="6"/>
  <c r="V20" i="6"/>
  <c r="U20" i="6"/>
  <c r="V23" i="6"/>
  <c r="U23" i="6"/>
  <c r="W23" i="6"/>
  <c r="U42" i="6"/>
  <c r="W42" i="6"/>
  <c r="V42" i="6"/>
  <c r="W58" i="6"/>
  <c r="V58" i="6"/>
  <c r="U58" i="6"/>
  <c r="Z72" i="11"/>
  <c r="K72" i="11"/>
  <c r="T72" i="11"/>
  <c r="AD72" i="11" s="1"/>
  <c r="W72" i="11"/>
  <c r="AE72" i="11" s="1"/>
  <c r="AH32" i="11" s="1"/>
  <c r="J56" i="12"/>
  <c r="O16" i="12"/>
  <c r="R16" i="12" s="1"/>
  <c r="V16" i="12" s="1"/>
  <c r="N16" i="12"/>
  <c r="Q16" i="12" s="1"/>
  <c r="U16" i="12" s="1"/>
  <c r="M16" i="12"/>
  <c r="J58" i="12"/>
  <c r="J74" i="12"/>
  <c r="I42" i="5"/>
  <c r="L42" i="5" s="1"/>
  <c r="K42" i="5"/>
  <c r="I26" i="5"/>
  <c r="J26" i="5"/>
  <c r="I33" i="5"/>
  <c r="K33" i="5"/>
  <c r="J20" i="5"/>
  <c r="I5" i="5"/>
  <c r="K5" i="5"/>
  <c r="I21" i="5"/>
  <c r="K21" i="5"/>
  <c r="V31" i="6"/>
  <c r="U31" i="6"/>
  <c r="W31" i="6"/>
  <c r="W13" i="6"/>
  <c r="V13" i="6"/>
  <c r="U13" i="6"/>
  <c r="W43" i="6"/>
  <c r="V43" i="6"/>
  <c r="U43" i="6"/>
  <c r="U59" i="6"/>
  <c r="V59" i="6"/>
  <c r="W59" i="6"/>
  <c r="V36" i="9"/>
  <c r="AB24" i="11"/>
  <c r="Y24" i="11"/>
  <c r="V24" i="11"/>
  <c r="O52" i="11"/>
  <c r="M52" i="11"/>
  <c r="AB53" i="11"/>
  <c r="V53" i="11"/>
  <c r="Y53" i="11"/>
  <c r="J28" i="12"/>
  <c r="J19" i="12"/>
  <c r="O50" i="11"/>
  <c r="M50" i="11"/>
  <c r="M64" i="12"/>
  <c r="N64" i="12"/>
  <c r="O64" i="12"/>
  <c r="J62" i="12"/>
  <c r="J40" i="5"/>
  <c r="K24" i="5"/>
  <c r="J31" i="5"/>
  <c r="I18" i="5"/>
  <c r="K18" i="5"/>
  <c r="J3" i="5"/>
  <c r="J10" i="5"/>
  <c r="U26" i="6"/>
  <c r="W26" i="6"/>
  <c r="V26" i="6"/>
  <c r="W32" i="6"/>
  <c r="V32" i="6"/>
  <c r="U32" i="6"/>
  <c r="U65" i="6"/>
  <c r="V65" i="6"/>
  <c r="W65" i="6"/>
  <c r="U63" i="6"/>
  <c r="V63" i="6"/>
  <c r="W63" i="6"/>
  <c r="W42" i="9"/>
  <c r="U32" i="11"/>
  <c r="X32" i="11"/>
  <c r="AA32" i="11"/>
  <c r="P32" i="11"/>
  <c r="J27" i="12"/>
  <c r="K65" i="11"/>
  <c r="T65" i="11"/>
  <c r="AD65" i="11" s="1"/>
  <c r="W65" i="11"/>
  <c r="AE65" i="11" s="1"/>
  <c r="AH27" i="11" s="1"/>
  <c r="Z65" i="11"/>
  <c r="J69" i="12"/>
  <c r="M65" i="12"/>
  <c r="J66" i="12"/>
  <c r="J65" i="12"/>
  <c r="J30" i="5"/>
  <c r="L30" i="5" s="1"/>
  <c r="I22" i="5"/>
  <c r="I37" i="5"/>
  <c r="K37" i="5"/>
  <c r="I9" i="5"/>
  <c r="L9" i="5" s="1"/>
  <c r="K9" i="5"/>
  <c r="I17" i="5"/>
  <c r="K17" i="5"/>
  <c r="V27" i="6"/>
  <c r="U27" i="6"/>
  <c r="W27" i="6"/>
  <c r="V54" i="9"/>
  <c r="V38" i="9"/>
  <c r="X38" i="9" s="1"/>
  <c r="W41" i="9"/>
  <c r="X41" i="9" s="1"/>
  <c r="Y16" i="11"/>
  <c r="AB16" i="11"/>
  <c r="V16" i="11"/>
  <c r="U21" i="11"/>
  <c r="X21" i="11"/>
  <c r="R21" i="11" s="1"/>
  <c r="AA21" i="11"/>
  <c r="P21" i="11"/>
  <c r="Y25" i="11"/>
  <c r="AB25" i="11"/>
  <c r="V25" i="11"/>
  <c r="J60" i="12"/>
  <c r="O15" i="12"/>
  <c r="R15" i="12" s="1"/>
  <c r="V15" i="12" s="1"/>
  <c r="N15" i="12"/>
  <c r="Q15" i="12" s="1"/>
  <c r="U15" i="12" s="1"/>
  <c r="U48" i="6"/>
  <c r="W48" i="6"/>
  <c r="V48" i="6"/>
  <c r="AI30" i="11" l="1"/>
  <c r="AI18" i="11"/>
  <c r="AF65" i="11"/>
  <c r="AI27" i="11" s="1"/>
  <c r="AG27" i="11"/>
  <c r="AF62" i="11"/>
  <c r="AI24" i="11" s="1"/>
  <c r="AG24" i="11"/>
  <c r="AF85" i="11"/>
  <c r="AI41" i="11" s="1"/>
  <c r="AG41" i="11"/>
  <c r="AF77" i="11"/>
  <c r="AI35" i="11" s="1"/>
  <c r="AG35" i="11"/>
  <c r="AF79" i="11"/>
  <c r="AI37" i="11" s="1"/>
  <c r="AG37" i="11"/>
  <c r="AF81" i="11"/>
  <c r="AI39" i="11" s="1"/>
  <c r="AG39" i="11"/>
  <c r="AF14" i="11"/>
  <c r="AI14" i="11" s="1"/>
  <c r="AF66" i="11"/>
  <c r="AI28" i="11" s="1"/>
  <c r="AG28" i="11"/>
  <c r="AF80" i="11"/>
  <c r="AI38" i="11" s="1"/>
  <c r="AG38" i="11"/>
  <c r="AF74" i="11"/>
  <c r="AI34" i="11" s="1"/>
  <c r="AG34" i="11"/>
  <c r="AF58" i="11"/>
  <c r="AI20" i="11" s="1"/>
  <c r="AG20" i="11"/>
  <c r="AF73" i="11"/>
  <c r="AI33" i="11" s="1"/>
  <c r="AG33" i="11"/>
  <c r="AI13" i="11"/>
  <c r="AF72" i="11"/>
  <c r="AI32" i="11" s="1"/>
  <c r="AG32" i="11"/>
  <c r="AF61" i="11"/>
  <c r="AI23" i="11" s="1"/>
  <c r="R29" i="11"/>
  <c r="Q18" i="11"/>
  <c r="AF78" i="11"/>
  <c r="AI36" i="11" s="1"/>
  <c r="AG36" i="11"/>
  <c r="AF84" i="11"/>
  <c r="AI40" i="11" s="1"/>
  <c r="AG40" i="11"/>
  <c r="AG23" i="11"/>
  <c r="AG13" i="11"/>
  <c r="N86" i="12"/>
  <c r="Q86" i="12" s="1"/>
  <c r="U43" i="12" s="1"/>
  <c r="M69" i="12"/>
  <c r="P69" i="12" s="1"/>
  <c r="T32" i="12" s="1"/>
  <c r="M61" i="12"/>
  <c r="N61" i="12"/>
  <c r="M31" i="12"/>
  <c r="O69" i="12"/>
  <c r="R69" i="12" s="1"/>
  <c r="V32" i="12" s="1"/>
  <c r="O21" i="12"/>
  <c r="R21" i="12" s="1"/>
  <c r="V21" i="12" s="1"/>
  <c r="T43" i="12"/>
  <c r="S86" i="12"/>
  <c r="W43" i="12" s="1"/>
  <c r="S15" i="12"/>
  <c r="W15" i="12" s="1"/>
  <c r="O65" i="12"/>
  <c r="P16" i="12"/>
  <c r="T16" i="12" s="1"/>
  <c r="T30" i="12"/>
  <c r="S67" i="12"/>
  <c r="W30" i="12" s="1"/>
  <c r="P26" i="12"/>
  <c r="T26" i="12" s="1"/>
  <c r="M80" i="12"/>
  <c r="P80" i="12" s="1"/>
  <c r="O80" i="12"/>
  <c r="R80" i="12" s="1"/>
  <c r="V39" i="12" s="1"/>
  <c r="N80" i="12"/>
  <c r="Q80" i="12" s="1"/>
  <c r="U39" i="12" s="1"/>
  <c r="T42" i="12"/>
  <c r="S83" i="12"/>
  <c r="W42" i="12" s="1"/>
  <c r="M81" i="12"/>
  <c r="P81" i="12" s="1"/>
  <c r="N81" i="12"/>
  <c r="Q81" i="12" s="1"/>
  <c r="U40" i="12" s="1"/>
  <c r="O81" i="12"/>
  <c r="R81" i="12" s="1"/>
  <c r="V40" i="12" s="1"/>
  <c r="P17" i="12"/>
  <c r="T17" i="12" s="1"/>
  <c r="M76" i="12"/>
  <c r="P76" i="12" s="1"/>
  <c r="O76" i="12"/>
  <c r="R76" i="12" s="1"/>
  <c r="V37" i="12" s="1"/>
  <c r="N76" i="12"/>
  <c r="Q76" i="12" s="1"/>
  <c r="U37" i="12" s="1"/>
  <c r="M87" i="12"/>
  <c r="P87" i="12" s="1"/>
  <c r="O87" i="12"/>
  <c r="R87" i="12" s="1"/>
  <c r="V44" i="12" s="1"/>
  <c r="N87" i="12"/>
  <c r="Q87" i="12" s="1"/>
  <c r="U44" i="12" s="1"/>
  <c r="M21" i="12"/>
  <c r="N82" i="12"/>
  <c r="Q82" i="12" s="1"/>
  <c r="U41" i="12" s="1"/>
  <c r="O82" i="12"/>
  <c r="R82" i="12" s="1"/>
  <c r="V41" i="12" s="1"/>
  <c r="M82" i="12"/>
  <c r="P82" i="12" s="1"/>
  <c r="M79" i="12"/>
  <c r="P79" i="12" s="1"/>
  <c r="N79" i="12"/>
  <c r="Q79" i="12" s="1"/>
  <c r="U38" i="12" s="1"/>
  <c r="O79" i="12"/>
  <c r="R79" i="12" s="1"/>
  <c r="V38" i="12" s="1"/>
  <c r="M75" i="12"/>
  <c r="P75" i="12" s="1"/>
  <c r="O75" i="12"/>
  <c r="R75" i="12" s="1"/>
  <c r="V36" i="12" s="1"/>
  <c r="N75" i="12"/>
  <c r="Q75" i="12" s="1"/>
  <c r="U36" i="12" s="1"/>
  <c r="S28" i="12"/>
  <c r="W28" i="12" s="1"/>
  <c r="N27" i="12"/>
  <c r="M19" i="12"/>
  <c r="P19" i="12" s="1"/>
  <c r="T19" i="12" s="1"/>
  <c r="N19" i="12"/>
  <c r="Q19" i="12" s="1"/>
  <c r="U19" i="12" s="1"/>
  <c r="O55" i="12"/>
  <c r="O31" i="12"/>
  <c r="M56" i="12"/>
  <c r="O74" i="12"/>
  <c r="R74" i="12" s="1"/>
  <c r="V35" i="12" s="1"/>
  <c r="O30" i="12"/>
  <c r="N56" i="12"/>
  <c r="O56" i="12"/>
  <c r="O58" i="12"/>
  <c r="M18" i="12"/>
  <c r="P18" i="12" s="1"/>
  <c r="T18" i="12" s="1"/>
  <c r="M22" i="12"/>
  <c r="P22" i="12" s="1"/>
  <c r="T22" i="12" s="1"/>
  <c r="N22" i="12"/>
  <c r="Q22" i="12" s="1"/>
  <c r="U22" i="12" s="1"/>
  <c r="N18" i="12"/>
  <c r="Q18" i="12" s="1"/>
  <c r="U18" i="12" s="1"/>
  <c r="M30" i="12"/>
  <c r="M68" i="12"/>
  <c r="P68" i="12" s="1"/>
  <c r="O68" i="12"/>
  <c r="R68" i="12" s="1"/>
  <c r="V31" i="12" s="1"/>
  <c r="M74" i="12"/>
  <c r="P74" i="12" s="1"/>
  <c r="M55" i="12"/>
  <c r="M58" i="12"/>
  <c r="R108" i="11"/>
  <c r="S113" i="11"/>
  <c r="R110" i="11"/>
  <c r="Q104" i="11"/>
  <c r="Q102" i="11"/>
  <c r="S100" i="11"/>
  <c r="R106" i="11"/>
  <c r="Q103" i="11"/>
  <c r="S97" i="11"/>
  <c r="S109" i="11"/>
  <c r="R114" i="11"/>
  <c r="S111" i="11"/>
  <c r="R100" i="11"/>
  <c r="R96" i="11"/>
  <c r="S114" i="11"/>
  <c r="R98" i="11"/>
  <c r="Q101" i="11"/>
  <c r="Q100" i="11"/>
  <c r="Q96" i="11"/>
  <c r="Q98" i="11"/>
  <c r="S99" i="11"/>
  <c r="R109" i="11"/>
  <c r="Q111" i="11"/>
  <c r="S106" i="11"/>
  <c r="S102" i="11"/>
  <c r="R101" i="11"/>
  <c r="R107" i="11"/>
  <c r="Q113" i="11"/>
  <c r="Q94" i="11"/>
  <c r="S107" i="11"/>
  <c r="S105" i="11"/>
  <c r="R104" i="11"/>
  <c r="S94" i="11"/>
  <c r="Q107" i="11"/>
  <c r="R113" i="11"/>
  <c r="Q108" i="11"/>
  <c r="Q95" i="11"/>
  <c r="R94" i="11"/>
  <c r="Q110" i="11"/>
  <c r="S112" i="11"/>
  <c r="Q112" i="11"/>
  <c r="R95" i="11"/>
  <c r="S103" i="11"/>
  <c r="S110" i="11"/>
  <c r="Q109" i="11"/>
  <c r="Q114" i="11"/>
  <c r="R111" i="11"/>
  <c r="S96" i="11"/>
  <c r="AI12" i="11"/>
  <c r="M85" i="11"/>
  <c r="O85" i="11"/>
  <c r="M77" i="11"/>
  <c r="O77" i="11"/>
  <c r="M78" i="11"/>
  <c r="O78" i="11"/>
  <c r="M84" i="11"/>
  <c r="O84" i="11"/>
  <c r="M81" i="11"/>
  <c r="O81" i="11"/>
  <c r="O74" i="11"/>
  <c r="M74" i="11"/>
  <c r="M73" i="11"/>
  <c r="O73" i="11"/>
  <c r="Q26" i="11"/>
  <c r="O80" i="11"/>
  <c r="M80" i="11"/>
  <c r="O79" i="11"/>
  <c r="M79" i="11"/>
  <c r="Q21" i="11"/>
  <c r="R18" i="11"/>
  <c r="S21" i="11"/>
  <c r="R32" i="11"/>
  <c r="Q22" i="11"/>
  <c r="S32" i="11"/>
  <c r="P59" i="11"/>
  <c r="X59" i="11"/>
  <c r="R59" i="11" s="1"/>
  <c r="U59" i="11"/>
  <c r="Q59" i="11" s="1"/>
  <c r="Q32" i="11"/>
  <c r="S29" i="11"/>
  <c r="R26" i="11"/>
  <c r="AK41" i="10"/>
  <c r="AE41" i="10"/>
  <c r="AA41" i="10" s="1"/>
  <c r="AH41" i="10"/>
  <c r="AO41" i="10" s="1"/>
  <c r="AB41" i="10"/>
  <c r="AM41" i="10"/>
  <c r="AC41" i="10" s="1"/>
  <c r="AN26" i="10"/>
  <c r="AW26" i="10" s="1"/>
  <c r="AO63" i="10"/>
  <c r="AA63" i="10"/>
  <c r="AP63" i="10"/>
  <c r="AO64" i="10"/>
  <c r="AD63" i="10"/>
  <c r="AP41" i="10"/>
  <c r="AG64" i="10"/>
  <c r="AN64" i="10" s="1"/>
  <c r="X10" i="10"/>
  <c r="Y10" i="10"/>
  <c r="Z64" i="10"/>
  <c r="AM64" i="10"/>
  <c r="AP64" i="10" s="1"/>
  <c r="AI66" i="10"/>
  <c r="AL66" i="10"/>
  <c r="AF66" i="10"/>
  <c r="AF70" i="10"/>
  <c r="AL70" i="10"/>
  <c r="AI70" i="10"/>
  <c r="Z66" i="10"/>
  <c r="AH66" i="10"/>
  <c r="AK66" i="10"/>
  <c r="AE66" i="10"/>
  <c r="AI65" i="10"/>
  <c r="AF65" i="10"/>
  <c r="AL65" i="10"/>
  <c r="AM65" i="10"/>
  <c r="AJ65" i="10"/>
  <c r="AG65" i="10"/>
  <c r="AK68" i="10"/>
  <c r="AE68" i="10"/>
  <c r="Z68" i="10"/>
  <c r="AH68" i="10"/>
  <c r="AK65" i="10"/>
  <c r="AP65" i="10" s="1"/>
  <c r="AE65" i="10"/>
  <c r="Z65" i="10"/>
  <c r="AH65" i="10"/>
  <c r="AI68" i="10"/>
  <c r="AF68" i="10"/>
  <c r="AL68" i="10"/>
  <c r="AM67" i="10"/>
  <c r="AG67" i="10"/>
  <c r="AJ67" i="10"/>
  <c r="AM68" i="10"/>
  <c r="AG68" i="10"/>
  <c r="AJ68" i="10"/>
  <c r="AF69" i="10"/>
  <c r="AI69" i="10"/>
  <c r="AL69" i="10"/>
  <c r="AM66" i="10"/>
  <c r="AJ66" i="10"/>
  <c r="AG66" i="10"/>
  <c r="AC64" i="10"/>
  <c r="AK67" i="10"/>
  <c r="AE67" i="10"/>
  <c r="Z67" i="10"/>
  <c r="AH67" i="10"/>
  <c r="AK70" i="10"/>
  <c r="AE70" i="10"/>
  <c r="AH70" i="10"/>
  <c r="Z70" i="10"/>
  <c r="AM69" i="10"/>
  <c r="AJ69" i="10"/>
  <c r="AG69" i="10"/>
  <c r="AB64" i="10"/>
  <c r="AL67" i="10"/>
  <c r="AF67" i="10"/>
  <c r="AI67" i="10"/>
  <c r="AG70" i="10"/>
  <c r="AJ70" i="10"/>
  <c r="AM70" i="10"/>
  <c r="AE69" i="10"/>
  <c r="Z69" i="10"/>
  <c r="AH69" i="10"/>
  <c r="AK69" i="10"/>
  <c r="Z18" i="10"/>
  <c r="Z12" i="10"/>
  <c r="AG31" i="10"/>
  <c r="AM31" i="10"/>
  <c r="AJ31" i="10"/>
  <c r="AJ33" i="10"/>
  <c r="AM33" i="10"/>
  <c r="AG33" i="10"/>
  <c r="AF28" i="10"/>
  <c r="AI28" i="10"/>
  <c r="AL28" i="10"/>
  <c r="AJ32" i="10"/>
  <c r="AM32" i="10"/>
  <c r="AG32" i="10"/>
  <c r="AE29" i="10"/>
  <c r="AH29" i="10"/>
  <c r="Z29" i="10"/>
  <c r="AK29" i="10"/>
  <c r="AE30" i="10"/>
  <c r="AK30" i="10"/>
  <c r="Z30" i="10"/>
  <c r="AH30" i="10"/>
  <c r="AG27" i="10"/>
  <c r="AM27" i="10"/>
  <c r="AJ27" i="10"/>
  <c r="AK28" i="10"/>
  <c r="AE28" i="10"/>
  <c r="AH28" i="10"/>
  <c r="Z28" i="10"/>
  <c r="AG30" i="10"/>
  <c r="AM30" i="10"/>
  <c r="AJ30" i="10"/>
  <c r="AM34" i="10"/>
  <c r="AJ34" i="10"/>
  <c r="AG34" i="10"/>
  <c r="AI27" i="10"/>
  <c r="AL27" i="10"/>
  <c r="AF27" i="10"/>
  <c r="AJ28" i="10"/>
  <c r="AG28" i="10"/>
  <c r="AM28" i="10"/>
  <c r="AL30" i="10"/>
  <c r="AI30" i="10"/>
  <c r="AF30" i="10"/>
  <c r="AL34" i="10"/>
  <c r="AI34" i="10"/>
  <c r="AF34" i="10"/>
  <c r="AH27" i="10"/>
  <c r="AE27" i="10"/>
  <c r="AN27" i="10" s="1"/>
  <c r="Z27" i="10"/>
  <c r="AK27" i="10"/>
  <c r="AG35" i="10"/>
  <c r="AJ35" i="10"/>
  <c r="AM35" i="10"/>
  <c r="AF29" i="10"/>
  <c r="AI29" i="10"/>
  <c r="AL29" i="10"/>
  <c r="AL31" i="10"/>
  <c r="AF31" i="10"/>
  <c r="AI31" i="10"/>
  <c r="Z14" i="10"/>
  <c r="AK32" i="10"/>
  <c r="AH32" i="10"/>
  <c r="Z32" i="10"/>
  <c r="AE32" i="10"/>
  <c r="AH34" i="10"/>
  <c r="Z34" i="10"/>
  <c r="AK34" i="10"/>
  <c r="AE34" i="10"/>
  <c r="AF35" i="10"/>
  <c r="AL35" i="10"/>
  <c r="AI35" i="10"/>
  <c r="AE33" i="10"/>
  <c r="AN33" i="10" s="1"/>
  <c r="Z33" i="10"/>
  <c r="AH33" i="10"/>
  <c r="AK33" i="10"/>
  <c r="Z15" i="10"/>
  <c r="AK31" i="10"/>
  <c r="Z31" i="10"/>
  <c r="AE31" i="10"/>
  <c r="AH31" i="10"/>
  <c r="AI32" i="10"/>
  <c r="AL32" i="10"/>
  <c r="AF32" i="10"/>
  <c r="AI33" i="10"/>
  <c r="AF33" i="10"/>
  <c r="AL33" i="10"/>
  <c r="AM29" i="10"/>
  <c r="AG29" i="10"/>
  <c r="AJ29" i="10"/>
  <c r="AH35" i="10"/>
  <c r="Z35" i="10"/>
  <c r="AK35" i="10"/>
  <c r="AE35" i="10"/>
  <c r="W8" i="10"/>
  <c r="AK6" i="10"/>
  <c r="AH6" i="10"/>
  <c r="L27" i="5"/>
  <c r="L24" i="5"/>
  <c r="L32" i="5"/>
  <c r="L7" i="5"/>
  <c r="L41" i="5"/>
  <c r="L33" i="5"/>
  <c r="X48" i="9"/>
  <c r="AK40" i="9"/>
  <c r="X43" i="9"/>
  <c r="X40" i="9"/>
  <c r="AH40" i="9"/>
  <c r="Z27" i="9"/>
  <c r="P79" i="9" s="1"/>
  <c r="AK43" i="9"/>
  <c r="AD43" i="9"/>
  <c r="AJ49" i="9"/>
  <c r="AG40" i="9"/>
  <c r="Z40" i="9" s="1"/>
  <c r="AG49" i="9"/>
  <c r="Z49" i="9" s="1"/>
  <c r="T74" i="9" s="1"/>
  <c r="AJ40" i="9"/>
  <c r="X49" i="9"/>
  <c r="X50" i="9"/>
  <c r="AD40" i="9"/>
  <c r="Y40" i="9" s="1"/>
  <c r="S65" i="9" s="1"/>
  <c r="R55" i="11"/>
  <c r="S59" i="11"/>
  <c r="L18" i="5"/>
  <c r="L13" i="5"/>
  <c r="AG6" i="10"/>
  <c r="S22" i="11"/>
  <c r="Y44" i="9"/>
  <c r="S69" i="9" s="1"/>
  <c r="Z51" i="9"/>
  <c r="T76" i="9" s="1"/>
  <c r="X34" i="9"/>
  <c r="L37" i="5"/>
  <c r="X42" i="9"/>
  <c r="Q12" i="11"/>
  <c r="X9" i="10"/>
  <c r="Y9" i="10"/>
  <c r="L22" i="5"/>
  <c r="AA47" i="9"/>
  <c r="U72" i="9" s="1"/>
  <c r="X37" i="9"/>
  <c r="AA39" i="9"/>
  <c r="U64" i="9" s="1"/>
  <c r="W13" i="10"/>
  <c r="Y13" i="10"/>
  <c r="X13" i="10"/>
  <c r="X54" i="9"/>
  <c r="Q29" i="11"/>
  <c r="L11" i="5"/>
  <c r="X53" i="9"/>
  <c r="X78" i="9"/>
  <c r="AM6" i="10"/>
  <c r="X36" i="9"/>
  <c r="L26" i="5"/>
  <c r="S55" i="11"/>
  <c r="Z6" i="10"/>
  <c r="L34" i="5"/>
  <c r="AA27" i="9"/>
  <c r="Q79" i="9" s="1"/>
  <c r="AA51" i="9"/>
  <c r="U76" i="9" s="1"/>
  <c r="W11" i="10"/>
  <c r="Y11" i="10"/>
  <c r="X11" i="10"/>
  <c r="Y7" i="10"/>
  <c r="X7" i="10"/>
  <c r="W7" i="10"/>
  <c r="AJ6" i="10"/>
  <c r="L17" i="5"/>
  <c r="L21" i="5"/>
  <c r="S26" i="11"/>
  <c r="R22" i="11"/>
  <c r="AE6" i="10"/>
  <c r="S18" i="11"/>
  <c r="AJ41" i="9"/>
  <c r="AA41" i="9" s="1"/>
  <c r="U66" i="9" s="1"/>
  <c r="AB33" i="9"/>
  <c r="S58" i="9"/>
  <c r="V58" i="9" s="1"/>
  <c r="S12" i="11"/>
  <c r="O51" i="11"/>
  <c r="R12" i="11"/>
  <c r="Z47" i="9"/>
  <c r="T72" i="9" s="1"/>
  <c r="AA49" i="9"/>
  <c r="U74" i="9" s="1"/>
  <c r="Z39" i="9"/>
  <c r="T64" i="9" s="1"/>
  <c r="Z44" i="9"/>
  <c r="AD41" i="9"/>
  <c r="AA43" i="9"/>
  <c r="U68" i="9" s="1"/>
  <c r="Y51" i="9"/>
  <c r="AA40" i="9"/>
  <c r="U65" i="9" s="1"/>
  <c r="Y49" i="9"/>
  <c r="AA44" i="9"/>
  <c r="U69" i="9" s="1"/>
  <c r="Y43" i="9"/>
  <c r="S68" i="9" s="1"/>
  <c r="Y47" i="9"/>
  <c r="Y39" i="9"/>
  <c r="Z43" i="9"/>
  <c r="T68" i="9" s="1"/>
  <c r="AG54" i="9"/>
  <c r="AJ54" i="9"/>
  <c r="AD54" i="9"/>
  <c r="AG16" i="9"/>
  <c r="AD16" i="9"/>
  <c r="AJ16" i="9"/>
  <c r="AK50" i="9"/>
  <c r="AE50" i="9"/>
  <c r="AH50" i="9"/>
  <c r="AH53" i="9"/>
  <c r="AE53" i="9"/>
  <c r="AK53" i="9"/>
  <c r="AG52" i="9"/>
  <c r="AD52" i="9"/>
  <c r="AJ52" i="9"/>
  <c r="AE52" i="9"/>
  <c r="Y52" i="9" s="1"/>
  <c r="S77" i="9" s="1"/>
  <c r="AH52" i="9"/>
  <c r="AK52" i="9"/>
  <c r="AE14" i="9"/>
  <c r="AK14" i="9"/>
  <c r="AH14" i="9"/>
  <c r="AH45" i="9"/>
  <c r="Z45" i="9" s="1"/>
  <c r="T70" i="9" s="1"/>
  <c r="AK45" i="9"/>
  <c r="AA45" i="9" s="1"/>
  <c r="U70" i="9" s="1"/>
  <c r="AE45" i="9"/>
  <c r="Y45" i="9" s="1"/>
  <c r="S70" i="9" s="1"/>
  <c r="AG42" i="9"/>
  <c r="AJ42" i="9"/>
  <c r="AD42" i="9"/>
  <c r="AK16" i="9"/>
  <c r="AE16" i="9"/>
  <c r="AH16" i="9"/>
  <c r="AD15" i="9"/>
  <c r="AG15" i="9"/>
  <c r="AJ15" i="9"/>
  <c r="AE36" i="9"/>
  <c r="AH36" i="9"/>
  <c r="AK36" i="9"/>
  <c r="AG50" i="9"/>
  <c r="AD50" i="9"/>
  <c r="AJ50" i="9"/>
  <c r="AA50" i="9" s="1"/>
  <c r="U75" i="9" s="1"/>
  <c r="AG46" i="9"/>
  <c r="Z46" i="9" s="1"/>
  <c r="T71" i="9" s="1"/>
  <c r="AD46" i="9"/>
  <c r="Y46" i="9" s="1"/>
  <c r="S71" i="9" s="1"/>
  <c r="AJ46" i="9"/>
  <c r="AA46" i="9" s="1"/>
  <c r="U71" i="9" s="1"/>
  <c r="AD53" i="9"/>
  <c r="Y53" i="9" s="1"/>
  <c r="S78" i="9" s="1"/>
  <c r="AJ53" i="9"/>
  <c r="AA53" i="9" s="1"/>
  <c r="U78" i="9" s="1"/>
  <c r="AG53" i="9"/>
  <c r="AA26" i="9"/>
  <c r="Q78" i="9" s="1"/>
  <c r="AK54" i="9"/>
  <c r="AE54" i="9"/>
  <c r="AH54" i="9"/>
  <c r="AJ35" i="9"/>
  <c r="AA35" i="9" s="1"/>
  <c r="U60" i="9" s="1"/>
  <c r="AG35" i="9"/>
  <c r="Z35" i="9" s="1"/>
  <c r="T60" i="9" s="1"/>
  <c r="AD35" i="9"/>
  <c r="Y35" i="9" s="1"/>
  <c r="S60" i="9" s="1"/>
  <c r="AK42" i="9"/>
  <c r="AH42" i="9"/>
  <c r="AE42" i="9"/>
  <c r="X14" i="9"/>
  <c r="AI14" i="9"/>
  <c r="AF14" i="9"/>
  <c r="AC14" i="9"/>
  <c r="X16" i="9"/>
  <c r="AC16" i="9"/>
  <c r="Y16" i="9" s="1"/>
  <c r="O68" i="9" s="1"/>
  <c r="V68" i="9" s="1"/>
  <c r="AI16" i="9"/>
  <c r="AA16" i="9" s="1"/>
  <c r="Q68" i="9" s="1"/>
  <c r="AF16" i="9"/>
  <c r="Z16" i="9" s="1"/>
  <c r="P68" i="9" s="1"/>
  <c r="W68" i="9" s="1"/>
  <c r="AH15" i="9"/>
  <c r="AK15" i="9"/>
  <c r="AE15" i="9"/>
  <c r="AG48" i="9"/>
  <c r="AJ48" i="9"/>
  <c r="AD48" i="9"/>
  <c r="Y26" i="9"/>
  <c r="O78" i="9" s="1"/>
  <c r="Y27" i="9"/>
  <c r="O79" i="9" s="1"/>
  <c r="AG36" i="9"/>
  <c r="Z36" i="9" s="1"/>
  <c r="T61" i="9" s="1"/>
  <c r="AD36" i="9"/>
  <c r="AJ36" i="9"/>
  <c r="AC34" i="9"/>
  <c r="AI34" i="9"/>
  <c r="AF34" i="9"/>
  <c r="AE48" i="9"/>
  <c r="AK48" i="9"/>
  <c r="AH48" i="9"/>
  <c r="AD37" i="9"/>
  <c r="AJ37" i="9"/>
  <c r="AG37" i="9"/>
  <c r="AH41" i="9"/>
  <c r="Z41" i="9" s="1"/>
  <c r="T66" i="9" s="1"/>
  <c r="AE41" i="9"/>
  <c r="AK41" i="9"/>
  <c r="AG38" i="9"/>
  <c r="Z38" i="9" s="1"/>
  <c r="T63" i="9" s="1"/>
  <c r="AJ38" i="9"/>
  <c r="AA38" i="9" s="1"/>
  <c r="U63" i="9" s="1"/>
  <c r="AD38" i="9"/>
  <c r="Y38" i="9" s="1"/>
  <c r="S63" i="9" s="1"/>
  <c r="AG14" i="9"/>
  <c r="AD14" i="9"/>
  <c r="AJ14" i="9"/>
  <c r="AK34" i="9"/>
  <c r="AE34" i="9"/>
  <c r="AH34" i="9"/>
  <c r="X15" i="9"/>
  <c r="AC15" i="9"/>
  <c r="AI15" i="9"/>
  <c r="AF15" i="9"/>
  <c r="AH37" i="9"/>
  <c r="AE37" i="9"/>
  <c r="AK37" i="9"/>
  <c r="Z26" i="9"/>
  <c r="P78" i="9" s="1"/>
  <c r="M72" i="11"/>
  <c r="O72" i="11"/>
  <c r="AK10" i="10"/>
  <c r="AE10" i="10"/>
  <c r="AH10" i="10"/>
  <c r="Q25" i="11"/>
  <c r="Q16" i="11"/>
  <c r="U17" i="11"/>
  <c r="X17" i="11"/>
  <c r="AA17" i="11"/>
  <c r="P17" i="11"/>
  <c r="O29" i="12"/>
  <c r="R29" i="12" s="1"/>
  <c r="V29" i="12" s="1"/>
  <c r="N29" i="12"/>
  <c r="Q29" i="12" s="1"/>
  <c r="U29" i="12" s="1"/>
  <c r="M29" i="12"/>
  <c r="P29" i="12" s="1"/>
  <c r="T29" i="12" s="1"/>
  <c r="R53" i="11"/>
  <c r="Q24" i="11"/>
  <c r="AG12" i="10"/>
  <c r="AJ12" i="10"/>
  <c r="AM12" i="10"/>
  <c r="AA63" i="11"/>
  <c r="U63" i="11"/>
  <c r="X63" i="11"/>
  <c r="P63" i="11"/>
  <c r="AJ14" i="10"/>
  <c r="AM14" i="10"/>
  <c r="AG14" i="10"/>
  <c r="U71" i="11"/>
  <c r="X71" i="11"/>
  <c r="AA71" i="11"/>
  <c r="P71" i="11"/>
  <c r="V30" i="11"/>
  <c r="Y30" i="11"/>
  <c r="AB30" i="11"/>
  <c r="W57" i="10"/>
  <c r="X57" i="10"/>
  <c r="Y57" i="10"/>
  <c r="L31" i="5"/>
  <c r="AA56" i="11"/>
  <c r="U56" i="11"/>
  <c r="X56" i="11"/>
  <c r="P56" i="11"/>
  <c r="V14" i="11"/>
  <c r="Y14" i="11"/>
  <c r="AB14" i="11"/>
  <c r="L20" i="5"/>
  <c r="L35" i="5"/>
  <c r="S28" i="11"/>
  <c r="L8" i="5"/>
  <c r="AA19" i="11"/>
  <c r="X19" i="11"/>
  <c r="U19" i="11"/>
  <c r="P19" i="11"/>
  <c r="Q20" i="11"/>
  <c r="R15" i="11"/>
  <c r="L43" i="5"/>
  <c r="O65" i="11"/>
  <c r="M65" i="11"/>
  <c r="AF10" i="10"/>
  <c r="AL10" i="10"/>
  <c r="M58" i="11"/>
  <c r="O58" i="11"/>
  <c r="AF8" i="10"/>
  <c r="AI8" i="10"/>
  <c r="AL8" i="10"/>
  <c r="U54" i="11"/>
  <c r="X54" i="11"/>
  <c r="AA54" i="11"/>
  <c r="P54" i="11"/>
  <c r="Y25" i="10"/>
  <c r="X25" i="10"/>
  <c r="W25" i="10"/>
  <c r="S24" i="11"/>
  <c r="V63" i="11"/>
  <c r="Y63" i="11"/>
  <c r="AB63" i="11"/>
  <c r="AE14" i="10"/>
  <c r="AH14" i="10"/>
  <c r="AK14" i="10"/>
  <c r="Y71" i="11"/>
  <c r="AB71" i="11"/>
  <c r="V71" i="11"/>
  <c r="O24" i="12"/>
  <c r="R24" i="12" s="1"/>
  <c r="V24" i="12" s="1"/>
  <c r="N24" i="12"/>
  <c r="Q24" i="12" s="1"/>
  <c r="U24" i="12" s="1"/>
  <c r="M24" i="12"/>
  <c r="P24" i="12" s="1"/>
  <c r="T24" i="12" s="1"/>
  <c r="X70" i="11"/>
  <c r="AA70" i="11"/>
  <c r="U70" i="11"/>
  <c r="P70" i="11"/>
  <c r="W56" i="10"/>
  <c r="X56" i="10"/>
  <c r="Y56" i="10"/>
  <c r="L10" i="5"/>
  <c r="O33" i="12"/>
  <c r="N33" i="12"/>
  <c r="M33" i="12"/>
  <c r="AA67" i="11"/>
  <c r="U67" i="11"/>
  <c r="X67" i="11"/>
  <c r="P67" i="11"/>
  <c r="V56" i="11"/>
  <c r="Y56" i="11"/>
  <c r="AB56" i="11"/>
  <c r="V13" i="11"/>
  <c r="Y13" i="11"/>
  <c r="AB13" i="11"/>
  <c r="W50" i="10"/>
  <c r="Y50" i="10"/>
  <c r="X50" i="10"/>
  <c r="W21" i="10"/>
  <c r="Y21" i="10"/>
  <c r="X21" i="10"/>
  <c r="L25" i="5"/>
  <c r="AJ15" i="10"/>
  <c r="AM15" i="10"/>
  <c r="AG15" i="10"/>
  <c r="R28" i="11"/>
  <c r="AK18" i="10"/>
  <c r="AE18" i="10"/>
  <c r="AH18" i="10"/>
  <c r="L38" i="5"/>
  <c r="O25" i="12"/>
  <c r="R25" i="12" s="1"/>
  <c r="V25" i="12" s="1"/>
  <c r="N25" i="12"/>
  <c r="Q25" i="12" s="1"/>
  <c r="U25" i="12" s="1"/>
  <c r="M25" i="12"/>
  <c r="P25" i="12" s="1"/>
  <c r="T25" i="12" s="1"/>
  <c r="V19" i="11"/>
  <c r="AB19" i="11"/>
  <c r="Y19" i="11"/>
  <c r="S20" i="11"/>
  <c r="L14" i="5"/>
  <c r="L28" i="5"/>
  <c r="W23" i="9"/>
  <c r="V23" i="9"/>
  <c r="U23" i="9"/>
  <c r="W43" i="10"/>
  <c r="Y43" i="10"/>
  <c r="X43" i="10"/>
  <c r="W46" i="10"/>
  <c r="X46" i="10"/>
  <c r="Y46" i="10"/>
  <c r="W7" i="9"/>
  <c r="V7" i="9"/>
  <c r="W44" i="10"/>
  <c r="X44" i="10"/>
  <c r="Y44" i="10"/>
  <c r="V10" i="9"/>
  <c r="U10" i="9"/>
  <c r="W10" i="9"/>
  <c r="U25" i="9"/>
  <c r="W25" i="9"/>
  <c r="V25" i="9"/>
  <c r="W24" i="10"/>
  <c r="Y24" i="10"/>
  <c r="X24" i="10"/>
  <c r="W52" i="10"/>
  <c r="Y52" i="10"/>
  <c r="X52" i="10"/>
  <c r="W18" i="9"/>
  <c r="V18" i="9"/>
  <c r="U18" i="9"/>
  <c r="W22" i="10"/>
  <c r="Y22" i="10"/>
  <c r="X22" i="10"/>
  <c r="W53" i="10"/>
  <c r="Y53" i="10"/>
  <c r="X53" i="10"/>
  <c r="Y17" i="10"/>
  <c r="X17" i="10"/>
  <c r="W17" i="10"/>
  <c r="V9" i="9"/>
  <c r="U9" i="9"/>
  <c r="W9" i="9"/>
  <c r="W8" i="9"/>
  <c r="V8" i="9"/>
  <c r="U8" i="9"/>
  <c r="N54" i="12"/>
  <c r="O54" i="12"/>
  <c r="M54" i="12"/>
  <c r="O32" i="12"/>
  <c r="N32" i="12"/>
  <c r="M32" i="12"/>
  <c r="U50" i="11"/>
  <c r="X50" i="11"/>
  <c r="AA50" i="11"/>
  <c r="P50" i="11"/>
  <c r="AA52" i="11"/>
  <c r="U52" i="11"/>
  <c r="X52" i="11"/>
  <c r="P52" i="11"/>
  <c r="L5" i="5"/>
  <c r="AG10" i="10"/>
  <c r="AJ10" i="10"/>
  <c r="AM10" i="10"/>
  <c r="S25" i="11"/>
  <c r="S16" i="11"/>
  <c r="W20" i="10"/>
  <c r="Y20" i="10"/>
  <c r="X20" i="10"/>
  <c r="AG8" i="10"/>
  <c r="AJ8" i="10"/>
  <c r="AM8" i="10"/>
  <c r="O20" i="12"/>
  <c r="R20" i="12" s="1"/>
  <c r="V20" i="12" s="1"/>
  <c r="N20" i="12"/>
  <c r="Q20" i="12" s="1"/>
  <c r="U20" i="12" s="1"/>
  <c r="M20" i="12"/>
  <c r="P20" i="12" s="1"/>
  <c r="T20" i="12" s="1"/>
  <c r="Y54" i="11"/>
  <c r="AB54" i="11"/>
  <c r="V54" i="11"/>
  <c r="X64" i="11"/>
  <c r="AA64" i="11"/>
  <c r="U64" i="11"/>
  <c r="P64" i="11"/>
  <c r="Q53" i="11"/>
  <c r="R24" i="11"/>
  <c r="AK12" i="10"/>
  <c r="AE12" i="10"/>
  <c r="AH12" i="10"/>
  <c r="X60" i="11"/>
  <c r="AA60" i="11"/>
  <c r="U60" i="11"/>
  <c r="P60" i="11"/>
  <c r="AF14" i="10"/>
  <c r="AI14" i="10"/>
  <c r="AL14" i="10"/>
  <c r="AA23" i="11"/>
  <c r="X23" i="11"/>
  <c r="U23" i="11"/>
  <c r="P23" i="11"/>
  <c r="W49" i="10"/>
  <c r="Y49" i="10"/>
  <c r="X49" i="10"/>
  <c r="AB70" i="11"/>
  <c r="V70" i="11"/>
  <c r="Y70" i="11"/>
  <c r="M62" i="11"/>
  <c r="O62" i="11"/>
  <c r="L3" i="5"/>
  <c r="L40" i="5"/>
  <c r="N72" i="12"/>
  <c r="Q72" i="12" s="1"/>
  <c r="U33" i="12" s="1"/>
  <c r="M72" i="12"/>
  <c r="P72" i="12" s="1"/>
  <c r="O72" i="12"/>
  <c r="R72" i="12" s="1"/>
  <c r="V33" i="12" s="1"/>
  <c r="V67" i="11"/>
  <c r="Y67" i="11"/>
  <c r="AB67" i="11"/>
  <c r="U13" i="11"/>
  <c r="X13" i="11"/>
  <c r="AA13" i="11"/>
  <c r="P13" i="11"/>
  <c r="W24" i="9"/>
  <c r="V24" i="9"/>
  <c r="U24" i="9"/>
  <c r="V12" i="9"/>
  <c r="U12" i="9"/>
  <c r="W12" i="9"/>
  <c r="AE15" i="10"/>
  <c r="AH15" i="10"/>
  <c r="AK15" i="10"/>
  <c r="Q28" i="11"/>
  <c r="AF18" i="10"/>
  <c r="AI18" i="10"/>
  <c r="AL18" i="10"/>
  <c r="L23" i="5"/>
  <c r="L29" i="5"/>
  <c r="L19" i="5"/>
  <c r="L39" i="5"/>
  <c r="R20" i="11"/>
  <c r="Q15" i="11"/>
  <c r="Y50" i="11"/>
  <c r="AB50" i="11"/>
  <c r="V50" i="11"/>
  <c r="V52" i="11"/>
  <c r="Y52" i="11"/>
  <c r="AB52" i="11"/>
  <c r="R25" i="11"/>
  <c r="R16" i="11"/>
  <c r="O23" i="12"/>
  <c r="R23" i="12" s="1"/>
  <c r="V23" i="12" s="1"/>
  <c r="N23" i="12"/>
  <c r="Q23" i="12" s="1"/>
  <c r="U23" i="12" s="1"/>
  <c r="M23" i="12"/>
  <c r="P23" i="12" s="1"/>
  <c r="T23" i="12" s="1"/>
  <c r="N57" i="12"/>
  <c r="M57" i="12"/>
  <c r="O57" i="12"/>
  <c r="V17" i="11"/>
  <c r="Y17" i="11"/>
  <c r="AB17" i="11"/>
  <c r="W23" i="10"/>
  <c r="Y23" i="10"/>
  <c r="X23" i="10"/>
  <c r="AB64" i="11"/>
  <c r="V64" i="11"/>
  <c r="Y64" i="11"/>
  <c r="S53" i="11"/>
  <c r="W21" i="9"/>
  <c r="V21" i="9"/>
  <c r="U21" i="9"/>
  <c r="AF12" i="10"/>
  <c r="AI12" i="10"/>
  <c r="AL12" i="10"/>
  <c r="AB60" i="11"/>
  <c r="V60" i="11"/>
  <c r="Y60" i="11"/>
  <c r="AA30" i="11"/>
  <c r="U30" i="11"/>
  <c r="X30" i="11"/>
  <c r="P30" i="11"/>
  <c r="V23" i="11"/>
  <c r="AB23" i="11"/>
  <c r="Y23" i="11"/>
  <c r="W48" i="10"/>
  <c r="Y48" i="10"/>
  <c r="X48" i="10"/>
  <c r="O61" i="11"/>
  <c r="M61" i="11"/>
  <c r="AA14" i="11"/>
  <c r="U14" i="11"/>
  <c r="X14" i="11"/>
  <c r="P14" i="11"/>
  <c r="W58" i="10"/>
  <c r="X58" i="10"/>
  <c r="Y58" i="10"/>
  <c r="W42" i="10"/>
  <c r="X42" i="10"/>
  <c r="Y42" i="10"/>
  <c r="L6" i="5"/>
  <c r="AF15" i="10"/>
  <c r="AI15" i="10"/>
  <c r="AL15" i="10"/>
  <c r="O73" i="12"/>
  <c r="R73" i="12" s="1"/>
  <c r="V34" i="12" s="1"/>
  <c r="N73" i="12"/>
  <c r="Q73" i="12" s="1"/>
  <c r="U34" i="12" s="1"/>
  <c r="M73" i="12"/>
  <c r="P73" i="12" s="1"/>
  <c r="M66" i="11"/>
  <c r="O66" i="11"/>
  <c r="AG18" i="10"/>
  <c r="AJ18" i="10"/>
  <c r="AM18" i="10"/>
  <c r="AD41" i="10"/>
  <c r="S15" i="11"/>
  <c r="L4" i="5"/>
  <c r="L15" i="5"/>
  <c r="W61" i="10"/>
  <c r="Y61" i="10"/>
  <c r="X61" i="10"/>
  <c r="W59" i="10"/>
  <c r="Y59" i="10"/>
  <c r="X59" i="10"/>
  <c r="W17" i="9"/>
  <c r="V17" i="9"/>
  <c r="U17" i="9"/>
  <c r="W20" i="9"/>
  <c r="V20" i="9"/>
  <c r="U20" i="9"/>
  <c r="W16" i="10"/>
  <c r="Y16" i="10"/>
  <c r="X16" i="10"/>
  <c r="V11" i="9"/>
  <c r="U11" i="9"/>
  <c r="W11" i="9"/>
  <c r="W22" i="9"/>
  <c r="V22" i="9"/>
  <c r="U22" i="9"/>
  <c r="W55" i="10"/>
  <c r="Y55" i="10"/>
  <c r="X55" i="10"/>
  <c r="W45" i="10"/>
  <c r="Y45" i="10"/>
  <c r="X45" i="10"/>
  <c r="V19" i="9"/>
  <c r="U19" i="9"/>
  <c r="W19" i="9"/>
  <c r="W19" i="10"/>
  <c r="Y19" i="10"/>
  <c r="X19" i="10"/>
  <c r="W51" i="10"/>
  <c r="Y51" i="10"/>
  <c r="X51" i="10"/>
  <c r="V13" i="9"/>
  <c r="U13" i="9"/>
  <c r="W13" i="9"/>
  <c r="W60" i="10"/>
  <c r="X60" i="10"/>
  <c r="Y60" i="10"/>
  <c r="W47" i="10"/>
  <c r="Y47" i="10"/>
  <c r="X47" i="10"/>
  <c r="W62" i="10"/>
  <c r="X62" i="10"/>
  <c r="Y62" i="10"/>
  <c r="W54" i="10"/>
  <c r="X54" i="10"/>
  <c r="Y54" i="10"/>
  <c r="S69" i="12" l="1"/>
  <c r="W32" i="12" s="1"/>
  <c r="T36" i="12"/>
  <c r="S75" i="12"/>
  <c r="W36" i="12" s="1"/>
  <c r="T35" i="12"/>
  <c r="S74" i="12"/>
  <c r="W35" i="12" s="1"/>
  <c r="T44" i="12"/>
  <c r="S87" i="12"/>
  <c r="W44" i="12" s="1"/>
  <c r="T33" i="12"/>
  <c r="S72" i="12"/>
  <c r="W33" i="12" s="1"/>
  <c r="T31" i="12"/>
  <c r="S68" i="12"/>
  <c r="W31" i="12" s="1"/>
  <c r="Q27" i="12"/>
  <c r="U27" i="12" s="1"/>
  <c r="T41" i="12"/>
  <c r="S82" i="12"/>
  <c r="W41" i="12" s="1"/>
  <c r="T40" i="12"/>
  <c r="S81" i="12"/>
  <c r="W40" i="12" s="1"/>
  <c r="T37" i="12"/>
  <c r="S76" i="12"/>
  <c r="W37" i="12" s="1"/>
  <c r="T39" i="12"/>
  <c r="S80" i="12"/>
  <c r="W39" i="12" s="1"/>
  <c r="T34" i="12"/>
  <c r="S73" i="12"/>
  <c r="W34" i="12" s="1"/>
  <c r="T38" i="12"/>
  <c r="S79" i="12"/>
  <c r="W38" i="12" s="1"/>
  <c r="P21" i="12"/>
  <c r="T21" i="12" s="1"/>
  <c r="S17" i="12"/>
  <c r="W17" i="12" s="1"/>
  <c r="S26" i="12"/>
  <c r="W26" i="12" s="1"/>
  <c r="S16" i="12"/>
  <c r="W16" i="12" s="1"/>
  <c r="S24" i="12"/>
  <c r="W24" i="12" s="1"/>
  <c r="S19" i="12"/>
  <c r="W19" i="12" s="1"/>
  <c r="S23" i="12"/>
  <c r="W23" i="12" s="1"/>
  <c r="S25" i="12"/>
  <c r="W25" i="12" s="1"/>
  <c r="S22" i="12"/>
  <c r="W22" i="12" s="1"/>
  <c r="S20" i="12"/>
  <c r="W20" i="12" s="1"/>
  <c r="S18" i="12"/>
  <c r="W18" i="12" s="1"/>
  <c r="S29" i="12"/>
  <c r="W29" i="12" s="1"/>
  <c r="R50" i="11"/>
  <c r="Q50" i="11"/>
  <c r="AA80" i="11"/>
  <c r="U80" i="11"/>
  <c r="X80" i="11"/>
  <c r="P80" i="11"/>
  <c r="AB77" i="11"/>
  <c r="V77" i="11"/>
  <c r="Y77" i="11"/>
  <c r="Y80" i="11"/>
  <c r="AB80" i="11"/>
  <c r="V80" i="11"/>
  <c r="U77" i="11"/>
  <c r="X77" i="11"/>
  <c r="AA77" i="11"/>
  <c r="S77" i="11" s="1"/>
  <c r="P77" i="11"/>
  <c r="AA84" i="11"/>
  <c r="U84" i="11"/>
  <c r="X84" i="11"/>
  <c r="P84" i="11"/>
  <c r="AB81" i="11"/>
  <c r="V81" i="11"/>
  <c r="Y81" i="11"/>
  <c r="Y85" i="11"/>
  <c r="AB85" i="11"/>
  <c r="V85" i="11"/>
  <c r="AA74" i="11"/>
  <c r="U74" i="11"/>
  <c r="X74" i="11"/>
  <c r="P74" i="11"/>
  <c r="AA81" i="11"/>
  <c r="U81" i="11"/>
  <c r="X81" i="11"/>
  <c r="P81" i="11"/>
  <c r="AB78" i="11"/>
  <c r="V78" i="11"/>
  <c r="Y78" i="11"/>
  <c r="X85" i="11"/>
  <c r="AA85" i="11"/>
  <c r="U85" i="11"/>
  <c r="P85" i="11"/>
  <c r="Y73" i="11"/>
  <c r="AB73" i="11"/>
  <c r="V73" i="11"/>
  <c r="AA78" i="11"/>
  <c r="X78" i="11"/>
  <c r="U78" i="11"/>
  <c r="P78" i="11"/>
  <c r="U73" i="11"/>
  <c r="AA73" i="11"/>
  <c r="X73" i="11"/>
  <c r="P73" i="11"/>
  <c r="X79" i="11"/>
  <c r="AA79" i="11"/>
  <c r="U79" i="11"/>
  <c r="P79" i="11"/>
  <c r="Y79" i="11"/>
  <c r="AB79" i="11"/>
  <c r="V79" i="11"/>
  <c r="Y74" i="11"/>
  <c r="AB74" i="11"/>
  <c r="V74" i="11"/>
  <c r="V84" i="11"/>
  <c r="Y84" i="11"/>
  <c r="AB84" i="11"/>
  <c r="Q14" i="11"/>
  <c r="Q30" i="11"/>
  <c r="S30" i="11"/>
  <c r="Q13" i="11"/>
  <c r="R30" i="11"/>
  <c r="R13" i="11"/>
  <c r="S14" i="11"/>
  <c r="AW63" i="10"/>
  <c r="AA64" i="10"/>
  <c r="AN41" i="10"/>
  <c r="AO70" i="10"/>
  <c r="Z10" i="10"/>
  <c r="AW41" i="10"/>
  <c r="AX6" i="10" s="1"/>
  <c r="AP66" i="10"/>
  <c r="AO31" i="10"/>
  <c r="AN32" i="10"/>
  <c r="AI10" i="10"/>
  <c r="AO10" i="10" s="1"/>
  <c r="AP68" i="10"/>
  <c r="AN31" i="10"/>
  <c r="AO65" i="10"/>
  <c r="AP69" i="10"/>
  <c r="AN35" i="10"/>
  <c r="AO69" i="10"/>
  <c r="AP70" i="10"/>
  <c r="AN69" i="10"/>
  <c r="AW64" i="10"/>
  <c r="AO66" i="10"/>
  <c r="AN70" i="10"/>
  <c r="AN65" i="10"/>
  <c r="AO67" i="10"/>
  <c r="AO68" i="10"/>
  <c r="AN67" i="10"/>
  <c r="AO34" i="10"/>
  <c r="AP67" i="10"/>
  <c r="AN68" i="10"/>
  <c r="AN66" i="10"/>
  <c r="AP15" i="10"/>
  <c r="AO12" i="10"/>
  <c r="AO18" i="10"/>
  <c r="AN12" i="10"/>
  <c r="AN18" i="10"/>
  <c r="AB65" i="10"/>
  <c r="AB69" i="10"/>
  <c r="AC70" i="10"/>
  <c r="AA69" i="10"/>
  <c r="AP18" i="10"/>
  <c r="AP6" i="10"/>
  <c r="AO29" i="10"/>
  <c r="AN29" i="10"/>
  <c r="AN6" i="10"/>
  <c r="AP31" i="10"/>
  <c r="AP32" i="10"/>
  <c r="AO30" i="10"/>
  <c r="AO15" i="10"/>
  <c r="AP12" i="10"/>
  <c r="AO27" i="10"/>
  <c r="AO32" i="10"/>
  <c r="AP35" i="10"/>
  <c r="AN34" i="10"/>
  <c r="AN15" i="10"/>
  <c r="AP14" i="10"/>
  <c r="AP33" i="10"/>
  <c r="AP34" i="10"/>
  <c r="AO28" i="10"/>
  <c r="AP30" i="10"/>
  <c r="AO14" i="10"/>
  <c r="AN10" i="10"/>
  <c r="AO35" i="10"/>
  <c r="AO33" i="10"/>
  <c r="AP27" i="10"/>
  <c r="AN28" i="10"/>
  <c r="AN30" i="10"/>
  <c r="AN14" i="10"/>
  <c r="AP10" i="10"/>
  <c r="AP28" i="10"/>
  <c r="AP29" i="10"/>
  <c r="AO6" i="10"/>
  <c r="AB70" i="10"/>
  <c r="AB66" i="10"/>
  <c r="AA70" i="10"/>
  <c r="AB68" i="10"/>
  <c r="AC69" i="10"/>
  <c r="AA65" i="10"/>
  <c r="AB67" i="10"/>
  <c r="AC65" i="10"/>
  <c r="AD64" i="10"/>
  <c r="AA67" i="10"/>
  <c r="AC67" i="10"/>
  <c r="AA68" i="10"/>
  <c r="AA66" i="10"/>
  <c r="AC68" i="10"/>
  <c r="AC66" i="10"/>
  <c r="Z9" i="10"/>
  <c r="AB31" i="10"/>
  <c r="AD31" i="10" s="1"/>
  <c r="Z17" i="10"/>
  <c r="Z7" i="10"/>
  <c r="AB12" i="10"/>
  <c r="Z21" i="10"/>
  <c r="AB33" i="10"/>
  <c r="AD33" i="10" s="1"/>
  <c r="AB34" i="10"/>
  <c r="AD34" i="10" s="1"/>
  <c r="AB28" i="10"/>
  <c r="AD28" i="10" s="1"/>
  <c r="AB10" i="10"/>
  <c r="Z19" i="10"/>
  <c r="Z20" i="10"/>
  <c r="Z22" i="10"/>
  <c r="Z24" i="10"/>
  <c r="Z13" i="10"/>
  <c r="Z16" i="10"/>
  <c r="Z23" i="10"/>
  <c r="AE8" i="10"/>
  <c r="AN8" i="10" s="1"/>
  <c r="Z8" i="10"/>
  <c r="AB32" i="10"/>
  <c r="AD32" i="10" s="1"/>
  <c r="AB27" i="10"/>
  <c r="AD27" i="10" s="1"/>
  <c r="AB29" i="10"/>
  <c r="AD29" i="10" s="1"/>
  <c r="AB15" i="10"/>
  <c r="AD15" i="10" s="1"/>
  <c r="AB18" i="10"/>
  <c r="AD18" i="10" s="1"/>
  <c r="AB30" i="10"/>
  <c r="AD30" i="10" s="1"/>
  <c r="Z11" i="10"/>
  <c r="AB14" i="10"/>
  <c r="Z25" i="10"/>
  <c r="AB35" i="10"/>
  <c r="AD35" i="10" s="1"/>
  <c r="AH8" i="10"/>
  <c r="AO8" i="10" s="1"/>
  <c r="AK8" i="10"/>
  <c r="AP8" i="10" s="1"/>
  <c r="AB6" i="10"/>
  <c r="V78" i="9"/>
  <c r="Z53" i="9"/>
  <c r="T78" i="9" s="1"/>
  <c r="W78" i="9" s="1"/>
  <c r="X68" i="9"/>
  <c r="Y36" i="9"/>
  <c r="S61" i="9" s="1"/>
  <c r="AA52" i="9"/>
  <c r="U77" i="9" s="1"/>
  <c r="Y37" i="9"/>
  <c r="S62" i="9" s="1"/>
  <c r="Z42" i="9"/>
  <c r="T67" i="9" s="1"/>
  <c r="Y48" i="9"/>
  <c r="S73" i="9" s="1"/>
  <c r="Y41" i="9"/>
  <c r="S66" i="9" s="1"/>
  <c r="AB40" i="9"/>
  <c r="T65" i="9"/>
  <c r="Y50" i="9"/>
  <c r="AB49" i="9"/>
  <c r="S74" i="9"/>
  <c r="AG11" i="10"/>
  <c r="AM11" i="10"/>
  <c r="AJ11" i="10"/>
  <c r="AG9" i="10"/>
  <c r="AJ9" i="10"/>
  <c r="AM9" i="10"/>
  <c r="R14" i="11"/>
  <c r="AL11" i="10"/>
  <c r="AF11" i="10"/>
  <c r="AI11" i="10"/>
  <c r="S13" i="11"/>
  <c r="Z50" i="9"/>
  <c r="T75" i="9" s="1"/>
  <c r="Z52" i="9"/>
  <c r="T77" i="9" s="1"/>
  <c r="AE7" i="10"/>
  <c r="AK7" i="10"/>
  <c r="AH7" i="10"/>
  <c r="AK11" i="10"/>
  <c r="AE11" i="10"/>
  <c r="AH11" i="10"/>
  <c r="AF13" i="10"/>
  <c r="AI13" i="10"/>
  <c r="AL13" i="10"/>
  <c r="AI9" i="10"/>
  <c r="AF9" i="10"/>
  <c r="AL9" i="10"/>
  <c r="Z54" i="9"/>
  <c r="T79" i="9" s="1"/>
  <c r="W79" i="9" s="1"/>
  <c r="AB44" i="9"/>
  <c r="T69" i="9"/>
  <c r="AE9" i="10"/>
  <c r="AH9" i="10"/>
  <c r="AK9" i="10"/>
  <c r="AA48" i="9"/>
  <c r="U73" i="9" s="1"/>
  <c r="AB39" i="9"/>
  <c r="S64" i="9"/>
  <c r="AI7" i="10"/>
  <c r="AL7" i="10"/>
  <c r="AF7" i="10"/>
  <c r="AG13" i="10"/>
  <c r="AJ13" i="10"/>
  <c r="AM13" i="10"/>
  <c r="Z15" i="9"/>
  <c r="P67" i="9" s="1"/>
  <c r="W67" i="9" s="1"/>
  <c r="Z37" i="9"/>
  <c r="T62" i="9" s="1"/>
  <c r="Y34" i="9"/>
  <c r="S59" i="9" s="1"/>
  <c r="Z48" i="9"/>
  <c r="T73" i="9" s="1"/>
  <c r="Y42" i="9"/>
  <c r="S67" i="9" s="1"/>
  <c r="Y54" i="9"/>
  <c r="S79" i="9" s="1"/>
  <c r="V79" i="9" s="1"/>
  <c r="AB47" i="9"/>
  <c r="S72" i="9"/>
  <c r="AJ7" i="10"/>
  <c r="AM7" i="10"/>
  <c r="AG7" i="10"/>
  <c r="AK13" i="10"/>
  <c r="AE13" i="10"/>
  <c r="AH13" i="10"/>
  <c r="AO13" i="10" s="1"/>
  <c r="AA37" i="9"/>
  <c r="U62" i="9" s="1"/>
  <c r="AA36" i="9"/>
  <c r="U61" i="9" s="1"/>
  <c r="AA42" i="9"/>
  <c r="U67" i="9" s="1"/>
  <c r="AA54" i="9"/>
  <c r="U79" i="9" s="1"/>
  <c r="X79" i="9" s="1"/>
  <c r="AB51" i="9"/>
  <c r="S76" i="9"/>
  <c r="AB51" i="11"/>
  <c r="V51" i="11"/>
  <c r="Y51" i="11"/>
  <c r="P51" i="11"/>
  <c r="U51" i="11"/>
  <c r="X51" i="11"/>
  <c r="AA51" i="11"/>
  <c r="AB46" i="9"/>
  <c r="AB35" i="9"/>
  <c r="AB45" i="9"/>
  <c r="AB53" i="9"/>
  <c r="AB41" i="9"/>
  <c r="AB38" i="9"/>
  <c r="AA15" i="9"/>
  <c r="Q67" i="9" s="1"/>
  <c r="Z14" i="9"/>
  <c r="P66" i="9" s="1"/>
  <c r="W66" i="9" s="1"/>
  <c r="Y15" i="9"/>
  <c r="O67" i="9" s="1"/>
  <c r="V67" i="9" s="1"/>
  <c r="Z34" i="9"/>
  <c r="T59" i="9" s="1"/>
  <c r="AB52" i="9"/>
  <c r="AA34" i="9"/>
  <c r="U59" i="9" s="1"/>
  <c r="AB43" i="9"/>
  <c r="AH19" i="9"/>
  <c r="AE19" i="9"/>
  <c r="AK19" i="9"/>
  <c r="AH11" i="9"/>
  <c r="AK11" i="9"/>
  <c r="AE11" i="9"/>
  <c r="X24" i="9"/>
  <c r="AI24" i="9"/>
  <c r="AC24" i="9"/>
  <c r="AF24" i="9"/>
  <c r="X8" i="9"/>
  <c r="AC8" i="9"/>
  <c r="AF8" i="9"/>
  <c r="AI8" i="9"/>
  <c r="AG18" i="9"/>
  <c r="AD18" i="9"/>
  <c r="AJ18" i="9"/>
  <c r="X10" i="9"/>
  <c r="AI10" i="9"/>
  <c r="AF10" i="9"/>
  <c r="AC10" i="9"/>
  <c r="AJ13" i="9"/>
  <c r="AD13" i="9"/>
  <c r="AG13" i="9"/>
  <c r="X19" i="9"/>
  <c r="AC19" i="9"/>
  <c r="AI19" i="9"/>
  <c r="AF19" i="9"/>
  <c r="X22" i="9"/>
  <c r="AI22" i="9"/>
  <c r="AC22" i="9"/>
  <c r="AF22" i="9"/>
  <c r="X11" i="9"/>
  <c r="AF11" i="9"/>
  <c r="AI11" i="9"/>
  <c r="AC11" i="9"/>
  <c r="X17" i="9"/>
  <c r="AF17" i="9"/>
  <c r="AI17" i="9"/>
  <c r="AC17" i="9"/>
  <c r="X21" i="9"/>
  <c r="AF21" i="9"/>
  <c r="AC21" i="9"/>
  <c r="AI21" i="9"/>
  <c r="AK12" i="9"/>
  <c r="AH12" i="9"/>
  <c r="AE12" i="9"/>
  <c r="AD24" i="9"/>
  <c r="AG24" i="9"/>
  <c r="AJ24" i="9"/>
  <c r="AG8" i="9"/>
  <c r="AJ8" i="9"/>
  <c r="AD8" i="9"/>
  <c r="AJ9" i="9"/>
  <c r="AD9" i="9"/>
  <c r="AG9" i="9"/>
  <c r="AE18" i="9"/>
  <c r="AH18" i="9"/>
  <c r="AK18" i="9"/>
  <c r="AK25" i="9"/>
  <c r="AH25" i="9"/>
  <c r="AE25" i="9"/>
  <c r="AD10" i="9"/>
  <c r="AJ10" i="9"/>
  <c r="AG10" i="9"/>
  <c r="X7" i="9"/>
  <c r="AF7" i="9"/>
  <c r="AC7" i="9"/>
  <c r="AI7" i="9"/>
  <c r="X23" i="9"/>
  <c r="AI23" i="9"/>
  <c r="AF23" i="9"/>
  <c r="AC23" i="9"/>
  <c r="AA14" i="9"/>
  <c r="Q66" i="9" s="1"/>
  <c r="X66" i="9" s="1"/>
  <c r="AK20" i="9"/>
  <c r="AE20" i="9"/>
  <c r="AH20" i="9"/>
  <c r="X12" i="9"/>
  <c r="AC12" i="9"/>
  <c r="AI12" i="9"/>
  <c r="AF12" i="9"/>
  <c r="AK8" i="9"/>
  <c r="AH8" i="9"/>
  <c r="AE8" i="9"/>
  <c r="X25" i="9"/>
  <c r="AC25" i="9"/>
  <c r="AF25" i="9"/>
  <c r="AI25" i="9"/>
  <c r="AD7" i="9"/>
  <c r="AJ7" i="9"/>
  <c r="AG7" i="9"/>
  <c r="AD23" i="9"/>
  <c r="AJ23" i="9"/>
  <c r="AG23" i="9"/>
  <c r="X13" i="9"/>
  <c r="AF13" i="9"/>
  <c r="AI13" i="9"/>
  <c r="AC13" i="9"/>
  <c r="X9" i="9"/>
  <c r="AF9" i="9"/>
  <c r="AC9" i="9"/>
  <c r="AI9" i="9"/>
  <c r="AG25" i="9"/>
  <c r="AD25" i="9"/>
  <c r="AJ25" i="9"/>
  <c r="AD19" i="9"/>
  <c r="AJ19" i="9"/>
  <c r="AG19" i="9"/>
  <c r="AD22" i="9"/>
  <c r="AJ22" i="9"/>
  <c r="AG22" i="9"/>
  <c r="AD11" i="9"/>
  <c r="AG11" i="9"/>
  <c r="AJ11" i="9"/>
  <c r="X20" i="9"/>
  <c r="AC20" i="9"/>
  <c r="AF20" i="9"/>
  <c r="AI20" i="9"/>
  <c r="AJ17" i="9"/>
  <c r="AG17" i="9"/>
  <c r="AD17" i="9"/>
  <c r="AJ21" i="9"/>
  <c r="AG21" i="9"/>
  <c r="AD21" i="9"/>
  <c r="AH24" i="9"/>
  <c r="AE24" i="9"/>
  <c r="AK24" i="9"/>
  <c r="AE13" i="9"/>
  <c r="AK13" i="9"/>
  <c r="AH13" i="9"/>
  <c r="AE22" i="9"/>
  <c r="AH22" i="9"/>
  <c r="AK22" i="9"/>
  <c r="AG20" i="9"/>
  <c r="AJ20" i="9"/>
  <c r="AD20" i="9"/>
  <c r="AE17" i="9"/>
  <c r="AK17" i="9"/>
  <c r="AH17" i="9"/>
  <c r="AH21" i="9"/>
  <c r="AE21" i="9"/>
  <c r="AK21" i="9"/>
  <c r="AG12" i="9"/>
  <c r="AD12" i="9"/>
  <c r="AJ12" i="9"/>
  <c r="AH9" i="9"/>
  <c r="AK9" i="9"/>
  <c r="AE9" i="9"/>
  <c r="X18" i="9"/>
  <c r="AI18" i="9"/>
  <c r="AC18" i="9"/>
  <c r="AF18" i="9"/>
  <c r="AE10" i="9"/>
  <c r="AK10" i="9"/>
  <c r="AH10" i="9"/>
  <c r="AH7" i="9"/>
  <c r="AE7" i="9"/>
  <c r="AK7" i="9"/>
  <c r="AE23" i="9"/>
  <c r="AH23" i="9"/>
  <c r="AK23" i="9"/>
  <c r="Y14" i="9"/>
  <c r="O66" i="9" s="1"/>
  <c r="V66" i="9" s="1"/>
  <c r="AG47" i="10"/>
  <c r="AJ47" i="10"/>
  <c r="AM47" i="10"/>
  <c r="AK60" i="10"/>
  <c r="AE60" i="10"/>
  <c r="AH60" i="10"/>
  <c r="Z60" i="10"/>
  <c r="AE19" i="10"/>
  <c r="AH19" i="10"/>
  <c r="AK19" i="10"/>
  <c r="AF45" i="10"/>
  <c r="AI45" i="10"/>
  <c r="AL45" i="10"/>
  <c r="AI16" i="10"/>
  <c r="AL16" i="10"/>
  <c r="AF16" i="10"/>
  <c r="AK59" i="10"/>
  <c r="AE59" i="10"/>
  <c r="AH59" i="10"/>
  <c r="Z59" i="10"/>
  <c r="AH61" i="10"/>
  <c r="Z61" i="10"/>
  <c r="AK61" i="10"/>
  <c r="AE61" i="10"/>
  <c r="U66" i="11"/>
  <c r="X66" i="11"/>
  <c r="AA66" i="11"/>
  <c r="P66" i="11"/>
  <c r="AG42" i="10"/>
  <c r="AJ42" i="10"/>
  <c r="AM42" i="10"/>
  <c r="AF58" i="10"/>
  <c r="AI58" i="10"/>
  <c r="AL58" i="10"/>
  <c r="AF48" i="10"/>
  <c r="AI48" i="10"/>
  <c r="AL48" i="10"/>
  <c r="Q60" i="11"/>
  <c r="Q64" i="11"/>
  <c r="AM20" i="10"/>
  <c r="AG20" i="10"/>
  <c r="AJ20" i="10"/>
  <c r="R52" i="11"/>
  <c r="AI22" i="10"/>
  <c r="AL22" i="10"/>
  <c r="AF22" i="10"/>
  <c r="AF52" i="10"/>
  <c r="AI52" i="10"/>
  <c r="AL52" i="10"/>
  <c r="AM24" i="10"/>
  <c r="AG24" i="10"/>
  <c r="AJ24" i="10"/>
  <c r="AK44" i="10"/>
  <c r="AE44" i="10"/>
  <c r="AH44" i="10"/>
  <c r="Z44" i="10"/>
  <c r="AM21" i="10"/>
  <c r="AG21" i="10"/>
  <c r="AJ21" i="10"/>
  <c r="AK50" i="10"/>
  <c r="AE50" i="10"/>
  <c r="AH50" i="10"/>
  <c r="Z50" i="10"/>
  <c r="AG56" i="10"/>
  <c r="AJ56" i="10"/>
  <c r="AM56" i="10"/>
  <c r="AE25" i="10"/>
  <c r="AH25" i="10"/>
  <c r="AK25" i="10"/>
  <c r="S54" i="11"/>
  <c r="S19" i="11"/>
  <c r="S56" i="11"/>
  <c r="S71" i="11"/>
  <c r="S63" i="11"/>
  <c r="S17" i="11"/>
  <c r="U72" i="11"/>
  <c r="X72" i="11"/>
  <c r="AA72" i="11"/>
  <c r="P72" i="11"/>
  <c r="AF54" i="10"/>
  <c r="AI54" i="10"/>
  <c r="AL54" i="10"/>
  <c r="AK47" i="10"/>
  <c r="AE47" i="10"/>
  <c r="AH47" i="10"/>
  <c r="Z47" i="10"/>
  <c r="AF55" i="10"/>
  <c r="AI55" i="10"/>
  <c r="AL55" i="10"/>
  <c r="AM16" i="10"/>
  <c r="AG16" i="10"/>
  <c r="AJ16" i="10"/>
  <c r="AF42" i="10"/>
  <c r="AI42" i="10"/>
  <c r="AL42" i="10"/>
  <c r="AF49" i="10"/>
  <c r="AI49" i="10"/>
  <c r="AL49" i="10"/>
  <c r="Q23" i="11"/>
  <c r="S60" i="11"/>
  <c r="S64" i="11"/>
  <c r="AE20" i="10"/>
  <c r="AH20" i="10"/>
  <c r="AK20" i="10"/>
  <c r="Q52" i="11"/>
  <c r="AH17" i="10"/>
  <c r="AK17" i="10"/>
  <c r="AE17" i="10"/>
  <c r="AF53" i="10"/>
  <c r="AI53" i="10"/>
  <c r="AL53" i="10"/>
  <c r="AM22" i="10"/>
  <c r="AG22" i="10"/>
  <c r="AJ22" i="10"/>
  <c r="AG52" i="10"/>
  <c r="AJ52" i="10"/>
  <c r="AM52" i="10"/>
  <c r="AE24" i="10"/>
  <c r="AH24" i="10"/>
  <c r="AK24" i="10"/>
  <c r="AG46" i="10"/>
  <c r="AJ46" i="10"/>
  <c r="AM46" i="10"/>
  <c r="AF43" i="10"/>
  <c r="AI43" i="10"/>
  <c r="AL43" i="10"/>
  <c r="AE21" i="10"/>
  <c r="AH21" i="10"/>
  <c r="AK21" i="10"/>
  <c r="R67" i="11"/>
  <c r="AF56" i="10"/>
  <c r="AI56" i="10"/>
  <c r="AL56" i="10"/>
  <c r="Q70" i="11"/>
  <c r="AF25" i="10"/>
  <c r="AI25" i="10"/>
  <c r="AL25" i="10"/>
  <c r="R54" i="11"/>
  <c r="U65" i="11"/>
  <c r="X65" i="11"/>
  <c r="AA65" i="11"/>
  <c r="P65" i="11"/>
  <c r="AG57" i="10"/>
  <c r="AJ57" i="10"/>
  <c r="AM57" i="10"/>
  <c r="R71" i="11"/>
  <c r="R17" i="11"/>
  <c r="AL62" i="10"/>
  <c r="AF62" i="10"/>
  <c r="AI62" i="10"/>
  <c r="AH62" i="10"/>
  <c r="Z62" i="10"/>
  <c r="AK62" i="10"/>
  <c r="AE62" i="10"/>
  <c r="AF51" i="10"/>
  <c r="AI51" i="10"/>
  <c r="AL51" i="10"/>
  <c r="AK58" i="10"/>
  <c r="AE58" i="10"/>
  <c r="AH58" i="10"/>
  <c r="Z58" i="10"/>
  <c r="AG48" i="10"/>
  <c r="AJ48" i="10"/>
  <c r="AM48" i="10"/>
  <c r="AI23" i="10"/>
  <c r="AL23" i="10"/>
  <c r="AF23" i="10"/>
  <c r="AK54" i="10"/>
  <c r="AE54" i="10"/>
  <c r="AH54" i="10"/>
  <c r="Z54" i="10"/>
  <c r="AG60" i="10"/>
  <c r="AJ60" i="10"/>
  <c r="AM60" i="10"/>
  <c r="AG51" i="10"/>
  <c r="AJ51" i="10"/>
  <c r="AM51" i="10"/>
  <c r="AI19" i="10"/>
  <c r="AL19" i="10"/>
  <c r="AF19" i="10"/>
  <c r="AK45" i="10"/>
  <c r="AE45" i="10"/>
  <c r="AH45" i="10"/>
  <c r="Z45" i="10"/>
  <c r="AG55" i="10"/>
  <c r="AJ55" i="10"/>
  <c r="AM55" i="10"/>
  <c r="AE16" i="10"/>
  <c r="AH16" i="10"/>
  <c r="AK16" i="10"/>
  <c r="AF59" i="10"/>
  <c r="AI59" i="10"/>
  <c r="AL59" i="10"/>
  <c r="AL61" i="10"/>
  <c r="AF61" i="10"/>
  <c r="AI61" i="10"/>
  <c r="AK42" i="10"/>
  <c r="AE42" i="10"/>
  <c r="AH42" i="10"/>
  <c r="AO42" i="10" s="1"/>
  <c r="Z42" i="10"/>
  <c r="U61" i="11"/>
  <c r="X61" i="11"/>
  <c r="AA61" i="11"/>
  <c r="P61" i="11"/>
  <c r="AK48" i="10"/>
  <c r="AE48" i="10"/>
  <c r="AN48" i="10" s="1"/>
  <c r="AH48" i="10"/>
  <c r="AO48" i="10" s="1"/>
  <c r="Z48" i="10"/>
  <c r="AM23" i="10"/>
  <c r="AG23" i="10"/>
  <c r="AJ23" i="10"/>
  <c r="V62" i="11"/>
  <c r="Y62" i="11"/>
  <c r="AB62" i="11"/>
  <c r="AG49" i="10"/>
  <c r="AJ49" i="10"/>
  <c r="AM49" i="10"/>
  <c r="R23" i="11"/>
  <c r="R60" i="11"/>
  <c r="R64" i="11"/>
  <c r="AB27" i="9"/>
  <c r="S52" i="11"/>
  <c r="S50" i="11"/>
  <c r="AL17" i="10"/>
  <c r="AF17" i="10"/>
  <c r="AI17" i="10"/>
  <c r="AG53" i="10"/>
  <c r="AJ53" i="10"/>
  <c r="AM53" i="10"/>
  <c r="AE22" i="10"/>
  <c r="AH22" i="10"/>
  <c r="AK22" i="10"/>
  <c r="AK52" i="10"/>
  <c r="AP52" i="10" s="1"/>
  <c r="AE52" i="10"/>
  <c r="AH52" i="10"/>
  <c r="Z52" i="10"/>
  <c r="AG44" i="10"/>
  <c r="AJ44" i="10"/>
  <c r="AM44" i="10"/>
  <c r="AF46" i="10"/>
  <c r="AI46" i="10"/>
  <c r="AL46" i="10"/>
  <c r="AG43" i="10"/>
  <c r="AJ43" i="10"/>
  <c r="AM43" i="10"/>
  <c r="AF50" i="10"/>
  <c r="AI50" i="10"/>
  <c r="AL50" i="10"/>
  <c r="Q67" i="11"/>
  <c r="AK56" i="10"/>
  <c r="AE56" i="10"/>
  <c r="AN56" i="10" s="1"/>
  <c r="AH56" i="10"/>
  <c r="Z56" i="10"/>
  <c r="S70" i="11"/>
  <c r="AJ25" i="10"/>
  <c r="AM25" i="10"/>
  <c r="AG25" i="10"/>
  <c r="Q54" i="11"/>
  <c r="V58" i="11"/>
  <c r="Y58" i="11"/>
  <c r="AB58" i="11"/>
  <c r="Y65" i="11"/>
  <c r="AB65" i="11"/>
  <c r="V65" i="11"/>
  <c r="Q19" i="11"/>
  <c r="R56" i="11"/>
  <c r="AF57" i="10"/>
  <c r="AI57" i="10"/>
  <c r="AL57" i="10"/>
  <c r="Q71" i="11"/>
  <c r="R63" i="11"/>
  <c r="Q17" i="11"/>
  <c r="AG54" i="10"/>
  <c r="AJ54" i="10"/>
  <c r="AM54" i="10"/>
  <c r="AG45" i="10"/>
  <c r="AJ45" i="10"/>
  <c r="AM45" i="10"/>
  <c r="AG62" i="10"/>
  <c r="AM62" i="10"/>
  <c r="AJ62" i="10"/>
  <c r="AF47" i="10"/>
  <c r="AI47" i="10"/>
  <c r="AL47" i="10"/>
  <c r="AF60" i="10"/>
  <c r="AI60" i="10"/>
  <c r="AL60" i="10"/>
  <c r="AK51" i="10"/>
  <c r="AE51" i="10"/>
  <c r="AH51" i="10"/>
  <c r="Z51" i="10"/>
  <c r="AM19" i="10"/>
  <c r="AG19" i="10"/>
  <c r="AJ19" i="10"/>
  <c r="AK55" i="10"/>
  <c r="AE55" i="10"/>
  <c r="AH55" i="10"/>
  <c r="Z55" i="10"/>
  <c r="AG59" i="10"/>
  <c r="AJ59" i="10"/>
  <c r="AM59" i="10"/>
  <c r="AJ61" i="10"/>
  <c r="AM61" i="10"/>
  <c r="AG61" i="10"/>
  <c r="V66" i="11"/>
  <c r="Y66" i="11"/>
  <c r="AB66" i="11"/>
  <c r="AG58" i="10"/>
  <c r="AJ58" i="10"/>
  <c r="AM58" i="10"/>
  <c r="Y61" i="11"/>
  <c r="AB61" i="11"/>
  <c r="V61" i="11"/>
  <c r="AE23" i="10"/>
  <c r="AH23" i="10"/>
  <c r="AK23" i="10"/>
  <c r="U62" i="11"/>
  <c r="X62" i="11"/>
  <c r="AA62" i="11"/>
  <c r="P62" i="11"/>
  <c r="AK49" i="10"/>
  <c r="AE49" i="10"/>
  <c r="AN49" i="10" s="1"/>
  <c r="AH49" i="10"/>
  <c r="Z49" i="10"/>
  <c r="S23" i="11"/>
  <c r="AI20" i="10"/>
  <c r="AL20" i="10"/>
  <c r="AF20" i="10"/>
  <c r="AG17" i="10"/>
  <c r="AJ17" i="10"/>
  <c r="AM17" i="10"/>
  <c r="AK53" i="10"/>
  <c r="AE53" i="10"/>
  <c r="AH53" i="10"/>
  <c r="Z53" i="10"/>
  <c r="AL24" i="10"/>
  <c r="AI24" i="10"/>
  <c r="AF24" i="10"/>
  <c r="AF44" i="10"/>
  <c r="AI44" i="10"/>
  <c r="AL44" i="10"/>
  <c r="AK46" i="10"/>
  <c r="AE46" i="10"/>
  <c r="AN46" i="10" s="1"/>
  <c r="AH46" i="10"/>
  <c r="Z46" i="10"/>
  <c r="AK43" i="10"/>
  <c r="AP43" i="10" s="1"/>
  <c r="AE43" i="10"/>
  <c r="AH43" i="10"/>
  <c r="Z43" i="10"/>
  <c r="AI21" i="10"/>
  <c r="AL21" i="10"/>
  <c r="AF21" i="10"/>
  <c r="AG50" i="10"/>
  <c r="AJ50" i="10"/>
  <c r="AM50" i="10"/>
  <c r="S67" i="11"/>
  <c r="AB26" i="9"/>
  <c r="R70" i="11"/>
  <c r="U58" i="11"/>
  <c r="AA58" i="11"/>
  <c r="X58" i="11"/>
  <c r="P58" i="11"/>
  <c r="R19" i="11"/>
  <c r="Q56" i="11"/>
  <c r="AK57" i="10"/>
  <c r="AE57" i="10"/>
  <c r="AH57" i="10"/>
  <c r="Z57" i="10"/>
  <c r="Q63" i="11"/>
  <c r="V72" i="11"/>
  <c r="Y72" i="11"/>
  <c r="AB72" i="11"/>
  <c r="S27" i="12" l="1"/>
  <c r="W27" i="12" s="1"/>
  <c r="S21" i="12"/>
  <c r="W21" i="12" s="1"/>
  <c r="S85" i="11"/>
  <c r="Q84" i="11"/>
  <c r="Q81" i="11"/>
  <c r="Q77" i="11"/>
  <c r="Q74" i="11"/>
  <c r="Q78" i="11"/>
  <c r="S81" i="11"/>
  <c r="R79" i="11"/>
  <c r="R73" i="11"/>
  <c r="S74" i="11"/>
  <c r="R84" i="11"/>
  <c r="S73" i="11"/>
  <c r="Q73" i="11"/>
  <c r="R81" i="11"/>
  <c r="S84" i="11"/>
  <c r="Q85" i="11"/>
  <c r="Q79" i="11"/>
  <c r="S79" i="11"/>
  <c r="R78" i="11"/>
  <c r="R85" i="11"/>
  <c r="R77" i="11"/>
  <c r="S78" i="11"/>
  <c r="R74" i="11"/>
  <c r="R80" i="11"/>
  <c r="Q80" i="11"/>
  <c r="S80" i="11"/>
  <c r="Q58" i="11"/>
  <c r="Q62" i="11"/>
  <c r="AD69" i="10"/>
  <c r="AN51" i="10"/>
  <c r="AP42" i="10"/>
  <c r="AW70" i="10"/>
  <c r="AW34" i="10"/>
  <c r="AW31" i="10"/>
  <c r="AW68" i="10"/>
  <c r="AO52" i="10"/>
  <c r="AN42" i="10"/>
  <c r="AN16" i="10"/>
  <c r="AO58" i="10"/>
  <c r="AO50" i="10"/>
  <c r="AP60" i="10"/>
  <c r="AN7" i="10"/>
  <c r="AO57" i="10"/>
  <c r="AO53" i="10"/>
  <c r="AO55" i="10"/>
  <c r="AO51" i="10"/>
  <c r="AW69" i="10"/>
  <c r="AW35" i="10"/>
  <c r="AW33" i="10"/>
  <c r="AO46" i="10"/>
  <c r="AO56" i="10"/>
  <c r="AW65" i="10"/>
  <c r="AP56" i="10"/>
  <c r="AW32" i="10"/>
  <c r="AX32" i="10" s="1"/>
  <c r="AW18" i="10"/>
  <c r="AP51" i="10"/>
  <c r="AP57" i="10"/>
  <c r="AO43" i="10"/>
  <c r="AP53" i="10"/>
  <c r="AO49" i="10"/>
  <c r="AP55" i="10"/>
  <c r="AW28" i="10"/>
  <c r="AX28" i="10" s="1"/>
  <c r="AW27" i="10"/>
  <c r="AW51" i="10"/>
  <c r="AN52" i="10"/>
  <c r="AN58" i="10"/>
  <c r="AN50" i="10"/>
  <c r="AO59" i="10"/>
  <c r="AW14" i="10"/>
  <c r="AP46" i="10"/>
  <c r="AN57" i="10"/>
  <c r="AN53" i="10"/>
  <c r="AN55" i="10"/>
  <c r="AO54" i="10"/>
  <c r="AP58" i="10"/>
  <c r="AO47" i="10"/>
  <c r="AP50" i="10"/>
  <c r="AN59" i="10"/>
  <c r="AW30" i="10"/>
  <c r="AX30" i="10" s="1"/>
  <c r="AW29" i="10"/>
  <c r="AX29" i="10" s="1"/>
  <c r="AN54" i="10"/>
  <c r="AN47" i="10"/>
  <c r="AP59" i="10"/>
  <c r="AW12" i="10"/>
  <c r="AW67" i="10"/>
  <c r="AP54" i="10"/>
  <c r="AN62" i="10"/>
  <c r="AP47" i="10"/>
  <c r="AN61" i="10"/>
  <c r="AW8" i="10"/>
  <c r="AP49" i="10"/>
  <c r="AO45" i="10"/>
  <c r="AP62" i="10"/>
  <c r="AO44" i="10"/>
  <c r="AP61" i="10"/>
  <c r="AP9" i="10"/>
  <c r="AN43" i="10"/>
  <c r="AP48" i="10"/>
  <c r="AW48" i="10" s="1"/>
  <c r="AN45" i="10"/>
  <c r="AN44" i="10"/>
  <c r="AO60" i="10"/>
  <c r="AP45" i="10"/>
  <c r="AO62" i="10"/>
  <c r="AP44" i="10"/>
  <c r="AO61" i="10"/>
  <c r="AN60" i="10"/>
  <c r="AP7" i="10"/>
  <c r="AW10" i="10"/>
  <c r="AW15" i="10"/>
  <c r="AW66" i="10"/>
  <c r="AP17" i="10"/>
  <c r="AN13" i="10"/>
  <c r="AD70" i="10"/>
  <c r="AN23" i="10"/>
  <c r="AP16" i="10"/>
  <c r="AO9" i="10"/>
  <c r="AN9" i="10"/>
  <c r="AP20" i="10"/>
  <c r="AO20" i="10"/>
  <c r="AO17" i="10"/>
  <c r="AN20" i="10"/>
  <c r="AW20" i="10" s="1"/>
  <c r="AP25" i="10"/>
  <c r="AP21" i="10"/>
  <c r="AO25" i="10"/>
  <c r="AP19" i="10"/>
  <c r="AO16" i="10"/>
  <c r="AP22" i="10"/>
  <c r="AO21" i="10"/>
  <c r="AP24" i="10"/>
  <c r="AN25" i="10"/>
  <c r="AO19" i="10"/>
  <c r="AP13" i="10"/>
  <c r="AO11" i="10"/>
  <c r="AO7" i="10"/>
  <c r="AP23" i="10"/>
  <c r="AO22" i="10"/>
  <c r="AN21" i="10"/>
  <c r="AO24" i="10"/>
  <c r="AN19" i="10"/>
  <c r="AN11" i="10"/>
  <c r="AN17" i="10"/>
  <c r="AO23" i="10"/>
  <c r="AN22" i="10"/>
  <c r="AN24" i="10"/>
  <c r="AP11" i="10"/>
  <c r="AD65" i="10"/>
  <c r="AB8" i="10"/>
  <c r="AD8" i="10" s="1"/>
  <c r="AD66" i="10"/>
  <c r="AD68" i="10"/>
  <c r="AD67" i="10"/>
  <c r="AB22" i="10"/>
  <c r="AD22" i="10" s="1"/>
  <c r="AD12" i="10"/>
  <c r="AB11" i="10"/>
  <c r="AD14" i="10"/>
  <c r="AD10" i="10"/>
  <c r="AB16" i="10"/>
  <c r="AD16" i="10" s="1"/>
  <c r="AB13" i="10"/>
  <c r="AB23" i="10"/>
  <c r="AD23" i="10" s="1"/>
  <c r="AB20" i="10"/>
  <c r="AD20" i="10" s="1"/>
  <c r="AB17" i="10"/>
  <c r="AD17" i="10" s="1"/>
  <c r="AB9" i="10"/>
  <c r="AB7" i="10"/>
  <c r="AB25" i="10"/>
  <c r="AD25" i="10" s="1"/>
  <c r="AB19" i="10"/>
  <c r="AD19" i="10" s="1"/>
  <c r="AB21" i="10"/>
  <c r="AD21" i="10" s="1"/>
  <c r="AB24" i="10"/>
  <c r="AD24" i="10" s="1"/>
  <c r="AA57" i="10"/>
  <c r="AA49" i="10"/>
  <c r="AB51" i="10"/>
  <c r="AB42" i="10"/>
  <c r="AC42" i="10"/>
  <c r="AA53" i="10"/>
  <c r="AB55" i="10"/>
  <c r="AA51" i="10"/>
  <c r="AA56" i="10"/>
  <c r="AB57" i="10"/>
  <c r="AB46" i="10"/>
  <c r="AC53" i="10"/>
  <c r="AB49" i="10"/>
  <c r="AB48" i="10"/>
  <c r="AA48" i="10"/>
  <c r="AB56" i="10"/>
  <c r="Z18" i="9"/>
  <c r="P70" i="9" s="1"/>
  <c r="W70" i="9" s="1"/>
  <c r="AB48" i="9"/>
  <c r="X67" i="9"/>
  <c r="AB36" i="9"/>
  <c r="R58" i="11"/>
  <c r="AA46" i="10"/>
  <c r="AA55" i="10"/>
  <c r="AB50" i="9"/>
  <c r="S75" i="9"/>
  <c r="R51" i="11"/>
  <c r="S58" i="11"/>
  <c r="AC51" i="10"/>
  <c r="AC46" i="10"/>
  <c r="AC49" i="10"/>
  <c r="AC55" i="10"/>
  <c r="AC56" i="10"/>
  <c r="AC48" i="10"/>
  <c r="AB52" i="10"/>
  <c r="AA52" i="10"/>
  <c r="AA42" i="10"/>
  <c r="AC57" i="10"/>
  <c r="AA43" i="10"/>
  <c r="S62" i="11"/>
  <c r="AC43" i="10"/>
  <c r="AB53" i="10"/>
  <c r="R62" i="11"/>
  <c r="AC52" i="10"/>
  <c r="AB54" i="9"/>
  <c r="AB37" i="9"/>
  <c r="AB43" i="10"/>
  <c r="AB34" i="9"/>
  <c r="AB42" i="9"/>
  <c r="S51" i="11"/>
  <c r="Q51" i="11"/>
  <c r="Z9" i="9"/>
  <c r="P61" i="9" s="1"/>
  <c r="W61" i="9" s="1"/>
  <c r="Z13" i="9"/>
  <c r="P65" i="9" s="1"/>
  <c r="W65" i="9" s="1"/>
  <c r="AA25" i="9"/>
  <c r="Q77" i="9" s="1"/>
  <c r="X77" i="9" s="1"/>
  <c r="AA12" i="9"/>
  <c r="Q64" i="9" s="1"/>
  <c r="X64" i="9" s="1"/>
  <c r="Y7" i="9"/>
  <c r="O59" i="9" s="1"/>
  <c r="V59" i="9" s="1"/>
  <c r="AA21" i="9"/>
  <c r="Q73" i="9" s="1"/>
  <c r="X73" i="9" s="1"/>
  <c r="Y17" i="9"/>
  <c r="O69" i="9" s="1"/>
  <c r="V69" i="9" s="1"/>
  <c r="Z10" i="9"/>
  <c r="P62" i="9" s="1"/>
  <c r="W62" i="9" s="1"/>
  <c r="AA24" i="9"/>
  <c r="Q76" i="9" s="1"/>
  <c r="X76" i="9" s="1"/>
  <c r="AA18" i="9"/>
  <c r="Q70" i="9" s="1"/>
  <c r="X70" i="9" s="1"/>
  <c r="AA20" i="9"/>
  <c r="Q72" i="9" s="1"/>
  <c r="X72" i="9" s="1"/>
  <c r="AA9" i="9"/>
  <c r="Q61" i="9" s="1"/>
  <c r="X61" i="9" s="1"/>
  <c r="Y11" i="9"/>
  <c r="O63" i="9" s="1"/>
  <c r="V63" i="9" s="1"/>
  <c r="Z22" i="9"/>
  <c r="P74" i="9" s="1"/>
  <c r="W74" i="9" s="1"/>
  <c r="Z19" i="9"/>
  <c r="P71" i="9" s="1"/>
  <c r="W71" i="9" s="1"/>
  <c r="Y18" i="9"/>
  <c r="O70" i="9" s="1"/>
  <c r="V70" i="9" s="1"/>
  <c r="Z25" i="9"/>
  <c r="P77" i="9" s="1"/>
  <c r="W77" i="9" s="1"/>
  <c r="Y12" i="9"/>
  <c r="O64" i="9" s="1"/>
  <c r="V64" i="9" s="1"/>
  <c r="AA23" i="9"/>
  <c r="Q75" i="9" s="1"/>
  <c r="X75" i="9" s="1"/>
  <c r="Z7" i="9"/>
  <c r="Y21" i="9"/>
  <c r="O73" i="9" s="1"/>
  <c r="V73" i="9" s="1"/>
  <c r="AA17" i="9"/>
  <c r="Q69" i="9" s="1"/>
  <c r="X69" i="9" s="1"/>
  <c r="AA11" i="9"/>
  <c r="Q63" i="9" s="1"/>
  <c r="X63" i="9" s="1"/>
  <c r="Y22" i="9"/>
  <c r="O74" i="9" s="1"/>
  <c r="V74" i="9" s="1"/>
  <c r="AA19" i="9"/>
  <c r="Q71" i="9" s="1"/>
  <c r="X71" i="9" s="1"/>
  <c r="AA10" i="9"/>
  <c r="Q62" i="9" s="1"/>
  <c r="X62" i="9" s="1"/>
  <c r="Y20" i="9"/>
  <c r="O72" i="9" s="1"/>
  <c r="V72" i="9" s="1"/>
  <c r="Y13" i="9"/>
  <c r="O65" i="9" s="1"/>
  <c r="V65" i="9" s="1"/>
  <c r="Y25" i="9"/>
  <c r="O77" i="9" s="1"/>
  <c r="V77" i="9" s="1"/>
  <c r="Z21" i="9"/>
  <c r="P73" i="9" s="1"/>
  <c r="W73" i="9" s="1"/>
  <c r="Z17" i="9"/>
  <c r="P69" i="9" s="1"/>
  <c r="W69" i="9" s="1"/>
  <c r="Z11" i="9"/>
  <c r="P63" i="9" s="1"/>
  <c r="W63" i="9" s="1"/>
  <c r="AA22" i="9"/>
  <c r="Q74" i="9" s="1"/>
  <c r="X74" i="9" s="1"/>
  <c r="Y19" i="9"/>
  <c r="O71" i="9" s="1"/>
  <c r="V71" i="9" s="1"/>
  <c r="AA8" i="9"/>
  <c r="Q60" i="9" s="1"/>
  <c r="X60" i="9" s="1"/>
  <c r="Z24" i="9"/>
  <c r="P76" i="9" s="1"/>
  <c r="W76" i="9" s="1"/>
  <c r="Z23" i="9"/>
  <c r="P75" i="9" s="1"/>
  <c r="W75" i="9" s="1"/>
  <c r="Y8" i="9"/>
  <c r="O60" i="9" s="1"/>
  <c r="V60" i="9" s="1"/>
  <c r="Z20" i="9"/>
  <c r="P72" i="9" s="1"/>
  <c r="W72" i="9" s="1"/>
  <c r="Y9" i="9"/>
  <c r="O61" i="9" s="1"/>
  <c r="V61" i="9" s="1"/>
  <c r="AA13" i="9"/>
  <c r="Q65" i="9" s="1"/>
  <c r="X65" i="9" s="1"/>
  <c r="Z12" i="9"/>
  <c r="P64" i="9" s="1"/>
  <c r="W64" i="9" s="1"/>
  <c r="Y23" i="9"/>
  <c r="O75" i="9" s="1"/>
  <c r="AA7" i="9"/>
  <c r="Y10" i="9"/>
  <c r="O62" i="9" s="1"/>
  <c r="V62" i="9" s="1"/>
  <c r="Z8" i="9"/>
  <c r="P60" i="9" s="1"/>
  <c r="W60" i="9" s="1"/>
  <c r="Y24" i="9"/>
  <c r="O76" i="9" s="1"/>
  <c r="V76" i="9" s="1"/>
  <c r="AB16" i="9"/>
  <c r="S61" i="11"/>
  <c r="AB45" i="10"/>
  <c r="AB54" i="10"/>
  <c r="AA58" i="10"/>
  <c r="R65" i="11"/>
  <c r="AC47" i="10"/>
  <c r="R72" i="11"/>
  <c r="AB50" i="10"/>
  <c r="S66" i="11"/>
  <c r="AA59" i="10"/>
  <c r="AC60" i="10"/>
  <c r="AC6" i="10"/>
  <c r="AB14" i="9"/>
  <c r="R61" i="11"/>
  <c r="AA45" i="10"/>
  <c r="AA54" i="10"/>
  <c r="AC58" i="10"/>
  <c r="AB62" i="10"/>
  <c r="Q65" i="11"/>
  <c r="Q72" i="11"/>
  <c r="AA50" i="10"/>
  <c r="AB44" i="10"/>
  <c r="R66" i="11"/>
  <c r="AB61" i="10"/>
  <c r="AC59" i="10"/>
  <c r="Q61" i="11"/>
  <c r="AC45" i="10"/>
  <c r="AC54" i="10"/>
  <c r="AA62" i="10"/>
  <c r="AB47" i="10"/>
  <c r="AC50" i="10"/>
  <c r="AA44" i="10"/>
  <c r="Q66" i="11"/>
  <c r="AA61" i="10"/>
  <c r="AB60" i="10"/>
  <c r="AA6" i="10"/>
  <c r="AB58" i="10"/>
  <c r="AC62" i="10"/>
  <c r="S65" i="11"/>
  <c r="AA47" i="10"/>
  <c r="S72" i="11"/>
  <c r="AB15" i="9"/>
  <c r="AC44" i="10"/>
  <c r="AC61" i="10"/>
  <c r="AB59" i="10"/>
  <c r="AA60" i="10"/>
  <c r="AX35" i="10" l="1"/>
  <c r="AX31" i="10"/>
  <c r="AX33" i="10"/>
  <c r="AX34" i="10"/>
  <c r="AX20" i="10"/>
  <c r="AW52" i="10"/>
  <c r="AW22" i="10"/>
  <c r="AW49" i="10"/>
  <c r="AX14" i="10" s="1"/>
  <c r="AW42" i="10"/>
  <c r="AW56" i="10"/>
  <c r="AW62" i="10"/>
  <c r="AX27" i="10" s="1"/>
  <c r="AW25" i="10"/>
  <c r="AW23" i="10"/>
  <c r="AX23" i="10" s="1"/>
  <c r="AW60" i="10"/>
  <c r="AW43" i="10"/>
  <c r="AX8" i="10" s="1"/>
  <c r="AW58" i="10"/>
  <c r="AW54" i="10"/>
  <c r="AW55" i="10"/>
  <c r="AW16" i="10"/>
  <c r="AX16" i="10" s="1"/>
  <c r="AW53" i="10"/>
  <c r="AX18" i="10" s="1"/>
  <c r="AW17" i="10"/>
  <c r="AW9" i="10"/>
  <c r="AX9" i="10" s="1"/>
  <c r="AW57" i="10"/>
  <c r="AW21" i="10"/>
  <c r="AW7" i="10"/>
  <c r="AW44" i="10"/>
  <c r="AW59" i="10"/>
  <c r="AW46" i="10"/>
  <c r="AW45" i="10"/>
  <c r="AX10" i="10" s="1"/>
  <c r="AW24" i="10"/>
  <c r="AX24" i="10" s="1"/>
  <c r="AW13" i="10"/>
  <c r="AX13" i="10" s="1"/>
  <c r="AW61" i="10"/>
  <c r="AX26" i="10" s="1"/>
  <c r="AW47" i="10"/>
  <c r="AX12" i="10" s="1"/>
  <c r="AW50" i="10"/>
  <c r="AX15" i="10" s="1"/>
  <c r="AW11" i="10"/>
  <c r="AW19" i="10"/>
  <c r="AD11" i="10"/>
  <c r="AD13" i="10"/>
  <c r="AD7" i="10"/>
  <c r="AD9" i="10"/>
  <c r="AD57" i="10"/>
  <c r="AD56" i="10"/>
  <c r="AD48" i="10"/>
  <c r="AD42" i="10"/>
  <c r="V75" i="9"/>
  <c r="AD43" i="10"/>
  <c r="AD51" i="10"/>
  <c r="AD46" i="10"/>
  <c r="AD52" i="10"/>
  <c r="AD49" i="10"/>
  <c r="AD53" i="10"/>
  <c r="AD55" i="10"/>
  <c r="AD47" i="10"/>
  <c r="Q59" i="9"/>
  <c r="X59" i="9" s="1"/>
  <c r="P59" i="9"/>
  <c r="W59" i="9" s="1"/>
  <c r="AD50" i="10"/>
  <c r="AD60" i="10"/>
  <c r="AB13" i="9"/>
  <c r="AB22" i="9"/>
  <c r="AB11" i="9"/>
  <c r="AB10" i="9"/>
  <c r="AB21" i="9"/>
  <c r="AD61" i="10"/>
  <c r="AD44" i="10"/>
  <c r="AB25" i="9"/>
  <c r="AB20" i="9"/>
  <c r="AD54" i="10"/>
  <c r="AB8" i="9"/>
  <c r="AB19" i="9"/>
  <c r="AB23" i="9"/>
  <c r="AD59" i="10"/>
  <c r="AB12" i="9"/>
  <c r="AB24" i="9"/>
  <c r="AB7" i="9"/>
  <c r="AB9" i="9"/>
  <c r="AD6" i="10"/>
  <c r="AD62" i="10"/>
  <c r="AB17" i="9"/>
  <c r="AD45" i="10"/>
  <c r="AB18" i="9"/>
  <c r="AD58" i="10"/>
  <c r="AX22" i="10" l="1"/>
  <c r="AX25" i="10"/>
  <c r="AX21" i="10"/>
  <c r="AX7" i="10"/>
  <c r="AX19" i="10"/>
  <c r="AX11" i="10"/>
  <c r="AX17" i="10"/>
</calcChain>
</file>

<file path=xl/sharedStrings.xml><?xml version="1.0" encoding="utf-8"?>
<sst xmlns="http://schemas.openxmlformats.org/spreadsheetml/2006/main" count="1523" uniqueCount="455">
  <si>
    <t>fm_duff</t>
  </si>
  <si>
    <t>fm_1000hr</t>
  </si>
  <si>
    <t>fm_litter</t>
  </si>
  <si>
    <t>can_con_pct</t>
  </si>
  <si>
    <t>shrub_black_pct</t>
  </si>
  <si>
    <t>pile_black_pct</t>
  </si>
  <si>
    <t>percent live</t>
  </si>
  <si>
    <t>shrubs</t>
  </si>
  <si>
    <t>herbs</t>
  </si>
  <si>
    <t>Percent upper/lower duff</t>
  </si>
  <si>
    <t>Upper duff %</t>
  </si>
  <si>
    <t>Lower duff %</t>
  </si>
  <si>
    <t>c_canopy</t>
  </si>
  <si>
    <t>c_shrub</t>
  </si>
  <si>
    <t>c_herb</t>
  </si>
  <si>
    <t>c_llm</t>
  </si>
  <si>
    <t>c_canopy_f</t>
  </si>
  <si>
    <t>c_shrub_f</t>
  </si>
  <si>
    <t>c_herb_f</t>
  </si>
  <si>
    <t>c_llm_f</t>
  </si>
  <si>
    <t>c_canopy_s</t>
  </si>
  <si>
    <t>c_shrub_s</t>
  </si>
  <si>
    <t>c_herb_s</t>
  </si>
  <si>
    <t>c_llm_s</t>
  </si>
  <si>
    <t>c_canopy_r</t>
  </si>
  <si>
    <t>c_shrub_r</t>
  </si>
  <si>
    <t>c_herb_r</t>
  </si>
  <si>
    <t>c_llm_r</t>
  </si>
  <si>
    <t>c_wood_1hr</t>
  </si>
  <si>
    <t>c_wood_100hr</t>
  </si>
  <si>
    <t>c_wood_s1000hr</t>
  </si>
  <si>
    <t>c_wood_r1000hr</t>
  </si>
  <si>
    <t>c_wood_s10khr</t>
  </si>
  <si>
    <t>c_wood_r10khr</t>
  </si>
  <si>
    <t>c_wood_s+10khr</t>
  </si>
  <si>
    <t>c_wood_r+10khr</t>
  </si>
  <si>
    <t>c_litter</t>
  </si>
  <si>
    <t>c_lichen</t>
  </si>
  <si>
    <t>c_moss</t>
  </si>
  <si>
    <t>c_upperduff</t>
  </si>
  <si>
    <t>Combustion phase</t>
  </si>
  <si>
    <t>Flaming</t>
  </si>
  <si>
    <t>Smoldering</t>
  </si>
  <si>
    <t>Residual</t>
  </si>
  <si>
    <t>General Canopy</t>
  </si>
  <si>
    <t>flaming</t>
  </si>
  <si>
    <t>smoldering</t>
  </si>
  <si>
    <t>residual</t>
  </si>
  <si>
    <t>Overstory</t>
  </si>
  <si>
    <t>Preburn</t>
  </si>
  <si>
    <t>sum</t>
  </si>
  <si>
    <t>C_over_f</t>
  </si>
  <si>
    <t>c_mid_f</t>
  </si>
  <si>
    <t>c_under_f</t>
  </si>
  <si>
    <t>c_c1foliage_f</t>
  </si>
  <si>
    <t>c_c1wood_f</t>
  </si>
  <si>
    <t>c_c2_f</t>
  </si>
  <si>
    <t>c_c3_f</t>
  </si>
  <si>
    <t>c_ladder_f</t>
  </si>
  <si>
    <t>C_over_s</t>
  </si>
  <si>
    <t>c_mid_s</t>
  </si>
  <si>
    <t>c_under_s</t>
  </si>
  <si>
    <t>c_c1foliage_s</t>
  </si>
  <si>
    <t>c_c1wood_s</t>
  </si>
  <si>
    <t>c_c2_s</t>
  </si>
  <si>
    <t>c_c3_s</t>
  </si>
  <si>
    <t>c_ladder_s</t>
  </si>
  <si>
    <t>C_over_r</t>
  </si>
  <si>
    <t>c_mid_r</t>
  </si>
  <si>
    <t>c_under_r</t>
  </si>
  <si>
    <t>c_c1foliage_r</t>
  </si>
  <si>
    <t>c_c1wood_r</t>
  </si>
  <si>
    <t>c_c2_r</t>
  </si>
  <si>
    <t>c_c3_r</t>
  </si>
  <si>
    <t>c_ladder_r</t>
  </si>
  <si>
    <t>Midstory</t>
  </si>
  <si>
    <t>Understory</t>
  </si>
  <si>
    <t>Class 1 foliage</t>
  </si>
  <si>
    <t xml:space="preserve">Class 1 wood </t>
  </si>
  <si>
    <t>Class 2</t>
  </si>
  <si>
    <t>Class 3</t>
  </si>
  <si>
    <t>Ladder fuels</t>
  </si>
  <si>
    <t>Canopy Cons</t>
  </si>
  <si>
    <t>tpa</t>
  </si>
  <si>
    <t>low_load</t>
  </si>
  <si>
    <t>med_load</t>
  </si>
  <si>
    <t>high_load</t>
  </si>
  <si>
    <t>NOTE: ALL EQUATIONS ARE IN Mg/ha - REQUIRE THAT CONSUME CONVERT TO Mg/ha for inputs and outputs</t>
  </si>
  <si>
    <t>Combustion stage</t>
  </si>
  <si>
    <t>FCCS fuelbed range</t>
  </si>
  <si>
    <t>Live shrub</t>
  </si>
  <si>
    <t>Dead shrub</t>
  </si>
  <si>
    <t>0-24 tons/acre</t>
  </si>
  <si>
    <t>Rule: if PropCons &gt; 1, set to PreburnLoading</t>
  </si>
  <si>
    <t>SOUTHEASTERN SHRUB</t>
  </si>
  <si>
    <t>ShrubLoad</t>
  </si>
  <si>
    <t>conversion factor</t>
  </si>
  <si>
    <t>PrimaryLoad</t>
  </si>
  <si>
    <t>SecondaryLoad</t>
  </si>
  <si>
    <t>ln(ConsShrub) = -0.1889 + (0.9049*lnPreShrub) + 0.0676Season</t>
  </si>
  <si>
    <t>Tons/acre</t>
  </si>
  <si>
    <t>Mg/ha</t>
  </si>
  <si>
    <t>ln(PreShrub)</t>
  </si>
  <si>
    <t>y</t>
  </si>
  <si>
    <t>PropCons</t>
  </si>
  <si>
    <t>RevPropCons</t>
  </si>
  <si>
    <t>C_LiveShrub</t>
  </si>
  <si>
    <t>C_DeadShrub</t>
  </si>
  <si>
    <t>Int</t>
  </si>
  <si>
    <t>Coeff1</t>
  </si>
  <si>
    <t>Coeff2</t>
  </si>
  <si>
    <t>Season</t>
  </si>
  <si>
    <t>PercentLive</t>
  </si>
  <si>
    <t>WESTERN</t>
  </si>
  <si>
    <t>Sqrt(ConsShrub) = 0.1102 + (0.1139 PreShrub) + (1.9647 PropArea) - 0.3296Season</t>
  </si>
  <si>
    <t>Coeff3</t>
  </si>
  <si>
    <t>Predicted shrub consumption</t>
  </si>
  <si>
    <t xml:space="preserve">PropArea </t>
  </si>
  <si>
    <t>1 = spring</t>
  </si>
  <si>
    <t>SOUTHEASTERN HERB</t>
  </si>
  <si>
    <t>Coeff</t>
  </si>
  <si>
    <t>SOUTHERN</t>
  </si>
  <si>
    <t>ConsHerb = 0.9713*PreHerb</t>
  </si>
  <si>
    <t>Herb Load</t>
  </si>
  <si>
    <t>WESTERN HERB (use as default)</t>
  </si>
  <si>
    <t>ConsHerb = 0.9274*PreHerb</t>
  </si>
  <si>
    <t>0-6.3 tons/acre</t>
  </si>
  <si>
    <t>Herbs</t>
  </si>
  <si>
    <t>FINE SOUND WOOD</t>
  </si>
  <si>
    <t xml:space="preserve">Southern </t>
  </si>
  <si>
    <t xml:space="preserve">c_wood_10hr </t>
  </si>
  <si>
    <t>c_wood_1hr_f</t>
  </si>
  <si>
    <t>c_wood_10hr_f</t>
  </si>
  <si>
    <t>c_wood_100hr_f</t>
  </si>
  <si>
    <t>c_wood_1hr_s</t>
  </si>
  <si>
    <t>c_wood_10hr_s</t>
  </si>
  <si>
    <t>c_wood_100hr_s</t>
  </si>
  <si>
    <t>c_wood_1hr_r</t>
  </si>
  <si>
    <t>c_wood_10hr_r</t>
  </si>
  <si>
    <t>c_wood_100hr_r</t>
  </si>
  <si>
    <t>Cons1 = 0.8259Pre1</t>
  </si>
  <si>
    <t>Cons10 = 0.3727Pre10</t>
  </si>
  <si>
    <t>Cons100 = 0.5725Pre100</t>
  </si>
  <si>
    <t>Consumption equation</t>
  </si>
  <si>
    <t>S1hr</t>
  </si>
  <si>
    <t>Cons1 = 1Pre1</t>
  </si>
  <si>
    <t>S10hr</t>
  </si>
  <si>
    <t>Cons10 = 0.8469Pre10</t>
  </si>
  <si>
    <t>S100hr</t>
  </si>
  <si>
    <t>Cons100 = 0.7127Pre100</t>
  </si>
  <si>
    <t>0-2.5 tons/acre</t>
  </si>
  <si>
    <t>0-4.3 tons/acre</t>
  </si>
  <si>
    <t>0-8.2 tons/acre</t>
  </si>
  <si>
    <t>Woody subcategory</t>
  </si>
  <si>
    <t xml:space="preserve">Smoldering </t>
  </si>
  <si>
    <t>Sound 1hr</t>
  </si>
  <si>
    <t>Sound 10hr</t>
  </si>
  <si>
    <t>Sound 100hr</t>
  </si>
  <si>
    <t>Western</t>
  </si>
  <si>
    <t>All equations are in Mg/ha - Consume must convert tons/acre to Mg/ha for inputs and outputs</t>
  </si>
  <si>
    <t>SOUND WOOD</t>
  </si>
  <si>
    <t>intercept</t>
  </si>
  <si>
    <t>A</t>
  </si>
  <si>
    <t>B</t>
  </si>
  <si>
    <t>Preloading by timelag class</t>
  </si>
  <si>
    <t>Weighted preburn loads</t>
  </si>
  <si>
    <t>Consumption by timelag class</t>
  </si>
  <si>
    <t>Combustion by phase</t>
  </si>
  <si>
    <t>SLWD</t>
  </si>
  <si>
    <t>y = 2.735 + 0.3285*PreSLWD - 0.0457FM1000</t>
  </si>
  <si>
    <t>Rev tpa</t>
  </si>
  <si>
    <t>RLWD</t>
  </si>
  <si>
    <t>y = 1.9024 + 0.4933*PreSLWD - 0.0338FM1000</t>
  </si>
  <si>
    <t>PreS1khr</t>
  </si>
  <si>
    <t>PreS10khr</t>
  </si>
  <si>
    <t>PreS&gt;10khr</t>
  </si>
  <si>
    <t>PreSLWD</t>
  </si>
  <si>
    <t>CONS</t>
  </si>
  <si>
    <t>ConsSLWD</t>
  </si>
  <si>
    <t>WPre1k</t>
  </si>
  <si>
    <t>WPre10k</t>
  </si>
  <si>
    <t>Wpre&gt;10k</t>
  </si>
  <si>
    <t>CorrRatio</t>
  </si>
  <si>
    <t>c_swood</t>
  </si>
  <si>
    <t>c_swood_f</t>
  </si>
  <si>
    <t>c_swood_s</t>
  </si>
  <si>
    <t>c_swood_r</t>
  </si>
  <si>
    <t>SUM</t>
  </si>
  <si>
    <t>c_wood_s1000hr_f</t>
  </si>
  <si>
    <t>c_wood_s10khr_f</t>
  </si>
  <si>
    <t>c_wood_s+10khr_f</t>
  </si>
  <si>
    <t>c_wood_s1000hr_s</t>
  </si>
  <si>
    <t>c_wood_s10khr_s</t>
  </si>
  <si>
    <t>c_wood_s+10khr_s</t>
  </si>
  <si>
    <t>c_wood_s1000hr_r</t>
  </si>
  <si>
    <t>c_wood_s10khr_r</t>
  </si>
  <si>
    <t>c_wood_s+10khr_r</t>
  </si>
  <si>
    <t>1000FM</t>
  </si>
  <si>
    <t>Proportional consumption</t>
  </si>
  <si>
    <t>0-20.1 tons/acre</t>
  </si>
  <si>
    <t>S1000</t>
  </si>
  <si>
    <t>0-14.6 tons/acre</t>
  </si>
  <si>
    <t>S10,000</t>
  </si>
  <si>
    <t>S&gt;10,000</t>
  </si>
  <si>
    <t>R1000</t>
  </si>
  <si>
    <t>R10,000</t>
  </si>
  <si>
    <t>R&gt;10,000</t>
  </si>
  <si>
    <t>Sound 1000hr</t>
  </si>
  <si>
    <t>Sound 10,000hr</t>
  </si>
  <si>
    <t>Sound &gt;10,000hr</t>
  </si>
  <si>
    <t>Rotten 1000hr</t>
  </si>
  <si>
    <t>Rotten 10,000hr</t>
  </si>
  <si>
    <t>Rotten &gt;10,000hr</t>
  </si>
  <si>
    <t>ROTTEN WOOD</t>
  </si>
  <si>
    <t>PreR10khr</t>
  </si>
  <si>
    <t>PreR&gt;10khr</t>
  </si>
  <si>
    <t>PreRLWD</t>
  </si>
  <si>
    <t>ConsRLWD</t>
  </si>
  <si>
    <t>c_rwood</t>
  </si>
  <si>
    <t>c_rwood_f</t>
  </si>
  <si>
    <t>c_rwood_s</t>
  </si>
  <si>
    <t>c_rwood_r</t>
  </si>
  <si>
    <t>c_wood_r1000hr_f</t>
  </si>
  <si>
    <t>c_wood_r10khr_f</t>
  </si>
  <si>
    <t>c_wood_r+10khr_f</t>
  </si>
  <si>
    <t>c_wood_r1000hr_s</t>
  </si>
  <si>
    <t>c_wood_r10khr_s</t>
  </si>
  <si>
    <t>c_wood_r+10khr_s</t>
  </si>
  <si>
    <t>c_wood_r1000hr_r</t>
  </si>
  <si>
    <t>c_wood_r10khr_r</t>
  </si>
  <si>
    <t>c_wood_r+10khr_r</t>
  </si>
  <si>
    <t>PreWood</t>
  </si>
  <si>
    <t>ALL EQUATIONS ARE IN Mg/ha - REQUIRE THAT CONSUME CONVERT TO Mg/ha for inputs and outputs</t>
  </si>
  <si>
    <t>Combustion Phase</t>
  </si>
  <si>
    <t xml:space="preserve">Flaming </t>
  </si>
  <si>
    <t xml:space="preserve">Residual </t>
  </si>
  <si>
    <t>Litter</t>
  </si>
  <si>
    <t>Lichen</t>
  </si>
  <si>
    <t>Moss</t>
  </si>
  <si>
    <t>Southern Equation</t>
  </si>
  <si>
    <t>y =0.6918*PreLLM</t>
  </si>
  <si>
    <t>Preload</t>
  </si>
  <si>
    <t>SOUTHERN LLM</t>
  </si>
  <si>
    <t>LICHEN</t>
  </si>
  <si>
    <t>MOSS</t>
  </si>
  <si>
    <t>LLM</t>
  </si>
  <si>
    <t>c_litter_f</t>
  </si>
  <si>
    <t>c_lichen_f</t>
  </si>
  <si>
    <t>c_moss_f</t>
  </si>
  <si>
    <t>c_litter_s</t>
  </si>
  <si>
    <t>c_lichen_s</t>
  </si>
  <si>
    <t>c_moss_s</t>
  </si>
  <si>
    <t>c_litter_r</t>
  </si>
  <si>
    <t>c_lichen_r</t>
  </si>
  <si>
    <t>c_moss_r</t>
  </si>
  <si>
    <t>Western Equation</t>
  </si>
  <si>
    <t>y = 0.6804*PreLLM - 0.007*Duff FM</t>
  </si>
  <si>
    <t>Duff FM</t>
  </si>
  <si>
    <t>WESTERN LLM</t>
  </si>
  <si>
    <t>Boreal Equation</t>
  </si>
  <si>
    <t>y = 0.9794*PreLLM - 0.0281*Duff FM</t>
  </si>
  <si>
    <t xml:space="preserve">8/5/2016 confirmed this is the correct equation - no outliers </t>
  </si>
  <si>
    <t>tpa to Mg/ha conversion</t>
  </si>
  <si>
    <t>Duff allocations</t>
  </si>
  <si>
    <t>Upper duff</t>
  </si>
  <si>
    <t>0 - 288 tons/acre</t>
  </si>
  <si>
    <t>Percent upper duff</t>
  </si>
  <si>
    <t>Lower duff</t>
  </si>
  <si>
    <t>0 - 250  tons/acre</t>
  </si>
  <si>
    <t>Percent lower duff</t>
  </si>
  <si>
    <t>Duff</t>
  </si>
  <si>
    <t>0 - 412 tons/acre</t>
  </si>
  <si>
    <t>Basal accumulations</t>
  </si>
  <si>
    <t>Squirrel middens</t>
  </si>
  <si>
    <t xml:space="preserve">Duff </t>
  </si>
  <si>
    <t>y = 2.9711 + 0.0702PreDuff - 0.1715LitterFM</t>
  </si>
  <si>
    <t>LitterFM</t>
  </si>
  <si>
    <t>Note &gt; 20% Litter FM yields 0 duff consumption</t>
  </si>
  <si>
    <t>Simple linear model predicts only 7% duff consumption.</t>
  </si>
  <si>
    <t>SOUTHERN GROUND FUELS</t>
  </si>
  <si>
    <t>PreUDuff</t>
  </si>
  <si>
    <t>c_uduff_f</t>
  </si>
  <si>
    <t>c_uduff_s</t>
  </si>
  <si>
    <t>c_uduff_r</t>
  </si>
  <si>
    <t>y = 0.6456*PreDuff - 0.0969*DuffFM</t>
  </si>
  <si>
    <t>WESTERN GROUND FUELS</t>
  </si>
  <si>
    <r>
      <t>Table 7</t>
    </r>
    <r>
      <rPr>
        <sz val="12"/>
        <color rgb="FF000000"/>
        <rFont val="Calibri"/>
        <family val="2"/>
      </rPr>
      <t>: Proportion of stump load consumed by type and combustion phase.</t>
    </r>
  </si>
  <si>
    <t>Stump Subcategory</t>
  </si>
  <si>
    <t xml:space="preserve">PropCons </t>
  </si>
  <si>
    <t>Sound</t>
  </si>
  <si>
    <t>Rotten</t>
  </si>
  <si>
    <t>Lightered</t>
  </si>
  <si>
    <t>c_stump</t>
  </si>
  <si>
    <t>c_sound_stump_f</t>
  </si>
  <si>
    <t>c_sound_stump</t>
  </si>
  <si>
    <t>c_sound_stump_s</t>
  </si>
  <si>
    <t>c_sound_stump_r</t>
  </si>
  <si>
    <t>c_rotten_stump</t>
  </si>
  <si>
    <t>c_rotten_stump_f</t>
  </si>
  <si>
    <t>c_rotten_stump_s</t>
  </si>
  <si>
    <t>c_rotten_stump_r</t>
  </si>
  <si>
    <t>c_lightered_stump</t>
  </si>
  <si>
    <t>c_lightered_stump_f</t>
  </si>
  <si>
    <t>c_lightered_stump_s</t>
  </si>
  <si>
    <t>c_lightered_stump_r</t>
  </si>
  <si>
    <r>
      <t>Table 8</t>
    </r>
    <r>
      <rPr>
        <sz val="12"/>
        <color rgb="FF000000"/>
        <rFont val="Calibri"/>
        <family val="2"/>
      </rPr>
      <t>: Proportion of pile consumed by type and combustion phase.</t>
    </r>
  </si>
  <si>
    <t>Pile Subcategory</t>
  </si>
  <si>
    <t>Clean</t>
  </si>
  <si>
    <t>Dirty</t>
  </si>
  <si>
    <t>c_piles</t>
  </si>
  <si>
    <t>Percent consumed</t>
  </si>
  <si>
    <t>c_sound_pile</t>
  </si>
  <si>
    <t>c_sound_pile_f</t>
  </si>
  <si>
    <t>c_sound_pile_s</t>
  </si>
  <si>
    <t>c_sound_pile_r</t>
  </si>
  <si>
    <t>c_rotten_pile</t>
  </si>
  <si>
    <t>c_rotten_pile_f</t>
  </si>
  <si>
    <t>c_rotten_pile_s</t>
  </si>
  <si>
    <t>c_rotten_pile_r</t>
  </si>
  <si>
    <t>FWD_f</t>
  </si>
  <si>
    <t>FWD_s</t>
  </si>
  <si>
    <t>FWD_r</t>
  </si>
  <si>
    <t>FWD_c</t>
  </si>
  <si>
    <t>c_fwd</t>
  </si>
  <si>
    <t>PreFWD</t>
  </si>
  <si>
    <t>c_FWD</t>
  </si>
  <si>
    <t>c_FWD_f</t>
  </si>
  <si>
    <t>c_FWD_s</t>
  </si>
  <si>
    <t>c_FWD_r</t>
  </si>
  <si>
    <t>c_SLWD</t>
  </si>
  <si>
    <t>SLWD_f</t>
  </si>
  <si>
    <t>SLWD_s</t>
  </si>
  <si>
    <t>SLWD_r</t>
  </si>
  <si>
    <t>c_SLWD_f</t>
  </si>
  <si>
    <t>c_SLWD_s</t>
  </si>
  <si>
    <t>c_SLWD_r</t>
  </si>
  <si>
    <t>c_RLWD_f</t>
  </si>
  <si>
    <t>c_RLWD_s</t>
  </si>
  <si>
    <t>c_RLWD_r</t>
  </si>
  <si>
    <t>c_RLWD</t>
  </si>
  <si>
    <t>c_woody_f</t>
  </si>
  <si>
    <t>c_woody_s</t>
  </si>
  <si>
    <t>c_woody_r</t>
  </si>
  <si>
    <t>RLWD_f</t>
  </si>
  <si>
    <t>RLWD_s</t>
  </si>
  <si>
    <t>RLWD_r</t>
  </si>
  <si>
    <t>SOUTHERN WOOD TOTALS</t>
  </si>
  <si>
    <t>c_canopy_comp</t>
  </si>
  <si>
    <t>655_Q1</t>
  </si>
  <si>
    <t>655_Q2</t>
  </si>
  <si>
    <t>655_Q3</t>
  </si>
  <si>
    <t>655_FLM13</t>
  </si>
  <si>
    <t>682_Q1</t>
  </si>
  <si>
    <t>682_Q2</t>
  </si>
  <si>
    <t>682_Q3</t>
  </si>
  <si>
    <t>682_FB110</t>
  </si>
  <si>
    <t>682_FLM31</t>
  </si>
  <si>
    <t>655_FB266</t>
  </si>
  <si>
    <t>666_Q1</t>
  </si>
  <si>
    <t>666_Q2</t>
  </si>
  <si>
    <t>666_Q3</t>
  </si>
  <si>
    <t>666_FB129</t>
  </si>
  <si>
    <t>666_FLM13</t>
  </si>
  <si>
    <t>683_Q1</t>
  </si>
  <si>
    <t>683_Q2</t>
  </si>
  <si>
    <t>683_Q3</t>
  </si>
  <si>
    <t>683_FB279</t>
  </si>
  <si>
    <t>683_FLM101</t>
  </si>
  <si>
    <t>CWD source</t>
  </si>
  <si>
    <t>CWD</t>
  </si>
  <si>
    <t>CWD tpa</t>
  </si>
  <si>
    <t>631_Q1</t>
  </si>
  <si>
    <t>631_Q2</t>
  </si>
  <si>
    <t>631_Q3</t>
  </si>
  <si>
    <t>631_FB53</t>
  </si>
  <si>
    <t>631_FLM31</t>
  </si>
  <si>
    <t>625_Q1</t>
  </si>
  <si>
    <t>625_Q2</t>
  </si>
  <si>
    <t>625_Q3</t>
  </si>
  <si>
    <t>625_FB52</t>
  </si>
  <si>
    <t>625_FLM21</t>
  </si>
  <si>
    <t>Note: assumed 50% Rotten for all inputs</t>
  </si>
  <si>
    <t>CWD_F</t>
  </si>
  <si>
    <t>CWD_S</t>
  </si>
  <si>
    <t>CWD_R</t>
  </si>
  <si>
    <t>SE Hdwd</t>
  </si>
  <si>
    <t>W Pine</t>
  </si>
  <si>
    <t>PONDEROSA PINE</t>
  </si>
  <si>
    <t>Urbanski</t>
  </si>
  <si>
    <t>SE PINE</t>
  </si>
  <si>
    <t>Average EF</t>
  </si>
  <si>
    <t>STFS - PNW</t>
  </si>
  <si>
    <t>STFS - PSW</t>
  </si>
  <si>
    <t>14.40 (5.02)</t>
  </si>
  <si>
    <t>17.57 (5.13)</t>
  </si>
  <si>
    <t>33 (20)</t>
  </si>
  <si>
    <t>50 (16)</t>
  </si>
  <si>
    <t>SE Hardwood</t>
  </si>
  <si>
    <t>SD</t>
  </si>
  <si>
    <t>g/kg</t>
  </si>
  <si>
    <t>PM2.5 F</t>
  </si>
  <si>
    <t>PM2.5 S</t>
  </si>
  <si>
    <t>CWD Residual</t>
  </si>
  <si>
    <t>PM2.5 R</t>
  </si>
  <si>
    <t>kg/ha</t>
  </si>
  <si>
    <t>SE hardwood</t>
  </si>
  <si>
    <t>Peatland forest</t>
  </si>
  <si>
    <t>Pipo forest</t>
  </si>
  <si>
    <t>Mixed conifer</t>
  </si>
  <si>
    <t>SCWD PM25</t>
  </si>
  <si>
    <t>RCWD PM25</t>
  </si>
  <si>
    <t>TCWD PM2.5</t>
  </si>
  <si>
    <t>F PM25</t>
  </si>
  <si>
    <t>S PM25</t>
  </si>
  <si>
    <t>R PM25</t>
  </si>
  <si>
    <t>PM 25</t>
  </si>
  <si>
    <t>Source</t>
  </si>
  <si>
    <t>WF boreal</t>
  </si>
  <si>
    <t>ALL LITTER</t>
  </si>
  <si>
    <t>Western Equation (use for Boreal as well)</t>
  </si>
  <si>
    <t>PM25 Total</t>
  </si>
  <si>
    <t>Residual Duff</t>
  </si>
  <si>
    <t>Eastern hardwoods</t>
  </si>
  <si>
    <t>Western coniferous forests</t>
  </si>
  <si>
    <t>F TCWD</t>
  </si>
  <si>
    <t>S TCWD</t>
  </si>
  <si>
    <t>R TCWD</t>
  </si>
  <si>
    <t>PM2.5 (kg/ha)</t>
  </si>
  <si>
    <t>g to kg</t>
  </si>
  <si>
    <t>Final PM2.5 Duff (kg/ha)</t>
  </si>
  <si>
    <t>Conversion factor to PM25 in kg/ha</t>
  </si>
  <si>
    <t>tons/acre to kg/ha</t>
  </si>
  <si>
    <t>Avg</t>
  </si>
  <si>
    <t>Q1</t>
  </si>
  <si>
    <t>Q2</t>
  </si>
  <si>
    <t>Q3</t>
  </si>
  <si>
    <t>FB266</t>
  </si>
  <si>
    <t>FLM13</t>
  </si>
  <si>
    <t>FB110</t>
  </si>
  <si>
    <t>FLM31</t>
  </si>
  <si>
    <t>FB129</t>
  </si>
  <si>
    <t>FB279</t>
  </si>
  <si>
    <t>FLM101</t>
  </si>
  <si>
    <t>FB53</t>
  </si>
  <si>
    <t>FB52</t>
  </si>
  <si>
    <t>FLM21</t>
  </si>
  <si>
    <t>655: beech-maple-basswood</t>
  </si>
  <si>
    <t>682: yellow birch-sugar maple</t>
  </si>
  <si>
    <t>666: Eastern US floodplain forest</t>
  </si>
  <si>
    <t>683: peatland forest</t>
  </si>
  <si>
    <t>631: ponderosa pine forest</t>
  </si>
  <si>
    <t>625: Douglas-fir-ponderosa pine-lodgepole pine forest</t>
  </si>
  <si>
    <t>tons/acre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</si>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</sst>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00"/>
  </numFmts>
  <fonts count="28" x14ac:knownFonts="1">
    <font>
      <sz val="11"/>
      <color rgb="FF000000"/>
      <name val="Calibri"/>
      <family val="2"/>
      <charset val="1"/>
    </font>
    <font>
      <sz val="11"/>
      <color rgb="FF3F3F76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u/>
      <sz val="12"/>
      <color rgb="FF000000"/>
      <name val="Calibri"/>
      <family val="2"/>
      <charset val="1"/>
    </font>
    <font>
      <sz val="12"/>
      <color rgb="FF3F3F76"/>
      <name val="Calibri"/>
      <family val="2"/>
      <charset val="1"/>
    </font>
    <font>
      <u/>
      <sz val="12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b/>
      <u/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name val="Calibri"/>
      <family val="2"/>
      <charset val="1"/>
    </font>
    <font>
      <i/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C99"/>
        <bgColor rgb="FFD9D9D9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9" fillId="5" borderId="2" applyNumberFormat="0" applyAlignment="0" applyProtection="0"/>
    <xf numFmtId="0" fontId="1" fillId="3" borderId="2" applyProtection="0"/>
    <xf numFmtId="0" fontId="14" fillId="6" borderId="1" applyNumberFormat="0" applyFont="0" applyAlignment="0" applyProtection="0"/>
  </cellStyleXfs>
  <cellXfs count="150">
    <xf numFmtId="0" fontId="0" fillId="0" borderId="0" xfId="0"/>
    <xf numFmtId="0" fontId="0" fillId="0" borderId="3" xfId="0" applyBorder="1"/>
    <xf numFmtId="0" fontId="0" fillId="0" borderId="0" xfId="0" applyFont="1" applyAlignment="1">
      <alignment horizontal="right"/>
    </xf>
    <xf numFmtId="2" fontId="0" fillId="0" borderId="0" xfId="0" applyNumberFormat="1"/>
    <xf numFmtId="164" fontId="0" fillId="0" borderId="0" xfId="0" applyNumberFormat="1"/>
    <xf numFmtId="2" fontId="0" fillId="2" borderId="1" xfId="2" applyNumberFormat="1" applyFont="1" applyFill="1" applyBorder="1" applyAlignment="1" applyProtection="1"/>
    <xf numFmtId="0" fontId="0" fillId="2" borderId="1" xfId="2" applyFont="1" applyFill="1" applyBorder="1" applyAlignment="1" applyProtection="1"/>
    <xf numFmtId="0" fontId="1" fillId="3" borderId="2" xfId="2" applyAlignment="1" applyProtection="1"/>
    <xf numFmtId="2" fontId="1" fillId="3" borderId="2" xfId="2" applyNumberFormat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5" fillId="0" borderId="0" xfId="0" applyFont="1" applyBorder="1" applyAlignment="1"/>
    <xf numFmtId="2" fontId="6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Alignment="1"/>
    <xf numFmtId="0" fontId="0" fillId="2" borderId="1" xfId="2" applyFont="1" applyFill="1" applyBorder="1" applyAlignment="1" applyProtection="1">
      <alignment horizontal="right"/>
    </xf>
    <xf numFmtId="0" fontId="0" fillId="2" borderId="0" xfId="2" applyFont="1" applyFill="1" applyBorder="1" applyAlignment="1" applyProtection="1">
      <alignment horizontal="right"/>
    </xf>
    <xf numFmtId="2" fontId="1" fillId="3" borderId="2" xfId="2" applyNumberFormat="1" applyAlignment="1" applyProtection="1">
      <alignment horizontal="right"/>
    </xf>
    <xf numFmtId="2" fontId="0" fillId="0" borderId="0" xfId="0" applyNumberFormat="1" applyAlignment="1">
      <alignment horizontal="right"/>
    </xf>
    <xf numFmtId="2" fontId="0" fillId="2" borderId="1" xfId="2" applyNumberFormat="1" applyFont="1" applyFill="1" applyBorder="1" applyAlignment="1" applyProtection="1">
      <alignment horizontal="right"/>
    </xf>
    <xf numFmtId="2" fontId="0" fillId="0" borderId="0" xfId="0" applyNumberFormat="1" applyAlignment="1">
      <alignment horizontal="right"/>
    </xf>
    <xf numFmtId="0" fontId="7" fillId="0" borderId="0" xfId="0" applyFont="1" applyBorder="1" applyAlignment="1"/>
    <xf numFmtId="0" fontId="6" fillId="0" borderId="0" xfId="0" applyFont="1"/>
    <xf numFmtId="165" fontId="7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165" fontId="6" fillId="0" borderId="0" xfId="0" applyNumberFormat="1" applyFont="1" applyAlignment="1">
      <alignment horizontal="right"/>
    </xf>
    <xf numFmtId="0" fontId="4" fillId="0" borderId="0" xfId="0" applyFont="1"/>
    <xf numFmtId="164" fontId="1" fillId="3" borderId="2" xfId="2" applyNumberFormat="1" applyAlignment="1" applyProtection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/>
    <xf numFmtId="2" fontId="0" fillId="0" borderId="0" xfId="0" applyNumberFormat="1" applyBorder="1"/>
    <xf numFmtId="0" fontId="0" fillId="0" borderId="0" xfId="0" applyBorder="1"/>
    <xf numFmtId="164" fontId="0" fillId="2" borderId="1" xfId="2" applyNumberFormat="1" applyFont="1" applyFill="1" applyBorder="1" applyAlignment="1" applyProtection="1"/>
    <xf numFmtId="165" fontId="0" fillId="2" borderId="1" xfId="2" applyNumberFormat="1" applyFont="1" applyFill="1" applyBorder="1" applyAlignment="1" applyProtection="1"/>
    <xf numFmtId="0" fontId="11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2" applyFont="1" applyFill="1" applyBorder="1" applyAlignment="1" applyProtection="1"/>
    <xf numFmtId="0" fontId="0" fillId="0" borderId="0" xfId="0" applyFill="1" applyBorder="1"/>
    <xf numFmtId="0" fontId="1" fillId="0" borderId="0" xfId="2" applyFill="1" applyBorder="1" applyAlignment="1" applyProtection="1"/>
    <xf numFmtId="0" fontId="12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2" fontId="0" fillId="0" borderId="0" xfId="2" applyNumberFormat="1" applyFont="1" applyFill="1" applyBorder="1" applyAlignment="1" applyProtection="1"/>
    <xf numFmtId="0" fontId="10" fillId="0" borderId="0" xfId="0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5" borderId="2" xfId="1" applyAlignment="1" applyProtection="1"/>
    <xf numFmtId="2" fontId="9" fillId="5" borderId="2" xfId="1" applyNumberFormat="1" applyAlignment="1" applyProtection="1"/>
    <xf numFmtId="2" fontId="9" fillId="5" borderId="2" xfId="1" applyNumberFormat="1"/>
    <xf numFmtId="0" fontId="9" fillId="5" borderId="2" xfId="1"/>
    <xf numFmtId="0" fontId="12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0" fillId="0" borderId="5" xfId="0" applyBorder="1"/>
    <xf numFmtId="2" fontId="0" fillId="0" borderId="0" xfId="0" applyNumberFormat="1" applyFill="1" applyBorder="1"/>
    <xf numFmtId="164" fontId="9" fillId="5" borderId="2" xfId="1" applyNumberFormat="1" applyAlignment="1" applyProtection="1"/>
    <xf numFmtId="164" fontId="9" fillId="5" borderId="2" xfId="1" applyNumberFormat="1"/>
    <xf numFmtId="165" fontId="9" fillId="5" borderId="2" xfId="1" applyNumberFormat="1" applyAlignment="1" applyProtection="1"/>
    <xf numFmtId="0" fontId="15" fillId="0" borderId="0" xfId="0" applyFont="1"/>
    <xf numFmtId="0" fontId="16" fillId="0" borderId="0" xfId="0" applyFont="1"/>
    <xf numFmtId="0" fontId="6" fillId="4" borderId="0" xfId="0" applyFont="1" applyFill="1"/>
    <xf numFmtId="165" fontId="6" fillId="0" borderId="0" xfId="0" applyNumberFormat="1" applyFont="1"/>
    <xf numFmtId="0" fontId="6" fillId="2" borderId="1" xfId="2" applyFont="1" applyFill="1" applyBorder="1" applyAlignment="1" applyProtection="1"/>
    <xf numFmtId="0" fontId="17" fillId="3" borderId="2" xfId="2" applyFont="1" applyAlignment="1" applyProtection="1"/>
    <xf numFmtId="2" fontId="6" fillId="0" borderId="0" xfId="0" applyNumberFormat="1" applyFont="1"/>
    <xf numFmtId="2" fontId="6" fillId="4" borderId="0" xfId="0" applyNumberFormat="1" applyFont="1" applyFill="1"/>
    <xf numFmtId="166" fontId="6" fillId="0" borderId="0" xfId="0" applyNumberFormat="1" applyFont="1"/>
    <xf numFmtId="2" fontId="6" fillId="2" borderId="1" xfId="2" applyNumberFormat="1" applyFont="1" applyFill="1" applyBorder="1" applyAlignment="1" applyProtection="1"/>
    <xf numFmtId="0" fontId="6" fillId="0" borderId="3" xfId="0" applyFont="1" applyBorder="1"/>
    <xf numFmtId="0" fontId="18" fillId="0" borderId="0" xfId="0" applyFont="1"/>
    <xf numFmtId="0" fontId="6" fillId="0" borderId="4" xfId="0" applyFont="1" applyBorder="1"/>
    <xf numFmtId="166" fontId="6" fillId="0" borderId="4" xfId="0" applyNumberFormat="1" applyFont="1" applyBorder="1"/>
    <xf numFmtId="2" fontId="6" fillId="0" borderId="0" xfId="0" applyNumberFormat="1" applyFont="1" applyBorder="1"/>
    <xf numFmtId="0" fontId="6" fillId="0" borderId="0" xfId="0" applyFont="1" applyBorder="1"/>
    <xf numFmtId="16" fontId="6" fillId="0" borderId="0" xfId="0" applyNumberFormat="1" applyFont="1" applyBorder="1"/>
    <xf numFmtId="0" fontId="6" fillId="0" borderId="0" xfId="0" applyFont="1" applyAlignment="1">
      <alignment horizontal="right"/>
    </xf>
    <xf numFmtId="2" fontId="7" fillId="2" borderId="1" xfId="2" applyNumberFormat="1" applyFont="1" applyFill="1" applyBorder="1" applyAlignment="1" applyProtection="1"/>
    <xf numFmtId="0" fontId="0" fillId="6" borderId="1" xfId="3" applyFont="1"/>
    <xf numFmtId="166" fontId="9" fillId="5" borderId="2" xfId="1" applyNumberFormat="1"/>
    <xf numFmtId="0" fontId="11" fillId="0" borderId="0" xfId="0" applyFont="1"/>
    <xf numFmtId="0" fontId="0" fillId="8" borderId="0" xfId="0" applyFill="1"/>
    <xf numFmtId="0" fontId="0" fillId="8" borderId="0" xfId="0" applyFill="1" applyAlignment="1">
      <alignment horizontal="right"/>
    </xf>
    <xf numFmtId="2" fontId="8" fillId="0" borderId="1" xfId="2" applyNumberFormat="1" applyFont="1" applyFill="1" applyBorder="1" applyAlignment="1" applyProtection="1"/>
    <xf numFmtId="0" fontId="20" fillId="0" borderId="0" xfId="0" applyFont="1" applyFill="1"/>
    <xf numFmtId="0" fontId="8" fillId="0" borderId="0" xfId="0" applyFont="1" applyFill="1"/>
    <xf numFmtId="0" fontId="21" fillId="0" borderId="0" xfId="0" applyFont="1" applyFill="1"/>
    <xf numFmtId="165" fontId="8" fillId="0" borderId="0" xfId="0" applyNumberFormat="1" applyFont="1" applyFill="1"/>
    <xf numFmtId="0" fontId="8" fillId="0" borderId="1" xfId="2" applyFont="1" applyFill="1" applyBorder="1" applyAlignment="1" applyProtection="1"/>
    <xf numFmtId="0" fontId="22" fillId="0" borderId="0" xfId="1" applyFont="1" applyFill="1" applyBorder="1"/>
    <xf numFmtId="2" fontId="22" fillId="0" borderId="0" xfId="1" applyNumberFormat="1" applyFont="1" applyFill="1" applyBorder="1"/>
    <xf numFmtId="2" fontId="22" fillId="0" borderId="9" xfId="1" applyNumberFormat="1" applyFont="1" applyFill="1" applyBorder="1" applyAlignment="1" applyProtection="1"/>
    <xf numFmtId="2" fontId="22" fillId="0" borderId="2" xfId="1" applyNumberFormat="1" applyFont="1" applyFill="1" applyAlignment="1" applyProtection="1"/>
    <xf numFmtId="2" fontId="22" fillId="0" borderId="2" xfId="1" applyNumberFormat="1" applyFont="1" applyFill="1"/>
    <xf numFmtId="0" fontId="8" fillId="0" borderId="0" xfId="0" applyFont="1" applyFill="1" applyBorder="1"/>
    <xf numFmtId="2" fontId="8" fillId="0" borderId="0" xfId="0" applyNumberFormat="1" applyFont="1" applyFill="1" applyBorder="1"/>
    <xf numFmtId="2" fontId="8" fillId="0" borderId="10" xfId="2" applyNumberFormat="1" applyFont="1" applyFill="1" applyBorder="1" applyAlignment="1" applyProtection="1"/>
    <xf numFmtId="2" fontId="8" fillId="0" borderId="0" xfId="0" applyNumberFormat="1" applyFont="1" applyFill="1"/>
    <xf numFmtId="0" fontId="8" fillId="0" borderId="3" xfId="0" applyFont="1" applyFill="1" applyBorder="1"/>
    <xf numFmtId="0" fontId="23" fillId="0" borderId="0" xfId="0" applyFont="1" applyFill="1"/>
    <xf numFmtId="0" fontId="8" fillId="0" borderId="4" xfId="0" applyFont="1" applyFill="1" applyBorder="1"/>
    <xf numFmtId="166" fontId="8" fillId="0" borderId="0" xfId="0" applyNumberFormat="1" applyFont="1" applyFill="1"/>
    <xf numFmtId="166" fontId="8" fillId="0" borderId="4" xfId="0" applyNumberFormat="1" applyFont="1" applyFill="1" applyBorder="1"/>
    <xf numFmtId="16" fontId="8" fillId="0" borderId="0" xfId="0" applyNumberFormat="1" applyFont="1" applyFill="1" applyBorder="1"/>
    <xf numFmtId="0" fontId="8" fillId="0" borderId="0" xfId="0" applyFont="1" applyFill="1" applyAlignment="1">
      <alignment horizontal="right"/>
    </xf>
    <xf numFmtId="0" fontId="22" fillId="0" borderId="2" xfId="1" applyFont="1" applyFill="1"/>
    <xf numFmtId="0" fontId="8" fillId="7" borderId="0" xfId="0" applyFont="1" applyFill="1"/>
    <xf numFmtId="0" fontId="19" fillId="0" borderId="0" xfId="0" applyFont="1"/>
    <xf numFmtId="0" fontId="19" fillId="6" borderId="3" xfId="3" applyFont="1" applyBorder="1"/>
    <xf numFmtId="0" fontId="19" fillId="8" borderId="3" xfId="0" applyFont="1" applyFill="1" applyBorder="1"/>
    <xf numFmtId="0" fontId="0" fillId="8" borderId="3" xfId="0" applyFill="1" applyBorder="1"/>
    <xf numFmtId="1" fontId="8" fillId="0" borderId="0" xfId="0" applyNumberFormat="1" applyFont="1" applyFill="1"/>
    <xf numFmtId="0" fontId="20" fillId="0" borderId="0" xfId="0" applyFont="1" applyFill="1" applyBorder="1"/>
    <xf numFmtId="0" fontId="24" fillId="0" borderId="0" xfId="0" applyFont="1" applyFill="1" applyBorder="1"/>
    <xf numFmtId="0" fontId="8" fillId="0" borderId="0" xfId="0" applyFont="1" applyFill="1" applyBorder="1" applyAlignment="1">
      <alignment horizontal="right"/>
    </xf>
    <xf numFmtId="0" fontId="8" fillId="0" borderId="0" xfId="2" applyFont="1" applyFill="1" applyBorder="1" applyAlignment="1" applyProtection="1"/>
    <xf numFmtId="164" fontId="8" fillId="0" borderId="0" xfId="2" applyNumberFormat="1" applyFont="1" applyFill="1" applyBorder="1" applyAlignment="1" applyProtection="1"/>
    <xf numFmtId="2" fontId="8" fillId="0" borderId="0" xfId="2" applyNumberFormat="1" applyFont="1" applyFill="1" applyBorder="1" applyAlignment="1" applyProtection="1"/>
    <xf numFmtId="164" fontId="8" fillId="0" borderId="0" xfId="0" applyNumberFormat="1" applyFont="1" applyFill="1" applyBorder="1"/>
    <xf numFmtId="0" fontId="23" fillId="0" borderId="0" xfId="0" applyFont="1" applyFill="1" applyBorder="1"/>
    <xf numFmtId="0" fontId="20" fillId="0" borderId="0" xfId="0" applyFont="1" applyFill="1" applyBorder="1" applyAlignment="1">
      <alignment horizontal="right"/>
    </xf>
    <xf numFmtId="1" fontId="8" fillId="0" borderId="0" xfId="2" applyNumberFormat="1" applyFont="1" applyFill="1" applyBorder="1" applyAlignment="1" applyProtection="1"/>
    <xf numFmtId="0" fontId="25" fillId="0" borderId="0" xfId="0" applyFont="1" applyFill="1" applyBorder="1"/>
    <xf numFmtId="0" fontId="25" fillId="0" borderId="0" xfId="2" applyFont="1" applyFill="1" applyBorder="1" applyAlignment="1" applyProtection="1"/>
    <xf numFmtId="1" fontId="0" fillId="0" borderId="0" xfId="0" applyNumberFormat="1"/>
    <xf numFmtId="0" fontId="8" fillId="9" borderId="0" xfId="0" applyFont="1" applyFill="1"/>
    <xf numFmtId="1" fontId="0" fillId="9" borderId="0" xfId="0" applyNumberFormat="1" applyFill="1"/>
    <xf numFmtId="2" fontId="8" fillId="9" borderId="0" xfId="0" applyNumberFormat="1" applyFont="1" applyFill="1"/>
    <xf numFmtId="2" fontId="8" fillId="9" borderId="0" xfId="0" applyNumberFormat="1" applyFont="1" applyFill="1" applyBorder="1"/>
    <xf numFmtId="2" fontId="25" fillId="0" borderId="0" xfId="0" applyNumberFormat="1" applyFont="1" applyFill="1" applyBorder="1"/>
    <xf numFmtId="0" fontId="25" fillId="9" borderId="0" xfId="0" applyFont="1" applyFill="1"/>
    <xf numFmtId="0" fontId="25" fillId="0" borderId="0" xfId="0" applyFont="1" applyFill="1"/>
    <xf numFmtId="2" fontId="25" fillId="9" borderId="0" xfId="0" applyNumberFormat="1" applyFont="1" applyFill="1" applyBorder="1"/>
    <xf numFmtId="0" fontId="8" fillId="0" borderId="5" xfId="0" applyFont="1" applyFill="1" applyBorder="1"/>
    <xf numFmtId="0" fontId="26" fillId="6" borderId="1" xfId="3" applyFont="1"/>
    <xf numFmtId="0" fontId="27" fillId="6" borderId="1" xfId="3" applyFont="1"/>
    <xf numFmtId="164" fontId="8" fillId="0" borderId="0" xfId="0" applyNumberFormat="1" applyFont="1" applyFill="1"/>
    <xf numFmtId="0" fontId="19" fillId="0" borderId="0" xfId="0" applyFont="1" applyFill="1"/>
    <xf numFmtId="0" fontId="19" fillId="0" borderId="3" xfId="3" applyFont="1" applyFill="1" applyBorder="1"/>
    <xf numFmtId="0" fontId="19" fillId="0" borderId="3" xfId="0" applyFont="1" applyFill="1" applyBorder="1"/>
    <xf numFmtId="0" fontId="0" fillId="0" borderId="1" xfId="3" applyFont="1" applyFill="1"/>
    <xf numFmtId="0" fontId="0" fillId="0" borderId="3" xfId="0" applyFill="1" applyBorder="1"/>
    <xf numFmtId="0" fontId="0" fillId="0" borderId="0" xfId="0" applyFill="1"/>
    <xf numFmtId="0" fontId="11" fillId="0" borderId="0" xfId="0" applyFont="1" applyFill="1"/>
    <xf numFmtId="1" fontId="11" fillId="0" borderId="0" xfId="0" applyNumberFormat="1" applyFont="1" applyFill="1"/>
    <xf numFmtId="1" fontId="0" fillId="0" borderId="0" xfId="0" applyNumberFormat="1" applyFill="1"/>
    <xf numFmtId="46" fontId="0" fillId="0" borderId="0" xfId="0" applyNumberFormat="1"/>
  </cellXfs>
  <cellStyles count="4">
    <cellStyle name="Explanatory Text" xfId="2" builtinId="53" customBuiltin="1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5B9BD5"/>
      <rgbColor rgb="FF993366"/>
      <rgbColor rgb="FFFFFFCC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B2B2B2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Shrub!$Q$39</c:f>
              <c:strCache>
                <c:ptCount val="1"/>
                <c:pt idx="0">
                  <c:v>c_shrub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Shrub!$J$40:$J$60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</c:numCache>
            </c:numRef>
          </c:xVal>
          <c:yVal>
            <c:numRef>
              <c:f>Shrub!$Q$40:$Q$60</c:f>
              <c:numCache>
                <c:formatCode>0.00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2.6731737800180491</c:v>
                </c:pt>
                <c:pt idx="5">
                  <c:v>3.2598985915850425</c:v>
                </c:pt>
                <c:pt idx="6">
                  <c:v>3.9047874955997481</c:v>
                </c:pt>
                <c:pt idx="7">
                  <c:v>4.6078404920621674</c:v>
                </c:pt>
                <c:pt idx="8">
                  <c:v>5.3690575809722976</c:v>
                </c:pt>
                <c:pt idx="9">
                  <c:v>6.1884387623301382</c:v>
                </c:pt>
                <c:pt idx="10">
                  <c:v>7.0659840361356938</c:v>
                </c:pt>
                <c:pt idx="11">
                  <c:v>8.0016934023889608</c:v>
                </c:pt>
                <c:pt idx="12">
                  <c:v>8.9955668610899409</c:v>
                </c:pt>
                <c:pt idx="13">
                  <c:v>10.047604412238632</c:v>
                </c:pt>
                <c:pt idx="14">
                  <c:v>11.157806055835035</c:v>
                </c:pt>
                <c:pt idx="15">
                  <c:v>12.326171791879155</c:v>
                </c:pt>
                <c:pt idx="16">
                  <c:v>13.552701620370984</c:v>
                </c:pt>
                <c:pt idx="17">
                  <c:v>14.837395541310524</c:v>
                </c:pt>
                <c:pt idx="18">
                  <c:v>16.180253554697781</c:v>
                </c:pt>
                <c:pt idx="19">
                  <c:v>17.581275660532743</c:v>
                </c:pt>
                <c:pt idx="20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F5-4BD4-8312-ADE56AD67F45}"/>
            </c:ext>
          </c:extLst>
        </c:ser>
        <c:ser>
          <c:idx val="1"/>
          <c:order val="1"/>
          <c:tx>
            <c:strRef>
              <c:f>Shrub!$R$39</c:f>
              <c:strCache>
                <c:ptCount val="1"/>
                <c:pt idx="0">
                  <c:v>RevPropCons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Shrub!$J$40:$J$60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</c:numCache>
            </c:numRef>
          </c:xVal>
          <c:yVal>
            <c:numRef>
              <c:f>Shrub!$R$40:$R$60</c:f>
              <c:numCache>
                <c:formatCode>0.00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0.89105792667268302</c:v>
                </c:pt>
                <c:pt idx="5">
                  <c:v>0.81497464789626062</c:v>
                </c:pt>
                <c:pt idx="6">
                  <c:v>0.78095749911994961</c:v>
                </c:pt>
                <c:pt idx="7">
                  <c:v>0.76797341534369457</c:v>
                </c:pt>
                <c:pt idx="8">
                  <c:v>0.7670082258531854</c:v>
                </c:pt>
                <c:pt idx="9">
                  <c:v>0.77355484529126728</c:v>
                </c:pt>
                <c:pt idx="10">
                  <c:v>0.78510933734841037</c:v>
                </c:pt>
                <c:pt idx="11">
                  <c:v>0.80016934023889608</c:v>
                </c:pt>
                <c:pt idx="12">
                  <c:v>0.81777880555363103</c:v>
                </c:pt>
                <c:pt idx="13">
                  <c:v>0.83730036768655269</c:v>
                </c:pt>
                <c:pt idx="14">
                  <c:v>0.85829277352577193</c:v>
                </c:pt>
                <c:pt idx="15">
                  <c:v>0.88044084227708252</c:v>
                </c:pt>
                <c:pt idx="16">
                  <c:v>0.90351344135806555</c:v>
                </c:pt>
                <c:pt idx="17">
                  <c:v>0.92733722133190777</c:v>
                </c:pt>
                <c:pt idx="18">
                  <c:v>0.95177962086457535</c:v>
                </c:pt>
                <c:pt idx="19">
                  <c:v>0.97673753669626351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F5-4BD4-8312-ADE56AD67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92320"/>
        <c:axId val="544396632"/>
      </c:scatterChart>
      <c:valAx>
        <c:axId val="54439232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544396632"/>
        <c:crosses val="autoZero"/>
        <c:crossBetween val="midCat"/>
      </c:valAx>
      <c:valAx>
        <c:axId val="5443966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54439232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Shrub!$Q$7</c:f>
              <c:strCache>
                <c:ptCount val="1"/>
                <c:pt idx="0">
                  <c:v>c_shrub</c:v>
                </c:pt>
              </c:strCache>
            </c:strRef>
          </c:tx>
          <c:spPr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Shrub!$J$8:$J$28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</c:numCache>
            </c:numRef>
          </c:xVal>
          <c:yVal>
            <c:numRef>
              <c:f>Shrub!$Q$8:$Q$28</c:f>
              <c:numCache>
                <c:formatCode>0.00</c:formatCode>
                <c:ptCount val="21"/>
                <c:pt idx="0">
                  <c:v>0</c:v>
                </c:pt>
                <c:pt idx="1">
                  <c:v>0.4094678497599647</c:v>
                </c:pt>
                <c:pt idx="2">
                  <c:v>0.76669362289971199</c:v>
                </c:pt>
                <c:pt idx="3">
                  <c:v>1.4355684133434963</c:v>
                </c:pt>
                <c:pt idx="4">
                  <c:v>2.0719004004658421</c:v>
                </c:pt>
                <c:pt idx="5">
                  <c:v>2.6879794064220817</c:v>
                </c:pt>
                <c:pt idx="6">
                  <c:v>3.2894236297839874</c:v>
                </c:pt>
                <c:pt idx="7">
                  <c:v>3.8794567760368182</c:v>
                </c:pt>
                <c:pt idx="8">
                  <c:v>4.4601664583388727</c:v>
                </c:pt>
                <c:pt idx="9">
                  <c:v>5.03301216590671</c:v>
                </c:pt>
                <c:pt idx="10">
                  <c:v>5.5990700081928795</c:v>
                </c:pt>
                <c:pt idx="11">
                  <c:v>6.1591651736501998</c:v>
                </c:pt>
                <c:pt idx="12">
                  <c:v>6.7139498315026804</c:v>
                </c:pt>
                <c:pt idx="13">
                  <c:v>7.2639519128207706</c:v>
                </c:pt>
                <c:pt idx="14">
                  <c:v>7.8096071955270965</c:v>
                </c:pt>
                <c:pt idx="15">
                  <c:v>8.3512812609932841</c:v>
                </c:pt>
                <c:pt idx="16">
                  <c:v>8.8892850185382866</c:v>
                </c:pt>
                <c:pt idx="17">
                  <c:v>9.4238859872378438</c:v>
                </c:pt>
                <c:pt idx="18">
                  <c:v>9.9553166882525179</c:v>
                </c:pt>
                <c:pt idx="19">
                  <c:v>10.483781014717016</c:v>
                </c:pt>
                <c:pt idx="20">
                  <c:v>11.009459152165011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9-4523-96FC-53E15DC6D6AC}"/>
            </c:ext>
          </c:extLst>
        </c:ser>
        <c:ser>
          <c:idx val="1"/>
          <c:order val="1"/>
          <c:tx>
            <c:strRef>
              <c:f>Shrub!$R$7</c:f>
              <c:strCache>
                <c:ptCount val="1"/>
                <c:pt idx="0">
                  <c:v>RevPropCons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Shrub!$J$8:$J$28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</c:numCache>
            </c:numRef>
          </c:xVal>
          <c:yVal>
            <c:numRef>
              <c:f>Shrub!$R$8:$R$28</c:f>
              <c:numCache>
                <c:formatCode>0.00</c:formatCode>
                <c:ptCount val="21"/>
                <c:pt idx="0">
                  <c:v>0</c:v>
                </c:pt>
                <c:pt idx="1">
                  <c:v>0.81893569951992939</c:v>
                </c:pt>
                <c:pt idx="2">
                  <c:v>0.76669362289971199</c:v>
                </c:pt>
                <c:pt idx="3">
                  <c:v>0.71778420667174814</c:v>
                </c:pt>
                <c:pt idx="4">
                  <c:v>0.69063346682194737</c:v>
                </c:pt>
                <c:pt idx="5">
                  <c:v>0.67199485160552042</c:v>
                </c:pt>
                <c:pt idx="6">
                  <c:v>0.65788472595679748</c:v>
                </c:pt>
                <c:pt idx="7">
                  <c:v>0.64657612933946973</c:v>
                </c:pt>
                <c:pt idx="8">
                  <c:v>0.6371666369055532</c:v>
                </c:pt>
                <c:pt idx="9">
                  <c:v>0.62912652073833875</c:v>
                </c:pt>
                <c:pt idx="10">
                  <c:v>0.62211888979920882</c:v>
                </c:pt>
                <c:pt idx="11">
                  <c:v>0.61591651736501996</c:v>
                </c:pt>
                <c:pt idx="12">
                  <c:v>0.61035907559115277</c:v>
                </c:pt>
                <c:pt idx="13">
                  <c:v>0.60532932606839751</c:v>
                </c:pt>
                <c:pt idx="14">
                  <c:v>0.60073901504054583</c:v>
                </c:pt>
                <c:pt idx="15">
                  <c:v>0.59652009007094886</c:v>
                </c:pt>
                <c:pt idx="16">
                  <c:v>0.59261900123588573</c:v>
                </c:pt>
                <c:pt idx="17">
                  <c:v>0.58899287420236524</c:v>
                </c:pt>
                <c:pt idx="18">
                  <c:v>0.58560686401485396</c:v>
                </c:pt>
                <c:pt idx="19">
                  <c:v>0.58243227859538971</c:v>
                </c:pt>
                <c:pt idx="20">
                  <c:v>0.57944521853500053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99-4523-96FC-53E15DC6D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99376"/>
        <c:axId val="544399768"/>
      </c:scatterChart>
      <c:valAx>
        <c:axId val="54439937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544399768"/>
        <c:crosses val="autoZero"/>
        <c:crossBetween val="midCat"/>
      </c:valAx>
      <c:valAx>
        <c:axId val="54439976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54439937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922560138698264E-2"/>
          <c:y val="8.069756932557344E-2"/>
          <c:w val="0.90449866358448316"/>
          <c:h val="0.664816432728517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EFs!$Q$8</c:f>
              <c:strCache>
                <c:ptCount val="1"/>
                <c:pt idx="0">
                  <c:v>CWD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8-4620-B157-505E280C862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8-4620-B157-505E280C862B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8-4620-B157-505E280C862B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8-4620-B157-505E280C862B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8-4620-B157-505E280C862B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8-4620-B157-505E280C862B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8-4620-B157-505E280C862B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8-4620-B157-505E280C862B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8-4620-B157-505E280C862B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8-4620-B157-505E280C862B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8-4620-B157-505E280C862B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8-4620-B157-505E280C862B}"/>
              </c:ext>
            </c:extLst>
          </c:dPt>
          <c:cat>
            <c:strRef>
              <c:f>EFs!$P$9:$P$43</c:f>
              <c:strCache>
                <c:ptCount val="3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FB266</c:v>
                </c:pt>
                <c:pt idx="4">
                  <c:v>FLM13</c:v>
                </c:pt>
                <c:pt idx="6">
                  <c:v>Q1</c:v>
                </c:pt>
                <c:pt idx="7">
                  <c:v>Q2</c:v>
                </c:pt>
                <c:pt idx="8">
                  <c:v>Q3</c:v>
                </c:pt>
                <c:pt idx="9">
                  <c:v>FB110</c:v>
                </c:pt>
                <c:pt idx="10">
                  <c:v>FLM31</c:v>
                </c:pt>
                <c:pt idx="12">
                  <c:v>Q1</c:v>
                </c:pt>
                <c:pt idx="13">
                  <c:v>Q2</c:v>
                </c:pt>
                <c:pt idx="14">
                  <c:v>Q3</c:v>
                </c:pt>
                <c:pt idx="15">
                  <c:v>FB129</c:v>
                </c:pt>
                <c:pt idx="16">
                  <c:v>FLM13</c:v>
                </c:pt>
                <c:pt idx="18">
                  <c:v>Q1</c:v>
                </c:pt>
                <c:pt idx="19">
                  <c:v>Q2</c:v>
                </c:pt>
                <c:pt idx="20">
                  <c:v>Q3</c:v>
                </c:pt>
                <c:pt idx="21">
                  <c:v>FB279</c:v>
                </c:pt>
                <c:pt idx="22">
                  <c:v>FLM101</c:v>
                </c:pt>
                <c:pt idx="24">
                  <c:v>Q1</c:v>
                </c:pt>
                <c:pt idx="25">
                  <c:v>Q2</c:v>
                </c:pt>
                <c:pt idx="26">
                  <c:v>Q3</c:v>
                </c:pt>
                <c:pt idx="27">
                  <c:v>FB53</c:v>
                </c:pt>
                <c:pt idx="28">
                  <c:v>FLM31</c:v>
                </c:pt>
                <c:pt idx="30">
                  <c:v>Q1</c:v>
                </c:pt>
                <c:pt idx="31">
                  <c:v>Q2</c:v>
                </c:pt>
                <c:pt idx="32">
                  <c:v>Q3</c:v>
                </c:pt>
                <c:pt idx="33">
                  <c:v>FB52</c:v>
                </c:pt>
                <c:pt idx="34">
                  <c:v>FLM21</c:v>
                </c:pt>
              </c:strCache>
            </c:strRef>
          </c:cat>
          <c:val>
            <c:numRef>
              <c:f>EFs!$Q$9:$Q$43</c:f>
              <c:numCache>
                <c:formatCode>0</c:formatCode>
                <c:ptCount val="35"/>
                <c:pt idx="0">
                  <c:v>245.30002985268197</c:v>
                </c:pt>
                <c:pt idx="1">
                  <c:v>419.02122909112961</c:v>
                </c:pt>
                <c:pt idx="2">
                  <c:v>698.62314127304739</c:v>
                </c:pt>
                <c:pt idx="3">
                  <c:v>442.92612539981269</c:v>
                </c:pt>
                <c:pt idx="4">
                  <c:v>223.27308839652275</c:v>
                </c:pt>
                <c:pt idx="6">
                  <c:v>299.06987439934505</c:v>
                </c:pt>
                <c:pt idx="7">
                  <c:v>465.12352911501824</c:v>
                </c:pt>
                <c:pt idx="8">
                  <c:v>722.10116443336096</c:v>
                </c:pt>
                <c:pt idx="9">
                  <c:v>468.53851430197312</c:v>
                </c:pt>
                <c:pt idx="10">
                  <c:v>152.18614096982714</c:v>
                </c:pt>
                <c:pt idx="12">
                  <c:v>189.23145160064036</c:v>
                </c:pt>
                <c:pt idx="13">
                  <c:v>348.58715961018845</c:v>
                </c:pt>
                <c:pt idx="14">
                  <c:v>646.11774402361857</c:v>
                </c:pt>
                <c:pt idx="15">
                  <c:v>319.13291237270397</c:v>
                </c:pt>
                <c:pt idx="16">
                  <c:v>223.27308839652275</c:v>
                </c:pt>
                <c:pt idx="18">
                  <c:v>129.71280931966928</c:v>
                </c:pt>
                <c:pt idx="19">
                  <c:v>270.7777014000817</c:v>
                </c:pt>
                <c:pt idx="20">
                  <c:v>388.29420090395956</c:v>
                </c:pt>
                <c:pt idx="21">
                  <c:v>426.37217281024414</c:v>
                </c:pt>
                <c:pt idx="22">
                  <c:v>133.01759427048887</c:v>
                </c:pt>
                <c:pt idx="24">
                  <c:v>248.45613166191492</c:v>
                </c:pt>
                <c:pt idx="25">
                  <c:v>457.55671876797709</c:v>
                </c:pt>
                <c:pt idx="26">
                  <c:v>706.3496490084982</c:v>
                </c:pt>
                <c:pt idx="27">
                  <c:v>639.74011883683806</c:v>
                </c:pt>
                <c:pt idx="28">
                  <c:v>125.58182813114476</c:v>
                </c:pt>
                <c:pt idx="30">
                  <c:v>378.44644954888605</c:v>
                </c:pt>
                <c:pt idx="31">
                  <c:v>695.54404318225511</c:v>
                </c:pt>
                <c:pt idx="32">
                  <c:v>1333.6783309910229</c:v>
                </c:pt>
                <c:pt idx="33">
                  <c:v>291.78623762423865</c:v>
                </c:pt>
                <c:pt idx="34">
                  <c:v>77.662446344260587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8728-4620-B157-505E280C8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3"/>
        <c:axId val="597593416"/>
        <c:axId val="597598992"/>
      </c:barChart>
      <c:catAx>
        <c:axId val="59759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98992"/>
        <c:crosses val="autoZero"/>
        <c:auto val="1"/>
        <c:lblAlgn val="ctr"/>
        <c:lblOffset val="100"/>
        <c:noMultiLvlLbl val="0"/>
      </c:catAx>
      <c:valAx>
        <c:axId val="597598992"/>
        <c:scaling>
          <c:orientation val="minMax"/>
          <c:max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</a:t>
                </a:r>
                <a:r>
                  <a:rPr lang="en-US" baseline="-25000"/>
                  <a:t>2.5</a:t>
                </a:r>
                <a:r>
                  <a:rPr lang="en-US"/>
                  <a:t> kg/ha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9341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922560138698264E-2"/>
          <c:y val="4.9393221499486474E-2"/>
          <c:w val="0.90449866358448316"/>
          <c:h val="0.696120780554604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EFs!$S$8</c:f>
              <c:strCache>
                <c:ptCount val="1"/>
                <c:pt idx="0">
                  <c:v>Litter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129D-4660-9AA2-65F254A0FA0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129D-4660-9AA2-65F254A0FA0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129D-4660-9AA2-65F254A0FA05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129D-4660-9AA2-65F254A0FA05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129D-4660-9AA2-65F254A0FA05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129D-4660-9AA2-65F254A0FA05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129D-4660-9AA2-65F254A0FA05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29D-4660-9AA2-65F254A0FA05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129D-4660-9AA2-65F254A0FA05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129D-4660-9AA2-65F254A0FA05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129D-4660-9AA2-65F254A0FA05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29D-4660-9AA2-65F254A0FA05}"/>
              </c:ext>
            </c:extLst>
          </c:dPt>
          <c:cat>
            <c:strRef>
              <c:f>EFs!$R$9:$R$43</c:f>
              <c:strCache>
                <c:ptCount val="3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FB266</c:v>
                </c:pt>
                <c:pt idx="4">
                  <c:v>FLM13</c:v>
                </c:pt>
                <c:pt idx="6">
                  <c:v>Q1</c:v>
                </c:pt>
                <c:pt idx="7">
                  <c:v>Q2</c:v>
                </c:pt>
                <c:pt idx="8">
                  <c:v>Q3</c:v>
                </c:pt>
                <c:pt idx="9">
                  <c:v>FB110</c:v>
                </c:pt>
                <c:pt idx="10">
                  <c:v>FLM31</c:v>
                </c:pt>
                <c:pt idx="12">
                  <c:v>Q1</c:v>
                </c:pt>
                <c:pt idx="13">
                  <c:v>Q2</c:v>
                </c:pt>
                <c:pt idx="14">
                  <c:v>Q3</c:v>
                </c:pt>
                <c:pt idx="15">
                  <c:v>FB129</c:v>
                </c:pt>
                <c:pt idx="16">
                  <c:v>FLM13</c:v>
                </c:pt>
                <c:pt idx="18">
                  <c:v>Q1</c:v>
                </c:pt>
                <c:pt idx="19">
                  <c:v>Q2</c:v>
                </c:pt>
                <c:pt idx="20">
                  <c:v>Q3</c:v>
                </c:pt>
                <c:pt idx="21">
                  <c:v>FB279</c:v>
                </c:pt>
                <c:pt idx="22">
                  <c:v>FLM101</c:v>
                </c:pt>
                <c:pt idx="24">
                  <c:v>Q1</c:v>
                </c:pt>
                <c:pt idx="25">
                  <c:v>Q2</c:v>
                </c:pt>
                <c:pt idx="26">
                  <c:v>Q3</c:v>
                </c:pt>
                <c:pt idx="27">
                  <c:v>FB53</c:v>
                </c:pt>
                <c:pt idx="28">
                  <c:v>FLM31</c:v>
                </c:pt>
                <c:pt idx="30">
                  <c:v>Q1</c:v>
                </c:pt>
                <c:pt idx="31">
                  <c:v>Q2</c:v>
                </c:pt>
                <c:pt idx="32">
                  <c:v>Q3</c:v>
                </c:pt>
                <c:pt idx="33">
                  <c:v>FB52</c:v>
                </c:pt>
                <c:pt idx="34">
                  <c:v>FLM21</c:v>
                </c:pt>
              </c:strCache>
            </c:strRef>
          </c:cat>
          <c:val>
            <c:numRef>
              <c:f>EFs!$S$9:$S$43</c:f>
              <c:numCache>
                <c:formatCode>0</c:formatCode>
                <c:ptCount val="35"/>
                <c:pt idx="0">
                  <c:v>143.682987082224</c:v>
                </c:pt>
                <c:pt idx="1">
                  <c:v>206.97456562694396</c:v>
                </c:pt>
                <c:pt idx="2">
                  <c:v>294.91654844697598</c:v>
                </c:pt>
                <c:pt idx="3">
                  <c:v>61.959124259567993</c:v>
                </c:pt>
                <c:pt idx="4">
                  <c:v>55.518928548000005</c:v>
                </c:pt>
                <c:pt idx="6">
                  <c:v>129.91429280231998</c:v>
                </c:pt>
                <c:pt idx="7">
                  <c:v>196.53700705992</c:v>
                </c:pt>
                <c:pt idx="8">
                  <c:v>282.03615702383996</c:v>
                </c:pt>
                <c:pt idx="9">
                  <c:v>65.51233568664</c:v>
                </c:pt>
                <c:pt idx="10">
                  <c:v>41.528158553903999</c:v>
                </c:pt>
                <c:pt idx="12">
                  <c:v>69.953849970480007</c:v>
                </c:pt>
                <c:pt idx="13">
                  <c:v>154.34262136343997</c:v>
                </c:pt>
                <c:pt idx="14">
                  <c:v>259.82858560463995</c:v>
                </c:pt>
                <c:pt idx="15">
                  <c:v>20.653041419856002</c:v>
                </c:pt>
                <c:pt idx="16">
                  <c:v>55.518928548000005</c:v>
                </c:pt>
                <c:pt idx="18">
                  <c:v>64.745040794400012</c:v>
                </c:pt>
                <c:pt idx="19">
                  <c:v>137.54658511439999</c:v>
                </c:pt>
                <c:pt idx="20">
                  <c:v>228.95751295440002</c:v>
                </c:pt>
                <c:pt idx="21">
                  <c:v>10.757378714400003</c:v>
                </c:pt>
                <c:pt idx="22">
                  <c:v>196.4422164744</c:v>
                </c:pt>
                <c:pt idx="24">
                  <c:v>92.666978194292255</c:v>
                </c:pt>
                <c:pt idx="25">
                  <c:v>162.71187185810575</c:v>
                </c:pt>
                <c:pt idx="26">
                  <c:v>306.7367655713403</c:v>
                </c:pt>
                <c:pt idx="27">
                  <c:v>35.739105815837057</c:v>
                </c:pt>
                <c:pt idx="28">
                  <c:v>45.445701567002232</c:v>
                </c:pt>
                <c:pt idx="30">
                  <c:v>118.90102076500892</c:v>
                </c:pt>
                <c:pt idx="31">
                  <c:v>188.42123357740809</c:v>
                </c:pt>
                <c:pt idx="32">
                  <c:v>326.14995707367069</c:v>
                </c:pt>
                <c:pt idx="33">
                  <c:v>45.70804199270939</c:v>
                </c:pt>
                <c:pt idx="34">
                  <c:v>26.819531341793379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29D-4660-9AA2-65F254A0F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3"/>
        <c:axId val="597593416"/>
        <c:axId val="597598992"/>
      </c:barChart>
      <c:catAx>
        <c:axId val="59759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98992"/>
        <c:crosses val="autoZero"/>
        <c:auto val="1"/>
        <c:lblAlgn val="ctr"/>
        <c:lblOffset val="100"/>
        <c:noMultiLvlLbl val="0"/>
      </c:catAx>
      <c:valAx>
        <c:axId val="597598992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</a:t>
                </a:r>
                <a:r>
                  <a:rPr lang="en-US" baseline="-25000"/>
                  <a:t>2.5</a:t>
                </a:r>
                <a:r>
                  <a:rPr lang="en-US"/>
                  <a:t> kg/ha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93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922560138698264E-2"/>
          <c:y val="9.4610612803834301E-2"/>
          <c:w val="0.90449866358448316"/>
          <c:h val="0.65090338925025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EFs!$U$8</c:f>
              <c:strCache>
                <c:ptCount val="1"/>
                <c:pt idx="0">
                  <c:v>Duff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8053-4BD0-A24A-CF39C4B231D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2A7-4FCC-B0D2-43211434163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8053-4BD0-A24A-CF39C4B231D5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2A7-4FCC-B0D2-432114341637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8053-4BD0-A24A-CF39C4B231D5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72A7-4FCC-B0D2-432114341637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8053-4BD0-A24A-CF39C4B231D5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2A7-4FCC-B0D2-432114341637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8053-4BD0-A24A-CF39C4B231D5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2A7-4FCC-B0D2-432114341637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8053-4BD0-A24A-CF39C4B231D5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2A7-4FCC-B0D2-432114341637}"/>
              </c:ext>
            </c:extLst>
          </c:dPt>
          <c:dLbls>
            <c:dLbl>
              <c:idx val="21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8053-4BD0-A24A-CF39C4B231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EFs!$T$9:$T$43</c:f>
              <c:strCache>
                <c:ptCount val="3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FB266</c:v>
                </c:pt>
                <c:pt idx="4">
                  <c:v>FLM13</c:v>
                </c:pt>
                <c:pt idx="6">
                  <c:v>Q1</c:v>
                </c:pt>
                <c:pt idx="7">
                  <c:v>Q2</c:v>
                </c:pt>
                <c:pt idx="8">
                  <c:v>Q3</c:v>
                </c:pt>
                <c:pt idx="9">
                  <c:v>FB110</c:v>
                </c:pt>
                <c:pt idx="10">
                  <c:v>FLM31</c:v>
                </c:pt>
                <c:pt idx="12">
                  <c:v>Q1</c:v>
                </c:pt>
                <c:pt idx="13">
                  <c:v>Q2</c:v>
                </c:pt>
                <c:pt idx="14">
                  <c:v>Q3</c:v>
                </c:pt>
                <c:pt idx="15">
                  <c:v>FB129</c:v>
                </c:pt>
                <c:pt idx="16">
                  <c:v>FLM13</c:v>
                </c:pt>
                <c:pt idx="18">
                  <c:v>Q1</c:v>
                </c:pt>
                <c:pt idx="19">
                  <c:v>Q2</c:v>
                </c:pt>
                <c:pt idx="20">
                  <c:v>Q3</c:v>
                </c:pt>
                <c:pt idx="21">
                  <c:v>FB279</c:v>
                </c:pt>
                <c:pt idx="22">
                  <c:v>FLM101</c:v>
                </c:pt>
                <c:pt idx="24">
                  <c:v>Q1</c:v>
                </c:pt>
                <c:pt idx="25">
                  <c:v>Q2</c:v>
                </c:pt>
                <c:pt idx="26">
                  <c:v>Q3</c:v>
                </c:pt>
                <c:pt idx="27">
                  <c:v>FB53</c:v>
                </c:pt>
                <c:pt idx="28">
                  <c:v>FLM31</c:v>
                </c:pt>
                <c:pt idx="30">
                  <c:v>Q1</c:v>
                </c:pt>
                <c:pt idx="31">
                  <c:v>Q2</c:v>
                </c:pt>
                <c:pt idx="32">
                  <c:v>Q3</c:v>
                </c:pt>
                <c:pt idx="33">
                  <c:v>FB52</c:v>
                </c:pt>
                <c:pt idx="34">
                  <c:v>FLM21</c:v>
                </c:pt>
              </c:strCache>
            </c:strRef>
          </c:cat>
          <c:val>
            <c:numRef>
              <c:f>EFs!$U$9:$U$43</c:f>
              <c:numCache>
                <c:formatCode>0</c:formatCode>
                <c:ptCount val="35"/>
                <c:pt idx="0">
                  <c:v>34.716769721500562</c:v>
                </c:pt>
                <c:pt idx="1">
                  <c:v>46.163015384966165</c:v>
                </c:pt>
                <c:pt idx="2">
                  <c:v>84.38469706945898</c:v>
                </c:pt>
                <c:pt idx="3">
                  <c:v>51.261490591996562</c:v>
                </c:pt>
                <c:pt idx="4">
                  <c:v>28.858749119999999</c:v>
                </c:pt>
                <c:pt idx="6">
                  <c:v>47.952546417897352</c:v>
                </c:pt>
                <c:pt idx="7">
                  <c:v>87.491052824735732</c:v>
                </c:pt>
                <c:pt idx="8">
                  <c:v>140.70427750208614</c:v>
                </c:pt>
                <c:pt idx="9">
                  <c:v>53.692551617865355</c:v>
                </c:pt>
                <c:pt idx="10">
                  <c:v>51.632902693170962</c:v>
                </c:pt>
                <c:pt idx="12">
                  <c:v>34.716769721500562</c:v>
                </c:pt>
                <c:pt idx="13">
                  <c:v>38.599714415596566</c:v>
                </c:pt>
                <c:pt idx="14">
                  <c:v>53.118551097868547</c:v>
                </c:pt>
                <c:pt idx="15">
                  <c:v>19.23916608</c:v>
                </c:pt>
                <c:pt idx="16">
                  <c:v>28.858749119999999</c:v>
                </c:pt>
                <c:pt idx="18">
                  <c:v>834.80105471399986</c:v>
                </c:pt>
                <c:pt idx="19">
                  <c:v>1917.8215153679998</c:v>
                </c:pt>
                <c:pt idx="20">
                  <c:v>2817.2902574189998</c:v>
                </c:pt>
                <c:pt idx="21">
                  <c:v>11169.873267299998</c:v>
                </c:pt>
                <c:pt idx="22">
                  <c:v>3265.7182105184993</c:v>
                </c:pt>
                <c:pt idx="24">
                  <c:v>107.17175744455642</c:v>
                </c:pt>
                <c:pt idx="25">
                  <c:v>347.83377279749999</c:v>
                </c:pt>
                <c:pt idx="26">
                  <c:v>700.56661281749996</c:v>
                </c:pt>
                <c:pt idx="27">
                  <c:v>333.13657112999994</c:v>
                </c:pt>
                <c:pt idx="28">
                  <c:v>223.56418844208918</c:v>
                </c:pt>
                <c:pt idx="30">
                  <c:v>191.93581045362919</c:v>
                </c:pt>
                <c:pt idx="31">
                  <c:v>476.51593850849991</c:v>
                </c:pt>
                <c:pt idx="32">
                  <c:v>981.44646690750005</c:v>
                </c:pt>
                <c:pt idx="33">
                  <c:v>231.57671086583238</c:v>
                </c:pt>
                <c:pt idx="34">
                  <c:v>54.457794130456392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053-4BD0-A24A-CF39C4B23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3"/>
        <c:axId val="597593416"/>
        <c:axId val="597598992"/>
      </c:barChart>
      <c:catAx>
        <c:axId val="59759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98992"/>
        <c:crosses val="autoZero"/>
        <c:auto val="1"/>
        <c:lblAlgn val="ctr"/>
        <c:lblOffset val="100"/>
        <c:noMultiLvlLbl val="0"/>
      </c:catAx>
      <c:valAx>
        <c:axId val="597598992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</a:t>
                </a:r>
                <a:r>
                  <a:rPr lang="en-US" baseline="-25000"/>
                  <a:t>2.5</a:t>
                </a:r>
                <a:r>
                  <a:rPr lang="en-US"/>
                  <a:t> kg/ha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93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CWD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5460837564476375E-2"/>
          <c:y val="0.15374105150228803"/>
          <c:w val="0.90449866358448316"/>
          <c:h val="0.59177295446764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Loading_Charts!$G$3</c:f>
              <c:strCache>
                <c:ptCount val="1"/>
                <c:pt idx="0">
                  <c:v>CWD</c:v>
                </c:pt>
              </c:strCache>
            </c:strRef>
          </c:tx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A-9E90-4EC9-848F-BB91F80CB9A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20-9E90-4EC9-848F-BB91F80CB9A6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B-9E90-4EC9-848F-BB91F80CB9A6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21-9E90-4EC9-848F-BB91F80CB9A6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C-9E90-4EC9-848F-BB91F80CB9A6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22-9E90-4EC9-848F-BB91F80CB9A6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D-9E90-4EC9-848F-BB91F80CB9A6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23-9E90-4EC9-848F-BB91F80CB9A6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E-9E90-4EC9-848F-BB91F80CB9A6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24-9E90-4EC9-848F-BB91F80CB9A6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F-9E90-4EC9-848F-BB91F80CB9A6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25-9E90-4EC9-848F-BB91F80CB9A6}"/>
              </c:ext>
            </c:extLst>
          </c:dPt>
          <c:cat>
            <c:strRef>
              <c:f>Loading_Charts!$F$4:$F$38</c:f>
              <c:strCache>
                <c:ptCount val="3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FB266</c:v>
                </c:pt>
                <c:pt idx="4">
                  <c:v>FLM13</c:v>
                </c:pt>
                <c:pt idx="6">
                  <c:v>Q1</c:v>
                </c:pt>
                <c:pt idx="7">
                  <c:v>Q2</c:v>
                </c:pt>
                <c:pt idx="8">
                  <c:v>Q3</c:v>
                </c:pt>
                <c:pt idx="9">
                  <c:v>FB110</c:v>
                </c:pt>
                <c:pt idx="10">
                  <c:v>FLM31</c:v>
                </c:pt>
                <c:pt idx="12">
                  <c:v>Q1</c:v>
                </c:pt>
                <c:pt idx="13">
                  <c:v>Q2</c:v>
                </c:pt>
                <c:pt idx="14">
                  <c:v>Q3</c:v>
                </c:pt>
                <c:pt idx="15">
                  <c:v>FB129</c:v>
                </c:pt>
                <c:pt idx="16">
                  <c:v>FLM13</c:v>
                </c:pt>
                <c:pt idx="18">
                  <c:v>Q1</c:v>
                </c:pt>
                <c:pt idx="19">
                  <c:v>Q2</c:v>
                </c:pt>
                <c:pt idx="20">
                  <c:v>Q3</c:v>
                </c:pt>
                <c:pt idx="21">
                  <c:v>FB279</c:v>
                </c:pt>
                <c:pt idx="22">
                  <c:v>FLM101</c:v>
                </c:pt>
                <c:pt idx="24">
                  <c:v>Q1</c:v>
                </c:pt>
                <c:pt idx="25">
                  <c:v>Q2</c:v>
                </c:pt>
                <c:pt idx="26">
                  <c:v>Q3</c:v>
                </c:pt>
                <c:pt idx="27">
                  <c:v>FB53</c:v>
                </c:pt>
                <c:pt idx="28">
                  <c:v>FLM31</c:v>
                </c:pt>
                <c:pt idx="30">
                  <c:v>Q1</c:v>
                </c:pt>
                <c:pt idx="31">
                  <c:v>Q2</c:v>
                </c:pt>
                <c:pt idx="32">
                  <c:v>Q3</c:v>
                </c:pt>
                <c:pt idx="33">
                  <c:v>FB52</c:v>
                </c:pt>
                <c:pt idx="34">
                  <c:v>FLM21</c:v>
                </c:pt>
              </c:strCache>
            </c:strRef>
          </c:cat>
          <c:val>
            <c:numRef>
              <c:f>Loading_Charts!$G$4:$G$38</c:f>
              <c:numCache>
                <c:formatCode>0.00</c:formatCode>
                <c:ptCount val="35"/>
                <c:pt idx="0">
                  <c:v>2.2416999999999998</c:v>
                </c:pt>
                <c:pt idx="1">
                  <c:v>14.212377999999999</c:v>
                </c:pt>
                <c:pt idx="2">
                  <c:v>28.895512999999998</c:v>
                </c:pt>
                <c:pt idx="3">
                  <c:v>15.46773</c:v>
                </c:pt>
                <c:pt idx="4">
                  <c:v>4.9989909999999993</c:v>
                </c:pt>
                <c:pt idx="6">
                  <c:v>7.913200999999999</c:v>
                </c:pt>
                <c:pt idx="7">
                  <c:v>16.633413999999998</c:v>
                </c:pt>
                <c:pt idx="8">
                  <c:v>30.128447999999995</c:v>
                </c:pt>
                <c:pt idx="9">
                  <c:v>16.812749999999998</c:v>
                </c:pt>
                <c:pt idx="10">
                  <c:v>3.4073839999999995</c:v>
                </c:pt>
                <c:pt idx="12">
                  <c:v>4.2368129999999997</c:v>
                </c:pt>
                <c:pt idx="13">
                  <c:v>10.513572999999999</c:v>
                </c:pt>
                <c:pt idx="14">
                  <c:v>26.138221999999999</c:v>
                </c:pt>
                <c:pt idx="15">
                  <c:v>8.9667999999999992</c:v>
                </c:pt>
                <c:pt idx="16">
                  <c:v>4.9989909999999993</c:v>
                </c:pt>
                <c:pt idx="18">
                  <c:v>3.519469</c:v>
                </c:pt>
                <c:pt idx="19">
                  <c:v>9.5496419999999986</c:v>
                </c:pt>
                <c:pt idx="20">
                  <c:v>17.574928</c:v>
                </c:pt>
                <c:pt idx="21">
                  <c:v>20.1753</c:v>
                </c:pt>
                <c:pt idx="22">
                  <c:v>3.609137</c:v>
                </c:pt>
                <c:pt idx="24">
                  <c:v>8.0252859999999995</c:v>
                </c:pt>
                <c:pt idx="25">
                  <c:v>22.304914999999998</c:v>
                </c:pt>
                <c:pt idx="26">
                  <c:v>43.444145999999996</c:v>
                </c:pt>
                <c:pt idx="27">
                  <c:v>34.74635</c:v>
                </c:pt>
                <c:pt idx="28">
                  <c:v>3.4073839999999995</c:v>
                </c:pt>
                <c:pt idx="30">
                  <c:v>16.902417999999997</c:v>
                </c:pt>
                <c:pt idx="31">
                  <c:v>38.557239999999993</c:v>
                </c:pt>
                <c:pt idx="32">
                  <c:v>82.135887999999994</c:v>
                </c:pt>
                <c:pt idx="33">
                  <c:v>10.98433</c:v>
                </c:pt>
                <c:pt idx="34">
                  <c:v>2.1071979999999999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E90-4EC9-848F-BB91F80CB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3"/>
        <c:axId val="597593416"/>
        <c:axId val="597598992"/>
      </c:barChart>
      <c:catAx>
        <c:axId val="59759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98992"/>
        <c:crosses val="autoZero"/>
        <c:auto val="1"/>
        <c:lblAlgn val="ctr"/>
        <c:lblOffset val="100"/>
        <c:noMultiLvlLbl val="0"/>
      </c:catAx>
      <c:valAx>
        <c:axId val="59759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Mg/ha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9341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Litter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8922560138698264E-2"/>
          <c:y val="0.15374093264248706"/>
          <c:w val="0.90449866358448316"/>
          <c:h val="0.59177295446764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Loading_Charts!$I$3</c:f>
              <c:strCache>
                <c:ptCount val="1"/>
                <c:pt idx="0">
                  <c:v>Litter</c:v>
                </c:pt>
              </c:strCache>
            </c:strRef>
          </c:tx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2-4A99-463C-95F4-517DEE4C4EF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D-4A99-463C-95F4-517DEE4C4EF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4A99-463C-95F4-517DEE4C4EF5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C-4A99-463C-95F4-517DEE4C4EF5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4-4A99-463C-95F4-517DEE4C4EF5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4A99-463C-95F4-517DEE4C4EF5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5-4A99-463C-95F4-517DEE4C4EF5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A-4A99-463C-95F4-517DEE4C4EF5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6-4A99-463C-95F4-517DEE4C4EF5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9-4A99-463C-95F4-517DEE4C4EF5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7-4A99-463C-95F4-517DEE4C4EF5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8-4A99-463C-95F4-517DEE4C4EF5}"/>
              </c:ext>
            </c:extLst>
          </c:dPt>
          <c:cat>
            <c:strRef>
              <c:f>Loading_Charts!$H$4:$H$38</c:f>
              <c:strCache>
                <c:ptCount val="3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FB266</c:v>
                </c:pt>
                <c:pt idx="4">
                  <c:v>FLM13</c:v>
                </c:pt>
                <c:pt idx="6">
                  <c:v>Q1</c:v>
                </c:pt>
                <c:pt idx="7">
                  <c:v>Q2</c:v>
                </c:pt>
                <c:pt idx="8">
                  <c:v>Q3</c:v>
                </c:pt>
                <c:pt idx="9">
                  <c:v>FB110</c:v>
                </c:pt>
                <c:pt idx="10">
                  <c:v>FLM31</c:v>
                </c:pt>
                <c:pt idx="12">
                  <c:v>Q1</c:v>
                </c:pt>
                <c:pt idx="13">
                  <c:v>Q2</c:v>
                </c:pt>
                <c:pt idx="14">
                  <c:v>Q3</c:v>
                </c:pt>
                <c:pt idx="15">
                  <c:v>FB129</c:v>
                </c:pt>
                <c:pt idx="16">
                  <c:v>FLM13</c:v>
                </c:pt>
                <c:pt idx="18">
                  <c:v>Q1</c:v>
                </c:pt>
                <c:pt idx="19">
                  <c:v>Q2</c:v>
                </c:pt>
                <c:pt idx="20">
                  <c:v>Q3</c:v>
                </c:pt>
                <c:pt idx="21">
                  <c:v>FB279</c:v>
                </c:pt>
                <c:pt idx="22">
                  <c:v>FLM101</c:v>
                </c:pt>
                <c:pt idx="24">
                  <c:v>Q1</c:v>
                </c:pt>
                <c:pt idx="25">
                  <c:v>Q2</c:v>
                </c:pt>
                <c:pt idx="26">
                  <c:v>Q3</c:v>
                </c:pt>
                <c:pt idx="27">
                  <c:v>FB53</c:v>
                </c:pt>
                <c:pt idx="28">
                  <c:v>FLM31</c:v>
                </c:pt>
                <c:pt idx="30">
                  <c:v>Q1</c:v>
                </c:pt>
                <c:pt idx="31">
                  <c:v>Q2</c:v>
                </c:pt>
                <c:pt idx="32">
                  <c:v>Q3</c:v>
                </c:pt>
                <c:pt idx="33">
                  <c:v>FB52</c:v>
                </c:pt>
                <c:pt idx="34">
                  <c:v>FLM21</c:v>
                </c:pt>
              </c:strCache>
            </c:strRef>
          </c:cat>
          <c:val>
            <c:numRef>
              <c:f>Loading_Charts!$I$4:$I$38</c:f>
              <c:numCache>
                <c:formatCode>0.00</c:formatCode>
                <c:ptCount val="35"/>
                <c:pt idx="0">
                  <c:v>14.503798999999999</c:v>
                </c:pt>
                <c:pt idx="1">
                  <c:v>20.892643999999997</c:v>
                </c:pt>
                <c:pt idx="2">
                  <c:v>29.769775999999997</c:v>
                </c:pt>
                <c:pt idx="3">
                  <c:v>6.2543429999999995</c:v>
                </c:pt>
                <c:pt idx="4">
                  <c:v>5.6042499999999995</c:v>
                </c:pt>
                <c:pt idx="6">
                  <c:v>13.113944999999998</c:v>
                </c:pt>
                <c:pt idx="7">
                  <c:v>19.839044999999999</c:v>
                </c:pt>
                <c:pt idx="8">
                  <c:v>28.469589999999997</c:v>
                </c:pt>
                <c:pt idx="9">
                  <c:v>6.6130149999999999</c:v>
                </c:pt>
                <c:pt idx="10">
                  <c:v>4.1919789999999999</c:v>
                </c:pt>
                <c:pt idx="12">
                  <c:v>7.0613549999999989</c:v>
                </c:pt>
                <c:pt idx="13">
                  <c:v>15.579814999999998</c:v>
                </c:pt>
                <c:pt idx="14">
                  <c:v>26.227889999999995</c:v>
                </c:pt>
                <c:pt idx="15">
                  <c:v>2.084781</c:v>
                </c:pt>
                <c:pt idx="16">
                  <c:v>5.6042499999999995</c:v>
                </c:pt>
                <c:pt idx="18">
                  <c:v>7.9580349999999989</c:v>
                </c:pt>
                <c:pt idx="19">
                  <c:v>15.938486999999999</c:v>
                </c:pt>
                <c:pt idx="20">
                  <c:v>25.958885999999996</c:v>
                </c:pt>
                <c:pt idx="21">
                  <c:v>2.0399469999999997</c:v>
                </c:pt>
                <c:pt idx="22">
                  <c:v>22.394582999999997</c:v>
                </c:pt>
                <c:pt idx="24">
                  <c:v>8.2270389999999995</c:v>
                </c:pt>
                <c:pt idx="25">
                  <c:v>14.212377999999999</c:v>
                </c:pt>
                <c:pt idx="26">
                  <c:v>26.519310999999998</c:v>
                </c:pt>
                <c:pt idx="27">
                  <c:v>3.3625499999999997</c:v>
                </c:pt>
                <c:pt idx="28">
                  <c:v>4.1919789999999999</c:v>
                </c:pt>
                <c:pt idx="30">
                  <c:v>10.468738999999999</c:v>
                </c:pt>
                <c:pt idx="31">
                  <c:v>16.409243999999997</c:v>
                </c:pt>
                <c:pt idx="32">
                  <c:v>28.178168999999997</c:v>
                </c:pt>
                <c:pt idx="33">
                  <c:v>4.2143959999999998</c:v>
                </c:pt>
                <c:pt idx="34">
                  <c:v>2.6003719999999997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99-463C-95F4-517DEE4C4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3"/>
        <c:axId val="597593416"/>
        <c:axId val="597598992"/>
      </c:barChart>
      <c:catAx>
        <c:axId val="59759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98992"/>
        <c:crosses val="autoZero"/>
        <c:auto val="1"/>
        <c:lblAlgn val="ctr"/>
        <c:lblOffset val="100"/>
        <c:noMultiLvlLbl val="0"/>
      </c:catAx>
      <c:valAx>
        <c:axId val="59759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Mg/ha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9341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Duff</a:t>
            </a:r>
          </a:p>
        </c:rich>
      </c:tx>
      <c:layout>
        <c:manualLayout>
          <c:xMode val="edge"/>
          <c:yMode val="edge"/>
          <c:x val="0.41739997028673309"/>
          <c:y val="2.075526276652944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8922560138698264E-2"/>
          <c:y val="0.15374093264248706"/>
          <c:w val="0.90449866358448316"/>
          <c:h val="0.59177295446764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Loading_Charts!$K$3</c:f>
              <c:strCache>
                <c:ptCount val="1"/>
                <c:pt idx="0">
                  <c:v>Duff</c:v>
                </c:pt>
              </c:strCache>
            </c:strRef>
          </c:tx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2-F1C7-4224-A34B-28A5575DCAC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D-F1C7-4224-A34B-28A5575DCAC1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F1C7-4224-A34B-28A5575DCAC1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C-F1C7-4224-A34B-28A5575DCAC1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4-F1C7-4224-A34B-28A5575DCAC1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B-F1C7-4224-A34B-28A5575DCAC1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5-F1C7-4224-A34B-28A5575DCAC1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A-F1C7-4224-A34B-28A5575DCAC1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6-F1C7-4224-A34B-28A5575DCAC1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9-F1C7-4224-A34B-28A5575DCAC1}"/>
              </c:ext>
            </c:extLst>
          </c:dPt>
          <c:dPt>
            <c:idx val="3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7-F1C7-4224-A34B-28A5575DCAC1}"/>
              </c:ext>
            </c:extLst>
          </c:dPt>
          <c:dPt>
            <c:idx val="34"/>
            <c:invertIfNegative val="0"/>
            <c:bubble3D val="0"/>
            <c:spPr>
              <a:solidFill>
                <a:schemeClr val="accent6"/>
              </a:solidFill>
            </c:spPr>
            <c:extLst>
              <c:ext xmlns:c16="http://schemas.microsoft.com/office/drawing/2014/chart" uri="{C3380CC4-5D6E-409C-BE32-E72D297353CC}">
                <c16:uniqueId val="{00000008-F1C7-4224-A34B-28A5575DCAC1}"/>
              </c:ext>
            </c:extLst>
          </c:dPt>
          <c:cat>
            <c:strRef>
              <c:f>Loading_Charts!$J$4:$J$38</c:f>
              <c:strCache>
                <c:ptCount val="35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FB266</c:v>
                </c:pt>
                <c:pt idx="4">
                  <c:v>FLM13</c:v>
                </c:pt>
                <c:pt idx="6">
                  <c:v>Q1</c:v>
                </c:pt>
                <c:pt idx="7">
                  <c:v>Q2</c:v>
                </c:pt>
                <c:pt idx="8">
                  <c:v>Q3</c:v>
                </c:pt>
                <c:pt idx="9">
                  <c:v>FB110</c:v>
                </c:pt>
                <c:pt idx="10">
                  <c:v>FLM31</c:v>
                </c:pt>
                <c:pt idx="12">
                  <c:v>Q1</c:v>
                </c:pt>
                <c:pt idx="13">
                  <c:v>Q2</c:v>
                </c:pt>
                <c:pt idx="14">
                  <c:v>Q3</c:v>
                </c:pt>
                <c:pt idx="15">
                  <c:v>FB129</c:v>
                </c:pt>
                <c:pt idx="16">
                  <c:v>FLM13</c:v>
                </c:pt>
                <c:pt idx="18">
                  <c:v>Q1</c:v>
                </c:pt>
                <c:pt idx="19">
                  <c:v>Q2</c:v>
                </c:pt>
                <c:pt idx="20">
                  <c:v>Q3</c:v>
                </c:pt>
                <c:pt idx="21">
                  <c:v>FB279</c:v>
                </c:pt>
                <c:pt idx="22">
                  <c:v>FLM101</c:v>
                </c:pt>
                <c:pt idx="24">
                  <c:v>Q1</c:v>
                </c:pt>
                <c:pt idx="25">
                  <c:v>Q2</c:v>
                </c:pt>
                <c:pt idx="26">
                  <c:v>Q3</c:v>
                </c:pt>
                <c:pt idx="27">
                  <c:v>FB53</c:v>
                </c:pt>
                <c:pt idx="28">
                  <c:v>FLM31</c:v>
                </c:pt>
                <c:pt idx="30">
                  <c:v>Q1</c:v>
                </c:pt>
                <c:pt idx="31">
                  <c:v>Q2</c:v>
                </c:pt>
                <c:pt idx="32">
                  <c:v>Q3</c:v>
                </c:pt>
                <c:pt idx="33">
                  <c:v>FB52</c:v>
                </c:pt>
                <c:pt idx="34">
                  <c:v>FLM21</c:v>
                </c:pt>
              </c:strCache>
            </c:strRef>
          </c:cat>
          <c:val>
            <c:numRef>
              <c:f>Loading_Charts!$K$4:$K$38</c:f>
              <c:numCache>
                <c:formatCode>0.00</c:formatCode>
                <c:ptCount val="35"/>
                <c:pt idx="0">
                  <c:v>5.1559099999999995</c:v>
                </c:pt>
                <c:pt idx="1">
                  <c:v>12.755272999999999</c:v>
                </c:pt>
                <c:pt idx="2">
                  <c:v>38.131317000000003</c:v>
                </c:pt>
                <c:pt idx="3">
                  <c:v>16.140239999999999</c:v>
                </c:pt>
                <c:pt idx="4">
                  <c:v>2.6900399999999998</c:v>
                </c:pt>
                <c:pt idx="6">
                  <c:v>13.943373999999999</c:v>
                </c:pt>
                <c:pt idx="7">
                  <c:v>40.193680999999998</c:v>
                </c:pt>
                <c:pt idx="8">
                  <c:v>75.52287299999999</c:v>
                </c:pt>
                <c:pt idx="9">
                  <c:v>17.754263999999999</c:v>
                </c:pt>
                <c:pt idx="10">
                  <c:v>16.386826999999997</c:v>
                </c:pt>
                <c:pt idx="12">
                  <c:v>5.1559099999999995</c:v>
                </c:pt>
                <c:pt idx="13">
                  <c:v>7.7338649999999998</c:v>
                </c:pt>
                <c:pt idx="14">
                  <c:v>17.373175</c:v>
                </c:pt>
                <c:pt idx="15">
                  <c:v>1.7933599999999998</c:v>
                </c:pt>
                <c:pt idx="16">
                  <c:v>2.6900399999999998</c:v>
                </c:pt>
                <c:pt idx="18">
                  <c:v>57.297851999999992</c:v>
                </c:pt>
                <c:pt idx="19">
                  <c:v>131.63262399999999</c:v>
                </c:pt>
                <c:pt idx="20">
                  <c:v>193.36904200000001</c:v>
                </c:pt>
                <c:pt idx="21">
                  <c:v>766.66139999999996</c:v>
                </c:pt>
                <c:pt idx="22">
                  <c:v>224.14758299999997</c:v>
                </c:pt>
                <c:pt idx="24">
                  <c:v>10.199734999999999</c:v>
                </c:pt>
                <c:pt idx="25">
                  <c:v>23.874105</c:v>
                </c:pt>
                <c:pt idx="26">
                  <c:v>48.084464999999994</c:v>
                </c:pt>
                <c:pt idx="27">
                  <c:v>22.865339999999996</c:v>
                </c:pt>
                <c:pt idx="28">
                  <c:v>16.386826999999997</c:v>
                </c:pt>
                <c:pt idx="30">
                  <c:v>14.705551999999997</c:v>
                </c:pt>
                <c:pt idx="31">
                  <c:v>32.706402999999995</c:v>
                </c:pt>
                <c:pt idx="32">
                  <c:v>67.363084999999998</c:v>
                </c:pt>
                <c:pt idx="33">
                  <c:v>16.812749999999998</c:v>
                </c:pt>
                <c:pt idx="34">
                  <c:v>7.3976099999999994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C7-4224-A34B-28A5575DC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3"/>
        <c:axId val="597593416"/>
        <c:axId val="597598992"/>
      </c:barChart>
      <c:catAx>
        <c:axId val="59759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98992"/>
        <c:crosses val="autoZero"/>
        <c:auto val="1"/>
        <c:lblAlgn val="ctr"/>
        <c:lblOffset val="100"/>
        <c:noMultiLvlLbl val="0"/>
      </c:catAx>
      <c:valAx>
        <c:axId val="59759899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Mg/ha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9341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41</xdr:row>
      <xdr:rowOff>142920</xdr:rowOff>
    </xdr:from>
    <xdr:to>
      <xdr:col>7</xdr:col>
      <xdr:colOff>656985</xdr:colOff>
      <xdr:row>57</xdr:row>
      <xdr:rowOff>180720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11</xdr:row>
      <xdr:rowOff>181080</xdr:rowOff>
    </xdr:from>
    <xdr:to>
      <xdr:col>7</xdr:col>
      <xdr:colOff>533160</xdr:colOff>
      <xdr:row>27</xdr:row>
      <xdr:rowOff>180720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13</xdr:col>
      <xdr:colOff>57150</xdr:colOff>
      <xdr:row>34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34</xdr:row>
      <xdr:rowOff>171450</xdr:rowOff>
    </xdr:from>
    <xdr:to>
      <xdr:col>13</xdr:col>
      <xdr:colOff>57150</xdr:colOff>
      <xdr:row>54</xdr:row>
      <xdr:rowOff>139700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54</xdr:row>
      <xdr:rowOff>177800</xdr:rowOff>
    </xdr:from>
    <xdr:to>
      <xdr:col>13</xdr:col>
      <xdr:colOff>57150</xdr:colOff>
      <xdr:row>74</xdr:row>
      <xdr:rowOff>146050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0.04969</cdr:x>
      <cdr:y>0.86261</cdr:y>
    </cdr:from>
    <cdr:to>
      <cdr:x>0.22813</cdr:x>
      <cdr:y>0.98435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0850" y="3149600"/>
          <a:ext cx="161925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 b="0"/>
            <a:t>655: eastern</a:t>
          </a:r>
          <a:r>
            <a:rPr lang="en-US" sz="1000" b="0" baseline="0"/>
            <a:t> hardwood:</a:t>
          </a:r>
        </a:p>
        <a:p xmlns:a="http://schemas.openxmlformats.org/drawingml/2006/main">
          <a:pPr algn="ctr"/>
          <a:r>
            <a:rPr lang="en-US" sz="1000" b="0" baseline="0"/>
            <a:t>beech-maple-basswood</a:t>
          </a:r>
          <a:endParaRPr lang="en-US" sz="1000" b="0"/>
        </a:p>
      </cdr:txBody>
    </cdr:sp>
  </cdr:relSizeAnchor>
  <cdr:relSizeAnchor xmlns:cdr="http://schemas.openxmlformats.org/drawingml/2006/chartDrawing">
    <cdr:from>
      <cdr:x>0.22323</cdr:x>
      <cdr:y>0.86261</cdr:y>
    </cdr:from>
    <cdr:to>
      <cdr:x>0.39958</cdr:x>
      <cdr:y>0.98435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25650" y="3149600"/>
          <a:ext cx="160020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652:</a:t>
          </a:r>
          <a:r>
            <a:rPr lang="en-US" sz="1000" baseline="0"/>
            <a:t> e</a:t>
          </a:r>
          <a:r>
            <a:rPr lang="en-US" sz="1000"/>
            <a:t>astern</a:t>
          </a:r>
          <a:r>
            <a:rPr lang="en-US" sz="1000" baseline="0"/>
            <a:t> hardwood:</a:t>
          </a:r>
        </a:p>
        <a:p xmlns:a="http://schemas.openxmlformats.org/drawingml/2006/main">
          <a:pPr algn="ctr"/>
          <a:r>
            <a:rPr lang="en-US" sz="1000" baseline="0"/>
            <a:t>yellow birch-sugar maple</a:t>
          </a:r>
          <a:endParaRPr lang="en-US" sz="1000"/>
        </a:p>
      </cdr:txBody>
    </cdr:sp>
  </cdr:relSizeAnchor>
  <cdr:relSizeAnchor xmlns:cdr="http://schemas.openxmlformats.org/drawingml/2006/chartDrawing">
    <cdr:from>
      <cdr:x>0.37509</cdr:x>
      <cdr:y>0.86609</cdr:y>
    </cdr:from>
    <cdr:to>
      <cdr:x>0.53814</cdr:x>
      <cdr:y>0.99652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403600" y="3162300"/>
          <a:ext cx="147955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666:</a:t>
          </a:r>
          <a:r>
            <a:rPr lang="en-US" sz="1000" baseline="0"/>
            <a:t> </a:t>
          </a:r>
          <a:r>
            <a:rPr lang="en-US" sz="1000"/>
            <a:t>eastern </a:t>
          </a:r>
        </a:p>
        <a:p xmlns:a="http://schemas.openxmlformats.org/drawingml/2006/main">
          <a:pPr algn="ctr"/>
          <a:r>
            <a:rPr lang="en-US" sz="1000"/>
            <a:t>floodplain forest</a:t>
          </a:r>
        </a:p>
      </cdr:txBody>
    </cdr:sp>
  </cdr:relSizeAnchor>
  <cdr:relSizeAnchor xmlns:cdr="http://schemas.openxmlformats.org/drawingml/2006/chartDrawing">
    <cdr:from>
      <cdr:x>0.54374</cdr:x>
      <cdr:y>0.86435</cdr:y>
    </cdr:from>
    <cdr:to>
      <cdr:x>0.69699</cdr:x>
      <cdr:y>0.9513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933950" y="3155950"/>
          <a:ext cx="13906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/>
            <a:t>683: peatland forest</a:t>
          </a:r>
        </a:p>
      </cdr:txBody>
    </cdr:sp>
  </cdr:relSizeAnchor>
  <cdr:relSizeAnchor xmlns:cdr="http://schemas.openxmlformats.org/drawingml/2006/chartDrawing">
    <cdr:from>
      <cdr:x>0.70679</cdr:x>
      <cdr:y>0.86783</cdr:y>
    </cdr:from>
    <cdr:to>
      <cdr:x>0.82155</cdr:x>
      <cdr:y>0.98957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6413500" y="3168650"/>
          <a:ext cx="104140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631:</a:t>
          </a:r>
          <a:r>
            <a:rPr lang="en-US" sz="1000" baseline="0"/>
            <a:t> ponderosa </a:t>
          </a:r>
        </a:p>
        <a:p xmlns:a="http://schemas.openxmlformats.org/drawingml/2006/main">
          <a:pPr algn="ctr"/>
          <a:r>
            <a:rPr lang="en-US" sz="1000" baseline="0"/>
            <a:t>pine forest</a:t>
          </a:r>
          <a:endParaRPr lang="en-US" sz="1000"/>
        </a:p>
      </cdr:txBody>
    </cdr:sp>
  </cdr:relSizeAnchor>
  <cdr:relSizeAnchor xmlns:cdr="http://schemas.openxmlformats.org/drawingml/2006/chartDrawing">
    <cdr:from>
      <cdr:x>0.89923</cdr:x>
      <cdr:y>0.74957</cdr:y>
    </cdr:from>
    <cdr:to>
      <cdr:x>1</cdr:x>
      <cdr:y>1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8185150" y="30861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0.85864</cdr:x>
      <cdr:y>0.86957</cdr:y>
    </cdr:from>
    <cdr:to>
      <cdr:x>0.98181</cdr:x>
      <cdr:y>1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791450" y="3175000"/>
          <a:ext cx="111760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625:</a:t>
          </a:r>
          <a:r>
            <a:rPr lang="en-US" sz="1000" baseline="0"/>
            <a:t> western mixed</a:t>
          </a:r>
        </a:p>
        <a:p xmlns:a="http://schemas.openxmlformats.org/drawingml/2006/main">
          <a:pPr algn="ctr"/>
          <a:r>
            <a:rPr lang="en-US" sz="1000" baseline="0"/>
            <a:t> conifer</a:t>
          </a:r>
          <a:endParaRPr lang="en-US" sz="1000"/>
        </a:p>
      </cdr:txBody>
    </cdr:sp>
  </cdr:relSizeAnchor>
  <cdr:relSizeAnchor xmlns:cdr="http://schemas.openxmlformats.org/drawingml/2006/chartDrawing">
    <cdr:from>
      <cdr:x>0.04969</cdr:x>
      <cdr:y>0.86261</cdr:y>
    </cdr:from>
    <cdr:to>
      <cdr:x>0.22813</cdr:x>
      <cdr:y>0.98435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450850" y="3149600"/>
          <a:ext cx="161925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 b="0"/>
            <a:t>655: eastern</a:t>
          </a:r>
          <a:r>
            <a:rPr lang="en-US" sz="1000" b="0" baseline="0"/>
            <a:t> hardwood:</a:t>
          </a:r>
        </a:p>
        <a:p xmlns:a="http://schemas.openxmlformats.org/drawingml/2006/main">
          <a:pPr algn="ctr"/>
          <a:r>
            <a:rPr lang="en-US" sz="1000" b="0" baseline="0"/>
            <a:t>beech-maple-basswood</a:t>
          </a:r>
          <a:endParaRPr lang="en-US" sz="1000" b="0"/>
        </a:p>
      </cdr:txBody>
    </cdr:sp>
  </cdr:relSizeAnchor>
  <cdr:relSizeAnchor xmlns:cdr="http://schemas.openxmlformats.org/drawingml/2006/chartDrawing">
    <cdr:from>
      <cdr:x>0.22323</cdr:x>
      <cdr:y>0.86261</cdr:y>
    </cdr:from>
    <cdr:to>
      <cdr:x>0.39958</cdr:x>
      <cdr:y>0.98435</cdr:y>
    </cdr:to>
    <cdr:sp macro="" textlink="">
      <cdr:nvSpPr>
        <cdr:cNvPr id="10" name="TextBox 2"/>
        <cdr:cNvSpPr txBox="1"/>
      </cdr:nvSpPr>
      <cdr:spPr>
        <a:xfrm xmlns:a="http://schemas.openxmlformats.org/drawingml/2006/main">
          <a:off x="2025650" y="3149600"/>
          <a:ext cx="160020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652:</a:t>
          </a:r>
          <a:r>
            <a:rPr lang="en-US" sz="1000" baseline="0"/>
            <a:t> e</a:t>
          </a:r>
          <a:r>
            <a:rPr lang="en-US" sz="1000"/>
            <a:t>astern</a:t>
          </a:r>
          <a:r>
            <a:rPr lang="en-US" sz="1000" baseline="0"/>
            <a:t> hardwood:</a:t>
          </a:r>
        </a:p>
        <a:p xmlns:a="http://schemas.openxmlformats.org/drawingml/2006/main">
          <a:pPr algn="ctr"/>
          <a:r>
            <a:rPr lang="en-US" sz="1000" baseline="0"/>
            <a:t>yellow birch-sugar maple</a:t>
          </a:r>
          <a:endParaRPr lang="en-US" sz="1000"/>
        </a:p>
      </cdr:txBody>
    </cdr:sp>
  </cdr:relSizeAnchor>
  <cdr:relSizeAnchor xmlns:cdr="http://schemas.openxmlformats.org/drawingml/2006/chartDrawing">
    <cdr:from>
      <cdr:x>0.37509</cdr:x>
      <cdr:y>0.86609</cdr:y>
    </cdr:from>
    <cdr:to>
      <cdr:x>0.53814</cdr:x>
      <cdr:y>0.99652</cdr:y>
    </cdr:to>
    <cdr:sp macro="" textlink="">
      <cdr:nvSpPr>
        <cdr:cNvPr id="11" name="TextBox 3"/>
        <cdr:cNvSpPr txBox="1"/>
      </cdr:nvSpPr>
      <cdr:spPr>
        <a:xfrm xmlns:a="http://schemas.openxmlformats.org/drawingml/2006/main">
          <a:off x="3403600" y="3162300"/>
          <a:ext cx="147955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666:</a:t>
          </a:r>
          <a:r>
            <a:rPr lang="en-US" sz="1000" baseline="0"/>
            <a:t> </a:t>
          </a:r>
          <a:r>
            <a:rPr lang="en-US" sz="1000"/>
            <a:t>eastern </a:t>
          </a:r>
        </a:p>
        <a:p xmlns:a="http://schemas.openxmlformats.org/drawingml/2006/main">
          <a:pPr algn="ctr"/>
          <a:r>
            <a:rPr lang="en-US" sz="1000"/>
            <a:t>floodplain forest</a:t>
          </a:r>
        </a:p>
      </cdr:txBody>
    </cdr:sp>
  </cdr:relSizeAnchor>
  <cdr:relSizeAnchor xmlns:cdr="http://schemas.openxmlformats.org/drawingml/2006/chartDrawing">
    <cdr:from>
      <cdr:x>0.54374</cdr:x>
      <cdr:y>0.86435</cdr:y>
    </cdr:from>
    <cdr:to>
      <cdr:x>0.69699</cdr:x>
      <cdr:y>0.9513</cdr:y>
    </cdr:to>
    <cdr:sp macro="" textlink="">
      <cdr:nvSpPr>
        <cdr:cNvPr id="12" name="TextBox 4"/>
        <cdr:cNvSpPr txBox="1"/>
      </cdr:nvSpPr>
      <cdr:spPr>
        <a:xfrm xmlns:a="http://schemas.openxmlformats.org/drawingml/2006/main">
          <a:off x="4933950" y="3155950"/>
          <a:ext cx="13906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/>
            <a:t>683: peatland forest</a:t>
          </a:r>
        </a:p>
      </cdr:txBody>
    </cdr:sp>
  </cdr:relSizeAnchor>
  <cdr:relSizeAnchor xmlns:cdr="http://schemas.openxmlformats.org/drawingml/2006/chartDrawing">
    <cdr:from>
      <cdr:x>0.70679</cdr:x>
      <cdr:y>0.86783</cdr:y>
    </cdr:from>
    <cdr:to>
      <cdr:x>0.82155</cdr:x>
      <cdr:y>0.98957</cdr:y>
    </cdr:to>
    <cdr:sp macro="" textlink="">
      <cdr:nvSpPr>
        <cdr:cNvPr id="13" name="TextBox 5"/>
        <cdr:cNvSpPr txBox="1"/>
      </cdr:nvSpPr>
      <cdr:spPr>
        <a:xfrm xmlns:a="http://schemas.openxmlformats.org/drawingml/2006/main">
          <a:off x="6413500" y="3168650"/>
          <a:ext cx="104140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631:</a:t>
          </a:r>
          <a:r>
            <a:rPr lang="en-US" sz="1000" baseline="0"/>
            <a:t> ponderosa </a:t>
          </a:r>
        </a:p>
        <a:p xmlns:a="http://schemas.openxmlformats.org/drawingml/2006/main">
          <a:pPr algn="ctr"/>
          <a:r>
            <a:rPr lang="en-US" sz="1000" baseline="0"/>
            <a:t>pine forest</a:t>
          </a:r>
          <a:endParaRPr lang="en-US" sz="1000"/>
        </a:p>
      </cdr:txBody>
    </cdr:sp>
  </cdr:relSizeAnchor>
  <cdr:relSizeAnchor xmlns:cdr="http://schemas.openxmlformats.org/drawingml/2006/chartDrawing">
    <cdr:from>
      <cdr:x>0.89923</cdr:x>
      <cdr:y>0.74957</cdr:y>
    </cdr:from>
    <cdr:to>
      <cdr:x>1</cdr:x>
      <cdr:y>1</cdr:y>
    </cdr:to>
    <cdr:sp macro="" textlink="">
      <cdr:nvSpPr>
        <cdr:cNvPr id="14" name="TextBox 6"/>
        <cdr:cNvSpPr txBox="1"/>
      </cdr:nvSpPr>
      <cdr:spPr>
        <a:xfrm xmlns:a="http://schemas.openxmlformats.org/drawingml/2006/main">
          <a:off x="8185150" y="30861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0.85864</cdr:x>
      <cdr:y>0.86957</cdr:y>
    </cdr:from>
    <cdr:to>
      <cdr:x>0.98181</cdr:x>
      <cdr:y>1</cdr:y>
    </cdr:to>
    <cdr:sp macro="" textlink="">
      <cdr:nvSpPr>
        <cdr:cNvPr id="15" name="TextBox 7"/>
        <cdr:cNvSpPr txBox="1"/>
      </cdr:nvSpPr>
      <cdr:spPr>
        <a:xfrm xmlns:a="http://schemas.openxmlformats.org/drawingml/2006/main">
          <a:off x="7791450" y="3175000"/>
          <a:ext cx="111760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625:</a:t>
          </a:r>
          <a:r>
            <a:rPr lang="en-US" sz="1000" baseline="0"/>
            <a:t> western mixed</a:t>
          </a:r>
        </a:p>
        <a:p xmlns:a="http://schemas.openxmlformats.org/drawingml/2006/main">
          <a:pPr algn="ctr"/>
          <a:r>
            <a:rPr lang="en-US" sz="1000" baseline="0"/>
            <a:t> conifer</a:t>
          </a:r>
          <a:endParaRPr lang="en-US" sz="10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0.04969</cdr:x>
      <cdr:y>0.86261</cdr:y>
    </cdr:from>
    <cdr:to>
      <cdr:x>0.22813</cdr:x>
      <cdr:y>0.98435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0850" y="3149600"/>
          <a:ext cx="161925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 b="0"/>
            <a:t>655: eastern</a:t>
          </a:r>
          <a:r>
            <a:rPr lang="en-US" sz="1000" b="0" baseline="0"/>
            <a:t> hardwood:</a:t>
          </a:r>
        </a:p>
        <a:p xmlns:a="http://schemas.openxmlformats.org/drawingml/2006/main">
          <a:pPr algn="ctr"/>
          <a:r>
            <a:rPr lang="en-US" sz="1000" b="0" baseline="0"/>
            <a:t>beech-maple-basswood</a:t>
          </a:r>
          <a:endParaRPr lang="en-US" sz="1000" b="0"/>
        </a:p>
      </cdr:txBody>
    </cdr:sp>
  </cdr:relSizeAnchor>
  <cdr:relSizeAnchor xmlns:cdr="http://schemas.openxmlformats.org/drawingml/2006/chartDrawing">
    <cdr:from>
      <cdr:x>0.22323</cdr:x>
      <cdr:y>0.86261</cdr:y>
    </cdr:from>
    <cdr:to>
      <cdr:x>0.39958</cdr:x>
      <cdr:y>0.98435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25650" y="3149600"/>
          <a:ext cx="160020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652:</a:t>
          </a:r>
          <a:r>
            <a:rPr lang="en-US" sz="1000" baseline="0"/>
            <a:t> e</a:t>
          </a:r>
          <a:r>
            <a:rPr lang="en-US" sz="1000"/>
            <a:t>astern</a:t>
          </a:r>
          <a:r>
            <a:rPr lang="en-US" sz="1000" baseline="0"/>
            <a:t> hardwood:</a:t>
          </a:r>
        </a:p>
        <a:p xmlns:a="http://schemas.openxmlformats.org/drawingml/2006/main">
          <a:pPr algn="ctr"/>
          <a:r>
            <a:rPr lang="en-US" sz="1000" baseline="0"/>
            <a:t>yellow birch-sugar maple</a:t>
          </a:r>
          <a:endParaRPr lang="en-US" sz="1000"/>
        </a:p>
      </cdr:txBody>
    </cdr:sp>
  </cdr:relSizeAnchor>
  <cdr:relSizeAnchor xmlns:cdr="http://schemas.openxmlformats.org/drawingml/2006/chartDrawing">
    <cdr:from>
      <cdr:x>0.37509</cdr:x>
      <cdr:y>0.86609</cdr:y>
    </cdr:from>
    <cdr:to>
      <cdr:x>0.53814</cdr:x>
      <cdr:y>0.99652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403600" y="3162300"/>
          <a:ext cx="147955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666:</a:t>
          </a:r>
          <a:r>
            <a:rPr lang="en-US" sz="1000" baseline="0"/>
            <a:t> </a:t>
          </a:r>
          <a:r>
            <a:rPr lang="en-US" sz="1000"/>
            <a:t>eastern </a:t>
          </a:r>
        </a:p>
        <a:p xmlns:a="http://schemas.openxmlformats.org/drawingml/2006/main">
          <a:pPr algn="ctr"/>
          <a:r>
            <a:rPr lang="en-US" sz="1000"/>
            <a:t>floodplain forest</a:t>
          </a:r>
        </a:p>
      </cdr:txBody>
    </cdr:sp>
  </cdr:relSizeAnchor>
  <cdr:relSizeAnchor xmlns:cdr="http://schemas.openxmlformats.org/drawingml/2006/chartDrawing">
    <cdr:from>
      <cdr:x>0.54374</cdr:x>
      <cdr:y>0.86435</cdr:y>
    </cdr:from>
    <cdr:to>
      <cdr:x>0.69699</cdr:x>
      <cdr:y>0.9513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933950" y="3155950"/>
          <a:ext cx="13906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/>
            <a:t>683: peatland forest</a:t>
          </a:r>
        </a:p>
      </cdr:txBody>
    </cdr:sp>
  </cdr:relSizeAnchor>
  <cdr:relSizeAnchor xmlns:cdr="http://schemas.openxmlformats.org/drawingml/2006/chartDrawing">
    <cdr:from>
      <cdr:x>0.70679</cdr:x>
      <cdr:y>0.86783</cdr:y>
    </cdr:from>
    <cdr:to>
      <cdr:x>0.82155</cdr:x>
      <cdr:y>0.98957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6413500" y="3168650"/>
          <a:ext cx="104140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631:</a:t>
          </a:r>
          <a:r>
            <a:rPr lang="en-US" sz="1000" baseline="0"/>
            <a:t> ponderosa </a:t>
          </a:r>
        </a:p>
        <a:p xmlns:a="http://schemas.openxmlformats.org/drawingml/2006/main">
          <a:pPr algn="ctr"/>
          <a:r>
            <a:rPr lang="en-US" sz="1000" baseline="0"/>
            <a:t>pine forest</a:t>
          </a:r>
          <a:endParaRPr lang="en-US" sz="1000"/>
        </a:p>
      </cdr:txBody>
    </cdr:sp>
  </cdr:relSizeAnchor>
  <cdr:relSizeAnchor xmlns:cdr="http://schemas.openxmlformats.org/drawingml/2006/chartDrawing">
    <cdr:from>
      <cdr:x>0.89923</cdr:x>
      <cdr:y>0.74957</cdr:y>
    </cdr:from>
    <cdr:to>
      <cdr:x>1</cdr:x>
      <cdr:y>1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8185150" y="30861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0.85864</cdr:x>
      <cdr:y>0.86957</cdr:y>
    </cdr:from>
    <cdr:to>
      <cdr:x>0.98181</cdr:x>
      <cdr:y>1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791450" y="3175000"/>
          <a:ext cx="111760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625:</a:t>
          </a:r>
          <a:r>
            <a:rPr lang="en-US" sz="1000" baseline="0"/>
            <a:t> western mixed</a:t>
          </a:r>
        </a:p>
        <a:p xmlns:a="http://schemas.openxmlformats.org/drawingml/2006/main">
          <a:pPr algn="ctr"/>
          <a:r>
            <a:rPr lang="en-US" sz="1000" baseline="0"/>
            <a:t> conifer</a:t>
          </a:r>
          <a:endParaRPr lang="en-US" sz="10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0.04969</cdr:x>
      <cdr:y>0.86261</cdr:y>
    </cdr:from>
    <cdr:to>
      <cdr:x>0.22813</cdr:x>
      <cdr:y>0.98435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0850" y="3149600"/>
          <a:ext cx="161925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 b="0"/>
            <a:t>655: eastern</a:t>
          </a:r>
          <a:r>
            <a:rPr lang="en-US" sz="1000" b="0" baseline="0"/>
            <a:t> hardwood:</a:t>
          </a:r>
        </a:p>
        <a:p xmlns:a="http://schemas.openxmlformats.org/drawingml/2006/main">
          <a:pPr algn="ctr"/>
          <a:r>
            <a:rPr lang="en-US" sz="1000" b="0" baseline="0"/>
            <a:t>beech-maple-basswood</a:t>
          </a:r>
          <a:endParaRPr lang="en-US" sz="1000" b="0"/>
        </a:p>
      </cdr:txBody>
    </cdr:sp>
  </cdr:relSizeAnchor>
  <cdr:relSizeAnchor xmlns:cdr="http://schemas.openxmlformats.org/drawingml/2006/chartDrawing">
    <cdr:from>
      <cdr:x>0.22323</cdr:x>
      <cdr:y>0.86261</cdr:y>
    </cdr:from>
    <cdr:to>
      <cdr:x>0.39958</cdr:x>
      <cdr:y>0.98435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25650" y="3149600"/>
          <a:ext cx="160020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652:</a:t>
          </a:r>
          <a:r>
            <a:rPr lang="en-US" sz="1000" baseline="0"/>
            <a:t> e</a:t>
          </a:r>
          <a:r>
            <a:rPr lang="en-US" sz="1000"/>
            <a:t>astern</a:t>
          </a:r>
          <a:r>
            <a:rPr lang="en-US" sz="1000" baseline="0"/>
            <a:t> hardwood:</a:t>
          </a:r>
        </a:p>
        <a:p xmlns:a="http://schemas.openxmlformats.org/drawingml/2006/main">
          <a:pPr algn="ctr"/>
          <a:r>
            <a:rPr lang="en-US" sz="1000" baseline="0"/>
            <a:t>yellow birch-sugar maple</a:t>
          </a:r>
          <a:endParaRPr lang="en-US" sz="1000"/>
        </a:p>
      </cdr:txBody>
    </cdr:sp>
  </cdr:relSizeAnchor>
  <cdr:relSizeAnchor xmlns:cdr="http://schemas.openxmlformats.org/drawingml/2006/chartDrawing">
    <cdr:from>
      <cdr:x>0.37509</cdr:x>
      <cdr:y>0.86609</cdr:y>
    </cdr:from>
    <cdr:to>
      <cdr:x>0.53814</cdr:x>
      <cdr:y>0.99652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403600" y="3162300"/>
          <a:ext cx="147955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666:</a:t>
          </a:r>
          <a:r>
            <a:rPr lang="en-US" sz="1000" baseline="0"/>
            <a:t> </a:t>
          </a:r>
          <a:r>
            <a:rPr lang="en-US" sz="1000"/>
            <a:t>eastern </a:t>
          </a:r>
        </a:p>
        <a:p xmlns:a="http://schemas.openxmlformats.org/drawingml/2006/main">
          <a:pPr algn="ctr"/>
          <a:r>
            <a:rPr lang="en-US" sz="1000"/>
            <a:t>floodplain forest</a:t>
          </a:r>
        </a:p>
      </cdr:txBody>
    </cdr:sp>
  </cdr:relSizeAnchor>
  <cdr:relSizeAnchor xmlns:cdr="http://schemas.openxmlformats.org/drawingml/2006/chartDrawing">
    <cdr:from>
      <cdr:x>0.54374</cdr:x>
      <cdr:y>0.86435</cdr:y>
    </cdr:from>
    <cdr:to>
      <cdr:x>0.69699</cdr:x>
      <cdr:y>0.9513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933950" y="3155950"/>
          <a:ext cx="13906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/>
            <a:t>683: peatland forest</a:t>
          </a:r>
        </a:p>
      </cdr:txBody>
    </cdr:sp>
  </cdr:relSizeAnchor>
  <cdr:relSizeAnchor xmlns:cdr="http://schemas.openxmlformats.org/drawingml/2006/chartDrawing">
    <cdr:from>
      <cdr:x>0.70679</cdr:x>
      <cdr:y>0.86783</cdr:y>
    </cdr:from>
    <cdr:to>
      <cdr:x>0.82155</cdr:x>
      <cdr:y>0.98957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6413500" y="3168650"/>
          <a:ext cx="104140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631:</a:t>
          </a:r>
          <a:r>
            <a:rPr lang="en-US" sz="1000" baseline="0"/>
            <a:t> ponderosa </a:t>
          </a:r>
        </a:p>
        <a:p xmlns:a="http://schemas.openxmlformats.org/drawingml/2006/main">
          <a:pPr algn="ctr"/>
          <a:r>
            <a:rPr lang="en-US" sz="1000" baseline="0"/>
            <a:t>pine forest</a:t>
          </a:r>
          <a:endParaRPr lang="en-US" sz="1000"/>
        </a:p>
      </cdr:txBody>
    </cdr:sp>
  </cdr:relSizeAnchor>
  <cdr:relSizeAnchor xmlns:cdr="http://schemas.openxmlformats.org/drawingml/2006/chartDrawing">
    <cdr:from>
      <cdr:x>0.89923</cdr:x>
      <cdr:y>0.74957</cdr:y>
    </cdr:from>
    <cdr:to>
      <cdr:x>1</cdr:x>
      <cdr:y>1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8185150" y="30861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0.85864</cdr:x>
      <cdr:y>0.86957</cdr:y>
    </cdr:from>
    <cdr:to>
      <cdr:x>0.98181</cdr:x>
      <cdr:y>1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791450" y="3175000"/>
          <a:ext cx="111760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625:</a:t>
          </a:r>
          <a:r>
            <a:rPr lang="en-US" sz="1000" baseline="0"/>
            <a:t> western mixed</a:t>
          </a:r>
        </a:p>
        <a:p xmlns:a="http://schemas.openxmlformats.org/drawingml/2006/main">
          <a:pPr algn="ctr"/>
          <a:r>
            <a:rPr lang="en-US" sz="1000" baseline="0"/>
            <a:t> conifer</a:t>
          </a:r>
          <a:endParaRPr lang="en-US" sz="1000"/>
        </a:p>
      </cdr:txBody>
    </cdr:sp>
  </cdr:relSizeAnchor>
  <cdr:relSizeAnchor xmlns:cdr="http://schemas.openxmlformats.org/drawingml/2006/chartDrawing">
    <cdr:from>
      <cdr:x>0.63751</cdr:x>
      <cdr:y>0.10609</cdr:y>
    </cdr:from>
    <cdr:to>
      <cdr:x>0.73828</cdr:x>
      <cdr:y>0.35652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5784850" y="3873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/>
            <a:t>11,170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133351</xdr:colOff>
      <xdr:row>0</xdr:row>
      <xdr:rowOff>63500</xdr:rowOff>
    </xdr:from>
    <xdr:to>
      <xdr:col>32</xdr:col>
      <xdr:colOff>23813</xdr:colOff>
      <xdr:row>20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52387</xdr:colOff>
      <xdr:row>19</xdr:row>
      <xdr:rowOff>147637</xdr:rowOff>
    </xdr:from>
    <xdr:to>
      <xdr:col>32</xdr:col>
      <xdr:colOff>547688</xdr:colOff>
      <xdr:row>39</xdr:row>
      <xdr:rowOff>115887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</xdr:colOff>
      <xdr:row>40</xdr:row>
      <xdr:rowOff>0</xdr:rowOff>
    </xdr:from>
    <xdr:to>
      <xdr:col>25</xdr:col>
      <xdr:colOff>502710</xdr:colOff>
      <xdr:row>59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301626</xdr:colOff>
      <xdr:row>42</xdr:row>
      <xdr:rowOff>42334</xdr:rowOff>
    </xdr:from>
    <xdr:to>
      <xdr:col>10</xdr:col>
      <xdr:colOff>439209</xdr:colOff>
      <xdr:row>62</xdr:row>
      <xdr:rowOff>101502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1626" y="7831667"/>
          <a:ext cx="5524500" cy="3763335"/>
        </a:xfrm>
        <a:prstGeom prst="rect">
          <a:avLst/>
        </a:prstGeom>
      </xdr:spPr>
    </xdr:pic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0.04969</cdr:x>
      <cdr:y>0.86261</cdr:y>
    </cdr:from>
    <cdr:to>
      <cdr:x>0.22813</cdr:x>
      <cdr:y>0.98435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0850" y="3149600"/>
          <a:ext cx="161925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 b="0"/>
            <a:t>655:</a:t>
          </a:r>
          <a:r>
            <a:rPr lang="en-US" sz="1000" b="0" baseline="0"/>
            <a:t> beech- </a:t>
          </a:r>
        </a:p>
        <a:p xmlns:a="http://schemas.openxmlformats.org/drawingml/2006/main">
          <a:pPr algn="ctr"/>
          <a:r>
            <a:rPr lang="en-US" sz="1000" b="0" baseline="0"/>
            <a:t>maple-basswood</a:t>
          </a:r>
          <a:endParaRPr lang="en-US" sz="1000" b="0"/>
        </a:p>
      </cdr:txBody>
    </cdr:sp>
  </cdr:relSizeAnchor>
  <cdr:relSizeAnchor xmlns:cdr="http://schemas.openxmlformats.org/drawingml/2006/chartDrawing">
    <cdr:from>
      <cdr:x>0.22323</cdr:x>
      <cdr:y>0.86261</cdr:y>
    </cdr:from>
    <cdr:to>
      <cdr:x>0.39958</cdr:x>
      <cdr:y>0.98435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25650" y="3149600"/>
          <a:ext cx="160020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652:</a:t>
          </a:r>
          <a:r>
            <a:rPr lang="en-US" sz="1000" baseline="0"/>
            <a:t> yellow birch-</a:t>
          </a:r>
        </a:p>
        <a:p xmlns:a="http://schemas.openxmlformats.org/drawingml/2006/main">
          <a:pPr algn="ctr"/>
          <a:r>
            <a:rPr lang="en-US" sz="1000" baseline="0"/>
            <a:t>sugar maple</a:t>
          </a:r>
          <a:endParaRPr lang="en-US" sz="1000"/>
        </a:p>
      </cdr:txBody>
    </cdr:sp>
  </cdr:relSizeAnchor>
  <cdr:relSizeAnchor xmlns:cdr="http://schemas.openxmlformats.org/drawingml/2006/chartDrawing">
    <cdr:from>
      <cdr:x>0.37509</cdr:x>
      <cdr:y>0.86609</cdr:y>
    </cdr:from>
    <cdr:to>
      <cdr:x>0.53814</cdr:x>
      <cdr:y>0.99652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403600" y="3162300"/>
          <a:ext cx="147955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666:</a:t>
          </a:r>
          <a:r>
            <a:rPr lang="en-US" sz="1000" baseline="0"/>
            <a:t> </a:t>
          </a:r>
          <a:r>
            <a:rPr lang="en-US" sz="1000"/>
            <a:t>eastern </a:t>
          </a:r>
        </a:p>
        <a:p xmlns:a="http://schemas.openxmlformats.org/drawingml/2006/main">
          <a:pPr algn="ctr"/>
          <a:r>
            <a:rPr lang="en-US" sz="1000"/>
            <a:t>floodplain forest</a:t>
          </a:r>
        </a:p>
      </cdr:txBody>
    </cdr:sp>
  </cdr:relSizeAnchor>
  <cdr:relSizeAnchor xmlns:cdr="http://schemas.openxmlformats.org/drawingml/2006/chartDrawing">
    <cdr:from>
      <cdr:x>0.54374</cdr:x>
      <cdr:y>0.86435</cdr:y>
    </cdr:from>
    <cdr:to>
      <cdr:x>0.69699</cdr:x>
      <cdr:y>0.9513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933950" y="3155950"/>
          <a:ext cx="13906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/>
            <a:t>683: peatland forest</a:t>
          </a:r>
        </a:p>
      </cdr:txBody>
    </cdr:sp>
  </cdr:relSizeAnchor>
  <cdr:relSizeAnchor xmlns:cdr="http://schemas.openxmlformats.org/drawingml/2006/chartDrawing">
    <cdr:from>
      <cdr:x>0.70679</cdr:x>
      <cdr:y>0.86783</cdr:y>
    </cdr:from>
    <cdr:to>
      <cdr:x>0.82155</cdr:x>
      <cdr:y>0.98957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6413500" y="3168650"/>
          <a:ext cx="104140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631:</a:t>
          </a:r>
          <a:r>
            <a:rPr lang="en-US" sz="1000" baseline="0"/>
            <a:t> ponderosa </a:t>
          </a:r>
        </a:p>
        <a:p xmlns:a="http://schemas.openxmlformats.org/drawingml/2006/main">
          <a:pPr algn="ctr"/>
          <a:r>
            <a:rPr lang="en-US" sz="1000" baseline="0"/>
            <a:t>pine forest</a:t>
          </a:r>
          <a:endParaRPr lang="en-US" sz="1000"/>
        </a:p>
      </cdr:txBody>
    </cdr:sp>
  </cdr:relSizeAnchor>
  <cdr:relSizeAnchor xmlns:cdr="http://schemas.openxmlformats.org/drawingml/2006/chartDrawing">
    <cdr:from>
      <cdr:x>0.89923</cdr:x>
      <cdr:y>0.74957</cdr:y>
    </cdr:from>
    <cdr:to>
      <cdr:x>1</cdr:x>
      <cdr:y>1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8185150" y="30861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0.85864</cdr:x>
      <cdr:y>0.86957</cdr:y>
    </cdr:from>
    <cdr:to>
      <cdr:x>0.98181</cdr:x>
      <cdr:y>1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791450" y="3175000"/>
          <a:ext cx="111760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625:</a:t>
          </a:r>
          <a:r>
            <a:rPr lang="en-US" sz="1000" baseline="0"/>
            <a:t> western mixed</a:t>
          </a:r>
        </a:p>
        <a:p xmlns:a="http://schemas.openxmlformats.org/drawingml/2006/main">
          <a:pPr algn="ctr"/>
          <a:r>
            <a:rPr lang="en-US" sz="1000" baseline="0"/>
            <a:t> conifer</a:t>
          </a:r>
          <a:endParaRPr lang="en-US" sz="1000"/>
        </a:p>
      </cdr:txBody>
    </cdr:sp>
  </cdr:relSizeAnchor>
  <cdr:relSizeAnchor xmlns:cdr="http://schemas.openxmlformats.org/drawingml/2006/chartDrawing">
    <cdr:from>
      <cdr:x>0.04969</cdr:x>
      <cdr:y>0.86261</cdr:y>
    </cdr:from>
    <cdr:to>
      <cdr:x>0.22813</cdr:x>
      <cdr:y>0.98435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450850" y="3149600"/>
          <a:ext cx="161925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endParaRPr lang="en-US" sz="1000" b="0"/>
        </a:p>
      </cdr:txBody>
    </cdr:sp>
  </cdr:relSizeAnchor>
  <cdr:relSizeAnchor xmlns:cdr="http://schemas.openxmlformats.org/drawingml/2006/chartDrawing">
    <cdr:from>
      <cdr:x>0.22323</cdr:x>
      <cdr:y>0.86261</cdr:y>
    </cdr:from>
    <cdr:to>
      <cdr:x>0.39958</cdr:x>
      <cdr:y>0.98435</cdr:y>
    </cdr:to>
    <cdr:sp macro="" textlink="">
      <cdr:nvSpPr>
        <cdr:cNvPr id="10" name="TextBox 2"/>
        <cdr:cNvSpPr txBox="1"/>
      </cdr:nvSpPr>
      <cdr:spPr>
        <a:xfrm xmlns:a="http://schemas.openxmlformats.org/drawingml/2006/main">
          <a:off x="2025650" y="3149600"/>
          <a:ext cx="160020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endParaRPr lang="en-US" sz="1000"/>
        </a:p>
      </cdr:txBody>
    </cdr:sp>
  </cdr:relSizeAnchor>
  <cdr:relSizeAnchor xmlns:cdr="http://schemas.openxmlformats.org/drawingml/2006/chartDrawing">
    <cdr:from>
      <cdr:x>0.37509</cdr:x>
      <cdr:y>0.86609</cdr:y>
    </cdr:from>
    <cdr:to>
      <cdr:x>0.53814</cdr:x>
      <cdr:y>0.99652</cdr:y>
    </cdr:to>
    <cdr:sp macro="" textlink="">
      <cdr:nvSpPr>
        <cdr:cNvPr id="11" name="TextBox 3"/>
        <cdr:cNvSpPr txBox="1"/>
      </cdr:nvSpPr>
      <cdr:spPr>
        <a:xfrm xmlns:a="http://schemas.openxmlformats.org/drawingml/2006/main">
          <a:off x="3403600" y="3162300"/>
          <a:ext cx="147955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666:</a:t>
          </a:r>
          <a:r>
            <a:rPr lang="en-US" sz="1000" baseline="0"/>
            <a:t> </a:t>
          </a:r>
          <a:r>
            <a:rPr lang="en-US" sz="1000"/>
            <a:t>eastern </a:t>
          </a:r>
        </a:p>
        <a:p xmlns:a="http://schemas.openxmlformats.org/drawingml/2006/main">
          <a:pPr algn="ctr"/>
          <a:r>
            <a:rPr lang="en-US" sz="1000"/>
            <a:t>floodplain forest</a:t>
          </a:r>
        </a:p>
      </cdr:txBody>
    </cdr:sp>
  </cdr:relSizeAnchor>
  <cdr:relSizeAnchor xmlns:cdr="http://schemas.openxmlformats.org/drawingml/2006/chartDrawing">
    <cdr:from>
      <cdr:x>0.54374</cdr:x>
      <cdr:y>0.86435</cdr:y>
    </cdr:from>
    <cdr:to>
      <cdr:x>0.69699</cdr:x>
      <cdr:y>0.9513</cdr:y>
    </cdr:to>
    <cdr:sp macro="" textlink="">
      <cdr:nvSpPr>
        <cdr:cNvPr id="12" name="TextBox 4"/>
        <cdr:cNvSpPr txBox="1"/>
      </cdr:nvSpPr>
      <cdr:spPr>
        <a:xfrm xmlns:a="http://schemas.openxmlformats.org/drawingml/2006/main">
          <a:off x="4933950" y="3155950"/>
          <a:ext cx="13906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/>
            <a:t>683: peatland forest</a:t>
          </a:r>
        </a:p>
      </cdr:txBody>
    </cdr:sp>
  </cdr:relSizeAnchor>
  <cdr:relSizeAnchor xmlns:cdr="http://schemas.openxmlformats.org/drawingml/2006/chartDrawing">
    <cdr:from>
      <cdr:x>0.70679</cdr:x>
      <cdr:y>0.86783</cdr:y>
    </cdr:from>
    <cdr:to>
      <cdr:x>0.82155</cdr:x>
      <cdr:y>0.98957</cdr:y>
    </cdr:to>
    <cdr:sp macro="" textlink="">
      <cdr:nvSpPr>
        <cdr:cNvPr id="13" name="TextBox 5"/>
        <cdr:cNvSpPr txBox="1"/>
      </cdr:nvSpPr>
      <cdr:spPr>
        <a:xfrm xmlns:a="http://schemas.openxmlformats.org/drawingml/2006/main">
          <a:off x="6413500" y="3168650"/>
          <a:ext cx="104140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631:</a:t>
          </a:r>
          <a:r>
            <a:rPr lang="en-US" sz="1000" baseline="0"/>
            <a:t> ponderosa </a:t>
          </a:r>
        </a:p>
        <a:p xmlns:a="http://schemas.openxmlformats.org/drawingml/2006/main">
          <a:pPr algn="ctr"/>
          <a:r>
            <a:rPr lang="en-US" sz="1000" baseline="0"/>
            <a:t>pine forest</a:t>
          </a:r>
          <a:endParaRPr lang="en-US" sz="1000"/>
        </a:p>
      </cdr:txBody>
    </cdr:sp>
  </cdr:relSizeAnchor>
  <cdr:relSizeAnchor xmlns:cdr="http://schemas.openxmlformats.org/drawingml/2006/chartDrawing">
    <cdr:from>
      <cdr:x>0.89923</cdr:x>
      <cdr:y>0.74957</cdr:y>
    </cdr:from>
    <cdr:to>
      <cdr:x>1</cdr:x>
      <cdr:y>1</cdr:y>
    </cdr:to>
    <cdr:sp macro="" textlink="">
      <cdr:nvSpPr>
        <cdr:cNvPr id="14" name="TextBox 6"/>
        <cdr:cNvSpPr txBox="1"/>
      </cdr:nvSpPr>
      <cdr:spPr>
        <a:xfrm xmlns:a="http://schemas.openxmlformats.org/drawingml/2006/main">
          <a:off x="8185150" y="30861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0.85864</cdr:x>
      <cdr:y>0.86957</cdr:y>
    </cdr:from>
    <cdr:to>
      <cdr:x>0.98181</cdr:x>
      <cdr:y>1</cdr:y>
    </cdr:to>
    <cdr:sp macro="" textlink="">
      <cdr:nvSpPr>
        <cdr:cNvPr id="15" name="TextBox 7"/>
        <cdr:cNvSpPr txBox="1"/>
      </cdr:nvSpPr>
      <cdr:spPr>
        <a:xfrm xmlns:a="http://schemas.openxmlformats.org/drawingml/2006/main">
          <a:off x="7791450" y="3175000"/>
          <a:ext cx="111760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625:</a:t>
          </a:r>
          <a:r>
            <a:rPr lang="en-US" sz="1000" baseline="0"/>
            <a:t> western mixed</a:t>
          </a:r>
        </a:p>
        <a:p xmlns:a="http://schemas.openxmlformats.org/drawingml/2006/main">
          <a:pPr algn="ctr"/>
          <a:r>
            <a:rPr lang="en-US" sz="1000" baseline="0"/>
            <a:t> conifer</a:t>
          </a:r>
          <a:endParaRPr lang="en-US" sz="1000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0.04969</cdr:x>
      <cdr:y>0.86261</cdr:y>
    </cdr:from>
    <cdr:to>
      <cdr:x>0.22813</cdr:x>
      <cdr:y>0.98435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0850" y="3149600"/>
          <a:ext cx="161925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 b="0"/>
            <a:t>655:</a:t>
          </a:r>
          <a:r>
            <a:rPr lang="en-US" sz="1000" b="0" baseline="0"/>
            <a:t> beech- </a:t>
          </a:r>
        </a:p>
        <a:p xmlns:a="http://schemas.openxmlformats.org/drawingml/2006/main">
          <a:pPr algn="ctr"/>
          <a:r>
            <a:rPr lang="en-US" sz="1000" b="0" baseline="0"/>
            <a:t>maple-basswood</a:t>
          </a:r>
          <a:endParaRPr lang="en-US" sz="1000" b="0"/>
        </a:p>
      </cdr:txBody>
    </cdr:sp>
  </cdr:relSizeAnchor>
  <cdr:relSizeAnchor xmlns:cdr="http://schemas.openxmlformats.org/drawingml/2006/chartDrawing">
    <cdr:from>
      <cdr:x>0.22323</cdr:x>
      <cdr:y>0.86261</cdr:y>
    </cdr:from>
    <cdr:to>
      <cdr:x>0.39958</cdr:x>
      <cdr:y>0.98435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25650" y="3149600"/>
          <a:ext cx="160020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652:</a:t>
          </a:r>
          <a:r>
            <a:rPr lang="en-US" sz="1000" baseline="0"/>
            <a:t> yellow birch-</a:t>
          </a:r>
        </a:p>
        <a:p xmlns:a="http://schemas.openxmlformats.org/drawingml/2006/main">
          <a:pPr algn="ctr"/>
          <a:r>
            <a:rPr lang="en-US" sz="1000" baseline="0"/>
            <a:t>sugar maple</a:t>
          </a:r>
          <a:endParaRPr lang="en-US" sz="1000"/>
        </a:p>
      </cdr:txBody>
    </cdr:sp>
  </cdr:relSizeAnchor>
  <cdr:relSizeAnchor xmlns:cdr="http://schemas.openxmlformats.org/drawingml/2006/chartDrawing">
    <cdr:from>
      <cdr:x>0.37509</cdr:x>
      <cdr:y>0.86609</cdr:y>
    </cdr:from>
    <cdr:to>
      <cdr:x>0.53814</cdr:x>
      <cdr:y>0.99652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403600" y="3162300"/>
          <a:ext cx="147955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666:</a:t>
          </a:r>
          <a:r>
            <a:rPr lang="en-US" sz="1000" baseline="0"/>
            <a:t> </a:t>
          </a:r>
          <a:r>
            <a:rPr lang="en-US" sz="1000"/>
            <a:t>eastern </a:t>
          </a:r>
        </a:p>
        <a:p xmlns:a="http://schemas.openxmlformats.org/drawingml/2006/main">
          <a:pPr algn="ctr"/>
          <a:r>
            <a:rPr lang="en-US" sz="1000"/>
            <a:t>floodplain forest</a:t>
          </a:r>
        </a:p>
      </cdr:txBody>
    </cdr:sp>
  </cdr:relSizeAnchor>
  <cdr:relSizeAnchor xmlns:cdr="http://schemas.openxmlformats.org/drawingml/2006/chartDrawing">
    <cdr:from>
      <cdr:x>0.54374</cdr:x>
      <cdr:y>0.86435</cdr:y>
    </cdr:from>
    <cdr:to>
      <cdr:x>0.69699</cdr:x>
      <cdr:y>0.9513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933950" y="3155950"/>
          <a:ext cx="13906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/>
            <a:t>683: peatland forest</a:t>
          </a:r>
        </a:p>
      </cdr:txBody>
    </cdr:sp>
  </cdr:relSizeAnchor>
  <cdr:relSizeAnchor xmlns:cdr="http://schemas.openxmlformats.org/drawingml/2006/chartDrawing">
    <cdr:from>
      <cdr:x>0.70679</cdr:x>
      <cdr:y>0.86783</cdr:y>
    </cdr:from>
    <cdr:to>
      <cdr:x>0.82155</cdr:x>
      <cdr:y>0.98957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6413500" y="3168650"/>
          <a:ext cx="104140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631:</a:t>
          </a:r>
          <a:r>
            <a:rPr lang="en-US" sz="1000" baseline="0"/>
            <a:t> ponderosa </a:t>
          </a:r>
        </a:p>
        <a:p xmlns:a="http://schemas.openxmlformats.org/drawingml/2006/main">
          <a:pPr algn="ctr"/>
          <a:r>
            <a:rPr lang="en-US" sz="1000" baseline="0"/>
            <a:t>pine forest</a:t>
          </a:r>
          <a:endParaRPr lang="en-US" sz="1000"/>
        </a:p>
      </cdr:txBody>
    </cdr:sp>
  </cdr:relSizeAnchor>
  <cdr:relSizeAnchor xmlns:cdr="http://schemas.openxmlformats.org/drawingml/2006/chartDrawing">
    <cdr:from>
      <cdr:x>0.89923</cdr:x>
      <cdr:y>0.74957</cdr:y>
    </cdr:from>
    <cdr:to>
      <cdr:x>1</cdr:x>
      <cdr:y>1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8185150" y="30861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0.85864</cdr:x>
      <cdr:y>0.86957</cdr:y>
    </cdr:from>
    <cdr:to>
      <cdr:x>0.98181</cdr:x>
      <cdr:y>1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791450" y="3175000"/>
          <a:ext cx="111760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625:</a:t>
          </a:r>
          <a:r>
            <a:rPr lang="en-US" sz="1000" baseline="0"/>
            <a:t> western mixed</a:t>
          </a:r>
        </a:p>
        <a:p xmlns:a="http://schemas.openxmlformats.org/drawingml/2006/main">
          <a:pPr algn="ctr"/>
          <a:r>
            <a:rPr lang="en-US" sz="1000" baseline="0"/>
            <a:t> conifer</a:t>
          </a:r>
          <a:endParaRPr lang="en-US" sz="1000"/>
        </a:p>
      </cdr:txBody>
    </cdr:sp>
  </cdr:relSizeAnchor>
  <cdr:relSizeAnchor xmlns:cdr="http://schemas.openxmlformats.org/drawingml/2006/chartDrawing">
    <cdr:from>
      <cdr:x>0.04969</cdr:x>
      <cdr:y>0.86261</cdr:y>
    </cdr:from>
    <cdr:to>
      <cdr:x>0.22813</cdr:x>
      <cdr:y>0.98435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450850" y="3149600"/>
          <a:ext cx="161925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endParaRPr lang="en-US" sz="1000" b="0"/>
        </a:p>
      </cdr:txBody>
    </cdr:sp>
  </cdr:relSizeAnchor>
  <cdr:relSizeAnchor xmlns:cdr="http://schemas.openxmlformats.org/drawingml/2006/chartDrawing">
    <cdr:from>
      <cdr:x>0.22323</cdr:x>
      <cdr:y>0.86261</cdr:y>
    </cdr:from>
    <cdr:to>
      <cdr:x>0.39958</cdr:x>
      <cdr:y>0.98435</cdr:y>
    </cdr:to>
    <cdr:sp macro="" textlink="">
      <cdr:nvSpPr>
        <cdr:cNvPr id="10" name="TextBox 2"/>
        <cdr:cNvSpPr txBox="1"/>
      </cdr:nvSpPr>
      <cdr:spPr>
        <a:xfrm xmlns:a="http://schemas.openxmlformats.org/drawingml/2006/main">
          <a:off x="2025650" y="3149600"/>
          <a:ext cx="160020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endParaRPr lang="en-US" sz="1000"/>
        </a:p>
      </cdr:txBody>
    </cdr:sp>
  </cdr:relSizeAnchor>
  <cdr:relSizeAnchor xmlns:cdr="http://schemas.openxmlformats.org/drawingml/2006/chartDrawing">
    <cdr:from>
      <cdr:x>0.37509</cdr:x>
      <cdr:y>0.86609</cdr:y>
    </cdr:from>
    <cdr:to>
      <cdr:x>0.53814</cdr:x>
      <cdr:y>0.99652</cdr:y>
    </cdr:to>
    <cdr:sp macro="" textlink="">
      <cdr:nvSpPr>
        <cdr:cNvPr id="11" name="TextBox 3"/>
        <cdr:cNvSpPr txBox="1"/>
      </cdr:nvSpPr>
      <cdr:spPr>
        <a:xfrm xmlns:a="http://schemas.openxmlformats.org/drawingml/2006/main">
          <a:off x="3403600" y="3162300"/>
          <a:ext cx="147955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666:</a:t>
          </a:r>
          <a:r>
            <a:rPr lang="en-US" sz="1000" baseline="0"/>
            <a:t> </a:t>
          </a:r>
          <a:r>
            <a:rPr lang="en-US" sz="1000"/>
            <a:t>eastern </a:t>
          </a:r>
        </a:p>
        <a:p xmlns:a="http://schemas.openxmlformats.org/drawingml/2006/main">
          <a:pPr algn="ctr"/>
          <a:r>
            <a:rPr lang="en-US" sz="1000"/>
            <a:t>floodplain forest</a:t>
          </a:r>
        </a:p>
      </cdr:txBody>
    </cdr:sp>
  </cdr:relSizeAnchor>
  <cdr:relSizeAnchor xmlns:cdr="http://schemas.openxmlformats.org/drawingml/2006/chartDrawing">
    <cdr:from>
      <cdr:x>0.54374</cdr:x>
      <cdr:y>0.86435</cdr:y>
    </cdr:from>
    <cdr:to>
      <cdr:x>0.69699</cdr:x>
      <cdr:y>0.9513</cdr:y>
    </cdr:to>
    <cdr:sp macro="" textlink="">
      <cdr:nvSpPr>
        <cdr:cNvPr id="12" name="TextBox 4"/>
        <cdr:cNvSpPr txBox="1"/>
      </cdr:nvSpPr>
      <cdr:spPr>
        <a:xfrm xmlns:a="http://schemas.openxmlformats.org/drawingml/2006/main">
          <a:off x="4933950" y="3155950"/>
          <a:ext cx="13906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/>
            <a:t>683: peatland forest</a:t>
          </a:r>
        </a:p>
      </cdr:txBody>
    </cdr:sp>
  </cdr:relSizeAnchor>
  <cdr:relSizeAnchor xmlns:cdr="http://schemas.openxmlformats.org/drawingml/2006/chartDrawing">
    <cdr:from>
      <cdr:x>0.70679</cdr:x>
      <cdr:y>0.86783</cdr:y>
    </cdr:from>
    <cdr:to>
      <cdr:x>0.82155</cdr:x>
      <cdr:y>0.98957</cdr:y>
    </cdr:to>
    <cdr:sp macro="" textlink="">
      <cdr:nvSpPr>
        <cdr:cNvPr id="13" name="TextBox 5"/>
        <cdr:cNvSpPr txBox="1"/>
      </cdr:nvSpPr>
      <cdr:spPr>
        <a:xfrm xmlns:a="http://schemas.openxmlformats.org/drawingml/2006/main">
          <a:off x="6413500" y="3168650"/>
          <a:ext cx="104140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631:</a:t>
          </a:r>
          <a:r>
            <a:rPr lang="en-US" sz="1000" baseline="0"/>
            <a:t> ponderosa </a:t>
          </a:r>
        </a:p>
        <a:p xmlns:a="http://schemas.openxmlformats.org/drawingml/2006/main">
          <a:pPr algn="ctr"/>
          <a:r>
            <a:rPr lang="en-US" sz="1000" baseline="0"/>
            <a:t>pine forest</a:t>
          </a:r>
          <a:endParaRPr lang="en-US" sz="1000"/>
        </a:p>
      </cdr:txBody>
    </cdr:sp>
  </cdr:relSizeAnchor>
  <cdr:relSizeAnchor xmlns:cdr="http://schemas.openxmlformats.org/drawingml/2006/chartDrawing">
    <cdr:from>
      <cdr:x>0.89923</cdr:x>
      <cdr:y>0.74957</cdr:y>
    </cdr:from>
    <cdr:to>
      <cdr:x>1</cdr:x>
      <cdr:y>1</cdr:y>
    </cdr:to>
    <cdr:sp macro="" textlink="">
      <cdr:nvSpPr>
        <cdr:cNvPr id="14" name="TextBox 6"/>
        <cdr:cNvSpPr txBox="1"/>
      </cdr:nvSpPr>
      <cdr:spPr>
        <a:xfrm xmlns:a="http://schemas.openxmlformats.org/drawingml/2006/main">
          <a:off x="8185150" y="30861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0.85864</cdr:x>
      <cdr:y>0.86957</cdr:y>
    </cdr:from>
    <cdr:to>
      <cdr:x>0.98181</cdr:x>
      <cdr:y>1</cdr:y>
    </cdr:to>
    <cdr:sp macro="" textlink="">
      <cdr:nvSpPr>
        <cdr:cNvPr id="15" name="TextBox 7"/>
        <cdr:cNvSpPr txBox="1"/>
      </cdr:nvSpPr>
      <cdr:spPr>
        <a:xfrm xmlns:a="http://schemas.openxmlformats.org/drawingml/2006/main">
          <a:off x="7791450" y="3175000"/>
          <a:ext cx="111760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625:</a:t>
          </a:r>
          <a:r>
            <a:rPr lang="en-US" sz="1000" baseline="0"/>
            <a:t> western mixed</a:t>
          </a:r>
        </a:p>
        <a:p xmlns:a="http://schemas.openxmlformats.org/drawingml/2006/main">
          <a:pPr algn="ctr"/>
          <a:r>
            <a:rPr lang="en-US" sz="1000" baseline="0"/>
            <a:t> conifer</a:t>
          </a:r>
          <a:endParaRPr lang="en-US" sz="1000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0.04969</cdr:x>
      <cdr:y>0.86261</cdr:y>
    </cdr:from>
    <cdr:to>
      <cdr:x>0.22813</cdr:x>
      <cdr:y>0.98435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0850" y="3149600"/>
          <a:ext cx="161925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 b="0"/>
            <a:t>655:</a:t>
          </a:r>
          <a:r>
            <a:rPr lang="en-US" sz="1000" b="0" baseline="0"/>
            <a:t> beech- </a:t>
          </a:r>
        </a:p>
        <a:p xmlns:a="http://schemas.openxmlformats.org/drawingml/2006/main">
          <a:pPr algn="ctr"/>
          <a:r>
            <a:rPr lang="en-US" sz="1000" b="0" baseline="0"/>
            <a:t>maple-basswood</a:t>
          </a:r>
          <a:endParaRPr lang="en-US" sz="1000" b="0"/>
        </a:p>
      </cdr:txBody>
    </cdr:sp>
  </cdr:relSizeAnchor>
  <cdr:relSizeAnchor xmlns:cdr="http://schemas.openxmlformats.org/drawingml/2006/chartDrawing">
    <cdr:from>
      <cdr:x>0.22323</cdr:x>
      <cdr:y>0.86261</cdr:y>
    </cdr:from>
    <cdr:to>
      <cdr:x>0.39958</cdr:x>
      <cdr:y>0.98435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25650" y="3149600"/>
          <a:ext cx="160020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652:</a:t>
          </a:r>
          <a:r>
            <a:rPr lang="en-US" sz="1000" baseline="0"/>
            <a:t> yellow birch-</a:t>
          </a:r>
        </a:p>
        <a:p xmlns:a="http://schemas.openxmlformats.org/drawingml/2006/main">
          <a:pPr algn="ctr"/>
          <a:r>
            <a:rPr lang="en-US" sz="1000" baseline="0"/>
            <a:t>sugar maple</a:t>
          </a:r>
          <a:endParaRPr lang="en-US" sz="1000"/>
        </a:p>
      </cdr:txBody>
    </cdr:sp>
  </cdr:relSizeAnchor>
  <cdr:relSizeAnchor xmlns:cdr="http://schemas.openxmlformats.org/drawingml/2006/chartDrawing">
    <cdr:from>
      <cdr:x>0.37509</cdr:x>
      <cdr:y>0.86609</cdr:y>
    </cdr:from>
    <cdr:to>
      <cdr:x>0.53814</cdr:x>
      <cdr:y>0.99652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403600" y="3162300"/>
          <a:ext cx="147955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666:</a:t>
          </a:r>
          <a:r>
            <a:rPr lang="en-US" sz="1000" baseline="0"/>
            <a:t> </a:t>
          </a:r>
          <a:r>
            <a:rPr lang="en-US" sz="1000"/>
            <a:t>eastern </a:t>
          </a:r>
        </a:p>
        <a:p xmlns:a="http://schemas.openxmlformats.org/drawingml/2006/main">
          <a:pPr algn="ctr"/>
          <a:r>
            <a:rPr lang="en-US" sz="1000"/>
            <a:t>floodplain forest</a:t>
          </a:r>
        </a:p>
      </cdr:txBody>
    </cdr:sp>
  </cdr:relSizeAnchor>
  <cdr:relSizeAnchor xmlns:cdr="http://schemas.openxmlformats.org/drawingml/2006/chartDrawing">
    <cdr:from>
      <cdr:x>0.54374</cdr:x>
      <cdr:y>0.86435</cdr:y>
    </cdr:from>
    <cdr:to>
      <cdr:x>0.69699</cdr:x>
      <cdr:y>0.9513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933950" y="3155950"/>
          <a:ext cx="13906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/>
            <a:t>683: peatland forest</a:t>
          </a:r>
        </a:p>
      </cdr:txBody>
    </cdr:sp>
  </cdr:relSizeAnchor>
  <cdr:relSizeAnchor xmlns:cdr="http://schemas.openxmlformats.org/drawingml/2006/chartDrawing">
    <cdr:from>
      <cdr:x>0.70679</cdr:x>
      <cdr:y>0.86783</cdr:y>
    </cdr:from>
    <cdr:to>
      <cdr:x>0.82155</cdr:x>
      <cdr:y>0.98957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6413500" y="3168650"/>
          <a:ext cx="104140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631:</a:t>
          </a:r>
          <a:r>
            <a:rPr lang="en-US" sz="1000" baseline="0"/>
            <a:t> ponderosa </a:t>
          </a:r>
        </a:p>
        <a:p xmlns:a="http://schemas.openxmlformats.org/drawingml/2006/main">
          <a:pPr algn="ctr"/>
          <a:r>
            <a:rPr lang="en-US" sz="1000" baseline="0"/>
            <a:t>pine forest</a:t>
          </a:r>
          <a:endParaRPr lang="en-US" sz="1000"/>
        </a:p>
      </cdr:txBody>
    </cdr:sp>
  </cdr:relSizeAnchor>
  <cdr:relSizeAnchor xmlns:cdr="http://schemas.openxmlformats.org/drawingml/2006/chartDrawing">
    <cdr:from>
      <cdr:x>0.89923</cdr:x>
      <cdr:y>0.74957</cdr:y>
    </cdr:from>
    <cdr:to>
      <cdr:x>1</cdr:x>
      <cdr:y>1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8185150" y="30861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0.85864</cdr:x>
      <cdr:y>0.86957</cdr:y>
    </cdr:from>
    <cdr:to>
      <cdr:x>0.98181</cdr:x>
      <cdr:y>1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7791450" y="3175000"/>
          <a:ext cx="111760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625:</a:t>
          </a:r>
          <a:r>
            <a:rPr lang="en-US" sz="1000" baseline="0"/>
            <a:t> western mixed</a:t>
          </a:r>
        </a:p>
        <a:p xmlns:a="http://schemas.openxmlformats.org/drawingml/2006/main">
          <a:pPr algn="ctr"/>
          <a:r>
            <a:rPr lang="en-US" sz="1000" baseline="0"/>
            <a:t> conifer</a:t>
          </a:r>
          <a:endParaRPr lang="en-US" sz="1000"/>
        </a:p>
      </cdr:txBody>
    </cdr:sp>
  </cdr:relSizeAnchor>
  <cdr:relSizeAnchor xmlns:cdr="http://schemas.openxmlformats.org/drawingml/2006/chartDrawing">
    <cdr:from>
      <cdr:x>0.04969</cdr:x>
      <cdr:y>0.86261</cdr:y>
    </cdr:from>
    <cdr:to>
      <cdr:x>0.22813</cdr:x>
      <cdr:y>0.98435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450850" y="3149600"/>
          <a:ext cx="161925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endParaRPr lang="en-US" sz="1000" b="0"/>
        </a:p>
      </cdr:txBody>
    </cdr:sp>
  </cdr:relSizeAnchor>
  <cdr:relSizeAnchor xmlns:cdr="http://schemas.openxmlformats.org/drawingml/2006/chartDrawing">
    <cdr:from>
      <cdr:x>0.22323</cdr:x>
      <cdr:y>0.86261</cdr:y>
    </cdr:from>
    <cdr:to>
      <cdr:x>0.39958</cdr:x>
      <cdr:y>0.98435</cdr:y>
    </cdr:to>
    <cdr:sp macro="" textlink="">
      <cdr:nvSpPr>
        <cdr:cNvPr id="10" name="TextBox 2"/>
        <cdr:cNvSpPr txBox="1"/>
      </cdr:nvSpPr>
      <cdr:spPr>
        <a:xfrm xmlns:a="http://schemas.openxmlformats.org/drawingml/2006/main">
          <a:off x="2025650" y="3149600"/>
          <a:ext cx="160020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endParaRPr lang="en-US" sz="1000"/>
        </a:p>
      </cdr:txBody>
    </cdr:sp>
  </cdr:relSizeAnchor>
  <cdr:relSizeAnchor xmlns:cdr="http://schemas.openxmlformats.org/drawingml/2006/chartDrawing">
    <cdr:from>
      <cdr:x>0.37509</cdr:x>
      <cdr:y>0.86609</cdr:y>
    </cdr:from>
    <cdr:to>
      <cdr:x>0.53814</cdr:x>
      <cdr:y>0.99652</cdr:y>
    </cdr:to>
    <cdr:sp macro="" textlink="">
      <cdr:nvSpPr>
        <cdr:cNvPr id="11" name="TextBox 3"/>
        <cdr:cNvSpPr txBox="1"/>
      </cdr:nvSpPr>
      <cdr:spPr>
        <a:xfrm xmlns:a="http://schemas.openxmlformats.org/drawingml/2006/main">
          <a:off x="3403600" y="3162300"/>
          <a:ext cx="147955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666:</a:t>
          </a:r>
          <a:r>
            <a:rPr lang="en-US" sz="1000" baseline="0"/>
            <a:t> </a:t>
          </a:r>
          <a:r>
            <a:rPr lang="en-US" sz="1000"/>
            <a:t>eastern </a:t>
          </a:r>
        </a:p>
        <a:p xmlns:a="http://schemas.openxmlformats.org/drawingml/2006/main">
          <a:pPr algn="ctr"/>
          <a:r>
            <a:rPr lang="en-US" sz="1000"/>
            <a:t>floodplain forest</a:t>
          </a:r>
        </a:p>
      </cdr:txBody>
    </cdr:sp>
  </cdr:relSizeAnchor>
  <cdr:relSizeAnchor xmlns:cdr="http://schemas.openxmlformats.org/drawingml/2006/chartDrawing">
    <cdr:from>
      <cdr:x>0.54374</cdr:x>
      <cdr:y>0.86435</cdr:y>
    </cdr:from>
    <cdr:to>
      <cdr:x>0.69699</cdr:x>
      <cdr:y>0.9513</cdr:y>
    </cdr:to>
    <cdr:sp macro="" textlink="">
      <cdr:nvSpPr>
        <cdr:cNvPr id="12" name="TextBox 4"/>
        <cdr:cNvSpPr txBox="1"/>
      </cdr:nvSpPr>
      <cdr:spPr>
        <a:xfrm xmlns:a="http://schemas.openxmlformats.org/drawingml/2006/main">
          <a:off x="4933950" y="3155950"/>
          <a:ext cx="13906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/>
            <a:t>683: peatland forest</a:t>
          </a:r>
        </a:p>
      </cdr:txBody>
    </cdr:sp>
  </cdr:relSizeAnchor>
  <cdr:relSizeAnchor xmlns:cdr="http://schemas.openxmlformats.org/drawingml/2006/chartDrawing">
    <cdr:from>
      <cdr:x>0.70679</cdr:x>
      <cdr:y>0.86783</cdr:y>
    </cdr:from>
    <cdr:to>
      <cdr:x>0.82155</cdr:x>
      <cdr:y>0.98957</cdr:y>
    </cdr:to>
    <cdr:sp macro="" textlink="">
      <cdr:nvSpPr>
        <cdr:cNvPr id="13" name="TextBox 5"/>
        <cdr:cNvSpPr txBox="1"/>
      </cdr:nvSpPr>
      <cdr:spPr>
        <a:xfrm xmlns:a="http://schemas.openxmlformats.org/drawingml/2006/main">
          <a:off x="6413500" y="3168650"/>
          <a:ext cx="1041400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631:</a:t>
          </a:r>
          <a:r>
            <a:rPr lang="en-US" sz="1000" baseline="0"/>
            <a:t> ponderosa </a:t>
          </a:r>
        </a:p>
        <a:p xmlns:a="http://schemas.openxmlformats.org/drawingml/2006/main">
          <a:pPr algn="ctr"/>
          <a:r>
            <a:rPr lang="en-US" sz="1000" baseline="0"/>
            <a:t>pine forest</a:t>
          </a:r>
          <a:endParaRPr lang="en-US" sz="1000"/>
        </a:p>
      </cdr:txBody>
    </cdr:sp>
  </cdr:relSizeAnchor>
  <cdr:relSizeAnchor xmlns:cdr="http://schemas.openxmlformats.org/drawingml/2006/chartDrawing">
    <cdr:from>
      <cdr:x>0.89923</cdr:x>
      <cdr:y>0.74957</cdr:y>
    </cdr:from>
    <cdr:to>
      <cdr:x>1</cdr:x>
      <cdr:y>1</cdr:y>
    </cdr:to>
    <cdr:sp macro="" textlink="">
      <cdr:nvSpPr>
        <cdr:cNvPr id="14" name="TextBox 6"/>
        <cdr:cNvSpPr txBox="1"/>
      </cdr:nvSpPr>
      <cdr:spPr>
        <a:xfrm xmlns:a="http://schemas.openxmlformats.org/drawingml/2006/main">
          <a:off x="8185150" y="30861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0.85864</cdr:x>
      <cdr:y>0.86957</cdr:y>
    </cdr:from>
    <cdr:to>
      <cdr:x>0.98181</cdr:x>
      <cdr:y>1</cdr:y>
    </cdr:to>
    <cdr:sp macro="" textlink="">
      <cdr:nvSpPr>
        <cdr:cNvPr id="15" name="TextBox 7"/>
        <cdr:cNvSpPr txBox="1"/>
      </cdr:nvSpPr>
      <cdr:spPr>
        <a:xfrm xmlns:a="http://schemas.openxmlformats.org/drawingml/2006/main">
          <a:off x="7791450" y="3175000"/>
          <a:ext cx="111760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625:</a:t>
          </a:r>
          <a:r>
            <a:rPr lang="en-US" sz="1000" baseline="0"/>
            <a:t> western mixed</a:t>
          </a:r>
        </a:p>
        <a:p xmlns:a="http://schemas.openxmlformats.org/drawingml/2006/main">
          <a:pPr algn="ctr"/>
          <a:r>
            <a:rPr lang="en-US" sz="1000" baseline="0"/>
            <a:t> conifer</a:t>
          </a:r>
          <a:endParaRPr lang="en-US" sz="10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>
      <selection activeCell="B14" sqref="B14"/>
    </sheetView>
  </sheetViews>
  <sheetFormatPr defaultRowHeight="15" x14ac:dyDescent="0.25"/>
  <cols>
    <col min="1" max="1" width="13.42578125"/>
    <col min="2" max="1025" width="8.5703125"/>
  </cols>
  <sheetData>
    <row r="1" spans="1:2" x14ac:dyDescent="0.25">
      <c r="A1" t="s">
        <v>0</v>
      </c>
      <c r="B1" s="1">
        <v>30</v>
      </c>
    </row>
    <row r="2" spans="1:2" x14ac:dyDescent="0.25">
      <c r="A2" t="s">
        <v>1</v>
      </c>
      <c r="B2" s="1">
        <v>15</v>
      </c>
    </row>
    <row r="3" spans="1:2" x14ac:dyDescent="0.25">
      <c r="A3" t="s">
        <v>2</v>
      </c>
      <c r="B3" s="1">
        <v>10</v>
      </c>
    </row>
    <row r="4" spans="1:2" x14ac:dyDescent="0.25">
      <c r="A4" t="s">
        <v>3</v>
      </c>
      <c r="B4" s="1">
        <v>0</v>
      </c>
    </row>
    <row r="5" spans="1:2" x14ac:dyDescent="0.25">
      <c r="A5" t="s">
        <v>4</v>
      </c>
      <c r="B5" s="1">
        <v>80</v>
      </c>
    </row>
    <row r="6" spans="1:2" x14ac:dyDescent="0.25">
      <c r="A6" t="s">
        <v>5</v>
      </c>
      <c r="B6" s="1">
        <v>90</v>
      </c>
    </row>
    <row r="8" spans="1:2" x14ac:dyDescent="0.25">
      <c r="A8" t="s">
        <v>6</v>
      </c>
    </row>
    <row r="9" spans="1:2" x14ac:dyDescent="0.25">
      <c r="A9" s="2" t="s">
        <v>7</v>
      </c>
      <c r="B9">
        <v>80</v>
      </c>
    </row>
    <row r="10" spans="1:2" x14ac:dyDescent="0.25">
      <c r="A10" s="2" t="s">
        <v>8</v>
      </c>
      <c r="B10">
        <v>80</v>
      </c>
    </row>
    <row r="12" spans="1:2" x14ac:dyDescent="0.25">
      <c r="A12" t="s">
        <v>9</v>
      </c>
    </row>
    <row r="13" spans="1:2" x14ac:dyDescent="0.25">
      <c r="A13" t="s">
        <v>10</v>
      </c>
      <c r="B13">
        <v>50</v>
      </c>
    </row>
    <row r="14" spans="1:2" x14ac:dyDescent="0.25">
      <c r="A14" t="s">
        <v>11</v>
      </c>
      <c r="B14">
        <v>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zoomScaleNormal="100" workbookViewId="0">
      <selection activeCell="T3" sqref="T3"/>
    </sheetView>
  </sheetViews>
  <sheetFormatPr defaultRowHeight="15" x14ac:dyDescent="0.25"/>
  <cols>
    <col min="1" max="1" width="12.28515625"/>
    <col min="2" max="2" width="6.7109375"/>
    <col min="3" max="3" width="8.5703125"/>
    <col min="4" max="4" width="7.140625"/>
    <col min="5" max="5" width="3.5703125"/>
    <col min="6" max="6" width="6.7109375"/>
    <col min="7" max="7" width="13.28515625" bestFit="1" customWidth="1"/>
    <col min="8" max="8" width="8" bestFit="1" customWidth="1"/>
    <col min="9" max="9" width="9.42578125" bestFit="1" customWidth="1"/>
    <col min="10" max="10" width="9.5703125" bestFit="1" customWidth="1"/>
    <col min="11" max="11" width="9.42578125" bestFit="1" customWidth="1"/>
    <col min="12" max="12" width="6.42578125" bestFit="1" customWidth="1"/>
    <col min="13" max="13" width="7.85546875"/>
    <col min="14" max="14" width="7.42578125"/>
    <col min="15" max="15" width="8.5703125"/>
    <col min="16" max="16" width="10.85546875"/>
    <col min="17" max="17" width="10.28515625"/>
    <col min="18" max="19" width="6.42578125"/>
    <col min="20" max="20" width="8.85546875"/>
    <col min="21" max="21" width="7.85546875"/>
    <col min="22" max="22" width="7.42578125"/>
    <col min="23" max="23" width="8.5703125"/>
    <col min="24" max="24" width="10.85546875"/>
    <col min="25" max="25" width="10.28515625"/>
    <col min="26" max="27" width="6.42578125"/>
    <col min="28" max="28" width="8.85546875"/>
    <col min="29" max="1025" width="8.5703125"/>
  </cols>
  <sheetData>
    <row r="1" spans="1:36" x14ac:dyDescent="0.25">
      <c r="A1" t="s">
        <v>40</v>
      </c>
      <c r="B1" t="s">
        <v>41</v>
      </c>
      <c r="C1" t="s">
        <v>42</v>
      </c>
      <c r="D1" t="s">
        <v>43</v>
      </c>
      <c r="F1" t="s">
        <v>44</v>
      </c>
      <c r="M1" t="s">
        <v>45</v>
      </c>
      <c r="U1" t="s">
        <v>46</v>
      </c>
      <c r="AC1" t="s">
        <v>47</v>
      </c>
    </row>
    <row r="2" spans="1:36" x14ac:dyDescent="0.25">
      <c r="A2" t="s">
        <v>48</v>
      </c>
      <c r="B2">
        <v>0.75</v>
      </c>
      <c r="C2">
        <v>0.05</v>
      </c>
      <c r="D2">
        <v>0</v>
      </c>
      <c r="F2" t="s">
        <v>49</v>
      </c>
      <c r="G2" s="6" t="s">
        <v>347</v>
      </c>
      <c r="H2" s="6" t="s">
        <v>12</v>
      </c>
      <c r="I2" s="6" t="s">
        <v>16</v>
      </c>
      <c r="J2" s="6" t="s">
        <v>20</v>
      </c>
      <c r="K2" s="6" t="s">
        <v>24</v>
      </c>
      <c r="L2" s="6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</row>
    <row r="3" spans="1:36" x14ac:dyDescent="0.25">
      <c r="A3" t="s">
        <v>75</v>
      </c>
      <c r="B3">
        <v>0.8</v>
      </c>
      <c r="C3">
        <v>0.05</v>
      </c>
      <c r="D3">
        <v>0</v>
      </c>
      <c r="F3">
        <v>0</v>
      </c>
      <c r="G3" s="5">
        <f t="shared" ref="G3:G43" si="0">F3*$B$12</f>
        <v>0</v>
      </c>
      <c r="H3" s="5">
        <f t="shared" ref="H3:H43" si="1">G3*8</f>
        <v>0</v>
      </c>
      <c r="I3" s="5">
        <f>SUM(M3:T3)</f>
        <v>0</v>
      </c>
      <c r="J3" s="5">
        <f t="shared" ref="J3:J43" si="2">SUM(U3:AB3)</f>
        <v>0</v>
      </c>
      <c r="K3" s="5">
        <f t="shared" ref="K3:K43" si="3">SUM(AC3:AJ3)</f>
        <v>0</v>
      </c>
      <c r="L3" s="5">
        <f t="shared" ref="L3:L43" si="4">SUM(I3:K3)</f>
        <v>0</v>
      </c>
      <c r="M3" s="3">
        <f>$G3*$B$2</f>
        <v>0</v>
      </c>
      <c r="N3" s="3">
        <f t="shared" ref="N3:N43" si="5">$G3*$B$3</f>
        <v>0</v>
      </c>
      <c r="O3" s="3">
        <f t="shared" ref="O3:O43" si="6">$G3*$B$4</f>
        <v>0</v>
      </c>
      <c r="P3" s="3">
        <f t="shared" ref="P3:P43" si="7">$G3*$B$5</f>
        <v>0</v>
      </c>
      <c r="Q3" s="3">
        <f t="shared" ref="Q3:Q43" si="8">$G3*$B$6</f>
        <v>0</v>
      </c>
      <c r="R3" s="3">
        <f t="shared" ref="R3:R43" si="9">$G3*$B$7</f>
        <v>0</v>
      </c>
      <c r="S3" s="3">
        <f t="shared" ref="S3:S43" si="10">$G3*$B$8</f>
        <v>0</v>
      </c>
      <c r="T3" s="3">
        <f>$G3*$B$9</f>
        <v>0</v>
      </c>
      <c r="U3" s="3">
        <f t="shared" ref="U3:U43" si="11">$G3*$C$2</f>
        <v>0</v>
      </c>
      <c r="V3" s="3">
        <f t="shared" ref="V3:V43" si="12">$G3*$C$3</f>
        <v>0</v>
      </c>
      <c r="W3" s="3">
        <f t="shared" ref="W3:W43" si="13">$G3*$C$4</f>
        <v>0</v>
      </c>
      <c r="X3" s="3">
        <f t="shared" ref="X3:X43" si="14">$G3*$C$5</f>
        <v>0</v>
      </c>
      <c r="Y3" s="3">
        <f t="shared" ref="Y3:Y43" si="15">$G3*$C$6</f>
        <v>0</v>
      </c>
      <c r="Z3" s="3">
        <f t="shared" ref="Z3:Z43" si="16">$G3*$C$7</f>
        <v>0</v>
      </c>
      <c r="AA3" s="3">
        <f t="shared" ref="AA3:AA43" si="17">$G3*$C$8</f>
        <v>0</v>
      </c>
      <c r="AB3" s="3">
        <f t="shared" ref="AB3:AB43" si="18">$G3*$C$9</f>
        <v>0</v>
      </c>
      <c r="AC3" s="3">
        <f t="shared" ref="AC3:AC43" si="19">$G3*$D$2</f>
        <v>0</v>
      </c>
      <c r="AD3" s="3">
        <f t="shared" ref="AD3:AD43" si="20">$G3*$D$3</f>
        <v>0</v>
      </c>
      <c r="AE3" s="3">
        <f t="shared" ref="AE3:AE43" si="21">$G3*$D$4</f>
        <v>0</v>
      </c>
      <c r="AF3" s="3">
        <f t="shared" ref="AF3:AF43" si="22">$G3*$D$5</f>
        <v>0</v>
      </c>
      <c r="AG3" s="3">
        <f t="shared" ref="AG3:AG43" si="23">$G3*$D$6</f>
        <v>0</v>
      </c>
      <c r="AH3" s="3">
        <f t="shared" ref="AH3:AH43" si="24">$G3*$D$7</f>
        <v>0</v>
      </c>
      <c r="AI3" s="3">
        <f t="shared" ref="AI3:AI43" si="25">$G3*$D$8</f>
        <v>0</v>
      </c>
      <c r="AJ3" s="3">
        <f t="shared" ref="AJ3:AJ43" si="26">$G3*$D$9</f>
        <v>0</v>
      </c>
    </row>
    <row r="4" spans="1:36" x14ac:dyDescent="0.25">
      <c r="A4" t="s">
        <v>76</v>
      </c>
      <c r="B4">
        <v>0.85</v>
      </c>
      <c r="C4">
        <v>0.05</v>
      </c>
      <c r="D4">
        <v>0</v>
      </c>
      <c r="F4" s="7">
        <v>1</v>
      </c>
      <c r="G4" s="8">
        <f t="shared" si="0"/>
        <v>0</v>
      </c>
      <c r="H4" s="8">
        <f t="shared" si="1"/>
        <v>0</v>
      </c>
      <c r="I4" s="8">
        <f t="shared" ref="I4:I43" si="27">SUM(M4:T4)</f>
        <v>0</v>
      </c>
      <c r="J4" s="8">
        <f t="shared" si="2"/>
        <v>0</v>
      </c>
      <c r="K4" s="8">
        <f t="shared" si="3"/>
        <v>0</v>
      </c>
      <c r="L4" s="8">
        <f t="shared" si="4"/>
        <v>0</v>
      </c>
      <c r="M4" s="8">
        <f t="shared" ref="M4:M43" si="28">$G4*$B$2</f>
        <v>0</v>
      </c>
      <c r="N4" s="8">
        <f t="shared" si="5"/>
        <v>0</v>
      </c>
      <c r="O4" s="8">
        <f t="shared" si="6"/>
        <v>0</v>
      </c>
      <c r="P4" s="8">
        <f t="shared" si="7"/>
        <v>0</v>
      </c>
      <c r="Q4" s="8">
        <f t="shared" si="8"/>
        <v>0</v>
      </c>
      <c r="R4" s="8">
        <f t="shared" si="9"/>
        <v>0</v>
      </c>
      <c r="S4" s="8">
        <f t="shared" si="10"/>
        <v>0</v>
      </c>
      <c r="T4" s="8">
        <f t="shared" ref="T4:T43" si="29">$G4*$B$9</f>
        <v>0</v>
      </c>
      <c r="U4" s="8">
        <f t="shared" si="11"/>
        <v>0</v>
      </c>
      <c r="V4" s="8">
        <f t="shared" si="12"/>
        <v>0</v>
      </c>
      <c r="W4" s="8">
        <f t="shared" si="13"/>
        <v>0</v>
      </c>
      <c r="X4" s="8">
        <f t="shared" si="14"/>
        <v>0</v>
      </c>
      <c r="Y4" s="8">
        <f t="shared" si="15"/>
        <v>0</v>
      </c>
      <c r="Z4" s="8">
        <f t="shared" si="16"/>
        <v>0</v>
      </c>
      <c r="AA4" s="8">
        <f t="shared" si="17"/>
        <v>0</v>
      </c>
      <c r="AB4" s="8">
        <f t="shared" si="18"/>
        <v>0</v>
      </c>
      <c r="AC4" s="8">
        <f t="shared" si="19"/>
        <v>0</v>
      </c>
      <c r="AD4" s="8">
        <f t="shared" si="20"/>
        <v>0</v>
      </c>
      <c r="AE4" s="8">
        <f t="shared" si="21"/>
        <v>0</v>
      </c>
      <c r="AF4" s="8">
        <f t="shared" si="22"/>
        <v>0</v>
      </c>
      <c r="AG4" s="8">
        <f t="shared" si="23"/>
        <v>0</v>
      </c>
      <c r="AH4" s="8">
        <f t="shared" si="24"/>
        <v>0</v>
      </c>
      <c r="AI4" s="8">
        <f t="shared" si="25"/>
        <v>0</v>
      </c>
      <c r="AJ4" s="8">
        <f t="shared" si="26"/>
        <v>0</v>
      </c>
    </row>
    <row r="5" spans="1:36" x14ac:dyDescent="0.25">
      <c r="A5" t="s">
        <v>77</v>
      </c>
      <c r="B5">
        <v>0.75</v>
      </c>
      <c r="C5">
        <v>0.04</v>
      </c>
      <c r="D5">
        <v>0.01</v>
      </c>
      <c r="F5">
        <v>2</v>
      </c>
      <c r="G5" s="5">
        <f t="shared" si="0"/>
        <v>0</v>
      </c>
      <c r="H5" s="5">
        <f t="shared" si="1"/>
        <v>0</v>
      </c>
      <c r="I5" s="5">
        <f t="shared" si="27"/>
        <v>0</v>
      </c>
      <c r="J5" s="5">
        <f t="shared" si="2"/>
        <v>0</v>
      </c>
      <c r="K5" s="5">
        <f t="shared" si="3"/>
        <v>0</v>
      </c>
      <c r="L5" s="5">
        <f t="shared" si="4"/>
        <v>0</v>
      </c>
      <c r="M5" s="3">
        <f t="shared" si="28"/>
        <v>0</v>
      </c>
      <c r="N5" s="3">
        <f t="shared" si="5"/>
        <v>0</v>
      </c>
      <c r="O5" s="3">
        <f t="shared" si="6"/>
        <v>0</v>
      </c>
      <c r="P5" s="3">
        <f t="shared" si="7"/>
        <v>0</v>
      </c>
      <c r="Q5" s="3">
        <f t="shared" si="8"/>
        <v>0</v>
      </c>
      <c r="R5" s="3">
        <f t="shared" si="9"/>
        <v>0</v>
      </c>
      <c r="S5" s="3">
        <f t="shared" si="10"/>
        <v>0</v>
      </c>
      <c r="T5" s="3">
        <f t="shared" si="29"/>
        <v>0</v>
      </c>
      <c r="U5" s="3">
        <f t="shared" si="11"/>
        <v>0</v>
      </c>
      <c r="V5" s="3">
        <f t="shared" si="12"/>
        <v>0</v>
      </c>
      <c r="W5" s="3">
        <f t="shared" si="13"/>
        <v>0</v>
      </c>
      <c r="X5" s="3">
        <f t="shared" si="14"/>
        <v>0</v>
      </c>
      <c r="Y5" s="3">
        <f t="shared" si="15"/>
        <v>0</v>
      </c>
      <c r="Z5" s="3">
        <f t="shared" si="16"/>
        <v>0</v>
      </c>
      <c r="AA5" s="3">
        <f t="shared" si="17"/>
        <v>0</v>
      </c>
      <c r="AB5" s="3">
        <f t="shared" si="18"/>
        <v>0</v>
      </c>
      <c r="AC5" s="3">
        <f t="shared" si="19"/>
        <v>0</v>
      </c>
      <c r="AD5" s="3">
        <f t="shared" si="20"/>
        <v>0</v>
      </c>
      <c r="AE5" s="3">
        <f t="shared" si="21"/>
        <v>0</v>
      </c>
      <c r="AF5" s="3">
        <f t="shared" si="22"/>
        <v>0</v>
      </c>
      <c r="AG5" s="3">
        <f t="shared" si="23"/>
        <v>0</v>
      </c>
      <c r="AH5" s="3">
        <f t="shared" si="24"/>
        <v>0</v>
      </c>
      <c r="AI5" s="3">
        <f t="shared" si="25"/>
        <v>0</v>
      </c>
      <c r="AJ5" s="3">
        <f t="shared" si="26"/>
        <v>0</v>
      </c>
    </row>
    <row r="6" spans="1:36" x14ac:dyDescent="0.25">
      <c r="A6" t="s">
        <v>78</v>
      </c>
      <c r="B6">
        <v>0.03</v>
      </c>
      <c r="C6">
        <v>0.01</v>
      </c>
      <c r="D6">
        <v>0.01</v>
      </c>
      <c r="F6">
        <v>3</v>
      </c>
      <c r="G6" s="5">
        <f t="shared" si="0"/>
        <v>0</v>
      </c>
      <c r="H6" s="5">
        <f t="shared" si="1"/>
        <v>0</v>
      </c>
      <c r="I6" s="5">
        <f t="shared" si="27"/>
        <v>0</v>
      </c>
      <c r="J6" s="5">
        <f t="shared" si="2"/>
        <v>0</v>
      </c>
      <c r="K6" s="5">
        <f t="shared" si="3"/>
        <v>0</v>
      </c>
      <c r="L6" s="5">
        <f t="shared" si="4"/>
        <v>0</v>
      </c>
      <c r="M6" s="3">
        <f t="shared" si="28"/>
        <v>0</v>
      </c>
      <c r="N6" s="3">
        <f t="shared" si="5"/>
        <v>0</v>
      </c>
      <c r="O6" s="3">
        <f t="shared" si="6"/>
        <v>0</v>
      </c>
      <c r="P6" s="3">
        <f t="shared" si="7"/>
        <v>0</v>
      </c>
      <c r="Q6" s="3">
        <f t="shared" si="8"/>
        <v>0</v>
      </c>
      <c r="R6" s="3">
        <f t="shared" si="9"/>
        <v>0</v>
      </c>
      <c r="S6" s="3">
        <f t="shared" si="10"/>
        <v>0</v>
      </c>
      <c r="T6" s="3">
        <f t="shared" si="29"/>
        <v>0</v>
      </c>
      <c r="U6" s="3">
        <f t="shared" si="11"/>
        <v>0</v>
      </c>
      <c r="V6" s="3">
        <f t="shared" si="12"/>
        <v>0</v>
      </c>
      <c r="W6" s="3">
        <f t="shared" si="13"/>
        <v>0</v>
      </c>
      <c r="X6" s="3">
        <f t="shared" si="14"/>
        <v>0</v>
      </c>
      <c r="Y6" s="3">
        <f t="shared" si="15"/>
        <v>0</v>
      </c>
      <c r="Z6" s="3">
        <f t="shared" si="16"/>
        <v>0</v>
      </c>
      <c r="AA6" s="3">
        <f t="shared" si="17"/>
        <v>0</v>
      </c>
      <c r="AB6" s="3">
        <f t="shared" si="18"/>
        <v>0</v>
      </c>
      <c r="AC6" s="3">
        <f t="shared" si="19"/>
        <v>0</v>
      </c>
      <c r="AD6" s="3">
        <f t="shared" si="20"/>
        <v>0</v>
      </c>
      <c r="AE6" s="3">
        <f t="shared" si="21"/>
        <v>0</v>
      </c>
      <c r="AF6" s="3">
        <f t="shared" si="22"/>
        <v>0</v>
      </c>
      <c r="AG6" s="3">
        <f t="shared" si="23"/>
        <v>0</v>
      </c>
      <c r="AH6" s="3">
        <f t="shared" si="24"/>
        <v>0</v>
      </c>
      <c r="AI6" s="3">
        <f t="shared" si="25"/>
        <v>0</v>
      </c>
      <c r="AJ6" s="3">
        <f t="shared" si="26"/>
        <v>0</v>
      </c>
    </row>
    <row r="7" spans="1:36" x14ac:dyDescent="0.25">
      <c r="A7" t="s">
        <v>79</v>
      </c>
      <c r="B7">
        <v>0.05</v>
      </c>
      <c r="C7">
        <v>0.01</v>
      </c>
      <c r="D7">
        <v>0.01</v>
      </c>
      <c r="F7">
        <v>4</v>
      </c>
      <c r="G7" s="5">
        <f t="shared" si="0"/>
        <v>0</v>
      </c>
      <c r="H7" s="5">
        <f t="shared" si="1"/>
        <v>0</v>
      </c>
      <c r="I7" s="5">
        <f t="shared" si="27"/>
        <v>0</v>
      </c>
      <c r="J7" s="5">
        <f t="shared" si="2"/>
        <v>0</v>
      </c>
      <c r="K7" s="5">
        <f t="shared" si="3"/>
        <v>0</v>
      </c>
      <c r="L7" s="5">
        <f t="shared" si="4"/>
        <v>0</v>
      </c>
      <c r="M7" s="3">
        <f t="shared" si="28"/>
        <v>0</v>
      </c>
      <c r="N7" s="3">
        <f t="shared" si="5"/>
        <v>0</v>
      </c>
      <c r="O7" s="3">
        <f t="shared" si="6"/>
        <v>0</v>
      </c>
      <c r="P7" s="3">
        <f t="shared" si="7"/>
        <v>0</v>
      </c>
      <c r="Q7" s="3">
        <f t="shared" si="8"/>
        <v>0</v>
      </c>
      <c r="R7" s="3">
        <f t="shared" si="9"/>
        <v>0</v>
      </c>
      <c r="S7" s="3">
        <f t="shared" si="10"/>
        <v>0</v>
      </c>
      <c r="T7" s="3">
        <f t="shared" si="29"/>
        <v>0</v>
      </c>
      <c r="U7" s="3">
        <f t="shared" si="11"/>
        <v>0</v>
      </c>
      <c r="V7" s="3">
        <f t="shared" si="12"/>
        <v>0</v>
      </c>
      <c r="W7" s="3">
        <f t="shared" si="13"/>
        <v>0</v>
      </c>
      <c r="X7" s="3">
        <f t="shared" si="14"/>
        <v>0</v>
      </c>
      <c r="Y7" s="3">
        <f t="shared" si="15"/>
        <v>0</v>
      </c>
      <c r="Z7" s="3">
        <f t="shared" si="16"/>
        <v>0</v>
      </c>
      <c r="AA7" s="3">
        <f t="shared" si="17"/>
        <v>0</v>
      </c>
      <c r="AB7" s="3">
        <f t="shared" si="18"/>
        <v>0</v>
      </c>
      <c r="AC7" s="3">
        <f t="shared" si="19"/>
        <v>0</v>
      </c>
      <c r="AD7" s="3">
        <f t="shared" si="20"/>
        <v>0</v>
      </c>
      <c r="AE7" s="3">
        <f t="shared" si="21"/>
        <v>0</v>
      </c>
      <c r="AF7" s="3">
        <f t="shared" si="22"/>
        <v>0</v>
      </c>
      <c r="AG7" s="3">
        <f t="shared" si="23"/>
        <v>0</v>
      </c>
      <c r="AH7" s="3">
        <f t="shared" si="24"/>
        <v>0</v>
      </c>
      <c r="AI7" s="3">
        <f t="shared" si="25"/>
        <v>0</v>
      </c>
      <c r="AJ7" s="3">
        <f t="shared" si="26"/>
        <v>0</v>
      </c>
    </row>
    <row r="8" spans="1:36" x14ac:dyDescent="0.25">
      <c r="A8" t="s">
        <v>80</v>
      </c>
      <c r="B8">
        <v>0.1</v>
      </c>
      <c r="C8">
        <v>0.2</v>
      </c>
      <c r="D8">
        <v>0.2</v>
      </c>
      <c r="F8">
        <v>5</v>
      </c>
      <c r="G8" s="5">
        <f t="shared" si="0"/>
        <v>0</v>
      </c>
      <c r="H8" s="5">
        <f t="shared" si="1"/>
        <v>0</v>
      </c>
      <c r="I8" s="5">
        <f t="shared" si="27"/>
        <v>0</v>
      </c>
      <c r="J8" s="5">
        <f t="shared" si="2"/>
        <v>0</v>
      </c>
      <c r="K8" s="5">
        <f t="shared" si="3"/>
        <v>0</v>
      </c>
      <c r="L8" s="5">
        <f t="shared" si="4"/>
        <v>0</v>
      </c>
      <c r="M8" s="3">
        <f t="shared" si="28"/>
        <v>0</v>
      </c>
      <c r="N8" s="3">
        <f t="shared" si="5"/>
        <v>0</v>
      </c>
      <c r="O8" s="3">
        <f t="shared" si="6"/>
        <v>0</v>
      </c>
      <c r="P8" s="3">
        <f t="shared" si="7"/>
        <v>0</v>
      </c>
      <c r="Q8" s="3">
        <f t="shared" si="8"/>
        <v>0</v>
      </c>
      <c r="R8" s="3">
        <f t="shared" si="9"/>
        <v>0</v>
      </c>
      <c r="S8" s="3">
        <f t="shared" si="10"/>
        <v>0</v>
      </c>
      <c r="T8" s="3">
        <f t="shared" si="29"/>
        <v>0</v>
      </c>
      <c r="U8" s="3">
        <f t="shared" si="11"/>
        <v>0</v>
      </c>
      <c r="V8" s="3">
        <f t="shared" si="12"/>
        <v>0</v>
      </c>
      <c r="W8" s="3">
        <f t="shared" si="13"/>
        <v>0</v>
      </c>
      <c r="X8" s="3">
        <f t="shared" si="14"/>
        <v>0</v>
      </c>
      <c r="Y8" s="3">
        <f t="shared" si="15"/>
        <v>0</v>
      </c>
      <c r="Z8" s="3">
        <f t="shared" si="16"/>
        <v>0</v>
      </c>
      <c r="AA8" s="3">
        <f t="shared" si="17"/>
        <v>0</v>
      </c>
      <c r="AB8" s="3">
        <f t="shared" si="18"/>
        <v>0</v>
      </c>
      <c r="AC8" s="3">
        <f t="shared" si="19"/>
        <v>0</v>
      </c>
      <c r="AD8" s="3">
        <f t="shared" si="20"/>
        <v>0</v>
      </c>
      <c r="AE8" s="3">
        <f t="shared" si="21"/>
        <v>0</v>
      </c>
      <c r="AF8" s="3">
        <f t="shared" si="22"/>
        <v>0</v>
      </c>
      <c r="AG8" s="3">
        <f t="shared" si="23"/>
        <v>0</v>
      </c>
      <c r="AH8" s="3">
        <f t="shared" si="24"/>
        <v>0</v>
      </c>
      <c r="AI8" s="3">
        <f t="shared" si="25"/>
        <v>0</v>
      </c>
      <c r="AJ8" s="3">
        <f t="shared" si="26"/>
        <v>0</v>
      </c>
    </row>
    <row r="9" spans="1:36" x14ac:dyDescent="0.25">
      <c r="A9" t="s">
        <v>81</v>
      </c>
      <c r="B9">
        <v>0.75</v>
      </c>
      <c r="C9">
        <v>0.1</v>
      </c>
      <c r="D9">
        <v>0</v>
      </c>
      <c r="F9">
        <v>6</v>
      </c>
      <c r="G9" s="5">
        <f t="shared" si="0"/>
        <v>0</v>
      </c>
      <c r="H9" s="5">
        <f t="shared" si="1"/>
        <v>0</v>
      </c>
      <c r="I9" s="5">
        <f t="shared" si="27"/>
        <v>0</v>
      </c>
      <c r="J9" s="5">
        <f t="shared" si="2"/>
        <v>0</v>
      </c>
      <c r="K9" s="5">
        <f t="shared" si="3"/>
        <v>0</v>
      </c>
      <c r="L9" s="5">
        <f t="shared" si="4"/>
        <v>0</v>
      </c>
      <c r="M9" s="3">
        <f t="shared" si="28"/>
        <v>0</v>
      </c>
      <c r="N9" s="3">
        <f t="shared" si="5"/>
        <v>0</v>
      </c>
      <c r="O9" s="3">
        <f t="shared" si="6"/>
        <v>0</v>
      </c>
      <c r="P9" s="3">
        <f t="shared" si="7"/>
        <v>0</v>
      </c>
      <c r="Q9" s="3">
        <f t="shared" si="8"/>
        <v>0</v>
      </c>
      <c r="R9" s="3">
        <f t="shared" si="9"/>
        <v>0</v>
      </c>
      <c r="S9" s="3">
        <f t="shared" si="10"/>
        <v>0</v>
      </c>
      <c r="T9" s="3">
        <f t="shared" si="29"/>
        <v>0</v>
      </c>
      <c r="U9" s="3">
        <f t="shared" si="11"/>
        <v>0</v>
      </c>
      <c r="V9" s="3">
        <f t="shared" si="12"/>
        <v>0</v>
      </c>
      <c r="W9" s="3">
        <f t="shared" si="13"/>
        <v>0</v>
      </c>
      <c r="X9" s="3">
        <f t="shared" si="14"/>
        <v>0</v>
      </c>
      <c r="Y9" s="3">
        <f t="shared" si="15"/>
        <v>0</v>
      </c>
      <c r="Z9" s="3">
        <f t="shared" si="16"/>
        <v>0</v>
      </c>
      <c r="AA9" s="3">
        <f t="shared" si="17"/>
        <v>0</v>
      </c>
      <c r="AB9" s="3">
        <f t="shared" si="18"/>
        <v>0</v>
      </c>
      <c r="AC9" s="3">
        <f t="shared" si="19"/>
        <v>0</v>
      </c>
      <c r="AD9" s="3">
        <f t="shared" si="20"/>
        <v>0</v>
      </c>
      <c r="AE9" s="3">
        <f t="shared" si="21"/>
        <v>0</v>
      </c>
      <c r="AF9" s="3">
        <f t="shared" si="22"/>
        <v>0</v>
      </c>
      <c r="AG9" s="3">
        <f t="shared" si="23"/>
        <v>0</v>
      </c>
      <c r="AH9" s="3">
        <f t="shared" si="24"/>
        <v>0</v>
      </c>
      <c r="AI9" s="3">
        <f t="shared" si="25"/>
        <v>0</v>
      </c>
      <c r="AJ9" s="3">
        <f t="shared" si="26"/>
        <v>0</v>
      </c>
    </row>
    <row r="10" spans="1:36" x14ac:dyDescent="0.25">
      <c r="F10">
        <v>7</v>
      </c>
      <c r="G10" s="5">
        <f t="shared" si="0"/>
        <v>0</v>
      </c>
      <c r="H10" s="5">
        <f t="shared" si="1"/>
        <v>0</v>
      </c>
      <c r="I10" s="5">
        <f t="shared" si="27"/>
        <v>0</v>
      </c>
      <c r="J10" s="5">
        <f t="shared" si="2"/>
        <v>0</v>
      </c>
      <c r="K10" s="5">
        <f t="shared" si="3"/>
        <v>0</v>
      </c>
      <c r="L10" s="5">
        <f t="shared" si="4"/>
        <v>0</v>
      </c>
      <c r="M10" s="3">
        <f t="shared" si="28"/>
        <v>0</v>
      </c>
      <c r="N10" s="3">
        <f t="shared" si="5"/>
        <v>0</v>
      </c>
      <c r="O10" s="3">
        <f t="shared" si="6"/>
        <v>0</v>
      </c>
      <c r="P10" s="3">
        <f t="shared" si="7"/>
        <v>0</v>
      </c>
      <c r="Q10" s="3">
        <f t="shared" si="8"/>
        <v>0</v>
      </c>
      <c r="R10" s="3">
        <f t="shared" si="9"/>
        <v>0</v>
      </c>
      <c r="S10" s="3">
        <f t="shared" si="10"/>
        <v>0</v>
      </c>
      <c r="T10" s="3">
        <f t="shared" si="29"/>
        <v>0</v>
      </c>
      <c r="U10" s="3">
        <f t="shared" si="11"/>
        <v>0</v>
      </c>
      <c r="V10" s="3">
        <f t="shared" si="12"/>
        <v>0</v>
      </c>
      <c r="W10" s="3">
        <f t="shared" si="13"/>
        <v>0</v>
      </c>
      <c r="X10" s="3">
        <f t="shared" si="14"/>
        <v>0</v>
      </c>
      <c r="Y10" s="3">
        <f t="shared" si="15"/>
        <v>0</v>
      </c>
      <c r="Z10" s="3">
        <f t="shared" si="16"/>
        <v>0</v>
      </c>
      <c r="AA10" s="3">
        <f t="shared" si="17"/>
        <v>0</v>
      </c>
      <c r="AB10" s="3">
        <f t="shared" si="18"/>
        <v>0</v>
      </c>
      <c r="AC10" s="3">
        <f t="shared" si="19"/>
        <v>0</v>
      </c>
      <c r="AD10" s="3">
        <f t="shared" si="20"/>
        <v>0</v>
      </c>
      <c r="AE10" s="3">
        <f t="shared" si="21"/>
        <v>0</v>
      </c>
      <c r="AF10" s="3">
        <f t="shared" si="22"/>
        <v>0</v>
      </c>
      <c r="AG10" s="3">
        <f t="shared" si="23"/>
        <v>0</v>
      </c>
      <c r="AH10" s="3">
        <f t="shared" si="24"/>
        <v>0</v>
      </c>
      <c r="AI10" s="3">
        <f t="shared" si="25"/>
        <v>0</v>
      </c>
      <c r="AJ10" s="3">
        <f t="shared" si="26"/>
        <v>0</v>
      </c>
    </row>
    <row r="11" spans="1:36" x14ac:dyDescent="0.25">
      <c r="A11" t="s">
        <v>82</v>
      </c>
      <c r="F11">
        <v>8</v>
      </c>
      <c r="G11" s="5">
        <f t="shared" si="0"/>
        <v>0</v>
      </c>
      <c r="H11" s="5">
        <f t="shared" si="1"/>
        <v>0</v>
      </c>
      <c r="I11" s="5">
        <f t="shared" si="27"/>
        <v>0</v>
      </c>
      <c r="J11" s="5">
        <f t="shared" si="2"/>
        <v>0</v>
      </c>
      <c r="K11" s="5">
        <f t="shared" si="3"/>
        <v>0</v>
      </c>
      <c r="L11" s="5">
        <f t="shared" si="4"/>
        <v>0</v>
      </c>
      <c r="M11" s="3">
        <f t="shared" si="28"/>
        <v>0</v>
      </c>
      <c r="N11" s="3">
        <f t="shared" si="5"/>
        <v>0</v>
      </c>
      <c r="O11" s="3">
        <f t="shared" si="6"/>
        <v>0</v>
      </c>
      <c r="P11" s="3">
        <f t="shared" si="7"/>
        <v>0</v>
      </c>
      <c r="Q11" s="3">
        <f t="shared" si="8"/>
        <v>0</v>
      </c>
      <c r="R11" s="3">
        <f t="shared" si="9"/>
        <v>0</v>
      </c>
      <c r="S11" s="3">
        <f t="shared" si="10"/>
        <v>0</v>
      </c>
      <c r="T11" s="3">
        <f t="shared" si="29"/>
        <v>0</v>
      </c>
      <c r="U11" s="3">
        <f t="shared" si="11"/>
        <v>0</v>
      </c>
      <c r="V11" s="3">
        <f t="shared" si="12"/>
        <v>0</v>
      </c>
      <c r="W11" s="3">
        <f t="shared" si="13"/>
        <v>0</v>
      </c>
      <c r="X11" s="3">
        <f t="shared" si="14"/>
        <v>0</v>
      </c>
      <c r="Y11" s="3">
        <f t="shared" si="15"/>
        <v>0</v>
      </c>
      <c r="Z11" s="3">
        <f t="shared" si="16"/>
        <v>0</v>
      </c>
      <c r="AA11" s="3">
        <f t="shared" si="17"/>
        <v>0</v>
      </c>
      <c r="AB11" s="3">
        <f t="shared" si="18"/>
        <v>0</v>
      </c>
      <c r="AC11" s="3">
        <f t="shared" si="19"/>
        <v>0</v>
      </c>
      <c r="AD11" s="3">
        <f t="shared" si="20"/>
        <v>0</v>
      </c>
      <c r="AE11" s="3">
        <f t="shared" si="21"/>
        <v>0</v>
      </c>
      <c r="AF11" s="3">
        <f t="shared" si="22"/>
        <v>0</v>
      </c>
      <c r="AG11" s="3">
        <f t="shared" si="23"/>
        <v>0</v>
      </c>
      <c r="AH11" s="3">
        <f t="shared" si="24"/>
        <v>0</v>
      </c>
      <c r="AI11" s="3">
        <f t="shared" si="25"/>
        <v>0</v>
      </c>
      <c r="AJ11" s="3">
        <f t="shared" si="26"/>
        <v>0</v>
      </c>
    </row>
    <row r="12" spans="1:36" x14ac:dyDescent="0.25">
      <c r="A12" s="1">
        <f>EVInputs!B4</f>
        <v>0</v>
      </c>
      <c r="B12" s="1">
        <f>A12/100</f>
        <v>0</v>
      </c>
      <c r="F12">
        <v>9</v>
      </c>
      <c r="G12" s="5">
        <f t="shared" si="0"/>
        <v>0</v>
      </c>
      <c r="H12" s="5">
        <f t="shared" si="1"/>
        <v>0</v>
      </c>
      <c r="I12" s="5">
        <f t="shared" si="27"/>
        <v>0</v>
      </c>
      <c r="J12" s="5">
        <f t="shared" si="2"/>
        <v>0</v>
      </c>
      <c r="K12" s="5">
        <f t="shared" si="3"/>
        <v>0</v>
      </c>
      <c r="L12" s="5">
        <f t="shared" si="4"/>
        <v>0</v>
      </c>
      <c r="M12" s="3">
        <f t="shared" si="28"/>
        <v>0</v>
      </c>
      <c r="N12" s="3">
        <f t="shared" si="5"/>
        <v>0</v>
      </c>
      <c r="O12" s="3">
        <f t="shared" si="6"/>
        <v>0</v>
      </c>
      <c r="P12" s="3">
        <f t="shared" si="7"/>
        <v>0</v>
      </c>
      <c r="Q12" s="3">
        <f t="shared" si="8"/>
        <v>0</v>
      </c>
      <c r="R12" s="3">
        <f t="shared" si="9"/>
        <v>0</v>
      </c>
      <c r="S12" s="3">
        <f t="shared" si="10"/>
        <v>0</v>
      </c>
      <c r="T12" s="3">
        <f t="shared" si="29"/>
        <v>0</v>
      </c>
      <c r="U12" s="3">
        <f t="shared" si="11"/>
        <v>0</v>
      </c>
      <c r="V12" s="3">
        <f t="shared" si="12"/>
        <v>0</v>
      </c>
      <c r="W12" s="3">
        <f t="shared" si="13"/>
        <v>0</v>
      </c>
      <c r="X12" s="3">
        <f t="shared" si="14"/>
        <v>0</v>
      </c>
      <c r="Y12" s="3">
        <f t="shared" si="15"/>
        <v>0</v>
      </c>
      <c r="Z12" s="3">
        <f t="shared" si="16"/>
        <v>0</v>
      </c>
      <c r="AA12" s="3">
        <f t="shared" si="17"/>
        <v>0</v>
      </c>
      <c r="AB12" s="3">
        <f t="shared" si="18"/>
        <v>0</v>
      </c>
      <c r="AC12" s="3">
        <f t="shared" si="19"/>
        <v>0</v>
      </c>
      <c r="AD12" s="3">
        <f t="shared" si="20"/>
        <v>0</v>
      </c>
      <c r="AE12" s="3">
        <f t="shared" si="21"/>
        <v>0</v>
      </c>
      <c r="AF12" s="3">
        <f t="shared" si="22"/>
        <v>0</v>
      </c>
      <c r="AG12" s="3">
        <f t="shared" si="23"/>
        <v>0</v>
      </c>
      <c r="AH12" s="3">
        <f t="shared" si="24"/>
        <v>0</v>
      </c>
      <c r="AI12" s="3">
        <f t="shared" si="25"/>
        <v>0</v>
      </c>
      <c r="AJ12" s="3">
        <f t="shared" si="26"/>
        <v>0</v>
      </c>
    </row>
    <row r="13" spans="1:36" x14ac:dyDescent="0.25">
      <c r="B13" t="s">
        <v>83</v>
      </c>
      <c r="F13">
        <v>10</v>
      </c>
      <c r="G13" s="5">
        <f t="shared" si="0"/>
        <v>0</v>
      </c>
      <c r="H13" s="5">
        <f t="shared" si="1"/>
        <v>0</v>
      </c>
      <c r="I13" s="5">
        <f t="shared" si="27"/>
        <v>0</v>
      </c>
      <c r="J13" s="5">
        <f t="shared" si="2"/>
        <v>0</v>
      </c>
      <c r="K13" s="5">
        <f t="shared" si="3"/>
        <v>0</v>
      </c>
      <c r="L13" s="5">
        <f t="shared" si="4"/>
        <v>0</v>
      </c>
      <c r="M13" s="3">
        <f t="shared" si="28"/>
        <v>0</v>
      </c>
      <c r="N13" s="3">
        <f t="shared" si="5"/>
        <v>0</v>
      </c>
      <c r="O13" s="3">
        <f t="shared" si="6"/>
        <v>0</v>
      </c>
      <c r="P13" s="3">
        <f t="shared" si="7"/>
        <v>0</v>
      </c>
      <c r="Q13" s="3">
        <f t="shared" si="8"/>
        <v>0</v>
      </c>
      <c r="R13" s="3">
        <f t="shared" si="9"/>
        <v>0</v>
      </c>
      <c r="S13" s="3">
        <f t="shared" si="10"/>
        <v>0</v>
      </c>
      <c r="T13" s="3">
        <f t="shared" si="29"/>
        <v>0</v>
      </c>
      <c r="U13" s="3">
        <f t="shared" si="11"/>
        <v>0</v>
      </c>
      <c r="V13" s="3">
        <f t="shared" si="12"/>
        <v>0</v>
      </c>
      <c r="W13" s="3">
        <f t="shared" si="13"/>
        <v>0</v>
      </c>
      <c r="X13" s="3">
        <f t="shared" si="14"/>
        <v>0</v>
      </c>
      <c r="Y13" s="3">
        <f t="shared" si="15"/>
        <v>0</v>
      </c>
      <c r="Z13" s="3">
        <f t="shared" si="16"/>
        <v>0</v>
      </c>
      <c r="AA13" s="3">
        <f t="shared" si="17"/>
        <v>0</v>
      </c>
      <c r="AB13" s="3">
        <f t="shared" si="18"/>
        <v>0</v>
      </c>
      <c r="AC13" s="3">
        <f t="shared" si="19"/>
        <v>0</v>
      </c>
      <c r="AD13" s="3">
        <f t="shared" si="20"/>
        <v>0</v>
      </c>
      <c r="AE13" s="3">
        <f t="shared" si="21"/>
        <v>0</v>
      </c>
      <c r="AF13" s="3">
        <f t="shared" si="22"/>
        <v>0</v>
      </c>
      <c r="AG13" s="3">
        <f t="shared" si="23"/>
        <v>0</v>
      </c>
      <c r="AH13" s="3">
        <f t="shared" si="24"/>
        <v>0</v>
      </c>
      <c r="AI13" s="3">
        <f t="shared" si="25"/>
        <v>0</v>
      </c>
      <c r="AJ13" s="3">
        <f t="shared" si="26"/>
        <v>0</v>
      </c>
    </row>
    <row r="14" spans="1:36" x14ac:dyDescent="0.25">
      <c r="A14" t="s">
        <v>84</v>
      </c>
      <c r="B14" s="1">
        <v>1</v>
      </c>
      <c r="F14">
        <v>11</v>
      </c>
      <c r="G14" s="5">
        <f t="shared" si="0"/>
        <v>0</v>
      </c>
      <c r="H14" s="5">
        <f t="shared" si="1"/>
        <v>0</v>
      </c>
      <c r="I14" s="5">
        <f t="shared" si="27"/>
        <v>0</v>
      </c>
      <c r="J14" s="5">
        <f t="shared" si="2"/>
        <v>0</v>
      </c>
      <c r="K14" s="5">
        <f t="shared" si="3"/>
        <v>0</v>
      </c>
      <c r="L14" s="5">
        <f t="shared" si="4"/>
        <v>0</v>
      </c>
      <c r="M14" s="3">
        <f t="shared" si="28"/>
        <v>0</v>
      </c>
      <c r="N14" s="3">
        <f t="shared" si="5"/>
        <v>0</v>
      </c>
      <c r="O14" s="3">
        <f t="shared" si="6"/>
        <v>0</v>
      </c>
      <c r="P14" s="3">
        <f t="shared" si="7"/>
        <v>0</v>
      </c>
      <c r="Q14" s="3">
        <f t="shared" si="8"/>
        <v>0</v>
      </c>
      <c r="R14" s="3">
        <f t="shared" si="9"/>
        <v>0</v>
      </c>
      <c r="S14" s="3">
        <f t="shared" si="10"/>
        <v>0</v>
      </c>
      <c r="T14" s="3">
        <f t="shared" si="29"/>
        <v>0</v>
      </c>
      <c r="U14" s="3">
        <f t="shared" si="11"/>
        <v>0</v>
      </c>
      <c r="V14" s="3">
        <f t="shared" si="12"/>
        <v>0</v>
      </c>
      <c r="W14" s="3">
        <f t="shared" si="13"/>
        <v>0</v>
      </c>
      <c r="X14" s="3">
        <f t="shared" si="14"/>
        <v>0</v>
      </c>
      <c r="Y14" s="3">
        <f t="shared" si="15"/>
        <v>0</v>
      </c>
      <c r="Z14" s="3">
        <f t="shared" si="16"/>
        <v>0</v>
      </c>
      <c r="AA14" s="3">
        <f t="shared" si="17"/>
        <v>0</v>
      </c>
      <c r="AB14" s="3">
        <f t="shared" si="18"/>
        <v>0</v>
      </c>
      <c r="AC14" s="3">
        <f t="shared" si="19"/>
        <v>0</v>
      </c>
      <c r="AD14" s="3">
        <f t="shared" si="20"/>
        <v>0</v>
      </c>
      <c r="AE14" s="3">
        <f t="shared" si="21"/>
        <v>0</v>
      </c>
      <c r="AF14" s="3">
        <f t="shared" si="22"/>
        <v>0</v>
      </c>
      <c r="AG14" s="3">
        <f t="shared" si="23"/>
        <v>0</v>
      </c>
      <c r="AH14" s="3">
        <f t="shared" si="24"/>
        <v>0</v>
      </c>
      <c r="AI14" s="3">
        <f t="shared" si="25"/>
        <v>0</v>
      </c>
      <c r="AJ14" s="3">
        <f t="shared" si="26"/>
        <v>0</v>
      </c>
    </row>
    <row r="15" spans="1:36" x14ac:dyDescent="0.25">
      <c r="A15" t="s">
        <v>85</v>
      </c>
      <c r="B15" s="1">
        <v>20</v>
      </c>
      <c r="F15">
        <v>12</v>
      </c>
      <c r="G15" s="5">
        <f t="shared" si="0"/>
        <v>0</v>
      </c>
      <c r="H15" s="5">
        <f t="shared" si="1"/>
        <v>0</v>
      </c>
      <c r="I15" s="5">
        <f t="shared" si="27"/>
        <v>0</v>
      </c>
      <c r="J15" s="5">
        <f t="shared" si="2"/>
        <v>0</v>
      </c>
      <c r="K15" s="5">
        <f t="shared" si="3"/>
        <v>0</v>
      </c>
      <c r="L15" s="5">
        <f t="shared" si="4"/>
        <v>0</v>
      </c>
      <c r="M15" s="3">
        <f t="shared" si="28"/>
        <v>0</v>
      </c>
      <c r="N15" s="3">
        <f t="shared" si="5"/>
        <v>0</v>
      </c>
      <c r="O15" s="3">
        <f t="shared" si="6"/>
        <v>0</v>
      </c>
      <c r="P15" s="3">
        <f t="shared" si="7"/>
        <v>0</v>
      </c>
      <c r="Q15" s="3">
        <f t="shared" si="8"/>
        <v>0</v>
      </c>
      <c r="R15" s="3">
        <f t="shared" si="9"/>
        <v>0</v>
      </c>
      <c r="S15" s="3">
        <f t="shared" si="10"/>
        <v>0</v>
      </c>
      <c r="T15" s="3">
        <f t="shared" si="29"/>
        <v>0</v>
      </c>
      <c r="U15" s="3">
        <f t="shared" si="11"/>
        <v>0</v>
      </c>
      <c r="V15" s="3">
        <f t="shared" si="12"/>
        <v>0</v>
      </c>
      <c r="W15" s="3">
        <f t="shared" si="13"/>
        <v>0</v>
      </c>
      <c r="X15" s="3">
        <f t="shared" si="14"/>
        <v>0</v>
      </c>
      <c r="Y15" s="3">
        <f t="shared" si="15"/>
        <v>0</v>
      </c>
      <c r="Z15" s="3">
        <f t="shared" si="16"/>
        <v>0</v>
      </c>
      <c r="AA15" s="3">
        <f t="shared" si="17"/>
        <v>0</v>
      </c>
      <c r="AB15" s="3">
        <f t="shared" si="18"/>
        <v>0</v>
      </c>
      <c r="AC15" s="3">
        <f t="shared" si="19"/>
        <v>0</v>
      </c>
      <c r="AD15" s="3">
        <f t="shared" si="20"/>
        <v>0</v>
      </c>
      <c r="AE15" s="3">
        <f t="shared" si="21"/>
        <v>0</v>
      </c>
      <c r="AF15" s="3">
        <f t="shared" si="22"/>
        <v>0</v>
      </c>
      <c r="AG15" s="3">
        <f t="shared" si="23"/>
        <v>0</v>
      </c>
      <c r="AH15" s="3">
        <f t="shared" si="24"/>
        <v>0</v>
      </c>
      <c r="AI15" s="3">
        <f t="shared" si="25"/>
        <v>0</v>
      </c>
      <c r="AJ15" s="3">
        <f t="shared" si="26"/>
        <v>0</v>
      </c>
    </row>
    <row r="16" spans="1:36" x14ac:dyDescent="0.25">
      <c r="A16" t="s">
        <v>86</v>
      </c>
      <c r="B16" s="1">
        <v>40</v>
      </c>
      <c r="F16">
        <v>13</v>
      </c>
      <c r="G16" s="5">
        <f t="shared" si="0"/>
        <v>0</v>
      </c>
      <c r="H16" s="5">
        <f t="shared" si="1"/>
        <v>0</v>
      </c>
      <c r="I16" s="5">
        <f t="shared" si="27"/>
        <v>0</v>
      </c>
      <c r="J16" s="5">
        <f t="shared" si="2"/>
        <v>0</v>
      </c>
      <c r="K16" s="5">
        <f t="shared" si="3"/>
        <v>0</v>
      </c>
      <c r="L16" s="5">
        <f t="shared" si="4"/>
        <v>0</v>
      </c>
      <c r="M16" s="3">
        <f t="shared" si="28"/>
        <v>0</v>
      </c>
      <c r="N16" s="3">
        <f t="shared" si="5"/>
        <v>0</v>
      </c>
      <c r="O16" s="3">
        <f t="shared" si="6"/>
        <v>0</v>
      </c>
      <c r="P16" s="3">
        <f t="shared" si="7"/>
        <v>0</v>
      </c>
      <c r="Q16" s="3">
        <f t="shared" si="8"/>
        <v>0</v>
      </c>
      <c r="R16" s="3">
        <f t="shared" si="9"/>
        <v>0</v>
      </c>
      <c r="S16" s="3">
        <f t="shared" si="10"/>
        <v>0</v>
      </c>
      <c r="T16" s="3">
        <f t="shared" si="29"/>
        <v>0</v>
      </c>
      <c r="U16" s="3">
        <f t="shared" si="11"/>
        <v>0</v>
      </c>
      <c r="V16" s="3">
        <f t="shared" si="12"/>
        <v>0</v>
      </c>
      <c r="W16" s="3">
        <f t="shared" si="13"/>
        <v>0</v>
      </c>
      <c r="X16" s="3">
        <f t="shared" si="14"/>
        <v>0</v>
      </c>
      <c r="Y16" s="3">
        <f t="shared" si="15"/>
        <v>0</v>
      </c>
      <c r="Z16" s="3">
        <f t="shared" si="16"/>
        <v>0</v>
      </c>
      <c r="AA16" s="3">
        <f t="shared" si="17"/>
        <v>0</v>
      </c>
      <c r="AB16" s="3">
        <f t="shared" si="18"/>
        <v>0</v>
      </c>
      <c r="AC16" s="3">
        <f t="shared" si="19"/>
        <v>0</v>
      </c>
      <c r="AD16" s="3">
        <f t="shared" si="20"/>
        <v>0</v>
      </c>
      <c r="AE16" s="3">
        <f t="shared" si="21"/>
        <v>0</v>
      </c>
      <c r="AF16" s="3">
        <f t="shared" si="22"/>
        <v>0</v>
      </c>
      <c r="AG16" s="3">
        <f t="shared" si="23"/>
        <v>0</v>
      </c>
      <c r="AH16" s="3">
        <f t="shared" si="24"/>
        <v>0</v>
      </c>
      <c r="AI16" s="3">
        <f t="shared" si="25"/>
        <v>0</v>
      </c>
      <c r="AJ16" s="3">
        <f t="shared" si="26"/>
        <v>0</v>
      </c>
    </row>
    <row r="17" spans="6:36" x14ac:dyDescent="0.25">
      <c r="F17">
        <v>14</v>
      </c>
      <c r="G17" s="5">
        <f t="shared" si="0"/>
        <v>0</v>
      </c>
      <c r="H17" s="5">
        <f t="shared" si="1"/>
        <v>0</v>
      </c>
      <c r="I17" s="5">
        <f t="shared" si="27"/>
        <v>0</v>
      </c>
      <c r="J17" s="5">
        <f t="shared" si="2"/>
        <v>0</v>
      </c>
      <c r="K17" s="5">
        <f t="shared" si="3"/>
        <v>0</v>
      </c>
      <c r="L17" s="5">
        <f t="shared" si="4"/>
        <v>0</v>
      </c>
      <c r="M17" s="3">
        <f t="shared" si="28"/>
        <v>0</v>
      </c>
      <c r="N17" s="3">
        <f t="shared" si="5"/>
        <v>0</v>
      </c>
      <c r="O17" s="3">
        <f t="shared" si="6"/>
        <v>0</v>
      </c>
      <c r="P17" s="3">
        <f t="shared" si="7"/>
        <v>0</v>
      </c>
      <c r="Q17" s="3">
        <f t="shared" si="8"/>
        <v>0</v>
      </c>
      <c r="R17" s="3">
        <f t="shared" si="9"/>
        <v>0</v>
      </c>
      <c r="S17" s="3">
        <f t="shared" si="10"/>
        <v>0</v>
      </c>
      <c r="T17" s="3">
        <f t="shared" si="29"/>
        <v>0</v>
      </c>
      <c r="U17" s="3">
        <f t="shared" si="11"/>
        <v>0</v>
      </c>
      <c r="V17" s="3">
        <f t="shared" si="12"/>
        <v>0</v>
      </c>
      <c r="W17" s="3">
        <f t="shared" si="13"/>
        <v>0</v>
      </c>
      <c r="X17" s="3">
        <f t="shared" si="14"/>
        <v>0</v>
      </c>
      <c r="Y17" s="3">
        <f t="shared" si="15"/>
        <v>0</v>
      </c>
      <c r="Z17" s="3">
        <f t="shared" si="16"/>
        <v>0</v>
      </c>
      <c r="AA17" s="3">
        <f t="shared" si="17"/>
        <v>0</v>
      </c>
      <c r="AB17" s="3">
        <f t="shared" si="18"/>
        <v>0</v>
      </c>
      <c r="AC17" s="3">
        <f t="shared" si="19"/>
        <v>0</v>
      </c>
      <c r="AD17" s="3">
        <f t="shared" si="20"/>
        <v>0</v>
      </c>
      <c r="AE17" s="3">
        <f t="shared" si="21"/>
        <v>0</v>
      </c>
      <c r="AF17" s="3">
        <f t="shared" si="22"/>
        <v>0</v>
      </c>
      <c r="AG17" s="3">
        <f t="shared" si="23"/>
        <v>0</v>
      </c>
      <c r="AH17" s="3">
        <f t="shared" si="24"/>
        <v>0</v>
      </c>
      <c r="AI17" s="3">
        <f t="shared" si="25"/>
        <v>0</v>
      </c>
      <c r="AJ17" s="3">
        <f t="shared" si="26"/>
        <v>0</v>
      </c>
    </row>
    <row r="18" spans="6:36" x14ac:dyDescent="0.25">
      <c r="F18">
        <v>15</v>
      </c>
      <c r="G18" s="5">
        <f t="shared" si="0"/>
        <v>0</v>
      </c>
      <c r="H18" s="5">
        <f t="shared" si="1"/>
        <v>0</v>
      </c>
      <c r="I18" s="5">
        <f t="shared" si="27"/>
        <v>0</v>
      </c>
      <c r="J18" s="5">
        <f t="shared" si="2"/>
        <v>0</v>
      </c>
      <c r="K18" s="5">
        <f t="shared" si="3"/>
        <v>0</v>
      </c>
      <c r="L18" s="5">
        <f t="shared" si="4"/>
        <v>0</v>
      </c>
      <c r="M18" s="3">
        <f t="shared" si="28"/>
        <v>0</v>
      </c>
      <c r="N18" s="3">
        <f t="shared" si="5"/>
        <v>0</v>
      </c>
      <c r="O18" s="3">
        <f t="shared" si="6"/>
        <v>0</v>
      </c>
      <c r="P18" s="3">
        <f t="shared" si="7"/>
        <v>0</v>
      </c>
      <c r="Q18" s="3">
        <f t="shared" si="8"/>
        <v>0</v>
      </c>
      <c r="R18" s="3">
        <f t="shared" si="9"/>
        <v>0</v>
      </c>
      <c r="S18" s="3">
        <f t="shared" si="10"/>
        <v>0</v>
      </c>
      <c r="T18" s="3">
        <f t="shared" si="29"/>
        <v>0</v>
      </c>
      <c r="U18" s="3">
        <f t="shared" si="11"/>
        <v>0</v>
      </c>
      <c r="V18" s="3">
        <f t="shared" si="12"/>
        <v>0</v>
      </c>
      <c r="W18" s="3">
        <f t="shared" si="13"/>
        <v>0</v>
      </c>
      <c r="X18" s="3">
        <f t="shared" si="14"/>
        <v>0</v>
      </c>
      <c r="Y18" s="3">
        <f t="shared" si="15"/>
        <v>0</v>
      </c>
      <c r="Z18" s="3">
        <f t="shared" si="16"/>
        <v>0</v>
      </c>
      <c r="AA18" s="3">
        <f t="shared" si="17"/>
        <v>0</v>
      </c>
      <c r="AB18" s="3">
        <f t="shared" si="18"/>
        <v>0</v>
      </c>
      <c r="AC18" s="3">
        <f t="shared" si="19"/>
        <v>0</v>
      </c>
      <c r="AD18" s="3">
        <f t="shared" si="20"/>
        <v>0</v>
      </c>
      <c r="AE18" s="3">
        <f t="shared" si="21"/>
        <v>0</v>
      </c>
      <c r="AF18" s="3">
        <f t="shared" si="22"/>
        <v>0</v>
      </c>
      <c r="AG18" s="3">
        <f t="shared" si="23"/>
        <v>0</v>
      </c>
      <c r="AH18" s="3">
        <f t="shared" si="24"/>
        <v>0</v>
      </c>
      <c r="AI18" s="3">
        <f t="shared" si="25"/>
        <v>0</v>
      </c>
      <c r="AJ18" s="3">
        <f t="shared" si="26"/>
        <v>0</v>
      </c>
    </row>
    <row r="19" spans="6:36" x14ac:dyDescent="0.25">
      <c r="F19">
        <v>16</v>
      </c>
      <c r="G19" s="5">
        <f t="shared" si="0"/>
        <v>0</v>
      </c>
      <c r="H19" s="5">
        <f t="shared" si="1"/>
        <v>0</v>
      </c>
      <c r="I19" s="5">
        <f t="shared" si="27"/>
        <v>0</v>
      </c>
      <c r="J19" s="5">
        <f t="shared" si="2"/>
        <v>0</v>
      </c>
      <c r="K19" s="5">
        <f t="shared" si="3"/>
        <v>0</v>
      </c>
      <c r="L19" s="5">
        <f t="shared" si="4"/>
        <v>0</v>
      </c>
      <c r="M19" s="3">
        <f t="shared" si="28"/>
        <v>0</v>
      </c>
      <c r="N19" s="3">
        <f t="shared" si="5"/>
        <v>0</v>
      </c>
      <c r="O19" s="3">
        <f t="shared" si="6"/>
        <v>0</v>
      </c>
      <c r="P19" s="3">
        <f t="shared" si="7"/>
        <v>0</v>
      </c>
      <c r="Q19" s="3">
        <f t="shared" si="8"/>
        <v>0</v>
      </c>
      <c r="R19" s="3">
        <f t="shared" si="9"/>
        <v>0</v>
      </c>
      <c r="S19" s="3">
        <f t="shared" si="10"/>
        <v>0</v>
      </c>
      <c r="T19" s="3">
        <f t="shared" si="29"/>
        <v>0</v>
      </c>
      <c r="U19" s="3">
        <f t="shared" si="11"/>
        <v>0</v>
      </c>
      <c r="V19" s="3">
        <f t="shared" si="12"/>
        <v>0</v>
      </c>
      <c r="W19" s="3">
        <f t="shared" si="13"/>
        <v>0</v>
      </c>
      <c r="X19" s="3">
        <f t="shared" si="14"/>
        <v>0</v>
      </c>
      <c r="Y19" s="3">
        <f t="shared" si="15"/>
        <v>0</v>
      </c>
      <c r="Z19" s="3">
        <f t="shared" si="16"/>
        <v>0</v>
      </c>
      <c r="AA19" s="3">
        <f t="shared" si="17"/>
        <v>0</v>
      </c>
      <c r="AB19" s="3">
        <f t="shared" si="18"/>
        <v>0</v>
      </c>
      <c r="AC19" s="3">
        <f t="shared" si="19"/>
        <v>0</v>
      </c>
      <c r="AD19" s="3">
        <f t="shared" si="20"/>
        <v>0</v>
      </c>
      <c r="AE19" s="3">
        <f t="shared" si="21"/>
        <v>0</v>
      </c>
      <c r="AF19" s="3">
        <f t="shared" si="22"/>
        <v>0</v>
      </c>
      <c r="AG19" s="3">
        <f t="shared" si="23"/>
        <v>0</v>
      </c>
      <c r="AH19" s="3">
        <f t="shared" si="24"/>
        <v>0</v>
      </c>
      <c r="AI19" s="3">
        <f t="shared" si="25"/>
        <v>0</v>
      </c>
      <c r="AJ19" s="3">
        <f t="shared" si="26"/>
        <v>0</v>
      </c>
    </row>
    <row r="20" spans="6:36" x14ac:dyDescent="0.25">
      <c r="F20">
        <v>17</v>
      </c>
      <c r="G20" s="5">
        <f t="shared" si="0"/>
        <v>0</v>
      </c>
      <c r="H20" s="5">
        <f t="shared" si="1"/>
        <v>0</v>
      </c>
      <c r="I20" s="5">
        <f t="shared" si="27"/>
        <v>0</v>
      </c>
      <c r="J20" s="5">
        <f t="shared" si="2"/>
        <v>0</v>
      </c>
      <c r="K20" s="5">
        <f t="shared" si="3"/>
        <v>0</v>
      </c>
      <c r="L20" s="5">
        <f t="shared" si="4"/>
        <v>0</v>
      </c>
      <c r="M20" s="3">
        <f t="shared" si="28"/>
        <v>0</v>
      </c>
      <c r="N20" s="3">
        <f t="shared" si="5"/>
        <v>0</v>
      </c>
      <c r="O20" s="3">
        <f t="shared" si="6"/>
        <v>0</v>
      </c>
      <c r="P20" s="3">
        <f t="shared" si="7"/>
        <v>0</v>
      </c>
      <c r="Q20" s="3">
        <f t="shared" si="8"/>
        <v>0</v>
      </c>
      <c r="R20" s="3">
        <f t="shared" si="9"/>
        <v>0</v>
      </c>
      <c r="S20" s="3">
        <f t="shared" si="10"/>
        <v>0</v>
      </c>
      <c r="T20" s="3">
        <f t="shared" si="29"/>
        <v>0</v>
      </c>
      <c r="U20" s="3">
        <f t="shared" si="11"/>
        <v>0</v>
      </c>
      <c r="V20" s="3">
        <f t="shared" si="12"/>
        <v>0</v>
      </c>
      <c r="W20" s="3">
        <f t="shared" si="13"/>
        <v>0</v>
      </c>
      <c r="X20" s="3">
        <f t="shared" si="14"/>
        <v>0</v>
      </c>
      <c r="Y20" s="3">
        <f t="shared" si="15"/>
        <v>0</v>
      </c>
      <c r="Z20" s="3">
        <f t="shared" si="16"/>
        <v>0</v>
      </c>
      <c r="AA20" s="3">
        <f t="shared" si="17"/>
        <v>0</v>
      </c>
      <c r="AB20" s="3">
        <f t="shared" si="18"/>
        <v>0</v>
      </c>
      <c r="AC20" s="3">
        <f t="shared" si="19"/>
        <v>0</v>
      </c>
      <c r="AD20" s="3">
        <f t="shared" si="20"/>
        <v>0</v>
      </c>
      <c r="AE20" s="3">
        <f t="shared" si="21"/>
        <v>0</v>
      </c>
      <c r="AF20" s="3">
        <f t="shared" si="22"/>
        <v>0</v>
      </c>
      <c r="AG20" s="3">
        <f t="shared" si="23"/>
        <v>0</v>
      </c>
      <c r="AH20" s="3">
        <f t="shared" si="24"/>
        <v>0</v>
      </c>
      <c r="AI20" s="3">
        <f t="shared" si="25"/>
        <v>0</v>
      </c>
      <c r="AJ20" s="3">
        <f t="shared" si="26"/>
        <v>0</v>
      </c>
    </row>
    <row r="21" spans="6:36" x14ac:dyDescent="0.25">
      <c r="F21">
        <v>18</v>
      </c>
      <c r="G21" s="5">
        <f t="shared" si="0"/>
        <v>0</v>
      </c>
      <c r="H21" s="5">
        <f t="shared" si="1"/>
        <v>0</v>
      </c>
      <c r="I21" s="5">
        <f t="shared" si="27"/>
        <v>0</v>
      </c>
      <c r="J21" s="5">
        <f t="shared" si="2"/>
        <v>0</v>
      </c>
      <c r="K21" s="5">
        <f t="shared" si="3"/>
        <v>0</v>
      </c>
      <c r="L21" s="5">
        <f t="shared" si="4"/>
        <v>0</v>
      </c>
      <c r="M21" s="3">
        <f t="shared" si="28"/>
        <v>0</v>
      </c>
      <c r="N21" s="3">
        <f t="shared" si="5"/>
        <v>0</v>
      </c>
      <c r="O21" s="3">
        <f t="shared" si="6"/>
        <v>0</v>
      </c>
      <c r="P21" s="3">
        <f t="shared" si="7"/>
        <v>0</v>
      </c>
      <c r="Q21" s="3">
        <f t="shared" si="8"/>
        <v>0</v>
      </c>
      <c r="R21" s="3">
        <f t="shared" si="9"/>
        <v>0</v>
      </c>
      <c r="S21" s="3">
        <f t="shared" si="10"/>
        <v>0</v>
      </c>
      <c r="T21" s="3">
        <f t="shared" si="29"/>
        <v>0</v>
      </c>
      <c r="U21" s="3">
        <f t="shared" si="11"/>
        <v>0</v>
      </c>
      <c r="V21" s="3">
        <f t="shared" si="12"/>
        <v>0</v>
      </c>
      <c r="W21" s="3">
        <f t="shared" si="13"/>
        <v>0</v>
      </c>
      <c r="X21" s="3">
        <f t="shared" si="14"/>
        <v>0</v>
      </c>
      <c r="Y21" s="3">
        <f t="shared" si="15"/>
        <v>0</v>
      </c>
      <c r="Z21" s="3">
        <f t="shared" si="16"/>
        <v>0</v>
      </c>
      <c r="AA21" s="3">
        <f t="shared" si="17"/>
        <v>0</v>
      </c>
      <c r="AB21" s="3">
        <f t="shared" si="18"/>
        <v>0</v>
      </c>
      <c r="AC21" s="3">
        <f t="shared" si="19"/>
        <v>0</v>
      </c>
      <c r="AD21" s="3">
        <f t="shared" si="20"/>
        <v>0</v>
      </c>
      <c r="AE21" s="3">
        <f t="shared" si="21"/>
        <v>0</v>
      </c>
      <c r="AF21" s="3">
        <f t="shared" si="22"/>
        <v>0</v>
      </c>
      <c r="AG21" s="3">
        <f t="shared" si="23"/>
        <v>0</v>
      </c>
      <c r="AH21" s="3">
        <f t="shared" si="24"/>
        <v>0</v>
      </c>
      <c r="AI21" s="3">
        <f t="shared" si="25"/>
        <v>0</v>
      </c>
      <c r="AJ21" s="3">
        <f t="shared" si="26"/>
        <v>0</v>
      </c>
    </row>
    <row r="22" spans="6:36" x14ac:dyDescent="0.25">
      <c r="F22">
        <v>19</v>
      </c>
      <c r="G22" s="5">
        <f t="shared" si="0"/>
        <v>0</v>
      </c>
      <c r="H22" s="5">
        <f t="shared" si="1"/>
        <v>0</v>
      </c>
      <c r="I22" s="5">
        <f t="shared" si="27"/>
        <v>0</v>
      </c>
      <c r="J22" s="5">
        <f t="shared" si="2"/>
        <v>0</v>
      </c>
      <c r="K22" s="5">
        <f t="shared" si="3"/>
        <v>0</v>
      </c>
      <c r="L22" s="5">
        <f t="shared" si="4"/>
        <v>0</v>
      </c>
      <c r="M22" s="3">
        <f t="shared" si="28"/>
        <v>0</v>
      </c>
      <c r="N22" s="3">
        <f t="shared" si="5"/>
        <v>0</v>
      </c>
      <c r="O22" s="3">
        <f t="shared" si="6"/>
        <v>0</v>
      </c>
      <c r="P22" s="3">
        <f t="shared" si="7"/>
        <v>0</v>
      </c>
      <c r="Q22" s="3">
        <f t="shared" si="8"/>
        <v>0</v>
      </c>
      <c r="R22" s="3">
        <f t="shared" si="9"/>
        <v>0</v>
      </c>
      <c r="S22" s="3">
        <f t="shared" si="10"/>
        <v>0</v>
      </c>
      <c r="T22" s="3">
        <f t="shared" si="29"/>
        <v>0</v>
      </c>
      <c r="U22" s="3">
        <f t="shared" si="11"/>
        <v>0</v>
      </c>
      <c r="V22" s="3">
        <f t="shared" si="12"/>
        <v>0</v>
      </c>
      <c r="W22" s="3">
        <f t="shared" si="13"/>
        <v>0</v>
      </c>
      <c r="X22" s="3">
        <f t="shared" si="14"/>
        <v>0</v>
      </c>
      <c r="Y22" s="3">
        <f t="shared" si="15"/>
        <v>0</v>
      </c>
      <c r="Z22" s="3">
        <f t="shared" si="16"/>
        <v>0</v>
      </c>
      <c r="AA22" s="3">
        <f t="shared" si="17"/>
        <v>0</v>
      </c>
      <c r="AB22" s="3">
        <f t="shared" si="18"/>
        <v>0</v>
      </c>
      <c r="AC22" s="3">
        <f t="shared" si="19"/>
        <v>0</v>
      </c>
      <c r="AD22" s="3">
        <f t="shared" si="20"/>
        <v>0</v>
      </c>
      <c r="AE22" s="3">
        <f t="shared" si="21"/>
        <v>0</v>
      </c>
      <c r="AF22" s="3">
        <f t="shared" si="22"/>
        <v>0</v>
      </c>
      <c r="AG22" s="3">
        <f t="shared" si="23"/>
        <v>0</v>
      </c>
      <c r="AH22" s="3">
        <f t="shared" si="24"/>
        <v>0</v>
      </c>
      <c r="AI22" s="3">
        <f t="shared" si="25"/>
        <v>0</v>
      </c>
      <c r="AJ22" s="3">
        <f t="shared" si="26"/>
        <v>0</v>
      </c>
    </row>
    <row r="23" spans="6:36" x14ac:dyDescent="0.25">
      <c r="F23" s="7">
        <v>20</v>
      </c>
      <c r="G23" s="8">
        <f t="shared" si="0"/>
        <v>0</v>
      </c>
      <c r="H23" s="8">
        <f t="shared" si="1"/>
        <v>0</v>
      </c>
      <c r="I23" s="8">
        <f t="shared" si="27"/>
        <v>0</v>
      </c>
      <c r="J23" s="8">
        <f t="shared" si="2"/>
        <v>0</v>
      </c>
      <c r="K23" s="8">
        <f t="shared" si="3"/>
        <v>0</v>
      </c>
      <c r="L23" s="8">
        <f t="shared" si="4"/>
        <v>0</v>
      </c>
      <c r="M23" s="8">
        <f t="shared" si="28"/>
        <v>0</v>
      </c>
      <c r="N23" s="8">
        <f t="shared" si="5"/>
        <v>0</v>
      </c>
      <c r="O23" s="8">
        <f t="shared" si="6"/>
        <v>0</v>
      </c>
      <c r="P23" s="8">
        <f t="shared" si="7"/>
        <v>0</v>
      </c>
      <c r="Q23" s="8">
        <f t="shared" si="8"/>
        <v>0</v>
      </c>
      <c r="R23" s="8">
        <f t="shared" si="9"/>
        <v>0</v>
      </c>
      <c r="S23" s="8">
        <f t="shared" si="10"/>
        <v>0</v>
      </c>
      <c r="T23" s="8">
        <f t="shared" si="29"/>
        <v>0</v>
      </c>
      <c r="U23" s="8">
        <f t="shared" si="11"/>
        <v>0</v>
      </c>
      <c r="V23" s="8">
        <f t="shared" si="12"/>
        <v>0</v>
      </c>
      <c r="W23" s="8">
        <f t="shared" si="13"/>
        <v>0</v>
      </c>
      <c r="X23" s="8">
        <f t="shared" si="14"/>
        <v>0</v>
      </c>
      <c r="Y23" s="8">
        <f t="shared" si="15"/>
        <v>0</v>
      </c>
      <c r="Z23" s="8">
        <f t="shared" si="16"/>
        <v>0</v>
      </c>
      <c r="AA23" s="8">
        <f t="shared" si="17"/>
        <v>0</v>
      </c>
      <c r="AB23" s="8">
        <f t="shared" si="18"/>
        <v>0</v>
      </c>
      <c r="AC23" s="8">
        <f t="shared" si="19"/>
        <v>0</v>
      </c>
      <c r="AD23" s="8">
        <f t="shared" si="20"/>
        <v>0</v>
      </c>
      <c r="AE23" s="8">
        <f t="shared" si="21"/>
        <v>0</v>
      </c>
      <c r="AF23" s="8">
        <f t="shared" si="22"/>
        <v>0</v>
      </c>
      <c r="AG23" s="8">
        <f t="shared" si="23"/>
        <v>0</v>
      </c>
      <c r="AH23" s="8">
        <f t="shared" si="24"/>
        <v>0</v>
      </c>
      <c r="AI23" s="8">
        <f t="shared" si="25"/>
        <v>0</v>
      </c>
      <c r="AJ23" s="8">
        <f t="shared" si="26"/>
        <v>0</v>
      </c>
    </row>
    <row r="24" spans="6:36" x14ac:dyDescent="0.25">
      <c r="F24">
        <v>21</v>
      </c>
      <c r="G24" s="5">
        <f t="shared" si="0"/>
        <v>0</v>
      </c>
      <c r="H24" s="5">
        <f t="shared" si="1"/>
        <v>0</v>
      </c>
      <c r="I24" s="5">
        <f t="shared" si="27"/>
        <v>0</v>
      </c>
      <c r="J24" s="5">
        <f t="shared" si="2"/>
        <v>0</v>
      </c>
      <c r="K24" s="5">
        <f t="shared" si="3"/>
        <v>0</v>
      </c>
      <c r="L24" s="5">
        <f t="shared" si="4"/>
        <v>0</v>
      </c>
      <c r="M24" s="3">
        <f t="shared" si="28"/>
        <v>0</v>
      </c>
      <c r="N24" s="3">
        <f t="shared" si="5"/>
        <v>0</v>
      </c>
      <c r="O24" s="3">
        <f t="shared" si="6"/>
        <v>0</v>
      </c>
      <c r="P24" s="3">
        <f t="shared" si="7"/>
        <v>0</v>
      </c>
      <c r="Q24" s="3">
        <f t="shared" si="8"/>
        <v>0</v>
      </c>
      <c r="R24" s="3">
        <f t="shared" si="9"/>
        <v>0</v>
      </c>
      <c r="S24" s="3">
        <f t="shared" si="10"/>
        <v>0</v>
      </c>
      <c r="T24" s="3">
        <f t="shared" si="29"/>
        <v>0</v>
      </c>
      <c r="U24" s="3">
        <f t="shared" si="11"/>
        <v>0</v>
      </c>
      <c r="V24" s="3">
        <f t="shared" si="12"/>
        <v>0</v>
      </c>
      <c r="W24" s="3">
        <f t="shared" si="13"/>
        <v>0</v>
      </c>
      <c r="X24" s="3">
        <f t="shared" si="14"/>
        <v>0</v>
      </c>
      <c r="Y24" s="3">
        <f t="shared" si="15"/>
        <v>0</v>
      </c>
      <c r="Z24" s="3">
        <f t="shared" si="16"/>
        <v>0</v>
      </c>
      <c r="AA24" s="3">
        <f t="shared" si="17"/>
        <v>0</v>
      </c>
      <c r="AB24" s="3">
        <f t="shared" si="18"/>
        <v>0</v>
      </c>
      <c r="AC24" s="3">
        <f t="shared" si="19"/>
        <v>0</v>
      </c>
      <c r="AD24" s="3">
        <f t="shared" si="20"/>
        <v>0</v>
      </c>
      <c r="AE24" s="3">
        <f t="shared" si="21"/>
        <v>0</v>
      </c>
      <c r="AF24" s="3">
        <f t="shared" si="22"/>
        <v>0</v>
      </c>
      <c r="AG24" s="3">
        <f t="shared" si="23"/>
        <v>0</v>
      </c>
      <c r="AH24" s="3">
        <f t="shared" si="24"/>
        <v>0</v>
      </c>
      <c r="AI24" s="3">
        <f t="shared" si="25"/>
        <v>0</v>
      </c>
      <c r="AJ24" s="3">
        <f t="shared" si="26"/>
        <v>0</v>
      </c>
    </row>
    <row r="25" spans="6:36" x14ac:dyDescent="0.25">
      <c r="F25">
        <v>22</v>
      </c>
      <c r="G25" s="5">
        <f t="shared" si="0"/>
        <v>0</v>
      </c>
      <c r="H25" s="5">
        <f t="shared" si="1"/>
        <v>0</v>
      </c>
      <c r="I25" s="5">
        <f t="shared" si="27"/>
        <v>0</v>
      </c>
      <c r="J25" s="5">
        <f t="shared" si="2"/>
        <v>0</v>
      </c>
      <c r="K25" s="5">
        <f t="shared" si="3"/>
        <v>0</v>
      </c>
      <c r="L25" s="5">
        <f t="shared" si="4"/>
        <v>0</v>
      </c>
      <c r="M25" s="3">
        <f t="shared" si="28"/>
        <v>0</v>
      </c>
      <c r="N25" s="3">
        <f t="shared" si="5"/>
        <v>0</v>
      </c>
      <c r="O25" s="3">
        <f t="shared" si="6"/>
        <v>0</v>
      </c>
      <c r="P25" s="3">
        <f t="shared" si="7"/>
        <v>0</v>
      </c>
      <c r="Q25" s="3">
        <f t="shared" si="8"/>
        <v>0</v>
      </c>
      <c r="R25" s="3">
        <f t="shared" si="9"/>
        <v>0</v>
      </c>
      <c r="S25" s="3">
        <f t="shared" si="10"/>
        <v>0</v>
      </c>
      <c r="T25" s="3">
        <f t="shared" si="29"/>
        <v>0</v>
      </c>
      <c r="U25" s="3">
        <f t="shared" si="11"/>
        <v>0</v>
      </c>
      <c r="V25" s="3">
        <f t="shared" si="12"/>
        <v>0</v>
      </c>
      <c r="W25" s="3">
        <f t="shared" si="13"/>
        <v>0</v>
      </c>
      <c r="X25" s="3">
        <f t="shared" si="14"/>
        <v>0</v>
      </c>
      <c r="Y25" s="3">
        <f t="shared" si="15"/>
        <v>0</v>
      </c>
      <c r="Z25" s="3">
        <f t="shared" si="16"/>
        <v>0</v>
      </c>
      <c r="AA25" s="3">
        <f t="shared" si="17"/>
        <v>0</v>
      </c>
      <c r="AB25" s="3">
        <f t="shared" si="18"/>
        <v>0</v>
      </c>
      <c r="AC25" s="3">
        <f t="shared" si="19"/>
        <v>0</v>
      </c>
      <c r="AD25" s="3">
        <f t="shared" si="20"/>
        <v>0</v>
      </c>
      <c r="AE25" s="3">
        <f t="shared" si="21"/>
        <v>0</v>
      </c>
      <c r="AF25" s="3">
        <f t="shared" si="22"/>
        <v>0</v>
      </c>
      <c r="AG25" s="3">
        <f t="shared" si="23"/>
        <v>0</v>
      </c>
      <c r="AH25" s="3">
        <f t="shared" si="24"/>
        <v>0</v>
      </c>
      <c r="AI25" s="3">
        <f t="shared" si="25"/>
        <v>0</v>
      </c>
      <c r="AJ25" s="3">
        <f t="shared" si="26"/>
        <v>0</v>
      </c>
    </row>
    <row r="26" spans="6:36" x14ac:dyDescent="0.25">
      <c r="F26">
        <v>23</v>
      </c>
      <c r="G26" s="5">
        <f t="shared" si="0"/>
        <v>0</v>
      </c>
      <c r="H26" s="5">
        <f t="shared" si="1"/>
        <v>0</v>
      </c>
      <c r="I26" s="5">
        <f t="shared" si="27"/>
        <v>0</v>
      </c>
      <c r="J26" s="5">
        <f t="shared" si="2"/>
        <v>0</v>
      </c>
      <c r="K26" s="5">
        <f t="shared" si="3"/>
        <v>0</v>
      </c>
      <c r="L26" s="5">
        <f t="shared" si="4"/>
        <v>0</v>
      </c>
      <c r="M26" s="3">
        <f t="shared" si="28"/>
        <v>0</v>
      </c>
      <c r="N26" s="3">
        <f t="shared" si="5"/>
        <v>0</v>
      </c>
      <c r="O26" s="3">
        <f t="shared" si="6"/>
        <v>0</v>
      </c>
      <c r="P26" s="3">
        <f t="shared" si="7"/>
        <v>0</v>
      </c>
      <c r="Q26" s="3">
        <f t="shared" si="8"/>
        <v>0</v>
      </c>
      <c r="R26" s="3">
        <f t="shared" si="9"/>
        <v>0</v>
      </c>
      <c r="S26" s="3">
        <f t="shared" si="10"/>
        <v>0</v>
      </c>
      <c r="T26" s="3">
        <f t="shared" si="29"/>
        <v>0</v>
      </c>
      <c r="U26" s="3">
        <f t="shared" si="11"/>
        <v>0</v>
      </c>
      <c r="V26" s="3">
        <f t="shared" si="12"/>
        <v>0</v>
      </c>
      <c r="W26" s="3">
        <f t="shared" si="13"/>
        <v>0</v>
      </c>
      <c r="X26" s="3">
        <f t="shared" si="14"/>
        <v>0</v>
      </c>
      <c r="Y26" s="3">
        <f t="shared" si="15"/>
        <v>0</v>
      </c>
      <c r="Z26" s="3">
        <f t="shared" si="16"/>
        <v>0</v>
      </c>
      <c r="AA26" s="3">
        <f t="shared" si="17"/>
        <v>0</v>
      </c>
      <c r="AB26" s="3">
        <f t="shared" si="18"/>
        <v>0</v>
      </c>
      <c r="AC26" s="3">
        <f t="shared" si="19"/>
        <v>0</v>
      </c>
      <c r="AD26" s="3">
        <f t="shared" si="20"/>
        <v>0</v>
      </c>
      <c r="AE26" s="3">
        <f t="shared" si="21"/>
        <v>0</v>
      </c>
      <c r="AF26" s="3">
        <f t="shared" si="22"/>
        <v>0</v>
      </c>
      <c r="AG26" s="3">
        <f t="shared" si="23"/>
        <v>0</v>
      </c>
      <c r="AH26" s="3">
        <f t="shared" si="24"/>
        <v>0</v>
      </c>
      <c r="AI26" s="3">
        <f t="shared" si="25"/>
        <v>0</v>
      </c>
      <c r="AJ26" s="3">
        <f t="shared" si="26"/>
        <v>0</v>
      </c>
    </row>
    <row r="27" spans="6:36" x14ac:dyDescent="0.25">
      <c r="F27">
        <v>24</v>
      </c>
      <c r="G27" s="5">
        <f t="shared" si="0"/>
        <v>0</v>
      </c>
      <c r="H27" s="5">
        <f t="shared" si="1"/>
        <v>0</v>
      </c>
      <c r="I27" s="5">
        <f t="shared" si="27"/>
        <v>0</v>
      </c>
      <c r="J27" s="5">
        <f t="shared" si="2"/>
        <v>0</v>
      </c>
      <c r="K27" s="5">
        <f t="shared" si="3"/>
        <v>0</v>
      </c>
      <c r="L27" s="5">
        <f t="shared" si="4"/>
        <v>0</v>
      </c>
      <c r="M27" s="3">
        <f t="shared" si="28"/>
        <v>0</v>
      </c>
      <c r="N27" s="3">
        <f t="shared" si="5"/>
        <v>0</v>
      </c>
      <c r="O27" s="3">
        <f t="shared" si="6"/>
        <v>0</v>
      </c>
      <c r="P27" s="3">
        <f t="shared" si="7"/>
        <v>0</v>
      </c>
      <c r="Q27" s="3">
        <f t="shared" si="8"/>
        <v>0</v>
      </c>
      <c r="R27" s="3">
        <f t="shared" si="9"/>
        <v>0</v>
      </c>
      <c r="S27" s="3">
        <f t="shared" si="10"/>
        <v>0</v>
      </c>
      <c r="T27" s="3">
        <f t="shared" si="29"/>
        <v>0</v>
      </c>
      <c r="U27" s="3">
        <f t="shared" si="11"/>
        <v>0</v>
      </c>
      <c r="V27" s="3">
        <f t="shared" si="12"/>
        <v>0</v>
      </c>
      <c r="W27" s="3">
        <f t="shared" si="13"/>
        <v>0</v>
      </c>
      <c r="X27" s="3">
        <f t="shared" si="14"/>
        <v>0</v>
      </c>
      <c r="Y27" s="3">
        <f t="shared" si="15"/>
        <v>0</v>
      </c>
      <c r="Z27" s="3">
        <f t="shared" si="16"/>
        <v>0</v>
      </c>
      <c r="AA27" s="3">
        <f t="shared" si="17"/>
        <v>0</v>
      </c>
      <c r="AB27" s="3">
        <f t="shared" si="18"/>
        <v>0</v>
      </c>
      <c r="AC27" s="3">
        <f t="shared" si="19"/>
        <v>0</v>
      </c>
      <c r="AD27" s="3">
        <f t="shared" si="20"/>
        <v>0</v>
      </c>
      <c r="AE27" s="3">
        <f t="shared" si="21"/>
        <v>0</v>
      </c>
      <c r="AF27" s="3">
        <f t="shared" si="22"/>
        <v>0</v>
      </c>
      <c r="AG27" s="3">
        <f t="shared" si="23"/>
        <v>0</v>
      </c>
      <c r="AH27" s="3">
        <f t="shared" si="24"/>
        <v>0</v>
      </c>
      <c r="AI27" s="3">
        <f t="shared" si="25"/>
        <v>0</v>
      </c>
      <c r="AJ27" s="3">
        <f t="shared" si="26"/>
        <v>0</v>
      </c>
    </row>
    <row r="28" spans="6:36" x14ac:dyDescent="0.25">
      <c r="F28">
        <v>25</v>
      </c>
      <c r="G28" s="5">
        <f t="shared" si="0"/>
        <v>0</v>
      </c>
      <c r="H28" s="5">
        <f t="shared" si="1"/>
        <v>0</v>
      </c>
      <c r="I28" s="5">
        <f t="shared" si="27"/>
        <v>0</v>
      </c>
      <c r="J28" s="5">
        <f t="shared" si="2"/>
        <v>0</v>
      </c>
      <c r="K28" s="5">
        <f t="shared" si="3"/>
        <v>0</v>
      </c>
      <c r="L28" s="5">
        <f t="shared" si="4"/>
        <v>0</v>
      </c>
      <c r="M28" s="3">
        <f t="shared" si="28"/>
        <v>0</v>
      </c>
      <c r="N28" s="3">
        <f t="shared" si="5"/>
        <v>0</v>
      </c>
      <c r="O28" s="3">
        <f t="shared" si="6"/>
        <v>0</v>
      </c>
      <c r="P28" s="3">
        <f t="shared" si="7"/>
        <v>0</v>
      </c>
      <c r="Q28" s="3">
        <f t="shared" si="8"/>
        <v>0</v>
      </c>
      <c r="R28" s="3">
        <f t="shared" si="9"/>
        <v>0</v>
      </c>
      <c r="S28" s="3">
        <f t="shared" si="10"/>
        <v>0</v>
      </c>
      <c r="T28" s="3">
        <f t="shared" si="29"/>
        <v>0</v>
      </c>
      <c r="U28" s="3">
        <f t="shared" si="11"/>
        <v>0</v>
      </c>
      <c r="V28" s="3">
        <f t="shared" si="12"/>
        <v>0</v>
      </c>
      <c r="W28" s="3">
        <f t="shared" si="13"/>
        <v>0</v>
      </c>
      <c r="X28" s="3">
        <f t="shared" si="14"/>
        <v>0</v>
      </c>
      <c r="Y28" s="3">
        <f t="shared" si="15"/>
        <v>0</v>
      </c>
      <c r="Z28" s="3">
        <f t="shared" si="16"/>
        <v>0</v>
      </c>
      <c r="AA28" s="3">
        <f t="shared" si="17"/>
        <v>0</v>
      </c>
      <c r="AB28" s="3">
        <f t="shared" si="18"/>
        <v>0</v>
      </c>
      <c r="AC28" s="3">
        <f t="shared" si="19"/>
        <v>0</v>
      </c>
      <c r="AD28" s="3">
        <f t="shared" si="20"/>
        <v>0</v>
      </c>
      <c r="AE28" s="3">
        <f t="shared" si="21"/>
        <v>0</v>
      </c>
      <c r="AF28" s="3">
        <f t="shared" si="22"/>
        <v>0</v>
      </c>
      <c r="AG28" s="3">
        <f t="shared" si="23"/>
        <v>0</v>
      </c>
      <c r="AH28" s="3">
        <f t="shared" si="24"/>
        <v>0</v>
      </c>
      <c r="AI28" s="3">
        <f t="shared" si="25"/>
        <v>0</v>
      </c>
      <c r="AJ28" s="3">
        <f t="shared" si="26"/>
        <v>0</v>
      </c>
    </row>
    <row r="29" spans="6:36" x14ac:dyDescent="0.25">
      <c r="F29">
        <v>26</v>
      </c>
      <c r="G29" s="5">
        <f t="shared" si="0"/>
        <v>0</v>
      </c>
      <c r="H29" s="5">
        <f t="shared" si="1"/>
        <v>0</v>
      </c>
      <c r="I29" s="5">
        <f t="shared" si="27"/>
        <v>0</v>
      </c>
      <c r="J29" s="5">
        <f t="shared" si="2"/>
        <v>0</v>
      </c>
      <c r="K29" s="5">
        <f t="shared" si="3"/>
        <v>0</v>
      </c>
      <c r="L29" s="5">
        <f t="shared" si="4"/>
        <v>0</v>
      </c>
      <c r="M29" s="3">
        <f t="shared" si="28"/>
        <v>0</v>
      </c>
      <c r="N29" s="3">
        <f t="shared" si="5"/>
        <v>0</v>
      </c>
      <c r="O29" s="3">
        <f t="shared" si="6"/>
        <v>0</v>
      </c>
      <c r="P29" s="3">
        <f t="shared" si="7"/>
        <v>0</v>
      </c>
      <c r="Q29" s="3">
        <f t="shared" si="8"/>
        <v>0</v>
      </c>
      <c r="R29" s="3">
        <f t="shared" si="9"/>
        <v>0</v>
      </c>
      <c r="S29" s="3">
        <f t="shared" si="10"/>
        <v>0</v>
      </c>
      <c r="T29" s="3">
        <f t="shared" si="29"/>
        <v>0</v>
      </c>
      <c r="U29" s="3">
        <f t="shared" si="11"/>
        <v>0</v>
      </c>
      <c r="V29" s="3">
        <f t="shared" si="12"/>
        <v>0</v>
      </c>
      <c r="W29" s="3">
        <f t="shared" si="13"/>
        <v>0</v>
      </c>
      <c r="X29" s="3">
        <f t="shared" si="14"/>
        <v>0</v>
      </c>
      <c r="Y29" s="3">
        <f t="shared" si="15"/>
        <v>0</v>
      </c>
      <c r="Z29" s="3">
        <f t="shared" si="16"/>
        <v>0</v>
      </c>
      <c r="AA29" s="3">
        <f t="shared" si="17"/>
        <v>0</v>
      </c>
      <c r="AB29" s="3">
        <f t="shared" si="18"/>
        <v>0</v>
      </c>
      <c r="AC29" s="3">
        <f t="shared" si="19"/>
        <v>0</v>
      </c>
      <c r="AD29" s="3">
        <f t="shared" si="20"/>
        <v>0</v>
      </c>
      <c r="AE29" s="3">
        <f t="shared" si="21"/>
        <v>0</v>
      </c>
      <c r="AF29" s="3">
        <f t="shared" si="22"/>
        <v>0</v>
      </c>
      <c r="AG29" s="3">
        <f t="shared" si="23"/>
        <v>0</v>
      </c>
      <c r="AH29" s="3">
        <f t="shared" si="24"/>
        <v>0</v>
      </c>
      <c r="AI29" s="3">
        <f t="shared" si="25"/>
        <v>0</v>
      </c>
      <c r="AJ29" s="3">
        <f t="shared" si="26"/>
        <v>0</v>
      </c>
    </row>
    <row r="30" spans="6:36" x14ac:dyDescent="0.25">
      <c r="F30">
        <v>27</v>
      </c>
      <c r="G30" s="5">
        <f t="shared" si="0"/>
        <v>0</v>
      </c>
      <c r="H30" s="5">
        <f t="shared" si="1"/>
        <v>0</v>
      </c>
      <c r="I30" s="5">
        <f t="shared" si="27"/>
        <v>0</v>
      </c>
      <c r="J30" s="5">
        <f t="shared" si="2"/>
        <v>0</v>
      </c>
      <c r="K30" s="5">
        <f t="shared" si="3"/>
        <v>0</v>
      </c>
      <c r="L30" s="5">
        <f t="shared" si="4"/>
        <v>0</v>
      </c>
      <c r="M30" s="3">
        <f t="shared" si="28"/>
        <v>0</v>
      </c>
      <c r="N30" s="3">
        <f t="shared" si="5"/>
        <v>0</v>
      </c>
      <c r="O30" s="3">
        <f t="shared" si="6"/>
        <v>0</v>
      </c>
      <c r="P30" s="3">
        <f t="shared" si="7"/>
        <v>0</v>
      </c>
      <c r="Q30" s="3">
        <f t="shared" si="8"/>
        <v>0</v>
      </c>
      <c r="R30" s="3">
        <f t="shared" si="9"/>
        <v>0</v>
      </c>
      <c r="S30" s="3">
        <f t="shared" si="10"/>
        <v>0</v>
      </c>
      <c r="T30" s="3">
        <f t="shared" si="29"/>
        <v>0</v>
      </c>
      <c r="U30" s="3">
        <f t="shared" si="11"/>
        <v>0</v>
      </c>
      <c r="V30" s="3">
        <f t="shared" si="12"/>
        <v>0</v>
      </c>
      <c r="W30" s="3">
        <f t="shared" si="13"/>
        <v>0</v>
      </c>
      <c r="X30" s="3">
        <f t="shared" si="14"/>
        <v>0</v>
      </c>
      <c r="Y30" s="3">
        <f t="shared" si="15"/>
        <v>0</v>
      </c>
      <c r="Z30" s="3">
        <f t="shared" si="16"/>
        <v>0</v>
      </c>
      <c r="AA30" s="3">
        <f t="shared" si="17"/>
        <v>0</v>
      </c>
      <c r="AB30" s="3">
        <f t="shared" si="18"/>
        <v>0</v>
      </c>
      <c r="AC30" s="3">
        <f t="shared" si="19"/>
        <v>0</v>
      </c>
      <c r="AD30" s="3">
        <f t="shared" si="20"/>
        <v>0</v>
      </c>
      <c r="AE30" s="3">
        <f t="shared" si="21"/>
        <v>0</v>
      </c>
      <c r="AF30" s="3">
        <f t="shared" si="22"/>
        <v>0</v>
      </c>
      <c r="AG30" s="3">
        <f t="shared" si="23"/>
        <v>0</v>
      </c>
      <c r="AH30" s="3">
        <f t="shared" si="24"/>
        <v>0</v>
      </c>
      <c r="AI30" s="3">
        <f t="shared" si="25"/>
        <v>0</v>
      </c>
      <c r="AJ30" s="3">
        <f t="shared" si="26"/>
        <v>0</v>
      </c>
    </row>
    <row r="31" spans="6:36" x14ac:dyDescent="0.25">
      <c r="F31">
        <v>28</v>
      </c>
      <c r="G31" s="5">
        <f t="shared" si="0"/>
        <v>0</v>
      </c>
      <c r="H31" s="5">
        <f t="shared" si="1"/>
        <v>0</v>
      </c>
      <c r="I31" s="5">
        <f t="shared" si="27"/>
        <v>0</v>
      </c>
      <c r="J31" s="5">
        <f t="shared" si="2"/>
        <v>0</v>
      </c>
      <c r="K31" s="5">
        <f t="shared" si="3"/>
        <v>0</v>
      </c>
      <c r="L31" s="5">
        <f t="shared" si="4"/>
        <v>0</v>
      </c>
      <c r="M31" s="3">
        <f t="shared" si="28"/>
        <v>0</v>
      </c>
      <c r="N31" s="3">
        <f t="shared" si="5"/>
        <v>0</v>
      </c>
      <c r="O31" s="3">
        <f t="shared" si="6"/>
        <v>0</v>
      </c>
      <c r="P31" s="3">
        <f t="shared" si="7"/>
        <v>0</v>
      </c>
      <c r="Q31" s="3">
        <f t="shared" si="8"/>
        <v>0</v>
      </c>
      <c r="R31" s="3">
        <f t="shared" si="9"/>
        <v>0</v>
      </c>
      <c r="S31" s="3">
        <f t="shared" si="10"/>
        <v>0</v>
      </c>
      <c r="T31" s="3">
        <f t="shared" si="29"/>
        <v>0</v>
      </c>
      <c r="U31" s="3">
        <f t="shared" si="11"/>
        <v>0</v>
      </c>
      <c r="V31" s="3">
        <f t="shared" si="12"/>
        <v>0</v>
      </c>
      <c r="W31" s="3">
        <f t="shared" si="13"/>
        <v>0</v>
      </c>
      <c r="X31" s="3">
        <f t="shared" si="14"/>
        <v>0</v>
      </c>
      <c r="Y31" s="3">
        <f t="shared" si="15"/>
        <v>0</v>
      </c>
      <c r="Z31" s="3">
        <f t="shared" si="16"/>
        <v>0</v>
      </c>
      <c r="AA31" s="3">
        <f t="shared" si="17"/>
        <v>0</v>
      </c>
      <c r="AB31" s="3">
        <f t="shared" si="18"/>
        <v>0</v>
      </c>
      <c r="AC31" s="3">
        <f t="shared" si="19"/>
        <v>0</v>
      </c>
      <c r="AD31" s="3">
        <f t="shared" si="20"/>
        <v>0</v>
      </c>
      <c r="AE31" s="3">
        <f t="shared" si="21"/>
        <v>0</v>
      </c>
      <c r="AF31" s="3">
        <f t="shared" si="22"/>
        <v>0</v>
      </c>
      <c r="AG31" s="3">
        <f t="shared" si="23"/>
        <v>0</v>
      </c>
      <c r="AH31" s="3">
        <f t="shared" si="24"/>
        <v>0</v>
      </c>
      <c r="AI31" s="3">
        <f t="shared" si="25"/>
        <v>0</v>
      </c>
      <c r="AJ31" s="3">
        <f t="shared" si="26"/>
        <v>0</v>
      </c>
    </row>
    <row r="32" spans="6:36" x14ac:dyDescent="0.25">
      <c r="F32">
        <v>29</v>
      </c>
      <c r="G32" s="5">
        <f t="shared" si="0"/>
        <v>0</v>
      </c>
      <c r="H32" s="5">
        <f t="shared" si="1"/>
        <v>0</v>
      </c>
      <c r="I32" s="5">
        <f t="shared" si="27"/>
        <v>0</v>
      </c>
      <c r="J32" s="5">
        <f t="shared" si="2"/>
        <v>0</v>
      </c>
      <c r="K32" s="5">
        <f t="shared" si="3"/>
        <v>0</v>
      </c>
      <c r="L32" s="5">
        <f t="shared" si="4"/>
        <v>0</v>
      </c>
      <c r="M32" s="3">
        <f t="shared" si="28"/>
        <v>0</v>
      </c>
      <c r="N32" s="3">
        <f t="shared" si="5"/>
        <v>0</v>
      </c>
      <c r="O32" s="3">
        <f t="shared" si="6"/>
        <v>0</v>
      </c>
      <c r="P32" s="3">
        <f t="shared" si="7"/>
        <v>0</v>
      </c>
      <c r="Q32" s="3">
        <f t="shared" si="8"/>
        <v>0</v>
      </c>
      <c r="R32" s="3">
        <f t="shared" si="9"/>
        <v>0</v>
      </c>
      <c r="S32" s="3">
        <f t="shared" si="10"/>
        <v>0</v>
      </c>
      <c r="T32" s="3">
        <f t="shared" si="29"/>
        <v>0</v>
      </c>
      <c r="U32" s="3">
        <f t="shared" si="11"/>
        <v>0</v>
      </c>
      <c r="V32" s="3">
        <f t="shared" si="12"/>
        <v>0</v>
      </c>
      <c r="W32" s="3">
        <f t="shared" si="13"/>
        <v>0</v>
      </c>
      <c r="X32" s="3">
        <f t="shared" si="14"/>
        <v>0</v>
      </c>
      <c r="Y32" s="3">
        <f t="shared" si="15"/>
        <v>0</v>
      </c>
      <c r="Z32" s="3">
        <f t="shared" si="16"/>
        <v>0</v>
      </c>
      <c r="AA32" s="3">
        <f t="shared" si="17"/>
        <v>0</v>
      </c>
      <c r="AB32" s="3">
        <f t="shared" si="18"/>
        <v>0</v>
      </c>
      <c r="AC32" s="3">
        <f t="shared" si="19"/>
        <v>0</v>
      </c>
      <c r="AD32" s="3">
        <f t="shared" si="20"/>
        <v>0</v>
      </c>
      <c r="AE32" s="3">
        <f t="shared" si="21"/>
        <v>0</v>
      </c>
      <c r="AF32" s="3">
        <f t="shared" si="22"/>
        <v>0</v>
      </c>
      <c r="AG32" s="3">
        <f t="shared" si="23"/>
        <v>0</v>
      </c>
      <c r="AH32" s="3">
        <f t="shared" si="24"/>
        <v>0</v>
      </c>
      <c r="AI32" s="3">
        <f t="shared" si="25"/>
        <v>0</v>
      </c>
      <c r="AJ32" s="3">
        <f t="shared" si="26"/>
        <v>0</v>
      </c>
    </row>
    <row r="33" spans="6:36" x14ac:dyDescent="0.25">
      <c r="F33">
        <v>30</v>
      </c>
      <c r="G33" s="5">
        <f t="shared" si="0"/>
        <v>0</v>
      </c>
      <c r="H33" s="5">
        <f t="shared" si="1"/>
        <v>0</v>
      </c>
      <c r="I33" s="5">
        <f t="shared" si="27"/>
        <v>0</v>
      </c>
      <c r="J33" s="5">
        <f t="shared" si="2"/>
        <v>0</v>
      </c>
      <c r="K33" s="5">
        <f t="shared" si="3"/>
        <v>0</v>
      </c>
      <c r="L33" s="5">
        <f t="shared" si="4"/>
        <v>0</v>
      </c>
      <c r="M33" s="3">
        <f t="shared" si="28"/>
        <v>0</v>
      </c>
      <c r="N33" s="3">
        <f t="shared" si="5"/>
        <v>0</v>
      </c>
      <c r="O33" s="3">
        <f t="shared" si="6"/>
        <v>0</v>
      </c>
      <c r="P33" s="3">
        <f t="shared" si="7"/>
        <v>0</v>
      </c>
      <c r="Q33" s="3">
        <f t="shared" si="8"/>
        <v>0</v>
      </c>
      <c r="R33" s="3">
        <f t="shared" si="9"/>
        <v>0</v>
      </c>
      <c r="S33" s="3">
        <f t="shared" si="10"/>
        <v>0</v>
      </c>
      <c r="T33" s="3">
        <f t="shared" si="29"/>
        <v>0</v>
      </c>
      <c r="U33" s="3">
        <f t="shared" si="11"/>
        <v>0</v>
      </c>
      <c r="V33" s="3">
        <f t="shared" si="12"/>
        <v>0</v>
      </c>
      <c r="W33" s="3">
        <f t="shared" si="13"/>
        <v>0</v>
      </c>
      <c r="X33" s="3">
        <f t="shared" si="14"/>
        <v>0</v>
      </c>
      <c r="Y33" s="3">
        <f t="shared" si="15"/>
        <v>0</v>
      </c>
      <c r="Z33" s="3">
        <f t="shared" si="16"/>
        <v>0</v>
      </c>
      <c r="AA33" s="3">
        <f t="shared" si="17"/>
        <v>0</v>
      </c>
      <c r="AB33" s="3">
        <f t="shared" si="18"/>
        <v>0</v>
      </c>
      <c r="AC33" s="3">
        <f t="shared" si="19"/>
        <v>0</v>
      </c>
      <c r="AD33" s="3">
        <f t="shared" si="20"/>
        <v>0</v>
      </c>
      <c r="AE33" s="3">
        <f t="shared" si="21"/>
        <v>0</v>
      </c>
      <c r="AF33" s="3">
        <f t="shared" si="22"/>
        <v>0</v>
      </c>
      <c r="AG33" s="3">
        <f t="shared" si="23"/>
        <v>0</v>
      </c>
      <c r="AH33" s="3">
        <f t="shared" si="24"/>
        <v>0</v>
      </c>
      <c r="AI33" s="3">
        <f t="shared" si="25"/>
        <v>0</v>
      </c>
      <c r="AJ33" s="3">
        <f t="shared" si="26"/>
        <v>0</v>
      </c>
    </row>
    <row r="34" spans="6:36" x14ac:dyDescent="0.25">
      <c r="F34">
        <v>31</v>
      </c>
      <c r="G34" s="5">
        <f t="shared" si="0"/>
        <v>0</v>
      </c>
      <c r="H34" s="5">
        <f t="shared" si="1"/>
        <v>0</v>
      </c>
      <c r="I34" s="5">
        <f t="shared" si="27"/>
        <v>0</v>
      </c>
      <c r="J34" s="5">
        <f t="shared" si="2"/>
        <v>0</v>
      </c>
      <c r="K34" s="5">
        <f t="shared" si="3"/>
        <v>0</v>
      </c>
      <c r="L34" s="5">
        <f t="shared" si="4"/>
        <v>0</v>
      </c>
      <c r="M34" s="3">
        <f t="shared" si="28"/>
        <v>0</v>
      </c>
      <c r="N34" s="3">
        <f t="shared" si="5"/>
        <v>0</v>
      </c>
      <c r="O34" s="3">
        <f t="shared" si="6"/>
        <v>0</v>
      </c>
      <c r="P34" s="3">
        <f t="shared" si="7"/>
        <v>0</v>
      </c>
      <c r="Q34" s="3">
        <f t="shared" si="8"/>
        <v>0</v>
      </c>
      <c r="R34" s="3">
        <f t="shared" si="9"/>
        <v>0</v>
      </c>
      <c r="S34" s="3">
        <f t="shared" si="10"/>
        <v>0</v>
      </c>
      <c r="T34" s="3">
        <f t="shared" si="29"/>
        <v>0</v>
      </c>
      <c r="U34" s="3">
        <f t="shared" si="11"/>
        <v>0</v>
      </c>
      <c r="V34" s="3">
        <f t="shared" si="12"/>
        <v>0</v>
      </c>
      <c r="W34" s="3">
        <f t="shared" si="13"/>
        <v>0</v>
      </c>
      <c r="X34" s="3">
        <f t="shared" si="14"/>
        <v>0</v>
      </c>
      <c r="Y34" s="3">
        <f t="shared" si="15"/>
        <v>0</v>
      </c>
      <c r="Z34" s="3">
        <f t="shared" si="16"/>
        <v>0</v>
      </c>
      <c r="AA34" s="3">
        <f t="shared" si="17"/>
        <v>0</v>
      </c>
      <c r="AB34" s="3">
        <f t="shared" si="18"/>
        <v>0</v>
      </c>
      <c r="AC34" s="3">
        <f t="shared" si="19"/>
        <v>0</v>
      </c>
      <c r="AD34" s="3">
        <f t="shared" si="20"/>
        <v>0</v>
      </c>
      <c r="AE34" s="3">
        <f t="shared" si="21"/>
        <v>0</v>
      </c>
      <c r="AF34" s="3">
        <f t="shared" si="22"/>
        <v>0</v>
      </c>
      <c r="AG34" s="3">
        <f t="shared" si="23"/>
        <v>0</v>
      </c>
      <c r="AH34" s="3">
        <f t="shared" si="24"/>
        <v>0</v>
      </c>
      <c r="AI34" s="3">
        <f t="shared" si="25"/>
        <v>0</v>
      </c>
      <c r="AJ34" s="3">
        <f t="shared" si="26"/>
        <v>0</v>
      </c>
    </row>
    <row r="35" spans="6:36" x14ac:dyDescent="0.25">
      <c r="F35">
        <v>32</v>
      </c>
      <c r="G35" s="5">
        <f t="shared" si="0"/>
        <v>0</v>
      </c>
      <c r="H35" s="5">
        <f t="shared" si="1"/>
        <v>0</v>
      </c>
      <c r="I35" s="5">
        <f t="shared" si="27"/>
        <v>0</v>
      </c>
      <c r="J35" s="5">
        <f t="shared" si="2"/>
        <v>0</v>
      </c>
      <c r="K35" s="5">
        <f t="shared" si="3"/>
        <v>0</v>
      </c>
      <c r="L35" s="5">
        <f t="shared" si="4"/>
        <v>0</v>
      </c>
      <c r="M35" s="3">
        <f t="shared" si="28"/>
        <v>0</v>
      </c>
      <c r="N35" s="3">
        <f t="shared" si="5"/>
        <v>0</v>
      </c>
      <c r="O35" s="3">
        <f t="shared" si="6"/>
        <v>0</v>
      </c>
      <c r="P35" s="3">
        <f t="shared" si="7"/>
        <v>0</v>
      </c>
      <c r="Q35" s="3">
        <f t="shared" si="8"/>
        <v>0</v>
      </c>
      <c r="R35" s="3">
        <f t="shared" si="9"/>
        <v>0</v>
      </c>
      <c r="S35" s="3">
        <f t="shared" si="10"/>
        <v>0</v>
      </c>
      <c r="T35" s="3">
        <f t="shared" si="29"/>
        <v>0</v>
      </c>
      <c r="U35" s="3">
        <f t="shared" si="11"/>
        <v>0</v>
      </c>
      <c r="V35" s="3">
        <f t="shared" si="12"/>
        <v>0</v>
      </c>
      <c r="W35" s="3">
        <f t="shared" si="13"/>
        <v>0</v>
      </c>
      <c r="X35" s="3">
        <f t="shared" si="14"/>
        <v>0</v>
      </c>
      <c r="Y35" s="3">
        <f t="shared" si="15"/>
        <v>0</v>
      </c>
      <c r="Z35" s="3">
        <f t="shared" si="16"/>
        <v>0</v>
      </c>
      <c r="AA35" s="3">
        <f t="shared" si="17"/>
        <v>0</v>
      </c>
      <c r="AB35" s="3">
        <f t="shared" si="18"/>
        <v>0</v>
      </c>
      <c r="AC35" s="3">
        <f t="shared" si="19"/>
        <v>0</v>
      </c>
      <c r="AD35" s="3">
        <f t="shared" si="20"/>
        <v>0</v>
      </c>
      <c r="AE35" s="3">
        <f t="shared" si="21"/>
        <v>0</v>
      </c>
      <c r="AF35" s="3">
        <f t="shared" si="22"/>
        <v>0</v>
      </c>
      <c r="AG35" s="3">
        <f t="shared" si="23"/>
        <v>0</v>
      </c>
      <c r="AH35" s="3">
        <f t="shared" si="24"/>
        <v>0</v>
      </c>
      <c r="AI35" s="3">
        <f t="shared" si="25"/>
        <v>0</v>
      </c>
      <c r="AJ35" s="3">
        <f t="shared" si="26"/>
        <v>0</v>
      </c>
    </row>
    <row r="36" spans="6:36" x14ac:dyDescent="0.25">
      <c r="F36">
        <v>33</v>
      </c>
      <c r="G36" s="5">
        <f t="shared" si="0"/>
        <v>0</v>
      </c>
      <c r="H36" s="5">
        <f t="shared" si="1"/>
        <v>0</v>
      </c>
      <c r="I36" s="5">
        <f t="shared" si="27"/>
        <v>0</v>
      </c>
      <c r="J36" s="5">
        <f t="shared" si="2"/>
        <v>0</v>
      </c>
      <c r="K36" s="5">
        <f t="shared" si="3"/>
        <v>0</v>
      </c>
      <c r="L36" s="5">
        <f t="shared" si="4"/>
        <v>0</v>
      </c>
      <c r="M36" s="3">
        <f t="shared" si="28"/>
        <v>0</v>
      </c>
      <c r="N36" s="3">
        <f t="shared" si="5"/>
        <v>0</v>
      </c>
      <c r="O36" s="3">
        <f t="shared" si="6"/>
        <v>0</v>
      </c>
      <c r="P36" s="3">
        <f t="shared" si="7"/>
        <v>0</v>
      </c>
      <c r="Q36" s="3">
        <f t="shared" si="8"/>
        <v>0</v>
      </c>
      <c r="R36" s="3">
        <f t="shared" si="9"/>
        <v>0</v>
      </c>
      <c r="S36" s="3">
        <f t="shared" si="10"/>
        <v>0</v>
      </c>
      <c r="T36" s="3">
        <f t="shared" si="29"/>
        <v>0</v>
      </c>
      <c r="U36" s="3">
        <f t="shared" si="11"/>
        <v>0</v>
      </c>
      <c r="V36" s="3">
        <f t="shared" si="12"/>
        <v>0</v>
      </c>
      <c r="W36" s="3">
        <f t="shared" si="13"/>
        <v>0</v>
      </c>
      <c r="X36" s="3">
        <f t="shared" si="14"/>
        <v>0</v>
      </c>
      <c r="Y36" s="3">
        <f t="shared" si="15"/>
        <v>0</v>
      </c>
      <c r="Z36" s="3">
        <f t="shared" si="16"/>
        <v>0</v>
      </c>
      <c r="AA36" s="3">
        <f t="shared" si="17"/>
        <v>0</v>
      </c>
      <c r="AB36" s="3">
        <f t="shared" si="18"/>
        <v>0</v>
      </c>
      <c r="AC36" s="3">
        <f t="shared" si="19"/>
        <v>0</v>
      </c>
      <c r="AD36" s="3">
        <f t="shared" si="20"/>
        <v>0</v>
      </c>
      <c r="AE36" s="3">
        <f t="shared" si="21"/>
        <v>0</v>
      </c>
      <c r="AF36" s="3">
        <f t="shared" si="22"/>
        <v>0</v>
      </c>
      <c r="AG36" s="3">
        <f t="shared" si="23"/>
        <v>0</v>
      </c>
      <c r="AH36" s="3">
        <f t="shared" si="24"/>
        <v>0</v>
      </c>
      <c r="AI36" s="3">
        <f t="shared" si="25"/>
        <v>0</v>
      </c>
      <c r="AJ36" s="3">
        <f t="shared" si="26"/>
        <v>0</v>
      </c>
    </row>
    <row r="37" spans="6:36" x14ac:dyDescent="0.25">
      <c r="F37">
        <v>34</v>
      </c>
      <c r="G37" s="5">
        <f t="shared" si="0"/>
        <v>0</v>
      </c>
      <c r="H37" s="5">
        <f t="shared" si="1"/>
        <v>0</v>
      </c>
      <c r="I37" s="5">
        <f t="shared" si="27"/>
        <v>0</v>
      </c>
      <c r="J37" s="5">
        <f t="shared" si="2"/>
        <v>0</v>
      </c>
      <c r="K37" s="5">
        <f t="shared" si="3"/>
        <v>0</v>
      </c>
      <c r="L37" s="5">
        <f t="shared" si="4"/>
        <v>0</v>
      </c>
      <c r="M37" s="3">
        <f t="shared" si="28"/>
        <v>0</v>
      </c>
      <c r="N37" s="3">
        <f t="shared" si="5"/>
        <v>0</v>
      </c>
      <c r="O37" s="3">
        <f t="shared" si="6"/>
        <v>0</v>
      </c>
      <c r="P37" s="3">
        <f t="shared" si="7"/>
        <v>0</v>
      </c>
      <c r="Q37" s="3">
        <f t="shared" si="8"/>
        <v>0</v>
      </c>
      <c r="R37" s="3">
        <f t="shared" si="9"/>
        <v>0</v>
      </c>
      <c r="S37" s="3">
        <f t="shared" si="10"/>
        <v>0</v>
      </c>
      <c r="T37" s="3">
        <f t="shared" si="29"/>
        <v>0</v>
      </c>
      <c r="U37" s="3">
        <f t="shared" si="11"/>
        <v>0</v>
      </c>
      <c r="V37" s="3">
        <f t="shared" si="12"/>
        <v>0</v>
      </c>
      <c r="W37" s="3">
        <f t="shared" si="13"/>
        <v>0</v>
      </c>
      <c r="X37" s="3">
        <f t="shared" si="14"/>
        <v>0</v>
      </c>
      <c r="Y37" s="3">
        <f t="shared" si="15"/>
        <v>0</v>
      </c>
      <c r="Z37" s="3">
        <f t="shared" si="16"/>
        <v>0</v>
      </c>
      <c r="AA37" s="3">
        <f t="shared" si="17"/>
        <v>0</v>
      </c>
      <c r="AB37" s="3">
        <f t="shared" si="18"/>
        <v>0</v>
      </c>
      <c r="AC37" s="3">
        <f t="shared" si="19"/>
        <v>0</v>
      </c>
      <c r="AD37" s="3">
        <f t="shared" si="20"/>
        <v>0</v>
      </c>
      <c r="AE37" s="3">
        <f t="shared" si="21"/>
        <v>0</v>
      </c>
      <c r="AF37" s="3">
        <f t="shared" si="22"/>
        <v>0</v>
      </c>
      <c r="AG37" s="3">
        <f t="shared" si="23"/>
        <v>0</v>
      </c>
      <c r="AH37" s="3">
        <f t="shared" si="24"/>
        <v>0</v>
      </c>
      <c r="AI37" s="3">
        <f t="shared" si="25"/>
        <v>0</v>
      </c>
      <c r="AJ37" s="3">
        <f t="shared" si="26"/>
        <v>0</v>
      </c>
    </row>
    <row r="38" spans="6:36" x14ac:dyDescent="0.25">
      <c r="F38">
        <v>35</v>
      </c>
      <c r="G38" s="5">
        <f t="shared" si="0"/>
        <v>0</v>
      </c>
      <c r="H38" s="5">
        <f t="shared" si="1"/>
        <v>0</v>
      </c>
      <c r="I38" s="5">
        <f t="shared" si="27"/>
        <v>0</v>
      </c>
      <c r="J38" s="5">
        <f t="shared" si="2"/>
        <v>0</v>
      </c>
      <c r="K38" s="5">
        <f t="shared" si="3"/>
        <v>0</v>
      </c>
      <c r="L38" s="5">
        <f t="shared" si="4"/>
        <v>0</v>
      </c>
      <c r="M38" s="3">
        <f t="shared" si="28"/>
        <v>0</v>
      </c>
      <c r="N38" s="3">
        <f t="shared" si="5"/>
        <v>0</v>
      </c>
      <c r="O38" s="3">
        <f t="shared" si="6"/>
        <v>0</v>
      </c>
      <c r="P38" s="3">
        <f t="shared" si="7"/>
        <v>0</v>
      </c>
      <c r="Q38" s="3">
        <f t="shared" si="8"/>
        <v>0</v>
      </c>
      <c r="R38" s="3">
        <f t="shared" si="9"/>
        <v>0</v>
      </c>
      <c r="S38" s="3">
        <f t="shared" si="10"/>
        <v>0</v>
      </c>
      <c r="T38" s="3">
        <f t="shared" si="29"/>
        <v>0</v>
      </c>
      <c r="U38" s="3">
        <f t="shared" si="11"/>
        <v>0</v>
      </c>
      <c r="V38" s="3">
        <f t="shared" si="12"/>
        <v>0</v>
      </c>
      <c r="W38" s="3">
        <f t="shared" si="13"/>
        <v>0</v>
      </c>
      <c r="X38" s="3">
        <f t="shared" si="14"/>
        <v>0</v>
      </c>
      <c r="Y38" s="3">
        <f t="shared" si="15"/>
        <v>0</v>
      </c>
      <c r="Z38" s="3">
        <f t="shared" si="16"/>
        <v>0</v>
      </c>
      <c r="AA38" s="3">
        <f t="shared" si="17"/>
        <v>0</v>
      </c>
      <c r="AB38" s="3">
        <f t="shared" si="18"/>
        <v>0</v>
      </c>
      <c r="AC38" s="3">
        <f t="shared" si="19"/>
        <v>0</v>
      </c>
      <c r="AD38" s="3">
        <f t="shared" si="20"/>
        <v>0</v>
      </c>
      <c r="AE38" s="3">
        <f t="shared" si="21"/>
        <v>0</v>
      </c>
      <c r="AF38" s="3">
        <f t="shared" si="22"/>
        <v>0</v>
      </c>
      <c r="AG38" s="3">
        <f t="shared" si="23"/>
        <v>0</v>
      </c>
      <c r="AH38" s="3">
        <f t="shared" si="24"/>
        <v>0</v>
      </c>
      <c r="AI38" s="3">
        <f t="shared" si="25"/>
        <v>0</v>
      </c>
      <c r="AJ38" s="3">
        <f t="shared" si="26"/>
        <v>0</v>
      </c>
    </row>
    <row r="39" spans="6:36" x14ac:dyDescent="0.25">
      <c r="F39">
        <v>36</v>
      </c>
      <c r="G39" s="5">
        <f t="shared" si="0"/>
        <v>0</v>
      </c>
      <c r="H39" s="5">
        <f t="shared" si="1"/>
        <v>0</v>
      </c>
      <c r="I39" s="5">
        <f t="shared" si="27"/>
        <v>0</v>
      </c>
      <c r="J39" s="5">
        <f t="shared" si="2"/>
        <v>0</v>
      </c>
      <c r="K39" s="5">
        <f t="shared" si="3"/>
        <v>0</v>
      </c>
      <c r="L39" s="5">
        <f t="shared" si="4"/>
        <v>0</v>
      </c>
      <c r="M39" s="3">
        <f t="shared" si="28"/>
        <v>0</v>
      </c>
      <c r="N39" s="3">
        <f t="shared" si="5"/>
        <v>0</v>
      </c>
      <c r="O39" s="3">
        <f t="shared" si="6"/>
        <v>0</v>
      </c>
      <c r="P39" s="3">
        <f t="shared" si="7"/>
        <v>0</v>
      </c>
      <c r="Q39" s="3">
        <f t="shared" si="8"/>
        <v>0</v>
      </c>
      <c r="R39" s="3">
        <f t="shared" si="9"/>
        <v>0</v>
      </c>
      <c r="S39" s="3">
        <f t="shared" si="10"/>
        <v>0</v>
      </c>
      <c r="T39" s="3">
        <f t="shared" si="29"/>
        <v>0</v>
      </c>
      <c r="U39" s="3">
        <f t="shared" si="11"/>
        <v>0</v>
      </c>
      <c r="V39" s="3">
        <f t="shared" si="12"/>
        <v>0</v>
      </c>
      <c r="W39" s="3">
        <f t="shared" si="13"/>
        <v>0</v>
      </c>
      <c r="X39" s="3">
        <f t="shared" si="14"/>
        <v>0</v>
      </c>
      <c r="Y39" s="3">
        <f t="shared" si="15"/>
        <v>0</v>
      </c>
      <c r="Z39" s="3">
        <f t="shared" si="16"/>
        <v>0</v>
      </c>
      <c r="AA39" s="3">
        <f t="shared" si="17"/>
        <v>0</v>
      </c>
      <c r="AB39" s="3">
        <f t="shared" si="18"/>
        <v>0</v>
      </c>
      <c r="AC39" s="3">
        <f t="shared" si="19"/>
        <v>0</v>
      </c>
      <c r="AD39" s="3">
        <f t="shared" si="20"/>
        <v>0</v>
      </c>
      <c r="AE39" s="3">
        <f t="shared" si="21"/>
        <v>0</v>
      </c>
      <c r="AF39" s="3">
        <f t="shared" si="22"/>
        <v>0</v>
      </c>
      <c r="AG39" s="3">
        <f t="shared" si="23"/>
        <v>0</v>
      </c>
      <c r="AH39" s="3">
        <f t="shared" si="24"/>
        <v>0</v>
      </c>
      <c r="AI39" s="3">
        <f t="shared" si="25"/>
        <v>0</v>
      </c>
      <c r="AJ39" s="3">
        <f t="shared" si="26"/>
        <v>0</v>
      </c>
    </row>
    <row r="40" spans="6:36" x14ac:dyDescent="0.25">
      <c r="F40">
        <v>37</v>
      </c>
      <c r="G40" s="5">
        <f t="shared" si="0"/>
        <v>0</v>
      </c>
      <c r="H40" s="5">
        <f t="shared" si="1"/>
        <v>0</v>
      </c>
      <c r="I40" s="5">
        <f t="shared" si="27"/>
        <v>0</v>
      </c>
      <c r="J40" s="5">
        <f t="shared" si="2"/>
        <v>0</v>
      </c>
      <c r="K40" s="5">
        <f t="shared" si="3"/>
        <v>0</v>
      </c>
      <c r="L40" s="5">
        <f t="shared" si="4"/>
        <v>0</v>
      </c>
      <c r="M40" s="3">
        <f t="shared" si="28"/>
        <v>0</v>
      </c>
      <c r="N40" s="3">
        <f t="shared" si="5"/>
        <v>0</v>
      </c>
      <c r="O40" s="3">
        <f t="shared" si="6"/>
        <v>0</v>
      </c>
      <c r="P40" s="3">
        <f t="shared" si="7"/>
        <v>0</v>
      </c>
      <c r="Q40" s="3">
        <f t="shared" si="8"/>
        <v>0</v>
      </c>
      <c r="R40" s="3">
        <f t="shared" si="9"/>
        <v>0</v>
      </c>
      <c r="S40" s="3">
        <f t="shared" si="10"/>
        <v>0</v>
      </c>
      <c r="T40" s="3">
        <f t="shared" si="29"/>
        <v>0</v>
      </c>
      <c r="U40" s="3">
        <f t="shared" si="11"/>
        <v>0</v>
      </c>
      <c r="V40" s="3">
        <f t="shared" si="12"/>
        <v>0</v>
      </c>
      <c r="W40" s="3">
        <f t="shared" si="13"/>
        <v>0</v>
      </c>
      <c r="X40" s="3">
        <f t="shared" si="14"/>
        <v>0</v>
      </c>
      <c r="Y40" s="3">
        <f t="shared" si="15"/>
        <v>0</v>
      </c>
      <c r="Z40" s="3">
        <f t="shared" si="16"/>
        <v>0</v>
      </c>
      <c r="AA40" s="3">
        <f t="shared" si="17"/>
        <v>0</v>
      </c>
      <c r="AB40" s="3">
        <f t="shared" si="18"/>
        <v>0</v>
      </c>
      <c r="AC40" s="3">
        <f t="shared" si="19"/>
        <v>0</v>
      </c>
      <c r="AD40" s="3">
        <f t="shared" si="20"/>
        <v>0</v>
      </c>
      <c r="AE40" s="3">
        <f t="shared" si="21"/>
        <v>0</v>
      </c>
      <c r="AF40" s="3">
        <f t="shared" si="22"/>
        <v>0</v>
      </c>
      <c r="AG40" s="3">
        <f t="shared" si="23"/>
        <v>0</v>
      </c>
      <c r="AH40" s="3">
        <f t="shared" si="24"/>
        <v>0</v>
      </c>
      <c r="AI40" s="3">
        <f t="shared" si="25"/>
        <v>0</v>
      </c>
      <c r="AJ40" s="3">
        <f t="shared" si="26"/>
        <v>0</v>
      </c>
    </row>
    <row r="41" spans="6:36" x14ac:dyDescent="0.25">
      <c r="F41">
        <v>38</v>
      </c>
      <c r="G41" s="5">
        <f t="shared" si="0"/>
        <v>0</v>
      </c>
      <c r="H41" s="5">
        <f t="shared" si="1"/>
        <v>0</v>
      </c>
      <c r="I41" s="5">
        <f t="shared" si="27"/>
        <v>0</v>
      </c>
      <c r="J41" s="5">
        <f t="shared" si="2"/>
        <v>0</v>
      </c>
      <c r="K41" s="5">
        <f t="shared" si="3"/>
        <v>0</v>
      </c>
      <c r="L41" s="5">
        <f t="shared" si="4"/>
        <v>0</v>
      </c>
      <c r="M41" s="3">
        <f t="shared" si="28"/>
        <v>0</v>
      </c>
      <c r="N41" s="3">
        <f t="shared" si="5"/>
        <v>0</v>
      </c>
      <c r="O41" s="3">
        <f t="shared" si="6"/>
        <v>0</v>
      </c>
      <c r="P41" s="3">
        <f t="shared" si="7"/>
        <v>0</v>
      </c>
      <c r="Q41" s="3">
        <f t="shared" si="8"/>
        <v>0</v>
      </c>
      <c r="R41" s="3">
        <f t="shared" si="9"/>
        <v>0</v>
      </c>
      <c r="S41" s="3">
        <f t="shared" si="10"/>
        <v>0</v>
      </c>
      <c r="T41" s="3">
        <f t="shared" si="29"/>
        <v>0</v>
      </c>
      <c r="U41" s="3">
        <f t="shared" si="11"/>
        <v>0</v>
      </c>
      <c r="V41" s="3">
        <f t="shared" si="12"/>
        <v>0</v>
      </c>
      <c r="W41" s="3">
        <f t="shared" si="13"/>
        <v>0</v>
      </c>
      <c r="X41" s="3">
        <f t="shared" si="14"/>
        <v>0</v>
      </c>
      <c r="Y41" s="3">
        <f t="shared" si="15"/>
        <v>0</v>
      </c>
      <c r="Z41" s="3">
        <f t="shared" si="16"/>
        <v>0</v>
      </c>
      <c r="AA41" s="3">
        <f t="shared" si="17"/>
        <v>0</v>
      </c>
      <c r="AB41" s="3">
        <f t="shared" si="18"/>
        <v>0</v>
      </c>
      <c r="AC41" s="3">
        <f t="shared" si="19"/>
        <v>0</v>
      </c>
      <c r="AD41" s="3">
        <f t="shared" si="20"/>
        <v>0</v>
      </c>
      <c r="AE41" s="3">
        <f t="shared" si="21"/>
        <v>0</v>
      </c>
      <c r="AF41" s="3">
        <f t="shared" si="22"/>
        <v>0</v>
      </c>
      <c r="AG41" s="3">
        <f t="shared" si="23"/>
        <v>0</v>
      </c>
      <c r="AH41" s="3">
        <f t="shared" si="24"/>
        <v>0</v>
      </c>
      <c r="AI41" s="3">
        <f t="shared" si="25"/>
        <v>0</v>
      </c>
      <c r="AJ41" s="3">
        <f t="shared" si="26"/>
        <v>0</v>
      </c>
    </row>
    <row r="42" spans="6:36" x14ac:dyDescent="0.25">
      <c r="F42">
        <v>39</v>
      </c>
      <c r="G42" s="5">
        <f t="shared" si="0"/>
        <v>0</v>
      </c>
      <c r="H42" s="5">
        <f t="shared" si="1"/>
        <v>0</v>
      </c>
      <c r="I42" s="5">
        <f t="shared" si="27"/>
        <v>0</v>
      </c>
      <c r="J42" s="5">
        <f t="shared" si="2"/>
        <v>0</v>
      </c>
      <c r="K42" s="5">
        <f t="shared" si="3"/>
        <v>0</v>
      </c>
      <c r="L42" s="5">
        <f t="shared" si="4"/>
        <v>0</v>
      </c>
      <c r="M42" s="3">
        <f t="shared" si="28"/>
        <v>0</v>
      </c>
      <c r="N42" s="3">
        <f t="shared" si="5"/>
        <v>0</v>
      </c>
      <c r="O42" s="3">
        <f t="shared" si="6"/>
        <v>0</v>
      </c>
      <c r="P42" s="3">
        <f t="shared" si="7"/>
        <v>0</v>
      </c>
      <c r="Q42" s="3">
        <f t="shared" si="8"/>
        <v>0</v>
      </c>
      <c r="R42" s="3">
        <f t="shared" si="9"/>
        <v>0</v>
      </c>
      <c r="S42" s="3">
        <f t="shared" si="10"/>
        <v>0</v>
      </c>
      <c r="T42" s="3">
        <f t="shared" si="29"/>
        <v>0</v>
      </c>
      <c r="U42" s="3">
        <f t="shared" si="11"/>
        <v>0</v>
      </c>
      <c r="V42" s="3">
        <f t="shared" si="12"/>
        <v>0</v>
      </c>
      <c r="W42" s="3">
        <f t="shared" si="13"/>
        <v>0</v>
      </c>
      <c r="X42" s="3">
        <f t="shared" si="14"/>
        <v>0</v>
      </c>
      <c r="Y42" s="3">
        <f t="shared" si="15"/>
        <v>0</v>
      </c>
      <c r="Z42" s="3">
        <f t="shared" si="16"/>
        <v>0</v>
      </c>
      <c r="AA42" s="3">
        <f t="shared" si="17"/>
        <v>0</v>
      </c>
      <c r="AB42" s="3">
        <f t="shared" si="18"/>
        <v>0</v>
      </c>
      <c r="AC42" s="3">
        <f t="shared" si="19"/>
        <v>0</v>
      </c>
      <c r="AD42" s="3">
        <f t="shared" si="20"/>
        <v>0</v>
      </c>
      <c r="AE42" s="3">
        <f t="shared" si="21"/>
        <v>0</v>
      </c>
      <c r="AF42" s="3">
        <f t="shared" si="22"/>
        <v>0</v>
      </c>
      <c r="AG42" s="3">
        <f t="shared" si="23"/>
        <v>0</v>
      </c>
      <c r="AH42" s="3">
        <f t="shared" si="24"/>
        <v>0</v>
      </c>
      <c r="AI42" s="3">
        <f t="shared" si="25"/>
        <v>0</v>
      </c>
      <c r="AJ42" s="3">
        <f t="shared" si="26"/>
        <v>0</v>
      </c>
    </row>
    <row r="43" spans="6:36" x14ac:dyDescent="0.25">
      <c r="F43" s="7">
        <v>40</v>
      </c>
      <c r="G43" s="8">
        <f t="shared" si="0"/>
        <v>0</v>
      </c>
      <c r="H43" s="8">
        <f t="shared" si="1"/>
        <v>0</v>
      </c>
      <c r="I43" s="8">
        <f t="shared" si="27"/>
        <v>0</v>
      </c>
      <c r="J43" s="8">
        <f t="shared" si="2"/>
        <v>0</v>
      </c>
      <c r="K43" s="8">
        <f t="shared" si="3"/>
        <v>0</v>
      </c>
      <c r="L43" s="8">
        <f t="shared" si="4"/>
        <v>0</v>
      </c>
      <c r="M43" s="8">
        <f t="shared" si="28"/>
        <v>0</v>
      </c>
      <c r="N43" s="8">
        <f t="shared" si="5"/>
        <v>0</v>
      </c>
      <c r="O43" s="8">
        <f t="shared" si="6"/>
        <v>0</v>
      </c>
      <c r="P43" s="8">
        <f t="shared" si="7"/>
        <v>0</v>
      </c>
      <c r="Q43" s="8">
        <f t="shared" si="8"/>
        <v>0</v>
      </c>
      <c r="R43" s="8">
        <f t="shared" si="9"/>
        <v>0</v>
      </c>
      <c r="S43" s="8">
        <f t="shared" si="10"/>
        <v>0</v>
      </c>
      <c r="T43" s="8">
        <f t="shared" si="29"/>
        <v>0</v>
      </c>
      <c r="U43" s="8">
        <f t="shared" si="11"/>
        <v>0</v>
      </c>
      <c r="V43" s="8">
        <f t="shared" si="12"/>
        <v>0</v>
      </c>
      <c r="W43" s="8">
        <f t="shared" si="13"/>
        <v>0</v>
      </c>
      <c r="X43" s="8">
        <f t="shared" si="14"/>
        <v>0</v>
      </c>
      <c r="Y43" s="8">
        <f t="shared" si="15"/>
        <v>0</v>
      </c>
      <c r="Z43" s="8">
        <f t="shared" si="16"/>
        <v>0</v>
      </c>
      <c r="AA43" s="8">
        <f t="shared" si="17"/>
        <v>0</v>
      </c>
      <c r="AB43" s="8">
        <f t="shared" si="18"/>
        <v>0</v>
      </c>
      <c r="AC43" s="8">
        <f t="shared" si="19"/>
        <v>0</v>
      </c>
      <c r="AD43" s="8">
        <f t="shared" si="20"/>
        <v>0</v>
      </c>
      <c r="AE43" s="8">
        <f t="shared" si="21"/>
        <v>0</v>
      </c>
      <c r="AF43" s="8">
        <f t="shared" si="22"/>
        <v>0</v>
      </c>
      <c r="AG43" s="8">
        <f t="shared" si="23"/>
        <v>0</v>
      </c>
      <c r="AH43" s="8">
        <f t="shared" si="24"/>
        <v>0</v>
      </c>
      <c r="AI43" s="8">
        <f t="shared" si="25"/>
        <v>0</v>
      </c>
      <c r="AJ43" s="8">
        <f t="shared" si="26"/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opLeftCell="A32" zoomScaleNormal="100" workbookViewId="0">
      <selection activeCell="I51" sqref="I51"/>
    </sheetView>
  </sheetViews>
  <sheetFormatPr defaultRowHeight="15" x14ac:dyDescent="0.25"/>
  <cols>
    <col min="1" max="10" width="8.5703125"/>
    <col min="11" max="11" width="7"/>
    <col min="12" max="12" width="8.42578125"/>
    <col min="13" max="13" width="5.42578125" style="2"/>
    <col min="14" max="14" width="11.5703125" style="2"/>
    <col min="15" max="15" width="12.28515625" style="2"/>
    <col min="16" max="16" width="9.7109375" style="2"/>
    <col min="17" max="17" width="8" style="2"/>
    <col min="18" max="18" width="12.85546875" style="2"/>
    <col min="19" max="19" width="8"/>
    <col min="20" max="23" width="8.42578125"/>
    <col min="24" max="1025" width="8.5703125"/>
  </cols>
  <sheetData>
    <row r="1" spans="1:26" x14ac:dyDescent="0.25">
      <c r="A1" s="9" t="s">
        <v>87</v>
      </c>
      <c r="M1"/>
      <c r="N1"/>
      <c r="O1" t="s">
        <v>88</v>
      </c>
      <c r="P1" t="s">
        <v>41</v>
      </c>
      <c r="Q1" t="s">
        <v>42</v>
      </c>
      <c r="R1" t="s">
        <v>43</v>
      </c>
    </row>
    <row r="2" spans="1:26" x14ac:dyDescent="0.25">
      <c r="A2" s="10" t="s">
        <v>89</v>
      </c>
      <c r="E2" s="2" t="s">
        <v>83</v>
      </c>
      <c r="M2"/>
      <c r="N2"/>
      <c r="O2" t="s">
        <v>90</v>
      </c>
      <c r="P2" s="1">
        <v>0.95</v>
      </c>
      <c r="Q2" s="1">
        <v>0.05</v>
      </c>
      <c r="R2" s="1">
        <v>0</v>
      </c>
    </row>
    <row r="3" spans="1:26" x14ac:dyDescent="0.25">
      <c r="A3" s="10"/>
      <c r="D3" t="s">
        <v>84</v>
      </c>
      <c r="E3" s="1">
        <v>1</v>
      </c>
      <c r="M3"/>
      <c r="N3"/>
      <c r="O3" t="s">
        <v>91</v>
      </c>
      <c r="P3" s="1">
        <v>0.9</v>
      </c>
      <c r="Q3" s="1">
        <v>0.1</v>
      </c>
      <c r="R3" s="1">
        <v>0</v>
      </c>
    </row>
    <row r="4" spans="1:26" x14ac:dyDescent="0.25">
      <c r="A4" t="s">
        <v>92</v>
      </c>
      <c r="D4" t="s">
        <v>85</v>
      </c>
      <c r="E4" s="1">
        <v>20</v>
      </c>
      <c r="J4" s="11" t="s">
        <v>93</v>
      </c>
      <c r="M4"/>
      <c r="N4"/>
      <c r="O4"/>
      <c r="P4" s="12"/>
      <c r="Q4"/>
      <c r="R4"/>
    </row>
    <row r="5" spans="1:26" x14ac:dyDescent="0.25">
      <c r="D5" t="s">
        <v>86</v>
      </c>
      <c r="E5" s="1">
        <v>40</v>
      </c>
      <c r="M5"/>
      <c r="N5"/>
      <c r="O5" s="13"/>
      <c r="P5" s="12"/>
      <c r="Q5"/>
      <c r="R5"/>
    </row>
    <row r="6" spans="1:26" ht="15.75" x14ac:dyDescent="0.25">
      <c r="A6" s="14" t="s">
        <v>94</v>
      </c>
      <c r="B6" s="15"/>
      <c r="J6" t="s">
        <v>95</v>
      </c>
      <c r="M6"/>
      <c r="N6" s="2" t="s">
        <v>96</v>
      </c>
      <c r="O6" s="13">
        <v>0.44608999999999999</v>
      </c>
      <c r="P6" s="12"/>
      <c r="Q6" s="16" t="s">
        <v>83</v>
      </c>
      <c r="R6"/>
      <c r="U6" s="16" t="s">
        <v>83</v>
      </c>
      <c r="V6" s="16" t="s">
        <v>83</v>
      </c>
      <c r="W6" s="16" t="s">
        <v>83</v>
      </c>
      <c r="X6" s="16" t="s">
        <v>97</v>
      </c>
      <c r="Y6" s="16" t="s">
        <v>98</v>
      </c>
    </row>
    <row r="7" spans="1:26" ht="15.75" x14ac:dyDescent="0.25">
      <c r="A7" s="17" t="s">
        <v>99</v>
      </c>
      <c r="B7" s="15"/>
      <c r="J7" t="s">
        <v>100</v>
      </c>
      <c r="K7" t="s">
        <v>101</v>
      </c>
      <c r="L7" t="s">
        <v>102</v>
      </c>
      <c r="M7" s="2" t="s">
        <v>103</v>
      </c>
      <c r="N7" s="2" t="s">
        <v>101</v>
      </c>
      <c r="O7" s="2" t="s">
        <v>100</v>
      </c>
      <c r="P7" s="2" t="s">
        <v>104</v>
      </c>
      <c r="Q7" s="18" t="s">
        <v>13</v>
      </c>
      <c r="R7" s="2" t="s">
        <v>105</v>
      </c>
      <c r="S7" t="s">
        <v>106</v>
      </c>
      <c r="T7" t="s">
        <v>107</v>
      </c>
      <c r="U7" s="18" t="s">
        <v>17</v>
      </c>
      <c r="V7" s="18" t="s">
        <v>21</v>
      </c>
      <c r="W7" s="18" t="s">
        <v>25</v>
      </c>
      <c r="X7" s="19" t="s">
        <v>83</v>
      </c>
      <c r="Y7" s="19" t="s">
        <v>83</v>
      </c>
      <c r="Z7" s="19"/>
    </row>
    <row r="8" spans="1:26" ht="15.75" x14ac:dyDescent="0.25">
      <c r="A8" s="17"/>
      <c r="B8" s="15"/>
      <c r="C8" t="s">
        <v>108</v>
      </c>
      <c r="D8" t="s">
        <v>109</v>
      </c>
      <c r="E8" t="s">
        <v>110</v>
      </c>
      <c r="J8" s="7">
        <v>0</v>
      </c>
      <c r="K8" s="8">
        <f t="shared" ref="K8:K33" si="0">J8/$O$37</f>
        <v>0</v>
      </c>
      <c r="L8" s="8">
        <v>0</v>
      </c>
      <c r="M8" s="20">
        <f t="shared" ref="M8:M33" si="1">$C$9+($D$9*L8)+($E$9*$B$11)</f>
        <v>-0.18890000000000001</v>
      </c>
      <c r="N8" s="20">
        <f t="shared" ref="N8:N33" si="2">EXP(M8)</f>
        <v>0.82786928948447358</v>
      </c>
      <c r="O8" s="20">
        <f t="shared" ref="O8:O33" si="3">N8*$O$37</f>
        <v>0.36930421134612879</v>
      </c>
      <c r="P8" s="20">
        <f t="shared" ref="P8:P33" si="4">IF(J8=0,0,O8/J8)</f>
        <v>0</v>
      </c>
      <c r="Q8" s="20">
        <f>IF(J8=0,0,IF(P8&gt;1,J8,O8))</f>
        <v>0</v>
      </c>
      <c r="R8" s="20">
        <f t="shared" ref="R8:R33" si="5">IF(J8=0,0,Q8/J8)</f>
        <v>0</v>
      </c>
      <c r="S8" s="8">
        <f t="shared" ref="S8:S33" si="6">Q8*$E$11</f>
        <v>0</v>
      </c>
      <c r="T8" s="8">
        <f t="shared" ref="T8:T33" si="7">Q8*(1-$E$11)</f>
        <v>0</v>
      </c>
      <c r="U8" s="8">
        <f t="shared" ref="U8:U33" si="8">($P$2*S8)+($P$3*T8)</f>
        <v>0</v>
      </c>
      <c r="V8" s="8">
        <f t="shared" ref="V8:V33" si="9">($Q$2*S8)+($Q$3*T8)</f>
        <v>0</v>
      </c>
      <c r="W8" s="7">
        <f t="shared" ref="W8:W33" si="10">($R$2*S8)+($R$3*T8)</f>
        <v>0</v>
      </c>
      <c r="X8" s="7">
        <f>J8*$E$11</f>
        <v>0</v>
      </c>
      <c r="Y8" s="7">
        <f t="shared" ref="Y8:Y33" si="11">J8*(1-$E$11)</f>
        <v>0</v>
      </c>
    </row>
    <row r="9" spans="1:26" ht="15.75" x14ac:dyDescent="0.25">
      <c r="A9" s="17"/>
      <c r="B9" s="15"/>
      <c r="C9">
        <v>-0.18890000000000001</v>
      </c>
      <c r="D9">
        <v>0.90490000000000004</v>
      </c>
      <c r="E9">
        <v>6.7599999999999993E-2</v>
      </c>
      <c r="J9">
        <v>0.5</v>
      </c>
      <c r="K9" s="3">
        <f t="shared" si="0"/>
        <v>1.1208500526799525</v>
      </c>
      <c r="L9" s="3">
        <f t="shared" ref="L9:L33" si="12">LN(K9)</f>
        <v>0.11408737303776909</v>
      </c>
      <c r="M9" s="21">
        <f t="shared" si="1"/>
        <v>-8.5662336138122769E-2</v>
      </c>
      <c r="N9" s="21">
        <f t="shared" si="2"/>
        <v>0.91790412194840665</v>
      </c>
      <c r="O9" s="21">
        <f t="shared" si="3"/>
        <v>0.4094678497599647</v>
      </c>
      <c r="P9" s="21">
        <f t="shared" si="4"/>
        <v>0.81893569951992939</v>
      </c>
      <c r="Q9" s="22">
        <f t="shared" ref="Q9:Q33" si="13">IF(J9=0,0,O9)</f>
        <v>0.4094678497599647</v>
      </c>
      <c r="R9" s="23">
        <f t="shared" si="5"/>
        <v>0.81893569951992939</v>
      </c>
      <c r="S9" s="3">
        <f t="shared" si="6"/>
        <v>0.32757427980797177</v>
      </c>
      <c r="T9" s="3">
        <f t="shared" si="7"/>
        <v>8.1893569951992914E-2</v>
      </c>
      <c r="U9" s="5">
        <f t="shared" si="8"/>
        <v>0.38489977877436682</v>
      </c>
      <c r="V9" s="5">
        <f t="shared" si="9"/>
        <v>2.4568070985597878E-2</v>
      </c>
      <c r="W9" s="6">
        <f t="shared" si="10"/>
        <v>0</v>
      </c>
      <c r="X9">
        <f t="shared" ref="X9:X33" si="14">J9*$E$11</f>
        <v>0.4</v>
      </c>
      <c r="Y9">
        <f t="shared" si="11"/>
        <v>9.9999999999999978E-2</v>
      </c>
    </row>
    <row r="10" spans="1:26" ht="15.75" x14ac:dyDescent="0.25">
      <c r="A10" s="24"/>
      <c r="B10" s="25"/>
      <c r="J10" s="7">
        <v>1</v>
      </c>
      <c r="K10" s="8">
        <f t="shared" si="0"/>
        <v>2.241700105359905</v>
      </c>
      <c r="L10" s="8">
        <f t="shared" si="12"/>
        <v>0.80723455359771445</v>
      </c>
      <c r="M10" s="20">
        <f t="shared" si="1"/>
        <v>0.54156654755057176</v>
      </c>
      <c r="N10" s="20">
        <f t="shared" si="2"/>
        <v>1.7186971752330515</v>
      </c>
      <c r="O10" s="20">
        <f t="shared" si="3"/>
        <v>0.76669362289971199</v>
      </c>
      <c r="P10" s="20">
        <f t="shared" si="4"/>
        <v>0.76669362289971199</v>
      </c>
      <c r="Q10" s="20">
        <f t="shared" si="13"/>
        <v>0.76669362289971199</v>
      </c>
      <c r="R10" s="20">
        <f t="shared" si="5"/>
        <v>0.76669362289971199</v>
      </c>
      <c r="S10" s="8">
        <f t="shared" si="6"/>
        <v>0.61335489831976964</v>
      </c>
      <c r="T10" s="8">
        <f t="shared" si="7"/>
        <v>0.15333872457994235</v>
      </c>
      <c r="U10" s="8">
        <f t="shared" si="8"/>
        <v>0.72069200552572921</v>
      </c>
      <c r="V10" s="8">
        <f t="shared" si="9"/>
        <v>4.6001617373982721E-2</v>
      </c>
      <c r="W10" s="7">
        <f t="shared" si="10"/>
        <v>0</v>
      </c>
      <c r="X10" s="7">
        <f t="shared" si="14"/>
        <v>0.8</v>
      </c>
      <c r="Y10" s="7">
        <f t="shared" si="11"/>
        <v>0.19999999999999996</v>
      </c>
    </row>
    <row r="11" spans="1:26" x14ac:dyDescent="0.25">
      <c r="A11" t="s">
        <v>111</v>
      </c>
      <c r="B11" s="1">
        <v>0</v>
      </c>
      <c r="D11" t="s">
        <v>112</v>
      </c>
      <c r="E11" s="1">
        <f>EVInputs!B9/100</f>
        <v>0.8</v>
      </c>
      <c r="J11">
        <v>2</v>
      </c>
      <c r="K11" s="3">
        <f t="shared" si="0"/>
        <v>4.4834002107198101</v>
      </c>
      <c r="L11" s="3">
        <f t="shared" si="12"/>
        <v>1.5003817341576597</v>
      </c>
      <c r="M11" s="21">
        <f t="shared" si="1"/>
        <v>1.1687954312392663</v>
      </c>
      <c r="N11" s="21">
        <f t="shared" si="2"/>
        <v>3.2181138634434672</v>
      </c>
      <c r="O11" s="21">
        <f t="shared" si="3"/>
        <v>1.4355684133434963</v>
      </c>
      <c r="P11" s="21">
        <f t="shared" si="4"/>
        <v>0.71778420667174814</v>
      </c>
      <c r="Q11" s="22">
        <f t="shared" si="13"/>
        <v>1.4355684133434963</v>
      </c>
      <c r="R11" s="23">
        <f t="shared" si="5"/>
        <v>0.71778420667174814</v>
      </c>
      <c r="S11" s="3">
        <f t="shared" si="6"/>
        <v>1.148454730674797</v>
      </c>
      <c r="T11" s="3">
        <f t="shared" si="7"/>
        <v>0.28711368266869919</v>
      </c>
      <c r="U11" s="5">
        <f t="shared" si="8"/>
        <v>1.3494343085428864</v>
      </c>
      <c r="V11" s="5">
        <f t="shared" si="9"/>
        <v>8.6134104800609776E-2</v>
      </c>
      <c r="W11" s="6">
        <f t="shared" si="10"/>
        <v>0</v>
      </c>
      <c r="X11">
        <f t="shared" si="14"/>
        <v>1.6</v>
      </c>
      <c r="Y11">
        <f t="shared" si="11"/>
        <v>0.39999999999999991</v>
      </c>
    </row>
    <row r="12" spans="1:26" ht="15.75" x14ac:dyDescent="0.25">
      <c r="A12" s="17"/>
      <c r="B12" s="26"/>
      <c r="J12">
        <v>3</v>
      </c>
      <c r="K12" s="3">
        <f t="shared" si="0"/>
        <v>6.7251003160797147</v>
      </c>
      <c r="L12" s="3">
        <f t="shared" si="12"/>
        <v>1.9058468422658241</v>
      </c>
      <c r="M12" s="21">
        <f t="shared" si="1"/>
        <v>1.5357008075663443</v>
      </c>
      <c r="N12" s="21">
        <f t="shared" si="2"/>
        <v>4.6445793460195075</v>
      </c>
      <c r="O12" s="21">
        <f t="shared" si="3"/>
        <v>2.0719004004658421</v>
      </c>
      <c r="P12" s="21">
        <f t="shared" si="4"/>
        <v>0.69063346682194737</v>
      </c>
      <c r="Q12" s="22">
        <f t="shared" si="13"/>
        <v>2.0719004004658421</v>
      </c>
      <c r="R12" s="23">
        <f t="shared" si="5"/>
        <v>0.69063346682194737</v>
      </c>
      <c r="S12" s="3">
        <f t="shared" si="6"/>
        <v>1.6575203203726738</v>
      </c>
      <c r="T12" s="3">
        <f t="shared" si="7"/>
        <v>0.41438008009316835</v>
      </c>
      <c r="U12" s="5">
        <f t="shared" si="8"/>
        <v>1.9475863764378916</v>
      </c>
      <c r="V12" s="5">
        <f t="shared" si="9"/>
        <v>0.12431402402795054</v>
      </c>
      <c r="W12" s="6">
        <f t="shared" si="10"/>
        <v>0</v>
      </c>
      <c r="X12">
        <f t="shared" si="14"/>
        <v>2.4000000000000004</v>
      </c>
      <c r="Y12">
        <f t="shared" si="11"/>
        <v>0.59999999999999987</v>
      </c>
    </row>
    <row r="13" spans="1:26" ht="15.75" x14ac:dyDescent="0.25">
      <c r="A13" s="27"/>
      <c r="B13" s="28"/>
      <c r="J13">
        <v>4</v>
      </c>
      <c r="K13" s="3">
        <f t="shared" si="0"/>
        <v>8.9668004214396202</v>
      </c>
      <c r="L13" s="3">
        <f t="shared" si="12"/>
        <v>2.1935289147176049</v>
      </c>
      <c r="M13" s="21">
        <f t="shared" si="1"/>
        <v>1.7960243149279607</v>
      </c>
      <c r="N13" s="21">
        <f t="shared" si="2"/>
        <v>6.0256437185816356</v>
      </c>
      <c r="O13" s="21">
        <f t="shared" si="3"/>
        <v>2.6879794064220817</v>
      </c>
      <c r="P13" s="21">
        <f t="shared" si="4"/>
        <v>0.67199485160552042</v>
      </c>
      <c r="Q13" s="22">
        <f t="shared" si="13"/>
        <v>2.6879794064220817</v>
      </c>
      <c r="R13" s="23">
        <f t="shared" si="5"/>
        <v>0.67199485160552042</v>
      </c>
      <c r="S13" s="3">
        <f t="shared" si="6"/>
        <v>2.1503835251376655</v>
      </c>
      <c r="T13" s="3">
        <f t="shared" si="7"/>
        <v>0.53759588128441627</v>
      </c>
      <c r="U13" s="5">
        <f t="shared" si="8"/>
        <v>2.526700642036757</v>
      </c>
      <c r="V13" s="5">
        <f t="shared" si="9"/>
        <v>0.1612787643853249</v>
      </c>
      <c r="W13" s="6">
        <f t="shared" si="10"/>
        <v>0</v>
      </c>
      <c r="X13">
        <f t="shared" si="14"/>
        <v>3.2</v>
      </c>
      <c r="Y13">
        <f t="shared" si="11"/>
        <v>0.79999999999999982</v>
      </c>
    </row>
    <row r="14" spans="1:26" x14ac:dyDescent="0.25">
      <c r="J14">
        <v>5</v>
      </c>
      <c r="K14" s="3">
        <f t="shared" si="0"/>
        <v>11.208500526799526</v>
      </c>
      <c r="L14" s="3">
        <f t="shared" si="12"/>
        <v>2.4166724660318146</v>
      </c>
      <c r="M14" s="21">
        <f t="shared" si="1"/>
        <v>1.9979469145121891</v>
      </c>
      <c r="N14" s="21">
        <f t="shared" si="2"/>
        <v>7.3739012974601259</v>
      </c>
      <c r="O14" s="21">
        <f t="shared" si="3"/>
        <v>3.2894236297839874</v>
      </c>
      <c r="P14" s="21">
        <f t="shared" si="4"/>
        <v>0.65788472595679748</v>
      </c>
      <c r="Q14" s="22">
        <f t="shared" si="13"/>
        <v>3.2894236297839874</v>
      </c>
      <c r="R14" s="23">
        <f t="shared" si="5"/>
        <v>0.65788472595679748</v>
      </c>
      <c r="S14" s="3">
        <f t="shared" si="6"/>
        <v>2.6315389038271899</v>
      </c>
      <c r="T14" s="3">
        <f t="shared" si="7"/>
        <v>0.65788472595679737</v>
      </c>
      <c r="U14" s="5">
        <f t="shared" si="8"/>
        <v>3.0920582119969477</v>
      </c>
      <c r="V14" s="5">
        <f t="shared" si="9"/>
        <v>0.19736541778703925</v>
      </c>
      <c r="W14" s="6">
        <f t="shared" si="10"/>
        <v>0</v>
      </c>
      <c r="X14">
        <f t="shared" si="14"/>
        <v>4</v>
      </c>
      <c r="Y14">
        <f t="shared" si="11"/>
        <v>0.99999999999999978</v>
      </c>
    </row>
    <row r="15" spans="1:26" x14ac:dyDescent="0.25">
      <c r="J15">
        <v>6</v>
      </c>
      <c r="K15" s="3">
        <f t="shared" si="0"/>
        <v>13.450200632159429</v>
      </c>
      <c r="L15" s="3">
        <f t="shared" si="12"/>
        <v>2.5989940228257695</v>
      </c>
      <c r="M15" s="21">
        <f t="shared" si="1"/>
        <v>2.1629296912550391</v>
      </c>
      <c r="N15" s="21">
        <f t="shared" si="2"/>
        <v>8.696578663580933</v>
      </c>
      <c r="O15" s="21">
        <f t="shared" si="3"/>
        <v>3.8794567760368182</v>
      </c>
      <c r="P15" s="21">
        <f t="shared" si="4"/>
        <v>0.64657612933946973</v>
      </c>
      <c r="Q15" s="22">
        <f t="shared" si="13"/>
        <v>3.8794567760368182</v>
      </c>
      <c r="R15" s="23">
        <f t="shared" si="5"/>
        <v>0.64657612933946973</v>
      </c>
      <c r="S15" s="3">
        <f t="shared" si="6"/>
        <v>3.1035654208294545</v>
      </c>
      <c r="T15" s="3">
        <f t="shared" si="7"/>
        <v>0.77589135520736341</v>
      </c>
      <c r="U15" s="5">
        <f t="shared" si="8"/>
        <v>3.6466893694746085</v>
      </c>
      <c r="V15" s="5">
        <f t="shared" si="9"/>
        <v>0.23276740656220909</v>
      </c>
      <c r="W15" s="6">
        <f t="shared" si="10"/>
        <v>0</v>
      </c>
      <c r="X15">
        <f t="shared" si="14"/>
        <v>4.8000000000000007</v>
      </c>
      <c r="Y15">
        <f t="shared" si="11"/>
        <v>1.1999999999999997</v>
      </c>
    </row>
    <row r="16" spans="1:26" x14ac:dyDescent="0.25">
      <c r="J16">
        <v>7</v>
      </c>
      <c r="K16" s="3">
        <f t="shared" si="0"/>
        <v>15.691900737519335</v>
      </c>
      <c r="L16" s="3">
        <f t="shared" si="12"/>
        <v>2.7531447026530276</v>
      </c>
      <c r="M16" s="21">
        <f t="shared" si="1"/>
        <v>2.3024206414307251</v>
      </c>
      <c r="N16" s="21">
        <f t="shared" si="2"/>
        <v>9.9983556195809662</v>
      </c>
      <c r="O16" s="21">
        <f t="shared" si="3"/>
        <v>4.4601664583388727</v>
      </c>
      <c r="P16" s="21">
        <f t="shared" si="4"/>
        <v>0.6371666369055532</v>
      </c>
      <c r="Q16" s="22">
        <f t="shared" si="13"/>
        <v>4.4601664583388727</v>
      </c>
      <c r="R16" s="23">
        <f t="shared" si="5"/>
        <v>0.6371666369055532</v>
      </c>
      <c r="S16" s="3">
        <f t="shared" si="6"/>
        <v>3.5681331666710983</v>
      </c>
      <c r="T16" s="3">
        <f t="shared" si="7"/>
        <v>0.89203329166777434</v>
      </c>
      <c r="U16" s="5">
        <f t="shared" si="8"/>
        <v>4.1925564708385403</v>
      </c>
      <c r="V16" s="5">
        <f t="shared" si="9"/>
        <v>0.26760998750033238</v>
      </c>
      <c r="W16" s="6">
        <f t="shared" si="10"/>
        <v>0</v>
      </c>
      <c r="X16">
        <f t="shared" si="14"/>
        <v>5.6000000000000005</v>
      </c>
      <c r="Y16">
        <f t="shared" si="11"/>
        <v>1.3999999999999997</v>
      </c>
    </row>
    <row r="17" spans="10:25" x14ac:dyDescent="0.25">
      <c r="J17">
        <v>8</v>
      </c>
      <c r="K17" s="3">
        <f t="shared" si="0"/>
        <v>17.93360084287924</v>
      </c>
      <c r="L17" s="3">
        <f t="shared" si="12"/>
        <v>2.8866760952775503</v>
      </c>
      <c r="M17" s="21">
        <f t="shared" si="1"/>
        <v>2.4232531986166554</v>
      </c>
      <c r="N17" s="21">
        <f t="shared" si="2"/>
        <v>11.282503902590756</v>
      </c>
      <c r="O17" s="21">
        <f t="shared" si="3"/>
        <v>5.03301216590671</v>
      </c>
      <c r="P17" s="21">
        <f t="shared" si="4"/>
        <v>0.62912652073833875</v>
      </c>
      <c r="Q17" s="22">
        <f t="shared" si="13"/>
        <v>5.03301216590671</v>
      </c>
      <c r="R17" s="23">
        <f t="shared" si="5"/>
        <v>0.62912652073833875</v>
      </c>
      <c r="S17" s="3">
        <f t="shared" si="6"/>
        <v>4.0264097327253685</v>
      </c>
      <c r="T17" s="3">
        <f t="shared" si="7"/>
        <v>1.0066024331813417</v>
      </c>
      <c r="U17" s="5">
        <f t="shared" si="8"/>
        <v>4.7310314359523078</v>
      </c>
      <c r="V17" s="5">
        <f t="shared" si="9"/>
        <v>0.30198072995440262</v>
      </c>
      <c r="W17" s="6">
        <f t="shared" si="10"/>
        <v>0</v>
      </c>
      <c r="X17">
        <f t="shared" si="14"/>
        <v>6.4</v>
      </c>
      <c r="Y17">
        <f t="shared" si="11"/>
        <v>1.5999999999999996</v>
      </c>
    </row>
    <row r="18" spans="10:25" x14ac:dyDescent="0.25">
      <c r="J18">
        <v>9</v>
      </c>
      <c r="K18" s="3">
        <f t="shared" si="0"/>
        <v>20.175300948239144</v>
      </c>
      <c r="L18" s="3">
        <f t="shared" si="12"/>
        <v>3.0044591309339337</v>
      </c>
      <c r="M18" s="21">
        <f t="shared" si="1"/>
        <v>2.5298350675821171</v>
      </c>
      <c r="N18" s="21">
        <f t="shared" si="2"/>
        <v>12.551435827283463</v>
      </c>
      <c r="O18" s="21">
        <f t="shared" si="3"/>
        <v>5.5990700081928795</v>
      </c>
      <c r="P18" s="21">
        <f t="shared" si="4"/>
        <v>0.62211888979920882</v>
      </c>
      <c r="Q18" s="22">
        <f t="shared" si="13"/>
        <v>5.5990700081928795</v>
      </c>
      <c r="R18" s="23">
        <f t="shared" si="5"/>
        <v>0.62211888979920882</v>
      </c>
      <c r="S18" s="3">
        <f t="shared" si="6"/>
        <v>4.4792560065543041</v>
      </c>
      <c r="T18" s="3">
        <f t="shared" si="7"/>
        <v>1.1198140016385756</v>
      </c>
      <c r="U18" s="5">
        <f t="shared" si="8"/>
        <v>5.2631258077013072</v>
      </c>
      <c r="V18" s="5">
        <f t="shared" si="9"/>
        <v>0.33594420049157275</v>
      </c>
      <c r="W18" s="6">
        <f t="shared" si="10"/>
        <v>0</v>
      </c>
      <c r="X18">
        <f t="shared" si="14"/>
        <v>7.2</v>
      </c>
      <c r="Y18">
        <f t="shared" si="11"/>
        <v>1.7999999999999996</v>
      </c>
    </row>
    <row r="19" spans="10:25" x14ac:dyDescent="0.25">
      <c r="J19">
        <v>10</v>
      </c>
      <c r="K19" s="3">
        <f t="shared" si="0"/>
        <v>22.417001053599051</v>
      </c>
      <c r="L19" s="3">
        <f t="shared" si="12"/>
        <v>3.10981964659176</v>
      </c>
      <c r="M19" s="21">
        <f t="shared" si="1"/>
        <v>2.6251757982008841</v>
      </c>
      <c r="N19" s="21">
        <f t="shared" si="2"/>
        <v>13.807001218700711</v>
      </c>
      <c r="O19" s="21">
        <f t="shared" si="3"/>
        <v>6.1591651736501998</v>
      </c>
      <c r="P19" s="21">
        <f t="shared" si="4"/>
        <v>0.61591651736501996</v>
      </c>
      <c r="Q19" s="22">
        <f t="shared" si="13"/>
        <v>6.1591651736501998</v>
      </c>
      <c r="R19" s="23">
        <f t="shared" si="5"/>
        <v>0.61591651736501996</v>
      </c>
      <c r="S19" s="3">
        <f t="shared" si="6"/>
        <v>4.9273321389201605</v>
      </c>
      <c r="T19" s="3">
        <f t="shared" si="7"/>
        <v>1.2318330347300397</v>
      </c>
      <c r="U19" s="5">
        <f t="shared" si="8"/>
        <v>5.7896152632311884</v>
      </c>
      <c r="V19" s="5">
        <f t="shared" si="9"/>
        <v>0.36954991041901203</v>
      </c>
      <c r="W19" s="6">
        <f t="shared" si="10"/>
        <v>0</v>
      </c>
      <c r="X19">
        <f t="shared" si="14"/>
        <v>8</v>
      </c>
      <c r="Y19">
        <f t="shared" si="11"/>
        <v>1.9999999999999996</v>
      </c>
    </row>
    <row r="20" spans="10:25" x14ac:dyDescent="0.25">
      <c r="J20">
        <v>11</v>
      </c>
      <c r="K20" s="3">
        <f t="shared" si="0"/>
        <v>24.658701158958955</v>
      </c>
      <c r="L20" s="3">
        <f t="shared" si="12"/>
        <v>3.2051298263960848</v>
      </c>
      <c r="M20" s="21">
        <f t="shared" si="1"/>
        <v>2.7114219799058175</v>
      </c>
      <c r="N20" s="21">
        <f t="shared" si="2"/>
        <v>15.050662044660676</v>
      </c>
      <c r="O20" s="21">
        <f t="shared" si="3"/>
        <v>6.7139498315026804</v>
      </c>
      <c r="P20" s="21">
        <f t="shared" si="4"/>
        <v>0.61035907559115277</v>
      </c>
      <c r="Q20" s="22">
        <f t="shared" si="13"/>
        <v>6.7139498315026804</v>
      </c>
      <c r="R20" s="23">
        <f t="shared" si="5"/>
        <v>0.61035907559115277</v>
      </c>
      <c r="S20" s="3">
        <f t="shared" si="6"/>
        <v>5.3711598652021451</v>
      </c>
      <c r="T20" s="3">
        <f t="shared" si="7"/>
        <v>1.3427899663005358</v>
      </c>
      <c r="U20" s="5">
        <f t="shared" si="8"/>
        <v>6.3111128416125197</v>
      </c>
      <c r="V20" s="5">
        <f t="shared" si="9"/>
        <v>0.40283698989016081</v>
      </c>
      <c r="W20" s="6">
        <f t="shared" si="10"/>
        <v>0</v>
      </c>
      <c r="X20">
        <f t="shared" si="14"/>
        <v>8.8000000000000007</v>
      </c>
      <c r="Y20">
        <f t="shared" si="11"/>
        <v>2.1999999999999993</v>
      </c>
    </row>
    <row r="21" spans="10:25" x14ac:dyDescent="0.25">
      <c r="J21" s="7">
        <v>12</v>
      </c>
      <c r="K21" s="8">
        <f t="shared" si="0"/>
        <v>26.900401264318859</v>
      </c>
      <c r="L21" s="8">
        <f t="shared" si="12"/>
        <v>3.2921412033857145</v>
      </c>
      <c r="M21" s="20">
        <f t="shared" si="1"/>
        <v>2.7901585749437334</v>
      </c>
      <c r="N21" s="20">
        <f t="shared" si="2"/>
        <v>16.283601768299604</v>
      </c>
      <c r="O21" s="20">
        <f t="shared" si="3"/>
        <v>7.2639519128207706</v>
      </c>
      <c r="P21" s="20">
        <f t="shared" si="4"/>
        <v>0.60532932606839751</v>
      </c>
      <c r="Q21" s="20">
        <f t="shared" si="13"/>
        <v>7.2639519128207706</v>
      </c>
      <c r="R21" s="20">
        <f t="shared" si="5"/>
        <v>0.60532932606839751</v>
      </c>
      <c r="S21" s="8">
        <f t="shared" si="6"/>
        <v>5.8111615302566166</v>
      </c>
      <c r="T21" s="8">
        <f t="shared" si="7"/>
        <v>1.4527903825641537</v>
      </c>
      <c r="U21" s="8">
        <f t="shared" si="8"/>
        <v>6.8281147980515238</v>
      </c>
      <c r="V21" s="8">
        <f t="shared" si="9"/>
        <v>0.43583711476924625</v>
      </c>
      <c r="W21" s="7">
        <f t="shared" si="10"/>
        <v>0</v>
      </c>
      <c r="X21" s="7">
        <f t="shared" si="14"/>
        <v>9.6000000000000014</v>
      </c>
      <c r="Y21" s="7">
        <f t="shared" si="11"/>
        <v>2.3999999999999995</v>
      </c>
    </row>
    <row r="22" spans="10:25" x14ac:dyDescent="0.25">
      <c r="J22">
        <v>13</v>
      </c>
      <c r="K22" s="3">
        <f t="shared" si="0"/>
        <v>29.142101369678766</v>
      </c>
      <c r="L22" s="3">
        <f t="shared" si="12"/>
        <v>3.3721839110592513</v>
      </c>
      <c r="M22" s="21">
        <f t="shared" si="1"/>
        <v>2.8625892211175166</v>
      </c>
      <c r="N22" s="21">
        <f t="shared" si="2"/>
        <v>17.506797273032564</v>
      </c>
      <c r="O22" s="21">
        <f t="shared" si="3"/>
        <v>7.8096071955270965</v>
      </c>
      <c r="P22" s="21">
        <f t="shared" si="4"/>
        <v>0.60073901504054583</v>
      </c>
      <c r="Q22" s="22">
        <f t="shared" si="13"/>
        <v>7.8096071955270965</v>
      </c>
      <c r="R22" s="23">
        <f t="shared" si="5"/>
        <v>0.60073901504054583</v>
      </c>
      <c r="S22" s="3">
        <f t="shared" si="6"/>
        <v>6.2476857564216779</v>
      </c>
      <c r="T22" s="3">
        <f t="shared" si="7"/>
        <v>1.561921439105419</v>
      </c>
      <c r="U22" s="5">
        <f t="shared" si="8"/>
        <v>7.3410307637954713</v>
      </c>
      <c r="V22" s="5">
        <f t="shared" si="9"/>
        <v>0.46857643173162583</v>
      </c>
      <c r="W22" s="6">
        <f t="shared" si="10"/>
        <v>0</v>
      </c>
      <c r="X22">
        <f t="shared" si="14"/>
        <v>10.4</v>
      </c>
      <c r="Y22">
        <f t="shared" si="11"/>
        <v>2.5999999999999996</v>
      </c>
    </row>
    <row r="23" spans="10:25" x14ac:dyDescent="0.25">
      <c r="J23">
        <v>14</v>
      </c>
      <c r="K23" s="3">
        <f t="shared" si="0"/>
        <v>31.38380147503867</v>
      </c>
      <c r="L23" s="3">
        <f t="shared" si="12"/>
        <v>3.446291883212973</v>
      </c>
      <c r="M23" s="21">
        <f t="shared" si="1"/>
        <v>2.9296495251194195</v>
      </c>
      <c r="N23" s="21">
        <f t="shared" si="2"/>
        <v>18.721068082658846</v>
      </c>
      <c r="O23" s="21">
        <f t="shared" si="3"/>
        <v>8.3512812609932841</v>
      </c>
      <c r="P23" s="21">
        <f t="shared" si="4"/>
        <v>0.59652009007094886</v>
      </c>
      <c r="Q23" s="22">
        <f t="shared" si="13"/>
        <v>8.3512812609932841</v>
      </c>
      <c r="R23" s="23">
        <f t="shared" si="5"/>
        <v>0.59652009007094886</v>
      </c>
      <c r="S23" s="3">
        <f t="shared" si="6"/>
        <v>6.6810250087946272</v>
      </c>
      <c r="T23" s="3">
        <f t="shared" si="7"/>
        <v>1.6702562521986564</v>
      </c>
      <c r="U23" s="5">
        <f t="shared" si="8"/>
        <v>7.8502043853336865</v>
      </c>
      <c r="V23" s="5">
        <f t="shared" si="9"/>
        <v>0.50107687565959702</v>
      </c>
      <c r="W23" s="6">
        <f t="shared" si="10"/>
        <v>0</v>
      </c>
      <c r="X23">
        <f t="shared" si="14"/>
        <v>11.200000000000001</v>
      </c>
      <c r="Y23">
        <f t="shared" si="11"/>
        <v>2.7999999999999994</v>
      </c>
    </row>
    <row r="24" spans="10:25" x14ac:dyDescent="0.25">
      <c r="J24">
        <v>15</v>
      </c>
      <c r="K24" s="3">
        <f t="shared" si="0"/>
        <v>33.625501580398577</v>
      </c>
      <c r="L24" s="3">
        <f t="shared" si="12"/>
        <v>3.5152847546999246</v>
      </c>
      <c r="M24" s="21">
        <f t="shared" si="1"/>
        <v>2.9920811745279621</v>
      </c>
      <c r="N24" s="21">
        <f t="shared" si="2"/>
        <v>19.927111162631501</v>
      </c>
      <c r="O24" s="21">
        <f t="shared" si="3"/>
        <v>8.8892850185382866</v>
      </c>
      <c r="P24" s="21">
        <f t="shared" si="4"/>
        <v>0.59261900123588573</v>
      </c>
      <c r="Q24" s="22">
        <f t="shared" si="13"/>
        <v>8.8892850185382866</v>
      </c>
      <c r="R24" s="23">
        <f t="shared" si="5"/>
        <v>0.59261900123588573</v>
      </c>
      <c r="S24" s="3">
        <f t="shared" si="6"/>
        <v>7.1114280148306293</v>
      </c>
      <c r="T24" s="3">
        <f t="shared" si="7"/>
        <v>1.7778570037076569</v>
      </c>
      <c r="U24" s="5">
        <f t="shared" si="8"/>
        <v>8.3559279174259888</v>
      </c>
      <c r="V24" s="5">
        <f t="shared" si="9"/>
        <v>0.53335710111229717</v>
      </c>
      <c r="W24" s="6">
        <f t="shared" si="10"/>
        <v>0</v>
      </c>
      <c r="X24">
        <f t="shared" si="14"/>
        <v>12</v>
      </c>
      <c r="Y24">
        <f t="shared" si="11"/>
        <v>2.9999999999999991</v>
      </c>
    </row>
    <row r="25" spans="10:25" x14ac:dyDescent="0.25">
      <c r="J25">
        <v>16</v>
      </c>
      <c r="K25" s="3">
        <f t="shared" si="0"/>
        <v>35.867201685758481</v>
      </c>
      <c r="L25" s="3">
        <f t="shared" si="12"/>
        <v>3.5798232758374957</v>
      </c>
      <c r="M25" s="21">
        <f t="shared" si="1"/>
        <v>3.0504820823053502</v>
      </c>
      <c r="N25" s="21">
        <f t="shared" si="2"/>
        <v>21.125526210490808</v>
      </c>
      <c r="O25" s="21">
        <f t="shared" si="3"/>
        <v>9.4238859872378438</v>
      </c>
      <c r="P25" s="21">
        <f t="shared" si="4"/>
        <v>0.58899287420236524</v>
      </c>
      <c r="Q25" s="22">
        <f t="shared" si="13"/>
        <v>9.4238859872378438</v>
      </c>
      <c r="R25" s="23">
        <f t="shared" si="5"/>
        <v>0.58899287420236524</v>
      </c>
      <c r="S25" s="3">
        <f t="shared" si="6"/>
        <v>7.5391087897902755</v>
      </c>
      <c r="T25" s="3">
        <f t="shared" si="7"/>
        <v>1.8847771974475684</v>
      </c>
      <c r="U25" s="5">
        <f t="shared" si="8"/>
        <v>8.858452828003573</v>
      </c>
      <c r="V25" s="5">
        <f t="shared" si="9"/>
        <v>0.56543315923427073</v>
      </c>
      <c r="W25" s="6">
        <f t="shared" si="10"/>
        <v>0</v>
      </c>
      <c r="X25">
        <f t="shared" si="14"/>
        <v>12.8</v>
      </c>
      <c r="Y25">
        <f t="shared" si="11"/>
        <v>3.1999999999999993</v>
      </c>
    </row>
    <row r="26" spans="10:25" x14ac:dyDescent="0.25">
      <c r="J26">
        <v>17</v>
      </c>
      <c r="K26" s="3">
        <f t="shared" si="0"/>
        <v>38.108901791118384</v>
      </c>
      <c r="L26" s="3">
        <f t="shared" si="12"/>
        <v>3.6404478976539303</v>
      </c>
      <c r="M26" s="21">
        <f t="shared" si="1"/>
        <v>3.1053413025870418</v>
      </c>
      <c r="N26" s="21">
        <f t="shared" si="2"/>
        <v>22.31683446894689</v>
      </c>
      <c r="O26" s="21">
        <f t="shared" si="3"/>
        <v>9.9553166882525179</v>
      </c>
      <c r="P26" s="21">
        <f t="shared" si="4"/>
        <v>0.58560686401485396</v>
      </c>
      <c r="Q26" s="22">
        <f t="shared" si="13"/>
        <v>9.9553166882525179</v>
      </c>
      <c r="R26" s="23">
        <f t="shared" si="5"/>
        <v>0.58560686401485396</v>
      </c>
      <c r="S26" s="3">
        <f t="shared" si="6"/>
        <v>7.9642533506020143</v>
      </c>
      <c r="T26" s="3">
        <f t="shared" si="7"/>
        <v>1.9910633376505031</v>
      </c>
      <c r="U26" s="5">
        <f t="shared" si="8"/>
        <v>9.3579976869573649</v>
      </c>
      <c r="V26" s="5">
        <f t="shared" si="9"/>
        <v>0.59731900129515103</v>
      </c>
      <c r="W26" s="6">
        <f t="shared" si="10"/>
        <v>0</v>
      </c>
      <c r="X26">
        <f t="shared" si="14"/>
        <v>13.600000000000001</v>
      </c>
      <c r="Y26">
        <f t="shared" si="11"/>
        <v>3.3999999999999995</v>
      </c>
    </row>
    <row r="27" spans="10:25" x14ac:dyDescent="0.25">
      <c r="J27">
        <v>18</v>
      </c>
      <c r="K27" s="3">
        <f t="shared" si="0"/>
        <v>40.350601896478288</v>
      </c>
      <c r="L27" s="3">
        <f t="shared" si="12"/>
        <v>3.6976063114938791</v>
      </c>
      <c r="M27" s="21">
        <f t="shared" si="1"/>
        <v>3.1570639512708114</v>
      </c>
      <c r="N27" s="21">
        <f t="shared" si="2"/>
        <v>23.501493005261306</v>
      </c>
      <c r="O27" s="21">
        <f t="shared" si="3"/>
        <v>10.483781014717016</v>
      </c>
      <c r="P27" s="21">
        <f t="shared" si="4"/>
        <v>0.58243227859538971</v>
      </c>
      <c r="Q27" s="22">
        <f t="shared" si="13"/>
        <v>10.483781014717016</v>
      </c>
      <c r="R27" s="23">
        <f t="shared" si="5"/>
        <v>0.58243227859538971</v>
      </c>
      <c r="S27" s="3">
        <f t="shared" si="6"/>
        <v>8.3870248117736121</v>
      </c>
      <c r="T27" s="3">
        <f t="shared" si="7"/>
        <v>2.0967562029434026</v>
      </c>
      <c r="U27" s="5">
        <f t="shared" si="8"/>
        <v>9.8547541538339942</v>
      </c>
      <c r="V27" s="5">
        <f t="shared" si="9"/>
        <v>0.62902686088302096</v>
      </c>
      <c r="W27" s="6">
        <f t="shared" si="10"/>
        <v>0</v>
      </c>
      <c r="X27">
        <f t="shared" si="14"/>
        <v>14.4</v>
      </c>
      <c r="Y27">
        <f t="shared" si="11"/>
        <v>3.5999999999999992</v>
      </c>
    </row>
    <row r="28" spans="10:25" x14ac:dyDescent="0.25">
      <c r="J28">
        <v>19</v>
      </c>
      <c r="K28" s="3">
        <f t="shared" si="0"/>
        <v>42.592302001838192</v>
      </c>
      <c r="L28" s="3">
        <f t="shared" si="12"/>
        <v>3.7516735327641548</v>
      </c>
      <c r="M28" s="21">
        <f t="shared" si="1"/>
        <v>3.2059893797982841</v>
      </c>
      <c r="N28" s="21">
        <f t="shared" si="2"/>
        <v>24.679905741363875</v>
      </c>
      <c r="O28" s="21">
        <f t="shared" si="3"/>
        <v>11.009459152165011</v>
      </c>
      <c r="P28" s="21">
        <f t="shared" si="4"/>
        <v>0.57944521853500053</v>
      </c>
      <c r="Q28" s="22">
        <f t="shared" si="13"/>
        <v>11.009459152165011</v>
      </c>
      <c r="R28" s="23">
        <f t="shared" si="5"/>
        <v>0.57944521853500053</v>
      </c>
      <c r="S28" s="3">
        <f t="shared" si="6"/>
        <v>8.8075673217320087</v>
      </c>
      <c r="T28" s="3">
        <f t="shared" si="7"/>
        <v>2.2018918304330017</v>
      </c>
      <c r="U28" s="5">
        <f t="shared" si="8"/>
        <v>10.34889160303511</v>
      </c>
      <c r="V28" s="5">
        <f t="shared" si="9"/>
        <v>0.66056754912990068</v>
      </c>
      <c r="W28" s="6">
        <f t="shared" si="10"/>
        <v>0</v>
      </c>
      <c r="X28">
        <f t="shared" si="14"/>
        <v>15.200000000000001</v>
      </c>
      <c r="Y28">
        <f t="shared" si="11"/>
        <v>3.7999999999999989</v>
      </c>
    </row>
    <row r="29" spans="10:25" x14ac:dyDescent="0.25">
      <c r="J29">
        <v>20</v>
      </c>
      <c r="K29" s="3">
        <f t="shared" si="0"/>
        <v>44.834002107198103</v>
      </c>
      <c r="L29" s="3">
        <f t="shared" si="12"/>
        <v>3.8029668271517054</v>
      </c>
      <c r="M29" s="21">
        <f t="shared" si="1"/>
        <v>3.2524046818895784</v>
      </c>
      <c r="N29" s="21">
        <f t="shared" si="2"/>
        <v>25.852432106579013</v>
      </c>
      <c r="O29" s="21">
        <f t="shared" si="3"/>
        <v>11.532511438423832</v>
      </c>
      <c r="P29" s="21">
        <f t="shared" si="4"/>
        <v>0.57662557192119157</v>
      </c>
      <c r="Q29" s="22">
        <f t="shared" si="13"/>
        <v>11.532511438423832</v>
      </c>
      <c r="R29" s="23">
        <f t="shared" si="5"/>
        <v>0.57662557192119157</v>
      </c>
      <c r="S29" s="3">
        <f t="shared" si="6"/>
        <v>9.2260091507390651</v>
      </c>
      <c r="T29" s="3">
        <f t="shared" si="7"/>
        <v>2.3065022876847658</v>
      </c>
      <c r="U29" s="5">
        <f t="shared" si="8"/>
        <v>10.840560752118401</v>
      </c>
      <c r="V29" s="5">
        <f t="shared" si="9"/>
        <v>0.69195068630542989</v>
      </c>
      <c r="W29" s="6">
        <f t="shared" si="10"/>
        <v>0</v>
      </c>
      <c r="X29">
        <f t="shared" si="14"/>
        <v>16</v>
      </c>
      <c r="Y29">
        <f t="shared" si="11"/>
        <v>3.9999999999999991</v>
      </c>
    </row>
    <row r="30" spans="10:25" x14ac:dyDescent="0.25">
      <c r="J30">
        <v>21</v>
      </c>
      <c r="K30" s="3">
        <f t="shared" si="0"/>
        <v>47.075702212558006</v>
      </c>
      <c r="L30" s="3">
        <f t="shared" si="12"/>
        <v>3.8517569913211376</v>
      </c>
      <c r="M30" s="21">
        <f t="shared" si="1"/>
        <v>3.2965549014464979</v>
      </c>
      <c r="N30" s="21">
        <f t="shared" si="2"/>
        <v>27.019393918865859</v>
      </c>
      <c r="O30" s="21">
        <f t="shared" si="3"/>
        <v>12.05308143326687</v>
      </c>
      <c r="P30" s="21">
        <f t="shared" si="4"/>
        <v>0.57395625872699385</v>
      </c>
      <c r="Q30" s="22">
        <f t="shared" si="13"/>
        <v>12.05308143326687</v>
      </c>
      <c r="R30" s="23">
        <f t="shared" si="5"/>
        <v>0.57395625872699385</v>
      </c>
      <c r="S30" s="3">
        <f t="shared" si="6"/>
        <v>9.6424651466134961</v>
      </c>
      <c r="T30" s="3">
        <f t="shared" si="7"/>
        <v>2.4106162866533736</v>
      </c>
      <c r="U30" s="5">
        <f t="shared" si="8"/>
        <v>11.329896547270856</v>
      </c>
      <c r="V30" s="5">
        <f t="shared" si="9"/>
        <v>0.72318488599601216</v>
      </c>
      <c r="W30" s="6">
        <f t="shared" si="10"/>
        <v>0</v>
      </c>
      <c r="X30">
        <f t="shared" si="14"/>
        <v>16.8</v>
      </c>
      <c r="Y30">
        <f t="shared" si="11"/>
        <v>4.1999999999999993</v>
      </c>
    </row>
    <row r="31" spans="10:25" x14ac:dyDescent="0.25">
      <c r="J31">
        <v>22</v>
      </c>
      <c r="K31" s="3">
        <f t="shared" si="0"/>
        <v>49.31740231791791</v>
      </c>
      <c r="L31" s="3">
        <f t="shared" si="12"/>
        <v>3.8982770069560302</v>
      </c>
      <c r="M31" s="21">
        <f t="shared" si="1"/>
        <v>3.3386508635945118</v>
      </c>
      <c r="N31" s="21">
        <f t="shared" si="2"/>
        <v>28.181080924484135</v>
      </c>
      <c r="O31" s="21">
        <f t="shared" si="3"/>
        <v>12.571298389603127</v>
      </c>
      <c r="P31" s="21">
        <f t="shared" si="4"/>
        <v>0.57142265407286941</v>
      </c>
      <c r="Q31" s="22">
        <f t="shared" si="13"/>
        <v>12.571298389603127</v>
      </c>
      <c r="R31" s="23">
        <f t="shared" si="5"/>
        <v>0.57142265407286941</v>
      </c>
      <c r="S31" s="3">
        <f t="shared" si="6"/>
        <v>10.057038711682502</v>
      </c>
      <c r="T31" s="3">
        <f t="shared" si="7"/>
        <v>2.514259677920625</v>
      </c>
      <c r="U31" s="5">
        <f t="shared" si="8"/>
        <v>11.817020486226939</v>
      </c>
      <c r="V31" s="5">
        <f t="shared" si="9"/>
        <v>0.75427790337618761</v>
      </c>
      <c r="W31" s="6">
        <f t="shared" si="10"/>
        <v>0</v>
      </c>
      <c r="X31">
        <f t="shared" si="14"/>
        <v>17.600000000000001</v>
      </c>
      <c r="Y31">
        <f t="shared" si="11"/>
        <v>4.3999999999999986</v>
      </c>
    </row>
    <row r="32" spans="10:25" x14ac:dyDescent="0.25">
      <c r="J32">
        <v>23</v>
      </c>
      <c r="K32" s="3">
        <f t="shared" si="0"/>
        <v>51.559102423277814</v>
      </c>
      <c r="L32" s="3">
        <f t="shared" si="12"/>
        <v>3.9427287695268642</v>
      </c>
      <c r="M32" s="21">
        <f t="shared" si="1"/>
        <v>3.3788752635448596</v>
      </c>
      <c r="N32" s="21">
        <f t="shared" si="2"/>
        <v>29.337755306823802</v>
      </c>
      <c r="O32" s="21">
        <f t="shared" si="3"/>
        <v>13.08727926482103</v>
      </c>
      <c r="P32" s="21">
        <f t="shared" si="4"/>
        <v>0.56901214194874039</v>
      </c>
      <c r="Q32" s="22">
        <f t="shared" si="13"/>
        <v>13.08727926482103</v>
      </c>
      <c r="R32" s="23">
        <f t="shared" si="5"/>
        <v>0.56901214194874039</v>
      </c>
      <c r="S32" s="3">
        <f t="shared" si="6"/>
        <v>10.469823411856824</v>
      </c>
      <c r="T32" s="3">
        <f t="shared" si="7"/>
        <v>2.6174558529642051</v>
      </c>
      <c r="U32" s="5">
        <f t="shared" si="8"/>
        <v>12.302042508931768</v>
      </c>
      <c r="V32" s="5">
        <f t="shared" si="9"/>
        <v>0.78523675588926167</v>
      </c>
      <c r="W32" s="6">
        <f t="shared" si="10"/>
        <v>0</v>
      </c>
      <c r="X32">
        <f t="shared" si="14"/>
        <v>18.400000000000002</v>
      </c>
      <c r="Y32">
        <f t="shared" si="11"/>
        <v>4.5999999999999988</v>
      </c>
    </row>
    <row r="33" spans="1:25" x14ac:dyDescent="0.25">
      <c r="J33" s="7">
        <v>24</v>
      </c>
      <c r="K33" s="8">
        <f t="shared" si="0"/>
        <v>53.800802528637718</v>
      </c>
      <c r="L33" s="8">
        <f t="shared" si="12"/>
        <v>3.9852883839456599</v>
      </c>
      <c r="M33" s="20">
        <f t="shared" si="1"/>
        <v>3.4173874586324278</v>
      </c>
      <c r="N33" s="20">
        <f t="shared" si="2"/>
        <v>30.489655392755182</v>
      </c>
      <c r="O33" s="20">
        <f t="shared" si="3"/>
        <v>13.60113037415416</v>
      </c>
      <c r="P33" s="20">
        <f t="shared" si="4"/>
        <v>0.56671376558975661</v>
      </c>
      <c r="Q33" s="20">
        <f t="shared" si="13"/>
        <v>13.60113037415416</v>
      </c>
      <c r="R33" s="20">
        <f t="shared" si="5"/>
        <v>0.56671376558975661</v>
      </c>
      <c r="S33" s="8">
        <f t="shared" si="6"/>
        <v>10.880904299323328</v>
      </c>
      <c r="T33" s="8">
        <f t="shared" si="7"/>
        <v>2.7202260748308311</v>
      </c>
      <c r="U33" s="8">
        <f t="shared" si="8"/>
        <v>12.785062551704909</v>
      </c>
      <c r="V33" s="8">
        <f t="shared" si="9"/>
        <v>0.81606782244924947</v>
      </c>
      <c r="W33" s="7">
        <f t="shared" si="10"/>
        <v>0</v>
      </c>
      <c r="X33" s="7">
        <f t="shared" si="14"/>
        <v>19.200000000000003</v>
      </c>
      <c r="Y33" s="7">
        <f t="shared" si="11"/>
        <v>4.7999999999999989</v>
      </c>
    </row>
    <row r="34" spans="1:25" x14ac:dyDescent="0.25">
      <c r="K34" s="3"/>
      <c r="L34" s="3"/>
      <c r="M34" s="21"/>
      <c r="N34" s="21"/>
      <c r="O34" s="21"/>
      <c r="P34" s="21"/>
      <c r="Q34" s="21"/>
      <c r="R34" s="23"/>
    </row>
    <row r="35" spans="1:25" x14ac:dyDescent="0.25">
      <c r="A35" s="29" t="s">
        <v>113</v>
      </c>
      <c r="M35"/>
      <c r="N35"/>
      <c r="O35"/>
      <c r="P35"/>
      <c r="Q35"/>
      <c r="R35"/>
    </row>
    <row r="36" spans="1:25" ht="15.75" x14ac:dyDescent="0.25">
      <c r="A36" s="17" t="s">
        <v>114</v>
      </c>
      <c r="J36" s="11" t="s">
        <v>93</v>
      </c>
      <c r="M36"/>
      <c r="N36"/>
      <c r="O36"/>
      <c r="P36"/>
      <c r="Q36"/>
      <c r="R36"/>
    </row>
    <row r="37" spans="1:25" ht="15.75" x14ac:dyDescent="0.25">
      <c r="A37" s="17"/>
      <c r="C37" t="s">
        <v>108</v>
      </c>
      <c r="D37" t="s">
        <v>109</v>
      </c>
      <c r="E37" t="s">
        <v>110</v>
      </c>
      <c r="F37" t="s">
        <v>115</v>
      </c>
      <c r="L37" s="2"/>
      <c r="M37"/>
      <c r="N37" s="2" t="s">
        <v>96</v>
      </c>
      <c r="O37" s="13">
        <v>0.44608999999999999</v>
      </c>
      <c r="P37"/>
      <c r="Q37"/>
      <c r="R37"/>
    </row>
    <row r="38" spans="1:25" ht="15.75" x14ac:dyDescent="0.25">
      <c r="A38" s="17"/>
      <c r="C38">
        <v>0.11020000000000001</v>
      </c>
      <c r="D38">
        <v>0.1139</v>
      </c>
      <c r="E38">
        <v>1.9646999999999999</v>
      </c>
      <c r="F38">
        <v>-0.3296</v>
      </c>
      <c r="J38" t="s">
        <v>95</v>
      </c>
      <c r="M38"/>
      <c r="N38" s="16" t="s">
        <v>116</v>
      </c>
      <c r="O38" s="13"/>
      <c r="P38" s="12"/>
      <c r="Q38" s="16" t="s">
        <v>83</v>
      </c>
      <c r="R38"/>
      <c r="U38" s="16" t="s">
        <v>83</v>
      </c>
      <c r="V38" s="16" t="s">
        <v>83</v>
      </c>
      <c r="W38" s="16" t="s">
        <v>83</v>
      </c>
      <c r="X38" s="16" t="s">
        <v>97</v>
      </c>
      <c r="Y38" s="16" t="s">
        <v>98</v>
      </c>
    </row>
    <row r="39" spans="1:25" x14ac:dyDescent="0.25">
      <c r="J39" t="s">
        <v>100</v>
      </c>
      <c r="K39" t="s">
        <v>101</v>
      </c>
      <c r="M39" s="2" t="s">
        <v>103</v>
      </c>
      <c r="N39" s="12" t="s">
        <v>101</v>
      </c>
      <c r="O39" s="2" t="s">
        <v>100</v>
      </c>
      <c r="P39" s="2" t="s">
        <v>104</v>
      </c>
      <c r="Q39" s="18" t="s">
        <v>13</v>
      </c>
      <c r="R39" s="2" t="s">
        <v>105</v>
      </c>
      <c r="S39" t="s">
        <v>106</v>
      </c>
      <c r="T39" t="s">
        <v>107</v>
      </c>
      <c r="U39" s="18" t="s">
        <v>17</v>
      </c>
      <c r="V39" s="18" t="s">
        <v>21</v>
      </c>
      <c r="W39" s="18" t="s">
        <v>25</v>
      </c>
      <c r="X39" s="19" t="s">
        <v>83</v>
      </c>
      <c r="Y39" s="19" t="s">
        <v>83</v>
      </c>
    </row>
    <row r="40" spans="1:25" x14ac:dyDescent="0.25">
      <c r="A40" t="s">
        <v>117</v>
      </c>
      <c r="B40">
        <f>EVInputs!B5/100</f>
        <v>0.8</v>
      </c>
      <c r="J40" s="7">
        <v>0</v>
      </c>
      <c r="K40" s="8">
        <f>J40/$O$37</f>
        <v>0</v>
      </c>
      <c r="L40" s="8"/>
      <c r="M40" s="20">
        <f t="shared" ref="M40:M65" si="15">$C$38+($D$38*K40)+($E$38*$B$40)+($F$38*$B$41)</f>
        <v>1.6819600000000001</v>
      </c>
      <c r="N40" s="30">
        <f t="shared" ref="N40:N65" si="16">M40*M40</f>
        <v>2.8289894416000005</v>
      </c>
      <c r="O40" s="20">
        <f t="shared" ref="O40:O65" si="17">N40*$O$37</f>
        <v>1.2619839000033442</v>
      </c>
      <c r="P40" s="20">
        <f t="shared" ref="P40:P65" si="18">IF(K40=0,0,O40/J40)</f>
        <v>0</v>
      </c>
      <c r="Q40" s="20">
        <f t="shared" ref="Q40:Q65" si="19">IF(J40=0,0,IF(P40&gt;1,J40,O40))</f>
        <v>0</v>
      </c>
      <c r="R40" s="20">
        <f t="shared" ref="R40:R65" si="20">IF(J40=0,0,Q40/J40)</f>
        <v>0</v>
      </c>
      <c r="S40" s="8">
        <f t="shared" ref="S40:S65" si="21">Q40*$E$11</f>
        <v>0</v>
      </c>
      <c r="T40" s="8">
        <f t="shared" ref="T40:T65" si="22">Q40*(1-$E$11)</f>
        <v>0</v>
      </c>
      <c r="U40" s="8">
        <f t="shared" ref="U40:U65" si="23">($P$2*S40)+($P$3*T40)</f>
        <v>0</v>
      </c>
      <c r="V40" s="8">
        <f t="shared" ref="V40:V65" si="24">($Q$2*S40)+($Q$3*T40)</f>
        <v>0</v>
      </c>
      <c r="W40" s="7">
        <f t="shared" ref="W40:W65" si="25">($R$2*S40)+($R$3*T40)</f>
        <v>0</v>
      </c>
      <c r="X40" s="7">
        <f t="shared" ref="X40:X65" si="26">J40*$E$11</f>
        <v>0</v>
      </c>
      <c r="Y40" s="7">
        <f t="shared" ref="Y40:Y65" si="27">J40*(1-$E$11)</f>
        <v>0</v>
      </c>
    </row>
    <row r="41" spans="1:25" x14ac:dyDescent="0.25">
      <c r="A41" t="s">
        <v>111</v>
      </c>
      <c r="B41">
        <v>0</v>
      </c>
      <c r="D41" t="s">
        <v>118</v>
      </c>
      <c r="J41">
        <v>0.5</v>
      </c>
      <c r="K41" s="3">
        <f>J41/$O$37</f>
        <v>1.1208500526799525</v>
      </c>
      <c r="L41" s="3"/>
      <c r="M41" s="21">
        <f t="shared" si="15"/>
        <v>1.8096248210002466</v>
      </c>
      <c r="N41" s="31">
        <f t="shared" si="16"/>
        <v>3.2747419927801746</v>
      </c>
      <c r="O41" s="21">
        <f t="shared" si="17"/>
        <v>1.4608296555593081</v>
      </c>
      <c r="P41" s="21">
        <f t="shared" si="18"/>
        <v>2.9216593111186162</v>
      </c>
      <c r="Q41" s="21">
        <f t="shared" si="19"/>
        <v>0.5</v>
      </c>
      <c r="R41" s="23">
        <f t="shared" si="20"/>
        <v>1</v>
      </c>
      <c r="S41" s="3">
        <f t="shared" si="21"/>
        <v>0.4</v>
      </c>
      <c r="T41" s="3">
        <f t="shared" si="22"/>
        <v>9.9999999999999978E-2</v>
      </c>
      <c r="U41" s="5">
        <f t="shared" si="23"/>
        <v>0.47</v>
      </c>
      <c r="V41" s="5">
        <f t="shared" si="24"/>
        <v>3.0000000000000002E-2</v>
      </c>
      <c r="W41" s="6">
        <f t="shared" si="25"/>
        <v>0</v>
      </c>
      <c r="X41">
        <f t="shared" si="26"/>
        <v>0.4</v>
      </c>
      <c r="Y41">
        <f t="shared" si="27"/>
        <v>9.9999999999999978E-2</v>
      </c>
    </row>
    <row r="42" spans="1:25" x14ac:dyDescent="0.25">
      <c r="J42" s="7">
        <v>1</v>
      </c>
      <c r="K42" s="8">
        <f>J42/$O$37</f>
        <v>2.241700105359905</v>
      </c>
      <c r="L42" s="8"/>
      <c r="M42" s="20">
        <f t="shared" si="15"/>
        <v>1.9372896420004933</v>
      </c>
      <c r="N42" s="30">
        <f t="shared" si="16"/>
        <v>3.7530911570023995</v>
      </c>
      <c r="O42" s="20">
        <f t="shared" si="17"/>
        <v>1.6742164342272003</v>
      </c>
      <c r="P42" s="20">
        <f t="shared" si="18"/>
        <v>1.6742164342272003</v>
      </c>
      <c r="Q42" s="20">
        <f t="shared" si="19"/>
        <v>1</v>
      </c>
      <c r="R42" s="20">
        <f t="shared" si="20"/>
        <v>1</v>
      </c>
      <c r="S42" s="8">
        <f t="shared" si="21"/>
        <v>0.8</v>
      </c>
      <c r="T42" s="8">
        <f t="shared" si="22"/>
        <v>0.19999999999999996</v>
      </c>
      <c r="U42" s="8">
        <f t="shared" si="23"/>
        <v>0.94</v>
      </c>
      <c r="V42" s="8">
        <f t="shared" si="24"/>
        <v>6.0000000000000005E-2</v>
      </c>
      <c r="W42" s="7">
        <f t="shared" si="25"/>
        <v>0</v>
      </c>
      <c r="X42" s="7">
        <f t="shared" si="26"/>
        <v>0.8</v>
      </c>
      <c r="Y42" s="7">
        <f t="shared" si="27"/>
        <v>0.19999999999999996</v>
      </c>
    </row>
    <row r="43" spans="1:25" x14ac:dyDescent="0.25">
      <c r="J43">
        <v>2</v>
      </c>
      <c r="K43" s="3">
        <v>5.52</v>
      </c>
      <c r="L43" s="3"/>
      <c r="M43" s="21">
        <f t="shared" si="15"/>
        <v>2.3106879999999999</v>
      </c>
      <c r="N43" s="31">
        <f t="shared" si="16"/>
        <v>5.339279033343999</v>
      </c>
      <c r="O43" s="21">
        <f t="shared" si="17"/>
        <v>2.3817989839844245</v>
      </c>
      <c r="P43" s="21">
        <f t="shared" si="18"/>
        <v>1.1908994919922122</v>
      </c>
      <c r="Q43" s="21">
        <f t="shared" si="19"/>
        <v>2</v>
      </c>
      <c r="R43" s="23">
        <f t="shared" si="20"/>
        <v>1</v>
      </c>
      <c r="S43" s="3">
        <f t="shared" si="21"/>
        <v>1.6</v>
      </c>
      <c r="T43" s="3">
        <f t="shared" si="22"/>
        <v>0.39999999999999991</v>
      </c>
      <c r="U43" s="5">
        <f t="shared" si="23"/>
        <v>1.88</v>
      </c>
      <c r="V43" s="5">
        <f t="shared" si="24"/>
        <v>0.12000000000000001</v>
      </c>
      <c r="W43" s="6">
        <f t="shared" si="25"/>
        <v>0</v>
      </c>
      <c r="X43">
        <f t="shared" si="26"/>
        <v>1.6</v>
      </c>
      <c r="Y43">
        <f t="shared" si="27"/>
        <v>0.39999999999999991</v>
      </c>
    </row>
    <row r="44" spans="1:25" x14ac:dyDescent="0.25">
      <c r="J44">
        <v>3</v>
      </c>
      <c r="K44" s="3">
        <f t="shared" ref="K44:K65" si="28">J44/$O$37</f>
        <v>6.7251003160797147</v>
      </c>
      <c r="L44" s="3"/>
      <c r="M44" s="21">
        <f t="shared" si="15"/>
        <v>2.4479489260014793</v>
      </c>
      <c r="N44" s="31">
        <f t="shared" si="16"/>
        <v>5.9924539443117961</v>
      </c>
      <c r="O44" s="21">
        <f t="shared" si="17"/>
        <v>2.6731737800180491</v>
      </c>
      <c r="P44" s="21">
        <f t="shared" si="18"/>
        <v>0.89105792667268302</v>
      </c>
      <c r="Q44" s="21">
        <f t="shared" si="19"/>
        <v>2.6731737800180491</v>
      </c>
      <c r="R44" s="23">
        <f t="shared" si="20"/>
        <v>0.89105792667268302</v>
      </c>
      <c r="S44" s="3">
        <f t="shared" si="21"/>
        <v>2.1385390240144395</v>
      </c>
      <c r="T44" s="3">
        <f t="shared" si="22"/>
        <v>0.53463475600360966</v>
      </c>
      <c r="U44" s="5">
        <f t="shared" si="23"/>
        <v>2.5127833532169661</v>
      </c>
      <c r="V44" s="5">
        <f t="shared" si="24"/>
        <v>0.16039042680108295</v>
      </c>
      <c r="W44" s="6">
        <f t="shared" si="25"/>
        <v>0</v>
      </c>
      <c r="X44">
        <f t="shared" si="26"/>
        <v>2.4000000000000004</v>
      </c>
      <c r="Y44">
        <f t="shared" si="27"/>
        <v>0.59999999999999987</v>
      </c>
    </row>
    <row r="45" spans="1:25" x14ac:dyDescent="0.25">
      <c r="J45">
        <v>4</v>
      </c>
      <c r="K45" s="3">
        <f t="shared" si="28"/>
        <v>8.9668004214396202</v>
      </c>
      <c r="L45" s="3"/>
      <c r="M45" s="21">
        <f t="shared" si="15"/>
        <v>2.7032785680019726</v>
      </c>
      <c r="N45" s="31">
        <f t="shared" si="16"/>
        <v>7.307715016218796</v>
      </c>
      <c r="O45" s="21">
        <f t="shared" si="17"/>
        <v>3.2598985915850425</v>
      </c>
      <c r="P45" s="21">
        <f t="shared" si="18"/>
        <v>0.81497464789626062</v>
      </c>
      <c r="Q45" s="21">
        <f t="shared" si="19"/>
        <v>3.2598985915850425</v>
      </c>
      <c r="R45" s="23">
        <f t="shared" si="20"/>
        <v>0.81497464789626062</v>
      </c>
      <c r="S45" s="3">
        <f t="shared" si="21"/>
        <v>2.6079188732680341</v>
      </c>
      <c r="T45" s="3">
        <f t="shared" si="22"/>
        <v>0.65197971831700829</v>
      </c>
      <c r="U45" s="5">
        <f t="shared" si="23"/>
        <v>3.0643046760899399</v>
      </c>
      <c r="V45" s="5">
        <f t="shared" si="24"/>
        <v>0.19559391549510252</v>
      </c>
      <c r="W45" s="6">
        <f t="shared" si="25"/>
        <v>0</v>
      </c>
      <c r="X45">
        <f t="shared" si="26"/>
        <v>3.2</v>
      </c>
      <c r="Y45">
        <f t="shared" si="27"/>
        <v>0.79999999999999982</v>
      </c>
    </row>
    <row r="46" spans="1:25" x14ac:dyDescent="0.25">
      <c r="J46">
        <v>5</v>
      </c>
      <c r="K46" s="3">
        <f t="shared" si="28"/>
        <v>11.208500526799526</v>
      </c>
      <c r="L46" s="3"/>
      <c r="M46" s="21">
        <f t="shared" si="15"/>
        <v>2.958608210002466</v>
      </c>
      <c r="N46" s="31">
        <f t="shared" si="16"/>
        <v>8.7533625402939954</v>
      </c>
      <c r="O46" s="21">
        <f t="shared" si="17"/>
        <v>3.9047874955997481</v>
      </c>
      <c r="P46" s="21">
        <f t="shared" si="18"/>
        <v>0.78095749911994961</v>
      </c>
      <c r="Q46" s="21">
        <f t="shared" si="19"/>
        <v>3.9047874955997481</v>
      </c>
      <c r="R46" s="23">
        <f t="shared" si="20"/>
        <v>0.78095749911994961</v>
      </c>
      <c r="S46" s="3">
        <f t="shared" si="21"/>
        <v>3.1238299964797989</v>
      </c>
      <c r="T46" s="3">
        <f t="shared" si="22"/>
        <v>0.78095749911994949</v>
      </c>
      <c r="U46" s="5">
        <f t="shared" si="23"/>
        <v>3.6705002458637637</v>
      </c>
      <c r="V46" s="5">
        <f t="shared" si="24"/>
        <v>0.23428724973598491</v>
      </c>
      <c r="W46" s="6">
        <f t="shared" si="25"/>
        <v>0</v>
      </c>
      <c r="X46">
        <f t="shared" si="26"/>
        <v>4</v>
      </c>
      <c r="Y46">
        <f t="shared" si="27"/>
        <v>0.99999999999999978</v>
      </c>
    </row>
    <row r="47" spans="1:25" x14ac:dyDescent="0.25">
      <c r="J47">
        <v>6</v>
      </c>
      <c r="K47" s="3">
        <f t="shared" si="28"/>
        <v>13.450200632159429</v>
      </c>
      <c r="L47" s="3"/>
      <c r="M47" s="21">
        <f t="shared" si="15"/>
        <v>3.2139378520029593</v>
      </c>
      <c r="N47" s="31">
        <f t="shared" si="16"/>
        <v>10.329396516537397</v>
      </c>
      <c r="O47" s="21">
        <f t="shared" si="17"/>
        <v>4.6078404920621674</v>
      </c>
      <c r="P47" s="21">
        <f t="shared" si="18"/>
        <v>0.76797341534369457</v>
      </c>
      <c r="Q47" s="21">
        <f t="shared" si="19"/>
        <v>4.6078404920621674</v>
      </c>
      <c r="R47" s="23">
        <f t="shared" si="20"/>
        <v>0.76797341534369457</v>
      </c>
      <c r="S47" s="3">
        <f t="shared" si="21"/>
        <v>3.6862723936497339</v>
      </c>
      <c r="T47" s="3">
        <f t="shared" si="22"/>
        <v>0.92156809841243326</v>
      </c>
      <c r="U47" s="5">
        <f t="shared" si="23"/>
        <v>4.3313700625384364</v>
      </c>
      <c r="V47" s="5">
        <f t="shared" si="24"/>
        <v>0.27647042952373002</v>
      </c>
      <c r="W47" s="6">
        <f t="shared" si="25"/>
        <v>0</v>
      </c>
      <c r="X47">
        <f t="shared" si="26"/>
        <v>4.8000000000000007</v>
      </c>
      <c r="Y47">
        <f t="shared" si="27"/>
        <v>1.1999999999999997</v>
      </c>
    </row>
    <row r="48" spans="1:25" x14ac:dyDescent="0.25">
      <c r="J48">
        <v>7</v>
      </c>
      <c r="K48" s="3">
        <f t="shared" si="28"/>
        <v>15.691900737519335</v>
      </c>
      <c r="L48" s="3"/>
      <c r="M48" s="21">
        <f t="shared" si="15"/>
        <v>3.4692674940034527</v>
      </c>
      <c r="N48" s="31">
        <f t="shared" si="16"/>
        <v>12.035816944948996</v>
      </c>
      <c r="O48" s="21">
        <f t="shared" si="17"/>
        <v>5.3690575809722976</v>
      </c>
      <c r="P48" s="21">
        <f t="shared" si="18"/>
        <v>0.7670082258531854</v>
      </c>
      <c r="Q48" s="21">
        <f t="shared" si="19"/>
        <v>5.3690575809722976</v>
      </c>
      <c r="R48" s="23">
        <f t="shared" si="20"/>
        <v>0.7670082258531854</v>
      </c>
      <c r="S48" s="3">
        <f t="shared" si="21"/>
        <v>4.2952460647778379</v>
      </c>
      <c r="T48" s="3">
        <f t="shared" si="22"/>
        <v>1.0738115161944592</v>
      </c>
      <c r="U48" s="5">
        <f t="shared" si="23"/>
        <v>5.0469141261139594</v>
      </c>
      <c r="V48" s="5">
        <f t="shared" si="24"/>
        <v>0.32214345485833784</v>
      </c>
      <c r="W48" s="6">
        <f t="shared" si="25"/>
        <v>0</v>
      </c>
      <c r="X48">
        <f t="shared" si="26"/>
        <v>5.6000000000000005</v>
      </c>
      <c r="Y48">
        <f t="shared" si="27"/>
        <v>1.3999999999999997</v>
      </c>
    </row>
    <row r="49" spans="10:25" x14ac:dyDescent="0.25">
      <c r="J49">
        <v>8</v>
      </c>
      <c r="K49" s="3">
        <f t="shared" si="28"/>
        <v>17.93360084287924</v>
      </c>
      <c r="L49" s="3"/>
      <c r="M49" s="21">
        <f t="shared" si="15"/>
        <v>3.7245971360039452</v>
      </c>
      <c r="N49" s="31">
        <f t="shared" si="16"/>
        <v>13.872623825528791</v>
      </c>
      <c r="O49" s="21">
        <f t="shared" si="17"/>
        <v>6.1884387623301382</v>
      </c>
      <c r="P49" s="21">
        <f t="shared" si="18"/>
        <v>0.77355484529126728</v>
      </c>
      <c r="Q49" s="21">
        <f t="shared" si="19"/>
        <v>6.1884387623301382</v>
      </c>
      <c r="R49" s="23">
        <f t="shared" si="20"/>
        <v>0.77355484529126728</v>
      </c>
      <c r="S49" s="3">
        <f t="shared" si="21"/>
        <v>4.9507510098641108</v>
      </c>
      <c r="T49" s="3">
        <f t="shared" si="22"/>
        <v>1.2376877524660275</v>
      </c>
      <c r="U49" s="5">
        <f t="shared" si="23"/>
        <v>5.8171324365903292</v>
      </c>
      <c r="V49" s="5">
        <f t="shared" si="24"/>
        <v>0.37130632573980832</v>
      </c>
      <c r="W49" s="6">
        <f t="shared" si="25"/>
        <v>0</v>
      </c>
      <c r="X49">
        <f t="shared" si="26"/>
        <v>6.4</v>
      </c>
      <c r="Y49">
        <f t="shared" si="27"/>
        <v>1.5999999999999996</v>
      </c>
    </row>
    <row r="50" spans="10:25" x14ac:dyDescent="0.25">
      <c r="J50">
        <v>9</v>
      </c>
      <c r="K50" s="3">
        <f t="shared" si="28"/>
        <v>20.175300948239144</v>
      </c>
      <c r="L50" s="3"/>
      <c r="M50" s="21">
        <f t="shared" si="15"/>
        <v>3.9799267780044385</v>
      </c>
      <c r="N50" s="31">
        <f t="shared" si="16"/>
        <v>15.839817158276791</v>
      </c>
      <c r="O50" s="21">
        <f t="shared" si="17"/>
        <v>7.0659840361356938</v>
      </c>
      <c r="P50" s="21">
        <f t="shared" si="18"/>
        <v>0.78510933734841037</v>
      </c>
      <c r="Q50" s="21">
        <f t="shared" si="19"/>
        <v>7.0659840361356938</v>
      </c>
      <c r="R50" s="23">
        <f t="shared" si="20"/>
        <v>0.78510933734841037</v>
      </c>
      <c r="S50" s="3">
        <f t="shared" si="21"/>
        <v>5.6527872289085552</v>
      </c>
      <c r="T50" s="3">
        <f t="shared" si="22"/>
        <v>1.4131968072271384</v>
      </c>
      <c r="U50" s="5">
        <f t="shared" si="23"/>
        <v>6.642024993967552</v>
      </c>
      <c r="V50" s="5">
        <f t="shared" si="24"/>
        <v>0.42395904216814162</v>
      </c>
      <c r="W50" s="6">
        <f t="shared" si="25"/>
        <v>0</v>
      </c>
      <c r="X50">
        <f t="shared" si="26"/>
        <v>7.2</v>
      </c>
      <c r="Y50">
        <f t="shared" si="27"/>
        <v>1.7999999999999996</v>
      </c>
    </row>
    <row r="51" spans="10:25" x14ac:dyDescent="0.25">
      <c r="J51">
        <v>10</v>
      </c>
      <c r="K51" s="3">
        <f t="shared" si="28"/>
        <v>22.417001053599051</v>
      </c>
      <c r="L51" s="3"/>
      <c r="M51" s="21">
        <f t="shared" si="15"/>
        <v>4.2352564200049319</v>
      </c>
      <c r="N51" s="31">
        <f t="shared" si="16"/>
        <v>17.93739694319299</v>
      </c>
      <c r="O51" s="21">
        <f t="shared" si="17"/>
        <v>8.0016934023889608</v>
      </c>
      <c r="P51" s="21">
        <f t="shared" si="18"/>
        <v>0.80016934023889608</v>
      </c>
      <c r="Q51" s="21">
        <f t="shared" si="19"/>
        <v>8.0016934023889608</v>
      </c>
      <c r="R51" s="23">
        <f t="shared" si="20"/>
        <v>0.80016934023889608</v>
      </c>
      <c r="S51" s="3">
        <f t="shared" si="21"/>
        <v>6.4013547219111686</v>
      </c>
      <c r="T51" s="3">
        <f t="shared" si="22"/>
        <v>1.6003386804777917</v>
      </c>
      <c r="U51" s="5">
        <f t="shared" si="23"/>
        <v>7.5215917982456224</v>
      </c>
      <c r="V51" s="5">
        <f t="shared" si="24"/>
        <v>0.48010160414333763</v>
      </c>
      <c r="W51" s="6">
        <f t="shared" si="25"/>
        <v>0</v>
      </c>
      <c r="X51">
        <f t="shared" si="26"/>
        <v>8</v>
      </c>
      <c r="Y51">
        <f t="shared" si="27"/>
        <v>1.9999999999999996</v>
      </c>
    </row>
    <row r="52" spans="10:25" x14ac:dyDescent="0.25">
      <c r="J52">
        <v>11</v>
      </c>
      <c r="K52" s="3">
        <f t="shared" si="28"/>
        <v>24.658701158958955</v>
      </c>
      <c r="L52" s="3"/>
      <c r="M52" s="21">
        <f t="shared" si="15"/>
        <v>4.4905860620054252</v>
      </c>
      <c r="N52" s="31">
        <f t="shared" si="16"/>
        <v>20.165363180277392</v>
      </c>
      <c r="O52" s="21">
        <f t="shared" si="17"/>
        <v>8.9955668610899409</v>
      </c>
      <c r="P52" s="21">
        <f t="shared" si="18"/>
        <v>0.81777880555363103</v>
      </c>
      <c r="Q52" s="21">
        <f t="shared" si="19"/>
        <v>8.9955668610899409</v>
      </c>
      <c r="R52" s="23">
        <f t="shared" si="20"/>
        <v>0.81777880555363103</v>
      </c>
      <c r="S52" s="3">
        <f t="shared" si="21"/>
        <v>7.1964534888719527</v>
      </c>
      <c r="T52" s="3">
        <f t="shared" si="22"/>
        <v>1.7991133722179877</v>
      </c>
      <c r="U52" s="5">
        <f t="shared" si="23"/>
        <v>8.4558328494245441</v>
      </c>
      <c r="V52" s="5">
        <f t="shared" si="24"/>
        <v>0.53973401166539647</v>
      </c>
      <c r="W52" s="6">
        <f t="shared" si="25"/>
        <v>0</v>
      </c>
      <c r="X52">
        <f t="shared" si="26"/>
        <v>8.8000000000000007</v>
      </c>
      <c r="Y52">
        <f t="shared" si="27"/>
        <v>2.1999999999999993</v>
      </c>
    </row>
    <row r="53" spans="10:25" x14ac:dyDescent="0.25">
      <c r="J53" s="7">
        <v>12</v>
      </c>
      <c r="K53" s="8">
        <f t="shared" si="28"/>
        <v>26.900401264318859</v>
      </c>
      <c r="L53" s="8"/>
      <c r="M53" s="20">
        <f t="shared" si="15"/>
        <v>4.7459157040059177</v>
      </c>
      <c r="N53" s="30">
        <f t="shared" si="16"/>
        <v>22.523715869529987</v>
      </c>
      <c r="O53" s="20">
        <f t="shared" si="17"/>
        <v>10.047604412238632</v>
      </c>
      <c r="P53" s="20">
        <f t="shared" si="18"/>
        <v>0.83730036768655269</v>
      </c>
      <c r="Q53" s="20">
        <f t="shared" si="19"/>
        <v>10.047604412238632</v>
      </c>
      <c r="R53" s="20">
        <f t="shared" si="20"/>
        <v>0.83730036768655269</v>
      </c>
      <c r="S53" s="8">
        <f t="shared" si="21"/>
        <v>8.0380835297909066</v>
      </c>
      <c r="T53" s="8">
        <f t="shared" si="22"/>
        <v>2.0095208824477262</v>
      </c>
      <c r="U53" s="8">
        <f t="shared" si="23"/>
        <v>9.4447481475043151</v>
      </c>
      <c r="V53" s="8">
        <f t="shared" si="24"/>
        <v>0.60285626473431797</v>
      </c>
      <c r="W53" s="7">
        <f t="shared" si="25"/>
        <v>0</v>
      </c>
      <c r="X53" s="7">
        <f t="shared" si="26"/>
        <v>9.6000000000000014</v>
      </c>
      <c r="Y53" s="7">
        <f t="shared" si="27"/>
        <v>2.3999999999999995</v>
      </c>
    </row>
    <row r="54" spans="10:25" x14ac:dyDescent="0.25">
      <c r="J54">
        <v>13</v>
      </c>
      <c r="K54" s="3">
        <f t="shared" si="28"/>
        <v>29.142101369678766</v>
      </c>
      <c r="L54" s="3"/>
      <c r="M54" s="21">
        <f t="shared" si="15"/>
        <v>5.001245346006411</v>
      </c>
      <c r="N54" s="31">
        <f t="shared" si="16"/>
        <v>25.012455010950784</v>
      </c>
      <c r="O54" s="21">
        <f t="shared" si="17"/>
        <v>11.157806055835035</v>
      </c>
      <c r="P54" s="21">
        <f t="shared" si="18"/>
        <v>0.85829277352577193</v>
      </c>
      <c r="Q54" s="21">
        <f t="shared" si="19"/>
        <v>11.157806055835035</v>
      </c>
      <c r="R54" s="23">
        <f t="shared" si="20"/>
        <v>0.85829277352577193</v>
      </c>
      <c r="S54" s="3">
        <f t="shared" si="21"/>
        <v>8.9262448446680285</v>
      </c>
      <c r="T54" s="3">
        <f t="shared" si="22"/>
        <v>2.2315612111670067</v>
      </c>
      <c r="U54" s="5">
        <f t="shared" si="23"/>
        <v>10.488337692484933</v>
      </c>
      <c r="V54" s="5">
        <f t="shared" si="24"/>
        <v>0.66946836335010218</v>
      </c>
      <c r="W54" s="6">
        <f t="shared" si="25"/>
        <v>0</v>
      </c>
      <c r="X54">
        <f t="shared" si="26"/>
        <v>10.4</v>
      </c>
      <c r="Y54">
        <f t="shared" si="27"/>
        <v>2.5999999999999996</v>
      </c>
    </row>
    <row r="55" spans="10:25" x14ac:dyDescent="0.25">
      <c r="J55">
        <v>14</v>
      </c>
      <c r="K55" s="3">
        <f t="shared" si="28"/>
        <v>31.38380147503867</v>
      </c>
      <c r="L55" s="3"/>
      <c r="M55" s="21">
        <f t="shared" si="15"/>
        <v>5.2565749880069044</v>
      </c>
      <c r="N55" s="31">
        <f t="shared" si="16"/>
        <v>27.631580604539788</v>
      </c>
      <c r="O55" s="21">
        <f t="shared" si="17"/>
        <v>12.326171791879155</v>
      </c>
      <c r="P55" s="21">
        <f t="shared" si="18"/>
        <v>0.88044084227708252</v>
      </c>
      <c r="Q55" s="21">
        <f t="shared" si="19"/>
        <v>12.326171791879155</v>
      </c>
      <c r="R55" s="23">
        <f t="shared" si="20"/>
        <v>0.88044084227708252</v>
      </c>
      <c r="S55" s="3">
        <f t="shared" si="21"/>
        <v>9.8609374335033237</v>
      </c>
      <c r="T55" s="3">
        <f t="shared" si="22"/>
        <v>2.4652343583758305</v>
      </c>
      <c r="U55" s="5">
        <f t="shared" si="23"/>
        <v>11.586601484366405</v>
      </c>
      <c r="V55" s="5">
        <f t="shared" si="24"/>
        <v>0.73957030751274933</v>
      </c>
      <c r="W55" s="6">
        <f t="shared" si="25"/>
        <v>0</v>
      </c>
      <c r="X55">
        <f t="shared" si="26"/>
        <v>11.200000000000001</v>
      </c>
      <c r="Y55">
        <f t="shared" si="27"/>
        <v>2.7999999999999994</v>
      </c>
    </row>
    <row r="56" spans="10:25" x14ac:dyDescent="0.25">
      <c r="J56">
        <v>15</v>
      </c>
      <c r="K56" s="3">
        <f t="shared" si="28"/>
        <v>33.625501580398577</v>
      </c>
      <c r="L56" s="3"/>
      <c r="M56" s="21">
        <f t="shared" si="15"/>
        <v>5.5119046300073977</v>
      </c>
      <c r="N56" s="31">
        <f t="shared" si="16"/>
        <v>30.381092650296988</v>
      </c>
      <c r="O56" s="21">
        <f t="shared" si="17"/>
        <v>13.552701620370984</v>
      </c>
      <c r="P56" s="21">
        <f t="shared" si="18"/>
        <v>0.90351344135806555</v>
      </c>
      <c r="Q56" s="21">
        <f t="shared" si="19"/>
        <v>13.552701620370984</v>
      </c>
      <c r="R56" s="23">
        <f t="shared" si="20"/>
        <v>0.90351344135806555</v>
      </c>
      <c r="S56" s="3">
        <f t="shared" si="21"/>
        <v>10.842161296296787</v>
      </c>
      <c r="T56" s="3">
        <f t="shared" si="22"/>
        <v>2.7105403240741963</v>
      </c>
      <c r="U56" s="5">
        <f t="shared" si="23"/>
        <v>12.739539523148723</v>
      </c>
      <c r="V56" s="5">
        <f t="shared" si="24"/>
        <v>0.81316209722225907</v>
      </c>
      <c r="W56" s="6">
        <f t="shared" si="25"/>
        <v>0</v>
      </c>
      <c r="X56">
        <f t="shared" si="26"/>
        <v>12</v>
      </c>
      <c r="Y56">
        <f t="shared" si="27"/>
        <v>2.9999999999999991</v>
      </c>
    </row>
    <row r="57" spans="10:25" x14ac:dyDescent="0.25">
      <c r="J57">
        <v>16</v>
      </c>
      <c r="K57" s="3">
        <f t="shared" si="28"/>
        <v>35.867201685758481</v>
      </c>
      <c r="L57" s="3"/>
      <c r="M57" s="21">
        <f t="shared" si="15"/>
        <v>5.7672342720078911</v>
      </c>
      <c r="N57" s="31">
        <f t="shared" si="16"/>
        <v>33.260991148222388</v>
      </c>
      <c r="O57" s="21">
        <f t="shared" si="17"/>
        <v>14.837395541310524</v>
      </c>
      <c r="P57" s="21">
        <f t="shared" si="18"/>
        <v>0.92733722133190777</v>
      </c>
      <c r="Q57" s="21">
        <f t="shared" si="19"/>
        <v>14.837395541310524</v>
      </c>
      <c r="R57" s="23">
        <f t="shared" si="20"/>
        <v>0.92733722133190777</v>
      </c>
      <c r="S57" s="3">
        <f t="shared" si="21"/>
        <v>11.86991643304842</v>
      </c>
      <c r="T57" s="3">
        <f t="shared" si="22"/>
        <v>2.9674791082621041</v>
      </c>
      <c r="U57" s="5">
        <f t="shared" si="23"/>
        <v>13.947151808831892</v>
      </c>
      <c r="V57" s="5">
        <f t="shared" si="24"/>
        <v>0.89024373247863142</v>
      </c>
      <c r="W57" s="6">
        <f t="shared" si="25"/>
        <v>0</v>
      </c>
      <c r="X57">
        <f t="shared" si="26"/>
        <v>12.8</v>
      </c>
      <c r="Y57">
        <f t="shared" si="27"/>
        <v>3.1999999999999993</v>
      </c>
    </row>
    <row r="58" spans="10:25" x14ac:dyDescent="0.25">
      <c r="J58">
        <v>17</v>
      </c>
      <c r="K58" s="3">
        <f t="shared" si="28"/>
        <v>38.108901791118384</v>
      </c>
      <c r="L58" s="3"/>
      <c r="M58" s="21">
        <f t="shared" si="15"/>
        <v>6.0225639140083844</v>
      </c>
      <c r="N58" s="31">
        <f t="shared" si="16"/>
        <v>36.271276098315994</v>
      </c>
      <c r="O58" s="21">
        <f t="shared" si="17"/>
        <v>16.180253554697781</v>
      </c>
      <c r="P58" s="21">
        <f t="shared" si="18"/>
        <v>0.95177962086457535</v>
      </c>
      <c r="Q58" s="21">
        <f t="shared" si="19"/>
        <v>16.180253554697781</v>
      </c>
      <c r="R58" s="23">
        <f t="shared" si="20"/>
        <v>0.95177962086457535</v>
      </c>
      <c r="S58" s="3">
        <f t="shared" si="21"/>
        <v>12.944202843758227</v>
      </c>
      <c r="T58" s="3">
        <f t="shared" si="22"/>
        <v>3.2360507109395558</v>
      </c>
      <c r="U58" s="5">
        <f t="shared" si="23"/>
        <v>15.209438341415915</v>
      </c>
      <c r="V58" s="5">
        <f t="shared" si="24"/>
        <v>0.97081521328186704</v>
      </c>
      <c r="W58" s="6">
        <f t="shared" si="25"/>
        <v>0</v>
      </c>
      <c r="X58">
        <f t="shared" si="26"/>
        <v>13.600000000000001</v>
      </c>
      <c r="Y58">
        <f t="shared" si="27"/>
        <v>3.3999999999999995</v>
      </c>
    </row>
    <row r="59" spans="10:25" x14ac:dyDescent="0.25">
      <c r="J59">
        <v>18</v>
      </c>
      <c r="K59" s="3">
        <f t="shared" si="28"/>
        <v>40.350601896478288</v>
      </c>
      <c r="L59" s="3"/>
      <c r="M59" s="21">
        <f t="shared" si="15"/>
        <v>6.2778935560088769</v>
      </c>
      <c r="N59" s="31">
        <f t="shared" si="16"/>
        <v>39.411947500577782</v>
      </c>
      <c r="O59" s="21">
        <f t="shared" si="17"/>
        <v>17.581275660532743</v>
      </c>
      <c r="P59" s="21">
        <f t="shared" si="18"/>
        <v>0.97673753669626351</v>
      </c>
      <c r="Q59" s="21">
        <f t="shared" si="19"/>
        <v>17.581275660532743</v>
      </c>
      <c r="R59" s="23">
        <f t="shared" si="20"/>
        <v>0.97673753669626351</v>
      </c>
      <c r="S59" s="3">
        <f t="shared" si="21"/>
        <v>14.065020528426196</v>
      </c>
      <c r="T59" s="3">
        <f t="shared" si="22"/>
        <v>3.5162551321065476</v>
      </c>
      <c r="U59" s="5">
        <f t="shared" si="23"/>
        <v>16.526399120900777</v>
      </c>
      <c r="V59" s="5">
        <f t="shared" si="24"/>
        <v>1.0548765396319646</v>
      </c>
      <c r="W59" s="6">
        <f t="shared" si="25"/>
        <v>0</v>
      </c>
      <c r="X59">
        <f t="shared" si="26"/>
        <v>14.4</v>
      </c>
      <c r="Y59">
        <f t="shared" si="27"/>
        <v>3.5999999999999992</v>
      </c>
    </row>
    <row r="60" spans="10:25" x14ac:dyDescent="0.25">
      <c r="J60">
        <v>19</v>
      </c>
      <c r="K60" s="3">
        <f t="shared" si="28"/>
        <v>42.592302001838192</v>
      </c>
      <c r="L60" s="3"/>
      <c r="M60" s="21">
        <f t="shared" si="15"/>
        <v>6.5332231980093702</v>
      </c>
      <c r="N60" s="31">
        <f t="shared" si="16"/>
        <v>42.683005355007786</v>
      </c>
      <c r="O60" s="21">
        <f t="shared" si="17"/>
        <v>19.040461858815423</v>
      </c>
      <c r="P60" s="21">
        <f t="shared" si="18"/>
        <v>1.0021295715166012</v>
      </c>
      <c r="Q60" s="21">
        <f t="shared" si="19"/>
        <v>19</v>
      </c>
      <c r="R60" s="23">
        <f t="shared" si="20"/>
        <v>1</v>
      </c>
      <c r="S60" s="3">
        <f t="shared" si="21"/>
        <v>15.200000000000001</v>
      </c>
      <c r="T60" s="3">
        <f t="shared" si="22"/>
        <v>3.7999999999999989</v>
      </c>
      <c r="U60" s="5">
        <f t="shared" si="23"/>
        <v>17.86</v>
      </c>
      <c r="V60" s="5">
        <f t="shared" si="24"/>
        <v>1.1400000000000001</v>
      </c>
      <c r="W60" s="6">
        <f t="shared" si="25"/>
        <v>0</v>
      </c>
      <c r="X60">
        <f t="shared" si="26"/>
        <v>15.200000000000001</v>
      </c>
      <c r="Y60">
        <f t="shared" si="27"/>
        <v>3.7999999999999989</v>
      </c>
    </row>
    <row r="61" spans="10:25" x14ac:dyDescent="0.25">
      <c r="J61">
        <v>20</v>
      </c>
      <c r="K61" s="3">
        <f t="shared" si="28"/>
        <v>44.834002107198103</v>
      </c>
      <c r="L61" s="3"/>
      <c r="M61" s="21">
        <f t="shared" si="15"/>
        <v>6.7885528400098645</v>
      </c>
      <c r="N61" s="31">
        <f t="shared" si="16"/>
        <v>46.084449661605994</v>
      </c>
      <c r="O61" s="21">
        <f t="shared" si="17"/>
        <v>20.557812149545818</v>
      </c>
      <c r="P61" s="21">
        <f t="shared" si="18"/>
        <v>1.0278906074772909</v>
      </c>
      <c r="Q61" s="21">
        <f t="shared" si="19"/>
        <v>20</v>
      </c>
      <c r="R61" s="23">
        <f t="shared" si="20"/>
        <v>1</v>
      </c>
      <c r="S61" s="3">
        <f t="shared" si="21"/>
        <v>16</v>
      </c>
      <c r="T61" s="3">
        <f t="shared" si="22"/>
        <v>3.9999999999999991</v>
      </c>
      <c r="U61" s="5">
        <f t="shared" si="23"/>
        <v>18.799999999999997</v>
      </c>
      <c r="V61" s="5">
        <f t="shared" si="24"/>
        <v>1.2</v>
      </c>
      <c r="W61" s="6">
        <f t="shared" si="25"/>
        <v>0</v>
      </c>
      <c r="X61">
        <f t="shared" si="26"/>
        <v>16</v>
      </c>
      <c r="Y61">
        <f t="shared" si="27"/>
        <v>3.9999999999999991</v>
      </c>
    </row>
    <row r="62" spans="10:25" x14ac:dyDescent="0.25">
      <c r="J62">
        <v>21</v>
      </c>
      <c r="K62" s="3">
        <f t="shared" si="28"/>
        <v>47.075702212558006</v>
      </c>
      <c r="L62" s="3"/>
      <c r="M62" s="21">
        <f t="shared" si="15"/>
        <v>7.0438824820103569</v>
      </c>
      <c r="N62" s="31">
        <f t="shared" si="16"/>
        <v>49.616280420372384</v>
      </c>
      <c r="O62" s="21">
        <f t="shared" si="17"/>
        <v>22.133326532723917</v>
      </c>
      <c r="P62" s="21">
        <f t="shared" si="18"/>
        <v>1.0539679301297102</v>
      </c>
      <c r="Q62" s="21">
        <f t="shared" si="19"/>
        <v>21</v>
      </c>
      <c r="R62" s="23">
        <f t="shared" si="20"/>
        <v>1</v>
      </c>
      <c r="S62" s="3">
        <f t="shared" si="21"/>
        <v>16.8</v>
      </c>
      <c r="T62" s="3">
        <f t="shared" si="22"/>
        <v>4.1999999999999993</v>
      </c>
      <c r="U62" s="5">
        <f t="shared" si="23"/>
        <v>19.739999999999998</v>
      </c>
      <c r="V62" s="5">
        <f t="shared" si="24"/>
        <v>1.26</v>
      </c>
      <c r="W62" s="6">
        <f t="shared" si="25"/>
        <v>0</v>
      </c>
      <c r="X62">
        <f t="shared" si="26"/>
        <v>16.8</v>
      </c>
      <c r="Y62">
        <f t="shared" si="27"/>
        <v>4.1999999999999993</v>
      </c>
    </row>
    <row r="63" spans="10:25" x14ac:dyDescent="0.25">
      <c r="J63">
        <v>22</v>
      </c>
      <c r="K63" s="3">
        <f t="shared" si="28"/>
        <v>49.31740231791791</v>
      </c>
      <c r="L63" s="3"/>
      <c r="M63" s="21">
        <f t="shared" si="15"/>
        <v>7.2992121240108503</v>
      </c>
      <c r="N63" s="31">
        <f t="shared" si="16"/>
        <v>53.27849763130699</v>
      </c>
      <c r="O63" s="21">
        <f t="shared" si="17"/>
        <v>23.767005008349734</v>
      </c>
      <c r="P63" s="21">
        <f t="shared" si="18"/>
        <v>1.0803184094704426</v>
      </c>
      <c r="Q63" s="21">
        <f t="shared" si="19"/>
        <v>22</v>
      </c>
      <c r="R63" s="23">
        <f t="shared" si="20"/>
        <v>1</v>
      </c>
      <c r="S63" s="3">
        <f t="shared" si="21"/>
        <v>17.600000000000001</v>
      </c>
      <c r="T63" s="3">
        <f t="shared" si="22"/>
        <v>4.3999999999999986</v>
      </c>
      <c r="U63" s="5">
        <f t="shared" si="23"/>
        <v>20.679999999999996</v>
      </c>
      <c r="V63" s="5">
        <f t="shared" si="24"/>
        <v>1.32</v>
      </c>
      <c r="W63" s="6">
        <f t="shared" si="25"/>
        <v>0</v>
      </c>
      <c r="X63">
        <f t="shared" si="26"/>
        <v>17.600000000000001</v>
      </c>
      <c r="Y63">
        <f t="shared" si="27"/>
        <v>4.3999999999999986</v>
      </c>
    </row>
    <row r="64" spans="10:25" x14ac:dyDescent="0.25">
      <c r="J64">
        <v>23</v>
      </c>
      <c r="K64" s="3">
        <f t="shared" si="28"/>
        <v>51.559102423277814</v>
      </c>
      <c r="L64" s="3"/>
      <c r="M64" s="21">
        <f t="shared" si="15"/>
        <v>7.5545417660113428</v>
      </c>
      <c r="N64" s="31">
        <f t="shared" si="16"/>
        <v>57.071101294409779</v>
      </c>
      <c r="O64" s="21">
        <f t="shared" si="17"/>
        <v>25.458847576423256</v>
      </c>
      <c r="P64" s="21">
        <f t="shared" si="18"/>
        <v>1.1069064163662286</v>
      </c>
      <c r="Q64" s="21">
        <f t="shared" si="19"/>
        <v>23</v>
      </c>
      <c r="R64" s="23">
        <f t="shared" si="20"/>
        <v>1</v>
      </c>
      <c r="S64" s="3">
        <f t="shared" si="21"/>
        <v>18.400000000000002</v>
      </c>
      <c r="T64" s="3">
        <f t="shared" si="22"/>
        <v>4.5999999999999988</v>
      </c>
      <c r="U64" s="5">
        <f t="shared" si="23"/>
        <v>21.619999999999997</v>
      </c>
      <c r="V64" s="5">
        <f t="shared" si="24"/>
        <v>1.3800000000000001</v>
      </c>
      <c r="W64" s="6">
        <f t="shared" si="25"/>
        <v>0</v>
      </c>
      <c r="X64">
        <f t="shared" si="26"/>
        <v>18.400000000000002</v>
      </c>
      <c r="Y64">
        <f t="shared" si="27"/>
        <v>4.5999999999999988</v>
      </c>
    </row>
    <row r="65" spans="10:25" x14ac:dyDescent="0.25">
      <c r="J65" s="7">
        <v>24</v>
      </c>
      <c r="K65" s="8">
        <f t="shared" si="28"/>
        <v>53.800802528637718</v>
      </c>
      <c r="L65" s="8"/>
      <c r="M65" s="20">
        <f t="shared" si="15"/>
        <v>7.8098714080118361</v>
      </c>
      <c r="N65" s="30">
        <f t="shared" si="16"/>
        <v>60.994091409680777</v>
      </c>
      <c r="O65" s="20">
        <f t="shared" si="17"/>
        <v>27.208854236944497</v>
      </c>
      <c r="P65" s="20">
        <f t="shared" si="18"/>
        <v>1.1337022598726874</v>
      </c>
      <c r="Q65" s="20">
        <f t="shared" si="19"/>
        <v>24</v>
      </c>
      <c r="R65" s="20">
        <f t="shared" si="20"/>
        <v>1</v>
      </c>
      <c r="S65" s="8">
        <f t="shared" si="21"/>
        <v>19.200000000000003</v>
      </c>
      <c r="T65" s="8">
        <f t="shared" si="22"/>
        <v>4.7999999999999989</v>
      </c>
      <c r="U65" s="8">
        <f t="shared" si="23"/>
        <v>22.560000000000002</v>
      </c>
      <c r="V65" s="8">
        <f t="shared" si="24"/>
        <v>1.4400000000000002</v>
      </c>
      <c r="W65" s="7">
        <f t="shared" si="25"/>
        <v>0</v>
      </c>
      <c r="X65" s="7">
        <f t="shared" si="26"/>
        <v>19.200000000000003</v>
      </c>
      <c r="Y65" s="7">
        <f t="shared" si="27"/>
        <v>4.7999999999999989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zoomScaleNormal="100" workbookViewId="0">
      <selection activeCell="T21" sqref="T21"/>
    </sheetView>
  </sheetViews>
  <sheetFormatPr defaultRowHeight="15" x14ac:dyDescent="0.25"/>
  <cols>
    <col min="1" max="7" width="8.5703125"/>
    <col min="8" max="10" width="8.42578125"/>
    <col min="11" max="1025" width="8.5703125"/>
  </cols>
  <sheetData>
    <row r="1" spans="1:18" ht="15.75" x14ac:dyDescent="0.25">
      <c r="A1" s="14" t="s">
        <v>119</v>
      </c>
      <c r="B1" s="15"/>
      <c r="E1" t="s">
        <v>120</v>
      </c>
      <c r="F1" s="29" t="s">
        <v>121</v>
      </c>
      <c r="L1" s="29" t="s">
        <v>113</v>
      </c>
    </row>
    <row r="2" spans="1:18" ht="15.75" x14ac:dyDescent="0.25">
      <c r="A2" s="17" t="s">
        <v>122</v>
      </c>
      <c r="B2" s="15"/>
      <c r="E2" s="1">
        <v>0.97130000000000005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s="16" t="s">
        <v>97</v>
      </c>
      <c r="R2" s="16" t="s">
        <v>98</v>
      </c>
    </row>
    <row r="3" spans="1:18" ht="15.75" x14ac:dyDescent="0.25">
      <c r="A3" s="24"/>
      <c r="B3" s="25"/>
      <c r="F3" t="s">
        <v>123</v>
      </c>
      <c r="G3" s="6" t="s">
        <v>14</v>
      </c>
      <c r="H3" s="18" t="s">
        <v>18</v>
      </c>
      <c r="I3" s="18" t="s">
        <v>22</v>
      </c>
      <c r="J3" s="18" t="s">
        <v>26</v>
      </c>
      <c r="K3" s="2"/>
      <c r="L3" t="s">
        <v>123</v>
      </c>
      <c r="M3" s="6" t="s">
        <v>14</v>
      </c>
      <c r="N3" s="18" t="s">
        <v>18</v>
      </c>
      <c r="O3" s="18" t="s">
        <v>22</v>
      </c>
      <c r="P3" s="18" t="s">
        <v>26</v>
      </c>
      <c r="Q3" s="19" t="s">
        <v>83</v>
      </c>
      <c r="R3" s="19" t="s">
        <v>83</v>
      </c>
    </row>
    <row r="4" spans="1:18" x14ac:dyDescent="0.25">
      <c r="A4" s="29" t="s">
        <v>124</v>
      </c>
      <c r="F4" s="7">
        <v>0</v>
      </c>
      <c r="G4" s="8">
        <f t="shared" ref="G4:G24" si="0">$E$2*F4</f>
        <v>0</v>
      </c>
      <c r="H4" s="8">
        <f t="shared" ref="H4:H24" si="1">G4*$B$13</f>
        <v>0</v>
      </c>
      <c r="I4" s="8">
        <f t="shared" ref="I4:I24" si="2">H4*$C$13</f>
        <v>0</v>
      </c>
      <c r="J4" s="8">
        <f t="shared" ref="J4:J24" si="3">I4*$D$13</f>
        <v>0</v>
      </c>
      <c r="K4" s="7"/>
      <c r="L4" s="7">
        <v>0</v>
      </c>
      <c r="M4" s="8">
        <f t="shared" ref="M4:M24" si="4">$E$5*L4</f>
        <v>0</v>
      </c>
      <c r="N4" s="8">
        <f t="shared" ref="N4:N24" si="5">M4*$B$13</f>
        <v>0</v>
      </c>
      <c r="O4" s="8">
        <f t="shared" ref="O4:O24" si="6">N4*$C$13</f>
        <v>0</v>
      </c>
      <c r="P4" s="8">
        <f t="shared" ref="P4:P24" si="7">O4*$D$13</f>
        <v>0</v>
      </c>
      <c r="Q4" s="7">
        <f t="shared" ref="Q4:Q24" si="8">F4*$B$7</f>
        <v>0</v>
      </c>
      <c r="R4" s="7">
        <f t="shared" ref="R4:R24" si="9">F4*(1-$B$7)</f>
        <v>0</v>
      </c>
    </row>
    <row r="5" spans="1:18" ht="15.75" x14ac:dyDescent="0.25">
      <c r="A5" s="17" t="s">
        <v>125</v>
      </c>
      <c r="B5" s="26"/>
      <c r="E5" s="1">
        <v>0.9274</v>
      </c>
      <c r="F5">
        <v>0.5</v>
      </c>
      <c r="G5" s="5">
        <f t="shared" si="0"/>
        <v>0.48565000000000003</v>
      </c>
      <c r="H5" s="5">
        <f t="shared" si="1"/>
        <v>0.46136749999999999</v>
      </c>
      <c r="I5" s="5">
        <f t="shared" si="2"/>
        <v>2.3068375000000002E-2</v>
      </c>
      <c r="J5" s="5">
        <f t="shared" si="3"/>
        <v>0</v>
      </c>
      <c r="L5">
        <v>0.5</v>
      </c>
      <c r="M5" s="5">
        <f t="shared" si="4"/>
        <v>0.4637</v>
      </c>
      <c r="N5" s="5">
        <f t="shared" si="5"/>
        <v>0.44051499999999999</v>
      </c>
      <c r="O5" s="5">
        <f t="shared" si="6"/>
        <v>2.202575E-2</v>
      </c>
      <c r="P5" s="5">
        <f t="shared" si="7"/>
        <v>0</v>
      </c>
      <c r="Q5">
        <f t="shared" si="8"/>
        <v>0.4</v>
      </c>
      <c r="R5">
        <f t="shared" si="9"/>
        <v>9.9999999999999978E-2</v>
      </c>
    </row>
    <row r="6" spans="1:18" ht="15.75" x14ac:dyDescent="0.25">
      <c r="A6" s="27"/>
      <c r="B6" s="28"/>
      <c r="F6" s="7">
        <v>1</v>
      </c>
      <c r="G6" s="8">
        <f t="shared" si="0"/>
        <v>0.97130000000000005</v>
      </c>
      <c r="H6" s="8">
        <f t="shared" si="1"/>
        <v>0.92273499999999997</v>
      </c>
      <c r="I6" s="8">
        <f t="shared" si="2"/>
        <v>4.6136750000000004E-2</v>
      </c>
      <c r="J6" s="8">
        <f t="shared" si="3"/>
        <v>0</v>
      </c>
      <c r="K6" s="7"/>
      <c r="L6" s="7">
        <v>1</v>
      </c>
      <c r="M6" s="8">
        <f t="shared" si="4"/>
        <v>0.9274</v>
      </c>
      <c r="N6" s="8">
        <f t="shared" si="5"/>
        <v>0.88102999999999998</v>
      </c>
      <c r="O6" s="8">
        <f t="shared" si="6"/>
        <v>4.40515E-2</v>
      </c>
      <c r="P6" s="8">
        <f t="shared" si="7"/>
        <v>0</v>
      </c>
      <c r="Q6" s="7">
        <f t="shared" si="8"/>
        <v>0.8</v>
      </c>
      <c r="R6" s="7">
        <f t="shared" si="9"/>
        <v>0.19999999999999996</v>
      </c>
    </row>
    <row r="7" spans="1:18" x14ac:dyDescent="0.25">
      <c r="A7" t="s">
        <v>112</v>
      </c>
      <c r="B7" s="1">
        <f>EVInputs!B10/100</f>
        <v>0.8</v>
      </c>
      <c r="F7">
        <v>1.5</v>
      </c>
      <c r="G7" s="5">
        <f t="shared" si="0"/>
        <v>1.45695</v>
      </c>
      <c r="H7" s="5">
        <f t="shared" si="1"/>
        <v>1.3841025</v>
      </c>
      <c r="I7" s="5">
        <f t="shared" si="2"/>
        <v>6.9205125000000006E-2</v>
      </c>
      <c r="J7" s="5">
        <f t="shared" si="3"/>
        <v>0</v>
      </c>
      <c r="L7">
        <v>1.5</v>
      </c>
      <c r="M7" s="5">
        <f t="shared" si="4"/>
        <v>1.3911</v>
      </c>
      <c r="N7" s="5">
        <f t="shared" si="5"/>
        <v>1.321545</v>
      </c>
      <c r="O7" s="5">
        <f t="shared" si="6"/>
        <v>6.6077250000000004E-2</v>
      </c>
      <c r="P7" s="5">
        <f t="shared" si="7"/>
        <v>0</v>
      </c>
      <c r="Q7">
        <f t="shared" si="8"/>
        <v>1.2000000000000002</v>
      </c>
      <c r="R7">
        <f t="shared" si="9"/>
        <v>0.29999999999999993</v>
      </c>
    </row>
    <row r="8" spans="1:18" x14ac:dyDescent="0.25">
      <c r="F8">
        <v>2</v>
      </c>
      <c r="G8" s="5">
        <f t="shared" si="0"/>
        <v>1.9426000000000001</v>
      </c>
      <c r="H8" s="5">
        <f t="shared" si="1"/>
        <v>1.8454699999999999</v>
      </c>
      <c r="I8" s="5">
        <f t="shared" si="2"/>
        <v>9.2273500000000008E-2</v>
      </c>
      <c r="J8" s="5">
        <f t="shared" si="3"/>
        <v>0</v>
      </c>
      <c r="L8">
        <v>2</v>
      </c>
      <c r="M8" s="5">
        <f t="shared" si="4"/>
        <v>1.8548</v>
      </c>
      <c r="N8" s="5">
        <f t="shared" si="5"/>
        <v>1.76206</v>
      </c>
      <c r="O8" s="5">
        <f t="shared" si="6"/>
        <v>8.8103000000000001E-2</v>
      </c>
      <c r="P8" s="5">
        <f t="shared" si="7"/>
        <v>0</v>
      </c>
      <c r="Q8">
        <f t="shared" si="8"/>
        <v>1.6</v>
      </c>
      <c r="R8">
        <f t="shared" si="9"/>
        <v>0.39999999999999991</v>
      </c>
    </row>
    <row r="9" spans="1:18" x14ac:dyDescent="0.25">
      <c r="A9" s="10" t="s">
        <v>89</v>
      </c>
      <c r="F9">
        <v>2.5</v>
      </c>
      <c r="G9" s="5">
        <f t="shared" si="0"/>
        <v>2.4282500000000002</v>
      </c>
      <c r="H9" s="5">
        <f t="shared" si="1"/>
        <v>2.3068375000000003</v>
      </c>
      <c r="I9" s="5">
        <f t="shared" si="2"/>
        <v>0.11534187500000002</v>
      </c>
      <c r="J9" s="5">
        <f t="shared" si="3"/>
        <v>0</v>
      </c>
      <c r="L9">
        <v>2.5</v>
      </c>
      <c r="M9" s="5">
        <f t="shared" si="4"/>
        <v>2.3185000000000002</v>
      </c>
      <c r="N9" s="5">
        <f t="shared" si="5"/>
        <v>2.2025749999999999</v>
      </c>
      <c r="O9" s="5">
        <f t="shared" si="6"/>
        <v>0.11012875</v>
      </c>
      <c r="P9" s="5">
        <f t="shared" si="7"/>
        <v>0</v>
      </c>
      <c r="Q9">
        <f t="shared" si="8"/>
        <v>2</v>
      </c>
      <c r="R9">
        <f t="shared" si="9"/>
        <v>0.49999999999999989</v>
      </c>
    </row>
    <row r="10" spans="1:18" x14ac:dyDescent="0.25">
      <c r="A10" t="s">
        <v>126</v>
      </c>
      <c r="F10">
        <v>3</v>
      </c>
      <c r="G10" s="5">
        <f t="shared" si="0"/>
        <v>2.9138999999999999</v>
      </c>
      <c r="H10" s="5">
        <f t="shared" si="1"/>
        <v>2.768205</v>
      </c>
      <c r="I10" s="5">
        <f t="shared" si="2"/>
        <v>0.13841025000000001</v>
      </c>
      <c r="J10" s="5">
        <f t="shared" si="3"/>
        <v>0</v>
      </c>
      <c r="L10">
        <v>3</v>
      </c>
      <c r="M10" s="5">
        <f t="shared" si="4"/>
        <v>2.7822</v>
      </c>
      <c r="N10" s="5">
        <f t="shared" si="5"/>
        <v>2.6430899999999999</v>
      </c>
      <c r="O10" s="5">
        <f t="shared" si="6"/>
        <v>0.13215450000000001</v>
      </c>
      <c r="P10" s="5">
        <f t="shared" si="7"/>
        <v>0</v>
      </c>
      <c r="Q10">
        <f t="shared" si="8"/>
        <v>2.4000000000000004</v>
      </c>
      <c r="R10">
        <f t="shared" si="9"/>
        <v>0.59999999999999987</v>
      </c>
    </row>
    <row r="11" spans="1:18" x14ac:dyDescent="0.25">
      <c r="F11">
        <v>3.5</v>
      </c>
      <c r="G11" s="5">
        <f t="shared" si="0"/>
        <v>3.3995500000000001</v>
      </c>
      <c r="H11" s="5">
        <f t="shared" si="1"/>
        <v>3.2295724999999997</v>
      </c>
      <c r="I11" s="5">
        <f t="shared" si="2"/>
        <v>0.16147862499999999</v>
      </c>
      <c r="J11" s="5">
        <f t="shared" si="3"/>
        <v>0</v>
      </c>
      <c r="L11">
        <v>3.5</v>
      </c>
      <c r="M11" s="5">
        <f t="shared" si="4"/>
        <v>3.2458999999999998</v>
      </c>
      <c r="N11" s="5">
        <f t="shared" si="5"/>
        <v>3.0836049999999995</v>
      </c>
      <c r="O11" s="5">
        <f t="shared" si="6"/>
        <v>0.15418024999999999</v>
      </c>
      <c r="P11" s="5">
        <f t="shared" si="7"/>
        <v>0</v>
      </c>
      <c r="Q11">
        <f t="shared" si="8"/>
        <v>2.8000000000000003</v>
      </c>
      <c r="R11">
        <f t="shared" si="9"/>
        <v>0.69999999999999984</v>
      </c>
    </row>
    <row r="12" spans="1:18" x14ac:dyDescent="0.25">
      <c r="A12" s="1" t="s">
        <v>88</v>
      </c>
      <c r="B12" s="1" t="s">
        <v>41</v>
      </c>
      <c r="C12" s="1" t="s">
        <v>42</v>
      </c>
      <c r="D12" s="1" t="s">
        <v>43</v>
      </c>
      <c r="F12">
        <v>4</v>
      </c>
      <c r="G12" s="5">
        <f t="shared" si="0"/>
        <v>3.8852000000000002</v>
      </c>
      <c r="H12" s="5">
        <f t="shared" si="1"/>
        <v>3.6909399999999999</v>
      </c>
      <c r="I12" s="5">
        <f t="shared" si="2"/>
        <v>0.18454700000000002</v>
      </c>
      <c r="J12" s="5">
        <f t="shared" si="3"/>
        <v>0</v>
      </c>
      <c r="L12">
        <v>4</v>
      </c>
      <c r="M12" s="5">
        <f t="shared" si="4"/>
        <v>3.7096</v>
      </c>
      <c r="N12" s="5">
        <f t="shared" si="5"/>
        <v>3.5241199999999999</v>
      </c>
      <c r="O12" s="5">
        <f t="shared" si="6"/>
        <v>0.176206</v>
      </c>
      <c r="P12" s="5">
        <f t="shared" si="7"/>
        <v>0</v>
      </c>
      <c r="Q12">
        <f t="shared" si="8"/>
        <v>3.2</v>
      </c>
      <c r="R12">
        <f t="shared" si="9"/>
        <v>0.79999999999999982</v>
      </c>
    </row>
    <row r="13" spans="1:18" x14ac:dyDescent="0.25">
      <c r="A13" s="1" t="s">
        <v>127</v>
      </c>
      <c r="B13" s="1">
        <v>0.95</v>
      </c>
      <c r="C13" s="1">
        <v>0.05</v>
      </c>
      <c r="D13" s="1">
        <v>0</v>
      </c>
      <c r="F13">
        <v>4.5</v>
      </c>
      <c r="G13" s="5">
        <f t="shared" si="0"/>
        <v>4.3708499999999999</v>
      </c>
      <c r="H13" s="5">
        <f t="shared" si="1"/>
        <v>4.1523075</v>
      </c>
      <c r="I13" s="5">
        <f t="shared" si="2"/>
        <v>0.20761537500000002</v>
      </c>
      <c r="J13" s="5">
        <f t="shared" si="3"/>
        <v>0</v>
      </c>
      <c r="L13">
        <v>4.5</v>
      </c>
      <c r="M13" s="5">
        <f t="shared" si="4"/>
        <v>4.1733000000000002</v>
      </c>
      <c r="N13" s="5">
        <f t="shared" si="5"/>
        <v>3.9646349999999999</v>
      </c>
      <c r="O13" s="5">
        <f t="shared" si="6"/>
        <v>0.19823175000000001</v>
      </c>
      <c r="P13" s="5">
        <f t="shared" si="7"/>
        <v>0</v>
      </c>
      <c r="Q13">
        <f t="shared" si="8"/>
        <v>3.6</v>
      </c>
      <c r="R13">
        <f t="shared" si="9"/>
        <v>0.8999999999999998</v>
      </c>
    </row>
    <row r="14" spans="1:18" x14ac:dyDescent="0.25">
      <c r="F14" s="7">
        <v>5</v>
      </c>
      <c r="G14" s="8">
        <f t="shared" si="0"/>
        <v>4.8565000000000005</v>
      </c>
      <c r="H14" s="8">
        <f t="shared" si="1"/>
        <v>4.6136750000000006</v>
      </c>
      <c r="I14" s="8">
        <f t="shared" si="2"/>
        <v>0.23068375000000005</v>
      </c>
      <c r="J14" s="8">
        <f t="shared" si="3"/>
        <v>0</v>
      </c>
      <c r="K14" s="7"/>
      <c r="L14" s="7">
        <v>5</v>
      </c>
      <c r="M14" s="8">
        <f t="shared" si="4"/>
        <v>4.6370000000000005</v>
      </c>
      <c r="N14" s="8">
        <f t="shared" si="5"/>
        <v>4.4051499999999999</v>
      </c>
      <c r="O14" s="8">
        <f t="shared" si="6"/>
        <v>0.22025749999999999</v>
      </c>
      <c r="P14" s="8">
        <f t="shared" si="7"/>
        <v>0</v>
      </c>
      <c r="Q14" s="7">
        <f t="shared" si="8"/>
        <v>4</v>
      </c>
      <c r="R14" s="7">
        <f t="shared" si="9"/>
        <v>0.99999999999999978</v>
      </c>
    </row>
    <row r="15" spans="1:18" x14ac:dyDescent="0.25">
      <c r="F15">
        <v>5.5</v>
      </c>
      <c r="G15" s="5">
        <f t="shared" si="0"/>
        <v>5.3421500000000002</v>
      </c>
      <c r="H15" s="5">
        <f t="shared" si="1"/>
        <v>5.0750425000000003</v>
      </c>
      <c r="I15" s="5">
        <f t="shared" si="2"/>
        <v>0.25375212500000005</v>
      </c>
      <c r="J15" s="5">
        <f t="shared" si="3"/>
        <v>0</v>
      </c>
      <c r="L15">
        <v>5.5</v>
      </c>
      <c r="M15" s="5">
        <f t="shared" si="4"/>
        <v>5.1006999999999998</v>
      </c>
      <c r="N15" s="5">
        <f t="shared" si="5"/>
        <v>4.8456649999999994</v>
      </c>
      <c r="O15" s="5">
        <f t="shared" si="6"/>
        <v>0.24228324999999998</v>
      </c>
      <c r="P15" s="5">
        <f t="shared" si="7"/>
        <v>0</v>
      </c>
      <c r="Q15">
        <f t="shared" si="8"/>
        <v>4.4000000000000004</v>
      </c>
      <c r="R15">
        <f t="shared" si="9"/>
        <v>1.0999999999999996</v>
      </c>
    </row>
    <row r="16" spans="1:18" x14ac:dyDescent="0.25">
      <c r="F16">
        <v>6</v>
      </c>
      <c r="G16" s="5">
        <f t="shared" si="0"/>
        <v>5.8277999999999999</v>
      </c>
      <c r="H16" s="5">
        <f t="shared" si="1"/>
        <v>5.5364100000000001</v>
      </c>
      <c r="I16" s="5">
        <f t="shared" si="2"/>
        <v>0.27682050000000002</v>
      </c>
      <c r="J16" s="5">
        <f t="shared" si="3"/>
        <v>0</v>
      </c>
      <c r="L16">
        <v>6</v>
      </c>
      <c r="M16" s="5">
        <f t="shared" si="4"/>
        <v>5.5644</v>
      </c>
      <c r="N16" s="5">
        <f t="shared" si="5"/>
        <v>5.2861799999999999</v>
      </c>
      <c r="O16" s="5">
        <f t="shared" si="6"/>
        <v>0.26430900000000002</v>
      </c>
      <c r="P16" s="5">
        <f t="shared" si="7"/>
        <v>0</v>
      </c>
      <c r="Q16">
        <f t="shared" si="8"/>
        <v>4.8000000000000007</v>
      </c>
      <c r="R16">
        <f t="shared" si="9"/>
        <v>1.1999999999999997</v>
      </c>
    </row>
    <row r="17" spans="6:18" x14ac:dyDescent="0.25">
      <c r="F17">
        <v>6.5</v>
      </c>
      <c r="G17" s="5">
        <f t="shared" si="0"/>
        <v>6.3134500000000005</v>
      </c>
      <c r="H17" s="5">
        <f t="shared" si="1"/>
        <v>5.9977774999999998</v>
      </c>
      <c r="I17" s="5">
        <f t="shared" si="2"/>
        <v>0.299888875</v>
      </c>
      <c r="J17" s="5">
        <f t="shared" si="3"/>
        <v>0</v>
      </c>
      <c r="L17">
        <v>6.5</v>
      </c>
      <c r="M17" s="5">
        <f t="shared" si="4"/>
        <v>6.0281000000000002</v>
      </c>
      <c r="N17" s="5">
        <f t="shared" si="5"/>
        <v>5.7266950000000003</v>
      </c>
      <c r="O17" s="5">
        <f t="shared" si="6"/>
        <v>0.28633475000000003</v>
      </c>
      <c r="P17" s="5">
        <f t="shared" si="7"/>
        <v>0</v>
      </c>
      <c r="Q17">
        <f t="shared" si="8"/>
        <v>5.2</v>
      </c>
      <c r="R17">
        <f t="shared" si="9"/>
        <v>1.2999999999999998</v>
      </c>
    </row>
    <row r="18" spans="6:18" x14ac:dyDescent="0.25">
      <c r="F18">
        <v>7</v>
      </c>
      <c r="G18" s="5">
        <f t="shared" si="0"/>
        <v>6.7991000000000001</v>
      </c>
      <c r="H18" s="5">
        <f t="shared" si="1"/>
        <v>6.4591449999999995</v>
      </c>
      <c r="I18" s="5">
        <f t="shared" si="2"/>
        <v>0.32295724999999997</v>
      </c>
      <c r="J18" s="5">
        <f t="shared" si="3"/>
        <v>0</v>
      </c>
      <c r="L18">
        <v>7</v>
      </c>
      <c r="M18" s="5">
        <f t="shared" si="4"/>
        <v>6.4917999999999996</v>
      </c>
      <c r="N18" s="5">
        <f t="shared" si="5"/>
        <v>6.167209999999999</v>
      </c>
      <c r="O18" s="5">
        <f t="shared" si="6"/>
        <v>0.30836049999999998</v>
      </c>
      <c r="P18" s="5">
        <f t="shared" si="7"/>
        <v>0</v>
      </c>
      <c r="Q18">
        <f t="shared" si="8"/>
        <v>5.6000000000000005</v>
      </c>
      <c r="R18">
        <f t="shared" si="9"/>
        <v>1.3999999999999997</v>
      </c>
    </row>
    <row r="19" spans="6:18" x14ac:dyDescent="0.25">
      <c r="F19">
        <v>7.5</v>
      </c>
      <c r="G19" s="5">
        <f t="shared" si="0"/>
        <v>7.2847500000000007</v>
      </c>
      <c r="H19" s="5">
        <f t="shared" si="1"/>
        <v>6.9205125000000001</v>
      </c>
      <c r="I19" s="5">
        <f t="shared" si="2"/>
        <v>0.346025625</v>
      </c>
      <c r="J19" s="5">
        <f t="shared" si="3"/>
        <v>0</v>
      </c>
      <c r="L19">
        <v>7.5</v>
      </c>
      <c r="M19" s="5">
        <f t="shared" si="4"/>
        <v>6.9554999999999998</v>
      </c>
      <c r="N19" s="5">
        <f t="shared" si="5"/>
        <v>6.6077249999999994</v>
      </c>
      <c r="O19" s="5">
        <f t="shared" si="6"/>
        <v>0.33038624999999999</v>
      </c>
      <c r="P19" s="5">
        <f t="shared" si="7"/>
        <v>0</v>
      </c>
      <c r="Q19">
        <f t="shared" si="8"/>
        <v>6</v>
      </c>
      <c r="R19">
        <f t="shared" si="9"/>
        <v>1.4999999999999996</v>
      </c>
    </row>
    <row r="20" spans="6:18" x14ac:dyDescent="0.25">
      <c r="F20">
        <v>8</v>
      </c>
      <c r="G20" s="5">
        <f t="shared" si="0"/>
        <v>7.7704000000000004</v>
      </c>
      <c r="H20" s="5">
        <f t="shared" si="1"/>
        <v>7.3818799999999998</v>
      </c>
      <c r="I20" s="5">
        <f t="shared" si="2"/>
        <v>0.36909400000000003</v>
      </c>
      <c r="J20" s="5">
        <f t="shared" si="3"/>
        <v>0</v>
      </c>
      <c r="L20">
        <v>8</v>
      </c>
      <c r="M20" s="5">
        <f t="shared" si="4"/>
        <v>7.4192</v>
      </c>
      <c r="N20" s="5">
        <f t="shared" si="5"/>
        <v>7.0482399999999998</v>
      </c>
      <c r="O20" s="5">
        <f t="shared" si="6"/>
        <v>0.352412</v>
      </c>
      <c r="P20" s="5">
        <f t="shared" si="7"/>
        <v>0</v>
      </c>
      <c r="Q20">
        <f t="shared" si="8"/>
        <v>6.4</v>
      </c>
      <c r="R20">
        <f t="shared" si="9"/>
        <v>1.5999999999999996</v>
      </c>
    </row>
    <row r="21" spans="6:18" x14ac:dyDescent="0.25">
      <c r="F21">
        <v>8.5</v>
      </c>
      <c r="G21" s="5">
        <f t="shared" si="0"/>
        <v>8.2560500000000001</v>
      </c>
      <c r="H21" s="5">
        <f t="shared" si="1"/>
        <v>7.8432474999999995</v>
      </c>
      <c r="I21" s="5">
        <f t="shared" si="2"/>
        <v>0.39216237500000001</v>
      </c>
      <c r="J21" s="5">
        <f t="shared" si="3"/>
        <v>0</v>
      </c>
      <c r="L21">
        <v>8.5</v>
      </c>
      <c r="M21" s="5">
        <f t="shared" si="4"/>
        <v>7.8829000000000002</v>
      </c>
      <c r="N21" s="5">
        <f t="shared" si="5"/>
        <v>7.4887550000000003</v>
      </c>
      <c r="O21" s="5">
        <f t="shared" si="6"/>
        <v>0.37443775000000001</v>
      </c>
      <c r="P21" s="5">
        <f t="shared" si="7"/>
        <v>0</v>
      </c>
      <c r="Q21">
        <f t="shared" si="8"/>
        <v>6.8000000000000007</v>
      </c>
      <c r="R21">
        <f t="shared" si="9"/>
        <v>1.6999999999999997</v>
      </c>
    </row>
    <row r="22" spans="6:18" x14ac:dyDescent="0.25">
      <c r="F22">
        <v>9</v>
      </c>
      <c r="G22" s="5">
        <f t="shared" si="0"/>
        <v>8.7416999999999998</v>
      </c>
      <c r="H22" s="5">
        <f t="shared" si="1"/>
        <v>8.3046150000000001</v>
      </c>
      <c r="I22" s="5">
        <f t="shared" si="2"/>
        <v>0.41523075000000004</v>
      </c>
      <c r="J22" s="5">
        <f t="shared" si="3"/>
        <v>0</v>
      </c>
      <c r="L22">
        <v>9</v>
      </c>
      <c r="M22" s="5">
        <f t="shared" si="4"/>
        <v>8.3466000000000005</v>
      </c>
      <c r="N22" s="5">
        <f t="shared" si="5"/>
        <v>7.9292699999999998</v>
      </c>
      <c r="O22" s="5">
        <f t="shared" si="6"/>
        <v>0.39646350000000002</v>
      </c>
      <c r="P22" s="5">
        <f t="shared" si="7"/>
        <v>0</v>
      </c>
      <c r="Q22">
        <f t="shared" si="8"/>
        <v>7.2</v>
      </c>
      <c r="R22">
        <f t="shared" si="9"/>
        <v>1.7999999999999996</v>
      </c>
    </row>
    <row r="23" spans="6:18" x14ac:dyDescent="0.25">
      <c r="F23">
        <v>9.5</v>
      </c>
      <c r="G23" s="5">
        <f t="shared" si="0"/>
        <v>9.2273500000000013</v>
      </c>
      <c r="H23" s="5">
        <f t="shared" si="1"/>
        <v>8.7659825000000016</v>
      </c>
      <c r="I23" s="5">
        <f t="shared" si="2"/>
        <v>0.43829912500000012</v>
      </c>
      <c r="J23" s="5">
        <f t="shared" si="3"/>
        <v>0</v>
      </c>
      <c r="L23">
        <v>9.5</v>
      </c>
      <c r="M23" s="5">
        <f t="shared" si="4"/>
        <v>8.8102999999999998</v>
      </c>
      <c r="N23" s="5">
        <f t="shared" si="5"/>
        <v>8.3697850000000003</v>
      </c>
      <c r="O23" s="5">
        <f t="shared" si="6"/>
        <v>0.41848925000000003</v>
      </c>
      <c r="P23" s="5">
        <f t="shared" si="7"/>
        <v>0</v>
      </c>
      <c r="Q23">
        <f t="shared" si="8"/>
        <v>7.6000000000000005</v>
      </c>
      <c r="R23">
        <f t="shared" si="9"/>
        <v>1.8999999999999995</v>
      </c>
    </row>
    <row r="24" spans="6:18" x14ac:dyDescent="0.25">
      <c r="F24" s="7">
        <v>10</v>
      </c>
      <c r="G24" s="8">
        <f t="shared" si="0"/>
        <v>9.713000000000001</v>
      </c>
      <c r="H24" s="8">
        <f t="shared" si="1"/>
        <v>9.2273500000000013</v>
      </c>
      <c r="I24" s="8">
        <f t="shared" si="2"/>
        <v>0.4613675000000001</v>
      </c>
      <c r="J24" s="8">
        <f t="shared" si="3"/>
        <v>0</v>
      </c>
      <c r="K24" s="7"/>
      <c r="L24" s="7">
        <v>10</v>
      </c>
      <c r="M24" s="8">
        <f t="shared" si="4"/>
        <v>9.2740000000000009</v>
      </c>
      <c r="N24" s="8">
        <f t="shared" si="5"/>
        <v>8.8102999999999998</v>
      </c>
      <c r="O24" s="8">
        <f t="shared" si="6"/>
        <v>0.44051499999999999</v>
      </c>
      <c r="P24" s="8">
        <f t="shared" si="7"/>
        <v>0</v>
      </c>
      <c r="Q24" s="7">
        <f t="shared" si="8"/>
        <v>8</v>
      </c>
      <c r="R24" s="7">
        <f t="shared" si="9"/>
        <v>1.9999999999999996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opLeftCell="A21" zoomScaleNormal="100" workbookViewId="0">
      <selection activeCell="F49" sqref="F49"/>
    </sheetView>
  </sheetViews>
  <sheetFormatPr defaultRowHeight="15" x14ac:dyDescent="0.25"/>
  <cols>
    <col min="1" max="1" width="11.42578125"/>
    <col min="2" max="2" width="20"/>
    <col min="3" max="3" width="8.5703125"/>
    <col min="4" max="4" width="11.28515625"/>
    <col min="5" max="5" width="8.5703125"/>
    <col min="6" max="6" width="10.42578125"/>
    <col min="7" max="7" width="11.7109375"/>
    <col min="8" max="8" width="12.42578125"/>
    <col min="10" max="10" width="12"/>
    <col min="11" max="11" width="12.140625"/>
    <col min="12" max="12" width="12"/>
    <col min="13" max="1024" width="8.5703125"/>
  </cols>
  <sheetData>
    <row r="1" spans="1:22" x14ac:dyDescent="0.25">
      <c r="A1" s="29" t="s">
        <v>128</v>
      </c>
      <c r="F1" s="29" t="s">
        <v>129</v>
      </c>
      <c r="G1" s="29"/>
      <c r="H1" s="29"/>
      <c r="J1" t="s">
        <v>45</v>
      </c>
      <c r="M1" t="s">
        <v>46</v>
      </c>
      <c r="P1" t="s">
        <v>47</v>
      </c>
    </row>
    <row r="2" spans="1:22" x14ac:dyDescent="0.25">
      <c r="E2" t="s">
        <v>100</v>
      </c>
      <c r="F2" s="6" t="s">
        <v>28</v>
      </c>
      <c r="G2" s="6" t="s">
        <v>130</v>
      </c>
      <c r="H2" s="6" t="s">
        <v>29</v>
      </c>
      <c r="I2" t="s">
        <v>323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319</v>
      </c>
      <c r="T2" t="s">
        <v>320</v>
      </c>
      <c r="U2" t="s">
        <v>321</v>
      </c>
      <c r="V2" t="s">
        <v>322</v>
      </c>
    </row>
    <row r="3" spans="1:22" x14ac:dyDescent="0.25">
      <c r="A3" t="s">
        <v>121</v>
      </c>
      <c r="E3" s="48">
        <v>0</v>
      </c>
      <c r="F3" s="59">
        <f>$C$4*E3</f>
        <v>0</v>
      </c>
      <c r="G3" s="59">
        <f t="shared" ref="G3:G24" si="0">$C$5*E3</f>
        <v>0</v>
      </c>
      <c r="H3" s="59">
        <f t="shared" ref="H3:H24" si="1">$C$6*E3</f>
        <v>0</v>
      </c>
      <c r="I3" s="51">
        <f>SUM(F3:H3)</f>
        <v>0</v>
      </c>
      <c r="J3" s="59">
        <f>$B$20*F3</f>
        <v>0</v>
      </c>
      <c r="K3" s="59">
        <f>$B$21*G3</f>
        <v>0</v>
      </c>
      <c r="L3" s="59">
        <f>$B$22*H3</f>
        <v>0</v>
      </c>
      <c r="M3" s="59">
        <f>$C$20*F3</f>
        <v>0</v>
      </c>
      <c r="N3" s="59">
        <f>$C$21*G3</f>
        <v>0</v>
      </c>
      <c r="O3" s="59">
        <f>$C$22*H3</f>
        <v>0</v>
      </c>
      <c r="P3" s="59">
        <f>$D$20*F3</f>
        <v>0</v>
      </c>
      <c r="Q3" s="59">
        <f>$D$21*G3</f>
        <v>0</v>
      </c>
      <c r="R3" s="59">
        <f>$D$22*H3</f>
        <v>0</v>
      </c>
      <c r="S3" s="60">
        <f t="shared" ref="S3:S24" si="2">SUM(J3:L3)</f>
        <v>0</v>
      </c>
      <c r="T3" s="60">
        <f t="shared" ref="T3:T24" si="3">SUM(M3:O3)</f>
        <v>0</v>
      </c>
      <c r="U3" s="60">
        <f t="shared" ref="U3:U24" si="4">SUM(P3:R3)</f>
        <v>0</v>
      </c>
      <c r="V3" s="60">
        <f>SUM(S3:U3)</f>
        <v>0</v>
      </c>
    </row>
    <row r="4" spans="1:22" x14ac:dyDescent="0.25">
      <c r="B4" t="s">
        <v>140</v>
      </c>
      <c r="C4">
        <v>0.82589999999999997</v>
      </c>
      <c r="E4" s="48">
        <v>0</v>
      </c>
      <c r="F4" s="59">
        <f t="shared" ref="F4:F24" si="5">$C$4*E4</f>
        <v>0</v>
      </c>
      <c r="G4" s="59">
        <f t="shared" si="0"/>
        <v>0</v>
      </c>
      <c r="H4" s="59">
        <f t="shared" si="1"/>
        <v>0</v>
      </c>
      <c r="I4" s="51">
        <f t="shared" ref="I4:I48" si="6">SUM(F4:H4)</f>
        <v>0</v>
      </c>
      <c r="J4" s="59">
        <f t="shared" ref="J4:J24" si="7">$B$20*F4</f>
        <v>0</v>
      </c>
      <c r="K4" s="59">
        <f t="shared" ref="K4:K24" si="8">$B$21*G4</f>
        <v>0</v>
      </c>
      <c r="L4" s="59">
        <f t="shared" ref="L4:L24" si="9">$B$22*H4</f>
        <v>0</v>
      </c>
      <c r="M4" s="59">
        <f t="shared" ref="M4:M24" si="10">$C$20*F4</f>
        <v>0</v>
      </c>
      <c r="N4" s="59">
        <f t="shared" ref="N4:N24" si="11">$C$21*G4</f>
        <v>0</v>
      </c>
      <c r="O4" s="59">
        <f t="shared" ref="O4:O24" si="12">$C$22*H4</f>
        <v>0</v>
      </c>
      <c r="P4" s="59">
        <f t="shared" ref="P4:P24" si="13">$D$20*F4</f>
        <v>0</v>
      </c>
      <c r="Q4" s="59">
        <f t="shared" ref="Q4:Q24" si="14">$D$21*G4</f>
        <v>0</v>
      </c>
      <c r="R4" s="59">
        <f t="shared" ref="R4:R24" si="15">$D$22*H4</f>
        <v>0</v>
      </c>
      <c r="S4" s="60">
        <f t="shared" si="2"/>
        <v>0</v>
      </c>
      <c r="T4" s="60">
        <f t="shared" si="3"/>
        <v>0</v>
      </c>
      <c r="U4" s="60">
        <f t="shared" si="4"/>
        <v>0</v>
      </c>
      <c r="V4" s="60">
        <f t="shared" ref="V4:V24" si="16">SUM(S4:U4)</f>
        <v>0</v>
      </c>
    </row>
    <row r="5" spans="1:22" x14ac:dyDescent="0.25">
      <c r="B5" t="s">
        <v>141</v>
      </c>
      <c r="C5">
        <v>0.37269999999999998</v>
      </c>
      <c r="E5">
        <v>0</v>
      </c>
      <c r="F5" s="35">
        <f t="shared" si="5"/>
        <v>0</v>
      </c>
      <c r="G5" s="35">
        <f t="shared" si="0"/>
        <v>0</v>
      </c>
      <c r="H5" s="35">
        <f t="shared" si="1"/>
        <v>0</v>
      </c>
      <c r="I5">
        <f t="shared" si="6"/>
        <v>0</v>
      </c>
      <c r="J5" s="4">
        <f t="shared" si="7"/>
        <v>0</v>
      </c>
      <c r="K5" s="4">
        <f t="shared" si="8"/>
        <v>0</v>
      </c>
      <c r="L5" s="4">
        <f t="shared" si="9"/>
        <v>0</v>
      </c>
      <c r="M5" s="4">
        <f t="shared" si="10"/>
        <v>0</v>
      </c>
      <c r="N5" s="4">
        <f t="shared" si="11"/>
        <v>0</v>
      </c>
      <c r="O5" s="4">
        <f t="shared" si="12"/>
        <v>0</v>
      </c>
      <c r="P5" s="4">
        <f t="shared" si="13"/>
        <v>0</v>
      </c>
      <c r="Q5" s="4">
        <f t="shared" si="14"/>
        <v>0</v>
      </c>
      <c r="R5" s="4">
        <f t="shared" si="15"/>
        <v>0</v>
      </c>
      <c r="S5" s="4">
        <f t="shared" si="2"/>
        <v>0</v>
      </c>
      <c r="T5" s="4">
        <f t="shared" si="3"/>
        <v>0</v>
      </c>
      <c r="U5" s="4">
        <f t="shared" si="4"/>
        <v>0</v>
      </c>
      <c r="V5" s="4">
        <f t="shared" si="16"/>
        <v>0</v>
      </c>
    </row>
    <row r="6" spans="1:22" x14ac:dyDescent="0.25">
      <c r="B6" t="s">
        <v>142</v>
      </c>
      <c r="C6">
        <v>0.57250000000000001</v>
      </c>
      <c r="E6">
        <v>0</v>
      </c>
      <c r="F6" s="35">
        <f t="shared" si="5"/>
        <v>0</v>
      </c>
      <c r="G6" s="35">
        <f t="shared" si="0"/>
        <v>0</v>
      </c>
      <c r="H6" s="35">
        <f t="shared" si="1"/>
        <v>0</v>
      </c>
      <c r="I6">
        <f t="shared" si="6"/>
        <v>0</v>
      </c>
      <c r="J6" s="4">
        <f t="shared" si="7"/>
        <v>0</v>
      </c>
      <c r="K6" s="4">
        <f t="shared" si="8"/>
        <v>0</v>
      </c>
      <c r="L6" s="4">
        <f t="shared" si="9"/>
        <v>0</v>
      </c>
      <c r="M6" s="4">
        <f t="shared" si="10"/>
        <v>0</v>
      </c>
      <c r="N6" s="4">
        <f t="shared" si="11"/>
        <v>0</v>
      </c>
      <c r="O6" s="4">
        <f t="shared" si="12"/>
        <v>0</v>
      </c>
      <c r="P6" s="4">
        <f t="shared" si="13"/>
        <v>0</v>
      </c>
      <c r="Q6" s="4">
        <f t="shared" si="14"/>
        <v>0</v>
      </c>
      <c r="R6" s="4">
        <f t="shared" si="15"/>
        <v>0</v>
      </c>
      <c r="S6" s="4">
        <f t="shared" si="2"/>
        <v>0</v>
      </c>
      <c r="T6" s="4">
        <f t="shared" si="3"/>
        <v>0</v>
      </c>
      <c r="U6" s="4">
        <f t="shared" si="4"/>
        <v>0</v>
      </c>
      <c r="V6" s="4">
        <f t="shared" si="16"/>
        <v>0</v>
      </c>
    </row>
    <row r="7" spans="1:22" x14ac:dyDescent="0.25">
      <c r="E7">
        <v>0</v>
      </c>
      <c r="F7" s="35">
        <f t="shared" si="5"/>
        <v>0</v>
      </c>
      <c r="G7" s="35">
        <f t="shared" si="0"/>
        <v>0</v>
      </c>
      <c r="H7" s="35">
        <f t="shared" si="1"/>
        <v>0</v>
      </c>
      <c r="I7">
        <f t="shared" si="6"/>
        <v>0</v>
      </c>
      <c r="J7" s="4">
        <f t="shared" si="7"/>
        <v>0</v>
      </c>
      <c r="K7" s="4">
        <f t="shared" si="8"/>
        <v>0</v>
      </c>
      <c r="L7" s="4">
        <f t="shared" si="9"/>
        <v>0</v>
      </c>
      <c r="M7" s="4">
        <f t="shared" si="10"/>
        <v>0</v>
      </c>
      <c r="N7" s="4">
        <f t="shared" si="11"/>
        <v>0</v>
      </c>
      <c r="O7" s="4">
        <f t="shared" si="12"/>
        <v>0</v>
      </c>
      <c r="P7" s="4">
        <f t="shared" si="13"/>
        <v>0</v>
      </c>
      <c r="Q7" s="4">
        <f t="shared" si="14"/>
        <v>0</v>
      </c>
      <c r="R7" s="4">
        <f t="shared" si="15"/>
        <v>0</v>
      </c>
      <c r="S7" s="4">
        <f t="shared" si="2"/>
        <v>0</v>
      </c>
      <c r="T7" s="4">
        <f t="shared" si="3"/>
        <v>0</v>
      </c>
      <c r="U7" s="4">
        <f t="shared" si="4"/>
        <v>0</v>
      </c>
      <c r="V7" s="4">
        <f t="shared" si="16"/>
        <v>0</v>
      </c>
    </row>
    <row r="8" spans="1:22" x14ac:dyDescent="0.25">
      <c r="A8" t="s">
        <v>113</v>
      </c>
      <c r="B8" t="s">
        <v>143</v>
      </c>
      <c r="C8" t="s">
        <v>120</v>
      </c>
      <c r="E8">
        <v>0</v>
      </c>
      <c r="F8" s="35">
        <f t="shared" si="5"/>
        <v>0</v>
      </c>
      <c r="G8" s="35">
        <f t="shared" si="0"/>
        <v>0</v>
      </c>
      <c r="H8" s="35">
        <f t="shared" si="1"/>
        <v>0</v>
      </c>
      <c r="I8">
        <f t="shared" si="6"/>
        <v>0</v>
      </c>
      <c r="J8" s="4">
        <f t="shared" si="7"/>
        <v>0</v>
      </c>
      <c r="K8" s="4">
        <f t="shared" si="8"/>
        <v>0</v>
      </c>
      <c r="L8" s="4">
        <f t="shared" si="9"/>
        <v>0</v>
      </c>
      <c r="M8" s="4">
        <f t="shared" si="10"/>
        <v>0</v>
      </c>
      <c r="N8" s="4">
        <f t="shared" si="11"/>
        <v>0</v>
      </c>
      <c r="O8" s="4">
        <f t="shared" si="12"/>
        <v>0</v>
      </c>
      <c r="P8" s="4">
        <f t="shared" si="13"/>
        <v>0</v>
      </c>
      <c r="Q8" s="4">
        <f t="shared" si="14"/>
        <v>0</v>
      </c>
      <c r="R8" s="4">
        <f t="shared" si="15"/>
        <v>0</v>
      </c>
      <c r="S8" s="4">
        <f t="shared" si="2"/>
        <v>0</v>
      </c>
      <c r="T8" s="4">
        <f t="shared" si="3"/>
        <v>0</v>
      </c>
      <c r="U8" s="4">
        <f t="shared" si="4"/>
        <v>0</v>
      </c>
      <c r="V8" s="4">
        <f t="shared" si="16"/>
        <v>0</v>
      </c>
    </row>
    <row r="9" spans="1:22" x14ac:dyDescent="0.25">
      <c r="A9" t="s">
        <v>144</v>
      </c>
      <c r="B9" t="s">
        <v>145</v>
      </c>
      <c r="C9">
        <v>0.84689999999999999</v>
      </c>
      <c r="E9">
        <v>0</v>
      </c>
      <c r="F9" s="35">
        <f t="shared" si="5"/>
        <v>0</v>
      </c>
      <c r="G9" s="35">
        <f t="shared" si="0"/>
        <v>0</v>
      </c>
      <c r="H9" s="35">
        <f t="shared" si="1"/>
        <v>0</v>
      </c>
      <c r="I9">
        <f t="shared" si="6"/>
        <v>0</v>
      </c>
      <c r="J9" s="4">
        <f t="shared" si="7"/>
        <v>0</v>
      </c>
      <c r="K9" s="4">
        <f t="shared" si="8"/>
        <v>0</v>
      </c>
      <c r="L9" s="4">
        <f t="shared" si="9"/>
        <v>0</v>
      </c>
      <c r="M9" s="4">
        <f t="shared" si="10"/>
        <v>0</v>
      </c>
      <c r="N9" s="4">
        <f t="shared" si="11"/>
        <v>0</v>
      </c>
      <c r="O9" s="4">
        <f t="shared" si="12"/>
        <v>0</v>
      </c>
      <c r="P9" s="4">
        <f t="shared" si="13"/>
        <v>0</v>
      </c>
      <c r="Q9" s="4">
        <f t="shared" si="14"/>
        <v>0</v>
      </c>
      <c r="R9" s="4">
        <f t="shared" si="15"/>
        <v>0</v>
      </c>
      <c r="S9" s="4">
        <f t="shared" si="2"/>
        <v>0</v>
      </c>
      <c r="T9" s="4">
        <f t="shared" si="3"/>
        <v>0</v>
      </c>
      <c r="U9" s="4">
        <f t="shared" si="4"/>
        <v>0</v>
      </c>
      <c r="V9" s="4">
        <f t="shared" si="16"/>
        <v>0</v>
      </c>
    </row>
    <row r="10" spans="1:22" x14ac:dyDescent="0.25">
      <c r="A10" t="s">
        <v>146</v>
      </c>
      <c r="B10" t="s">
        <v>147</v>
      </c>
      <c r="C10">
        <v>0.84689999999999999</v>
      </c>
      <c r="E10">
        <v>0</v>
      </c>
      <c r="F10" s="35">
        <f t="shared" si="5"/>
        <v>0</v>
      </c>
      <c r="G10" s="35">
        <f t="shared" si="0"/>
        <v>0</v>
      </c>
      <c r="H10" s="35">
        <f t="shared" si="1"/>
        <v>0</v>
      </c>
      <c r="I10">
        <f t="shared" si="6"/>
        <v>0</v>
      </c>
      <c r="J10" s="4">
        <f t="shared" si="7"/>
        <v>0</v>
      </c>
      <c r="K10" s="4">
        <f t="shared" si="8"/>
        <v>0</v>
      </c>
      <c r="L10" s="4">
        <f t="shared" si="9"/>
        <v>0</v>
      </c>
      <c r="M10" s="4">
        <f t="shared" si="10"/>
        <v>0</v>
      </c>
      <c r="N10" s="4">
        <f t="shared" si="11"/>
        <v>0</v>
      </c>
      <c r="O10" s="4">
        <f t="shared" si="12"/>
        <v>0</v>
      </c>
      <c r="P10" s="4">
        <f t="shared" si="13"/>
        <v>0</v>
      </c>
      <c r="Q10" s="4">
        <f t="shared" si="14"/>
        <v>0</v>
      </c>
      <c r="R10" s="4">
        <f t="shared" si="15"/>
        <v>0</v>
      </c>
      <c r="S10" s="4">
        <f t="shared" si="2"/>
        <v>0</v>
      </c>
      <c r="T10" s="4">
        <f t="shared" si="3"/>
        <v>0</v>
      </c>
      <c r="U10" s="4">
        <f t="shared" si="4"/>
        <v>0</v>
      </c>
      <c r="V10" s="4">
        <f t="shared" si="16"/>
        <v>0</v>
      </c>
    </row>
    <row r="11" spans="1:22" x14ac:dyDescent="0.25">
      <c r="A11" t="s">
        <v>148</v>
      </c>
      <c r="B11" t="s">
        <v>149</v>
      </c>
      <c r="C11">
        <v>0.7127</v>
      </c>
      <c r="E11">
        <v>0</v>
      </c>
      <c r="F11" s="35">
        <f t="shared" si="5"/>
        <v>0</v>
      </c>
      <c r="G11" s="35">
        <f t="shared" si="0"/>
        <v>0</v>
      </c>
      <c r="H11" s="35">
        <f t="shared" si="1"/>
        <v>0</v>
      </c>
      <c r="I11">
        <f t="shared" si="6"/>
        <v>0</v>
      </c>
      <c r="J11" s="4">
        <f t="shared" si="7"/>
        <v>0</v>
      </c>
      <c r="K11" s="4">
        <f t="shared" si="8"/>
        <v>0</v>
      </c>
      <c r="L11" s="4">
        <f t="shared" si="9"/>
        <v>0</v>
      </c>
      <c r="M11" s="4">
        <f t="shared" si="10"/>
        <v>0</v>
      </c>
      <c r="N11" s="4">
        <f t="shared" si="11"/>
        <v>0</v>
      </c>
      <c r="O11" s="4">
        <f t="shared" si="12"/>
        <v>0</v>
      </c>
      <c r="P11" s="4">
        <f t="shared" si="13"/>
        <v>0</v>
      </c>
      <c r="Q11" s="4">
        <f t="shared" si="14"/>
        <v>0</v>
      </c>
      <c r="R11" s="4">
        <f t="shared" si="15"/>
        <v>0</v>
      </c>
      <c r="S11" s="4">
        <f t="shared" si="2"/>
        <v>0</v>
      </c>
      <c r="T11" s="4">
        <f t="shared" si="3"/>
        <v>0</v>
      </c>
      <c r="U11" s="4">
        <f t="shared" si="4"/>
        <v>0</v>
      </c>
      <c r="V11" s="4">
        <f t="shared" si="16"/>
        <v>0</v>
      </c>
    </row>
    <row r="12" spans="1:22" x14ac:dyDescent="0.25">
      <c r="E12">
        <v>0</v>
      </c>
      <c r="F12" s="35">
        <f t="shared" si="5"/>
        <v>0</v>
      </c>
      <c r="G12" s="35">
        <f t="shared" si="0"/>
        <v>0</v>
      </c>
      <c r="H12" s="35">
        <f t="shared" si="1"/>
        <v>0</v>
      </c>
      <c r="I12">
        <f t="shared" si="6"/>
        <v>0</v>
      </c>
      <c r="J12" s="4">
        <f t="shared" si="7"/>
        <v>0</v>
      </c>
      <c r="K12" s="4">
        <f t="shared" si="8"/>
        <v>0</v>
      </c>
      <c r="L12" s="4">
        <f t="shared" si="9"/>
        <v>0</v>
      </c>
      <c r="M12" s="4">
        <f t="shared" si="10"/>
        <v>0</v>
      </c>
      <c r="N12" s="4">
        <f t="shared" si="11"/>
        <v>0</v>
      </c>
      <c r="O12" s="4">
        <f t="shared" si="12"/>
        <v>0</v>
      </c>
      <c r="P12" s="4">
        <f t="shared" si="13"/>
        <v>0</v>
      </c>
      <c r="Q12" s="4">
        <f t="shared" si="14"/>
        <v>0</v>
      </c>
      <c r="R12" s="4">
        <f t="shared" si="15"/>
        <v>0</v>
      </c>
      <c r="S12" s="4">
        <f t="shared" si="2"/>
        <v>0</v>
      </c>
      <c r="T12" s="4">
        <f t="shared" si="3"/>
        <v>0</v>
      </c>
      <c r="U12" s="4">
        <f t="shared" si="4"/>
        <v>0</v>
      </c>
      <c r="V12" s="4">
        <f t="shared" si="16"/>
        <v>0</v>
      </c>
    </row>
    <row r="13" spans="1:22" x14ac:dyDescent="0.25">
      <c r="E13">
        <v>0</v>
      </c>
      <c r="F13" s="35">
        <f t="shared" si="5"/>
        <v>0</v>
      </c>
      <c r="G13" s="35">
        <f t="shared" si="0"/>
        <v>0</v>
      </c>
      <c r="H13" s="35">
        <f t="shared" si="1"/>
        <v>0</v>
      </c>
      <c r="I13">
        <f t="shared" si="6"/>
        <v>0</v>
      </c>
      <c r="J13" s="4">
        <f t="shared" si="7"/>
        <v>0</v>
      </c>
      <c r="K13" s="4">
        <f t="shared" si="8"/>
        <v>0</v>
      </c>
      <c r="L13" s="4">
        <f t="shared" si="9"/>
        <v>0</v>
      </c>
      <c r="M13" s="4">
        <f t="shared" si="10"/>
        <v>0</v>
      </c>
      <c r="N13" s="4">
        <f t="shared" si="11"/>
        <v>0</v>
      </c>
      <c r="O13" s="4">
        <f t="shared" si="12"/>
        <v>0</v>
      </c>
      <c r="P13" s="4">
        <f t="shared" si="13"/>
        <v>0</v>
      </c>
      <c r="Q13" s="4">
        <f t="shared" si="14"/>
        <v>0</v>
      </c>
      <c r="R13" s="4">
        <f t="shared" si="15"/>
        <v>0</v>
      </c>
      <c r="S13" s="4">
        <f t="shared" si="2"/>
        <v>0</v>
      </c>
      <c r="T13" s="4">
        <f t="shared" si="3"/>
        <v>0</v>
      </c>
      <c r="U13" s="4">
        <f t="shared" si="4"/>
        <v>0</v>
      </c>
      <c r="V13" s="4">
        <f t="shared" si="16"/>
        <v>0</v>
      </c>
    </row>
    <row r="14" spans="1:22" x14ac:dyDescent="0.25">
      <c r="A14" s="10" t="s">
        <v>89</v>
      </c>
      <c r="E14" s="51">
        <v>0</v>
      </c>
      <c r="F14" s="59">
        <f t="shared" si="5"/>
        <v>0</v>
      </c>
      <c r="G14" s="59">
        <f t="shared" si="0"/>
        <v>0</v>
      </c>
      <c r="H14" s="59">
        <f t="shared" si="1"/>
        <v>0</v>
      </c>
      <c r="I14" s="51">
        <f t="shared" si="6"/>
        <v>0</v>
      </c>
      <c r="J14" s="59">
        <f t="shared" si="7"/>
        <v>0</v>
      </c>
      <c r="K14" s="59">
        <f t="shared" si="8"/>
        <v>0</v>
      </c>
      <c r="L14" s="59">
        <f t="shared" si="9"/>
        <v>0</v>
      </c>
      <c r="M14" s="59">
        <f t="shared" si="10"/>
        <v>0</v>
      </c>
      <c r="N14" s="59">
        <f t="shared" si="11"/>
        <v>0</v>
      </c>
      <c r="O14" s="59">
        <f t="shared" si="12"/>
        <v>0</v>
      </c>
      <c r="P14" s="59">
        <f t="shared" si="13"/>
        <v>0</v>
      </c>
      <c r="Q14" s="59">
        <f t="shared" si="14"/>
        <v>0</v>
      </c>
      <c r="R14" s="59">
        <f t="shared" si="15"/>
        <v>0</v>
      </c>
      <c r="S14" s="60">
        <f t="shared" si="2"/>
        <v>0</v>
      </c>
      <c r="T14" s="60">
        <f t="shared" si="3"/>
        <v>0</v>
      </c>
      <c r="U14" s="60">
        <f t="shared" si="4"/>
        <v>0</v>
      </c>
      <c r="V14" s="60">
        <f t="shared" si="16"/>
        <v>0</v>
      </c>
    </row>
    <row r="15" spans="1:22" x14ac:dyDescent="0.25">
      <c r="A15" t="s">
        <v>144</v>
      </c>
      <c r="B15" t="s">
        <v>150</v>
      </c>
      <c r="E15">
        <v>0</v>
      </c>
      <c r="F15" s="35">
        <f t="shared" si="5"/>
        <v>0</v>
      </c>
      <c r="G15" s="35">
        <f t="shared" si="0"/>
        <v>0</v>
      </c>
      <c r="H15" s="35">
        <f t="shared" si="1"/>
        <v>0</v>
      </c>
      <c r="I15">
        <f t="shared" si="6"/>
        <v>0</v>
      </c>
      <c r="J15" s="4">
        <f t="shared" si="7"/>
        <v>0</v>
      </c>
      <c r="K15" s="4">
        <f t="shared" si="8"/>
        <v>0</v>
      </c>
      <c r="L15" s="4">
        <f t="shared" si="9"/>
        <v>0</v>
      </c>
      <c r="M15" s="4">
        <f t="shared" si="10"/>
        <v>0</v>
      </c>
      <c r="N15" s="4">
        <f t="shared" si="11"/>
        <v>0</v>
      </c>
      <c r="O15" s="4">
        <f t="shared" si="12"/>
        <v>0</v>
      </c>
      <c r="P15" s="4">
        <f t="shared" si="13"/>
        <v>0</v>
      </c>
      <c r="Q15" s="4">
        <f t="shared" si="14"/>
        <v>0</v>
      </c>
      <c r="R15" s="4">
        <f t="shared" si="15"/>
        <v>0</v>
      </c>
      <c r="S15" s="4">
        <f t="shared" si="2"/>
        <v>0</v>
      </c>
      <c r="T15" s="4">
        <f t="shared" si="3"/>
        <v>0</v>
      </c>
      <c r="U15" s="4">
        <f t="shared" si="4"/>
        <v>0</v>
      </c>
      <c r="V15" s="4">
        <f t="shared" si="16"/>
        <v>0</v>
      </c>
    </row>
    <row r="16" spans="1:22" x14ac:dyDescent="0.25">
      <c r="A16" t="s">
        <v>146</v>
      </c>
      <c r="B16" t="s">
        <v>151</v>
      </c>
      <c r="E16">
        <v>0</v>
      </c>
      <c r="F16" s="35">
        <f t="shared" si="5"/>
        <v>0</v>
      </c>
      <c r="G16" s="35">
        <f t="shared" si="0"/>
        <v>0</v>
      </c>
      <c r="H16" s="35">
        <f t="shared" si="1"/>
        <v>0</v>
      </c>
      <c r="I16">
        <f t="shared" si="6"/>
        <v>0</v>
      </c>
      <c r="J16" s="4">
        <f t="shared" si="7"/>
        <v>0</v>
      </c>
      <c r="K16" s="4">
        <f t="shared" si="8"/>
        <v>0</v>
      </c>
      <c r="L16" s="4">
        <f t="shared" si="9"/>
        <v>0</v>
      </c>
      <c r="M16" s="4">
        <f t="shared" si="10"/>
        <v>0</v>
      </c>
      <c r="N16" s="4">
        <f t="shared" si="11"/>
        <v>0</v>
      </c>
      <c r="O16" s="4">
        <f t="shared" si="12"/>
        <v>0</v>
      </c>
      <c r="P16" s="4">
        <f t="shared" si="13"/>
        <v>0</v>
      </c>
      <c r="Q16" s="4">
        <f t="shared" si="14"/>
        <v>0</v>
      </c>
      <c r="R16" s="4">
        <f t="shared" si="15"/>
        <v>0</v>
      </c>
      <c r="S16" s="4">
        <f t="shared" si="2"/>
        <v>0</v>
      </c>
      <c r="T16" s="4">
        <f t="shared" si="3"/>
        <v>0</v>
      </c>
      <c r="U16" s="4">
        <f t="shared" si="4"/>
        <v>0</v>
      </c>
      <c r="V16" s="4">
        <f t="shared" si="16"/>
        <v>0</v>
      </c>
    </row>
    <row r="17" spans="1:22" x14ac:dyDescent="0.25">
      <c r="A17" t="s">
        <v>148</v>
      </c>
      <c r="B17" t="s">
        <v>152</v>
      </c>
      <c r="E17">
        <v>0</v>
      </c>
      <c r="F17" s="35">
        <f t="shared" si="5"/>
        <v>0</v>
      </c>
      <c r="G17" s="35">
        <f t="shared" si="0"/>
        <v>0</v>
      </c>
      <c r="H17" s="35">
        <f t="shared" si="1"/>
        <v>0</v>
      </c>
      <c r="I17">
        <f t="shared" si="6"/>
        <v>0</v>
      </c>
      <c r="J17" s="4">
        <f t="shared" si="7"/>
        <v>0</v>
      </c>
      <c r="K17" s="4">
        <f t="shared" si="8"/>
        <v>0</v>
      </c>
      <c r="L17" s="4">
        <f t="shared" si="9"/>
        <v>0</v>
      </c>
      <c r="M17" s="4">
        <f t="shared" si="10"/>
        <v>0</v>
      </c>
      <c r="N17" s="4">
        <f t="shared" si="11"/>
        <v>0</v>
      </c>
      <c r="O17" s="4">
        <f t="shared" si="12"/>
        <v>0</v>
      </c>
      <c r="P17" s="4">
        <f t="shared" si="13"/>
        <v>0</v>
      </c>
      <c r="Q17" s="4">
        <f t="shared" si="14"/>
        <v>0</v>
      </c>
      <c r="R17" s="4">
        <f t="shared" si="15"/>
        <v>0</v>
      </c>
      <c r="S17" s="4">
        <f t="shared" si="2"/>
        <v>0</v>
      </c>
      <c r="T17" s="4">
        <f t="shared" si="3"/>
        <v>0</v>
      </c>
      <c r="U17" s="4">
        <f t="shared" si="4"/>
        <v>0</v>
      </c>
      <c r="V17" s="4">
        <f t="shared" si="16"/>
        <v>0</v>
      </c>
    </row>
    <row r="18" spans="1:22" x14ac:dyDescent="0.25">
      <c r="E18">
        <v>0</v>
      </c>
      <c r="F18" s="35">
        <f t="shared" si="5"/>
        <v>0</v>
      </c>
      <c r="G18" s="35">
        <f t="shared" si="0"/>
        <v>0</v>
      </c>
      <c r="H18" s="35">
        <f t="shared" si="1"/>
        <v>0</v>
      </c>
      <c r="I18">
        <f t="shared" si="6"/>
        <v>0</v>
      </c>
      <c r="J18" s="4">
        <f t="shared" si="7"/>
        <v>0</v>
      </c>
      <c r="K18" s="4">
        <f t="shared" si="8"/>
        <v>0</v>
      </c>
      <c r="L18" s="4">
        <f t="shared" si="9"/>
        <v>0</v>
      </c>
      <c r="M18" s="4">
        <f t="shared" si="10"/>
        <v>0</v>
      </c>
      <c r="N18" s="4">
        <f t="shared" si="11"/>
        <v>0</v>
      </c>
      <c r="O18" s="4">
        <f t="shared" si="12"/>
        <v>0</v>
      </c>
      <c r="P18" s="4">
        <f t="shared" si="13"/>
        <v>0</v>
      </c>
      <c r="Q18" s="4">
        <f t="shared" si="14"/>
        <v>0</v>
      </c>
      <c r="R18" s="4">
        <f t="shared" si="15"/>
        <v>0</v>
      </c>
      <c r="S18" s="4">
        <f t="shared" si="2"/>
        <v>0</v>
      </c>
      <c r="T18" s="4">
        <f t="shared" si="3"/>
        <v>0</v>
      </c>
      <c r="U18" s="4">
        <f t="shared" si="4"/>
        <v>0</v>
      </c>
      <c r="V18" s="4">
        <f t="shared" si="16"/>
        <v>0</v>
      </c>
    </row>
    <row r="19" spans="1:22" x14ac:dyDescent="0.25">
      <c r="A19" t="s">
        <v>153</v>
      </c>
      <c r="B19" s="2" t="s">
        <v>41</v>
      </c>
      <c r="C19" s="2" t="s">
        <v>154</v>
      </c>
      <c r="D19" s="2" t="s">
        <v>43</v>
      </c>
      <c r="E19">
        <v>0</v>
      </c>
      <c r="F19" s="35">
        <f t="shared" si="5"/>
        <v>0</v>
      </c>
      <c r="G19" s="35">
        <f t="shared" si="0"/>
        <v>0</v>
      </c>
      <c r="H19" s="35">
        <f t="shared" si="1"/>
        <v>0</v>
      </c>
      <c r="I19">
        <f t="shared" si="6"/>
        <v>0</v>
      </c>
      <c r="J19" s="4">
        <f t="shared" si="7"/>
        <v>0</v>
      </c>
      <c r="K19" s="4">
        <f t="shared" si="8"/>
        <v>0</v>
      </c>
      <c r="L19" s="4">
        <f t="shared" si="9"/>
        <v>0</v>
      </c>
      <c r="M19" s="4">
        <f t="shared" si="10"/>
        <v>0</v>
      </c>
      <c r="N19" s="4">
        <f t="shared" si="11"/>
        <v>0</v>
      </c>
      <c r="O19" s="4">
        <f t="shared" si="12"/>
        <v>0</v>
      </c>
      <c r="P19" s="4">
        <f t="shared" si="13"/>
        <v>0</v>
      </c>
      <c r="Q19" s="4">
        <f t="shared" si="14"/>
        <v>0</v>
      </c>
      <c r="R19" s="4">
        <f t="shared" si="15"/>
        <v>0</v>
      </c>
      <c r="S19" s="4">
        <f t="shared" si="2"/>
        <v>0</v>
      </c>
      <c r="T19" s="4">
        <f t="shared" si="3"/>
        <v>0</v>
      </c>
      <c r="U19" s="4">
        <f t="shared" si="4"/>
        <v>0</v>
      </c>
      <c r="V19" s="4">
        <f t="shared" si="16"/>
        <v>0</v>
      </c>
    </row>
    <row r="20" spans="1:22" x14ac:dyDescent="0.25">
      <c r="A20" t="s">
        <v>155</v>
      </c>
      <c r="B20" s="1">
        <v>0.95</v>
      </c>
      <c r="C20" s="1">
        <v>0.05</v>
      </c>
      <c r="D20" s="1">
        <v>0</v>
      </c>
      <c r="E20">
        <v>0</v>
      </c>
      <c r="F20" s="35">
        <f t="shared" si="5"/>
        <v>0</v>
      </c>
      <c r="G20" s="35">
        <f t="shared" si="0"/>
        <v>0</v>
      </c>
      <c r="H20" s="35">
        <f t="shared" si="1"/>
        <v>0</v>
      </c>
      <c r="I20">
        <f t="shared" si="6"/>
        <v>0</v>
      </c>
      <c r="J20" s="4">
        <f t="shared" si="7"/>
        <v>0</v>
      </c>
      <c r="K20" s="4">
        <f t="shared" si="8"/>
        <v>0</v>
      </c>
      <c r="L20" s="4">
        <f t="shared" si="9"/>
        <v>0</v>
      </c>
      <c r="M20" s="4">
        <f t="shared" si="10"/>
        <v>0</v>
      </c>
      <c r="N20" s="4">
        <f t="shared" si="11"/>
        <v>0</v>
      </c>
      <c r="O20" s="4">
        <f t="shared" si="12"/>
        <v>0</v>
      </c>
      <c r="P20" s="4">
        <f t="shared" si="13"/>
        <v>0</v>
      </c>
      <c r="Q20" s="4">
        <f t="shared" si="14"/>
        <v>0</v>
      </c>
      <c r="R20" s="4">
        <f t="shared" si="15"/>
        <v>0</v>
      </c>
      <c r="S20" s="4">
        <f t="shared" si="2"/>
        <v>0</v>
      </c>
      <c r="T20" s="4">
        <f t="shared" si="3"/>
        <v>0</v>
      </c>
      <c r="U20" s="4">
        <f t="shared" si="4"/>
        <v>0</v>
      </c>
      <c r="V20" s="4">
        <f t="shared" si="16"/>
        <v>0</v>
      </c>
    </row>
    <row r="21" spans="1:22" x14ac:dyDescent="0.25">
      <c r="A21" t="s">
        <v>156</v>
      </c>
      <c r="B21" s="1">
        <v>0.9</v>
      </c>
      <c r="C21" s="1">
        <v>0.1</v>
      </c>
      <c r="D21" s="1">
        <v>0</v>
      </c>
      <c r="E21">
        <v>0</v>
      </c>
      <c r="F21" s="35">
        <f t="shared" si="5"/>
        <v>0</v>
      </c>
      <c r="G21" s="35">
        <f t="shared" si="0"/>
        <v>0</v>
      </c>
      <c r="H21" s="35">
        <f t="shared" si="1"/>
        <v>0</v>
      </c>
      <c r="I21">
        <f t="shared" si="6"/>
        <v>0</v>
      </c>
      <c r="J21" s="4">
        <f t="shared" si="7"/>
        <v>0</v>
      </c>
      <c r="K21" s="4">
        <f t="shared" si="8"/>
        <v>0</v>
      </c>
      <c r="L21" s="4">
        <f t="shared" si="9"/>
        <v>0</v>
      </c>
      <c r="M21" s="4">
        <f t="shared" si="10"/>
        <v>0</v>
      </c>
      <c r="N21" s="4">
        <f t="shared" si="11"/>
        <v>0</v>
      </c>
      <c r="O21" s="4">
        <f t="shared" si="12"/>
        <v>0</v>
      </c>
      <c r="P21" s="4">
        <f t="shared" si="13"/>
        <v>0</v>
      </c>
      <c r="Q21" s="4">
        <f t="shared" si="14"/>
        <v>0</v>
      </c>
      <c r="R21" s="4">
        <f t="shared" si="15"/>
        <v>0</v>
      </c>
      <c r="S21" s="4">
        <f t="shared" si="2"/>
        <v>0</v>
      </c>
      <c r="T21" s="4">
        <f t="shared" si="3"/>
        <v>0</v>
      </c>
      <c r="U21" s="4">
        <f t="shared" si="4"/>
        <v>0</v>
      </c>
      <c r="V21" s="4">
        <f t="shared" si="16"/>
        <v>0</v>
      </c>
    </row>
    <row r="22" spans="1:22" x14ac:dyDescent="0.25">
      <c r="A22" t="s">
        <v>157</v>
      </c>
      <c r="B22" s="1">
        <v>0.85</v>
      </c>
      <c r="C22" s="1">
        <v>0.1</v>
      </c>
      <c r="D22" s="1">
        <v>0.05</v>
      </c>
      <c r="E22">
        <v>0</v>
      </c>
      <c r="F22" s="35">
        <f t="shared" si="5"/>
        <v>0</v>
      </c>
      <c r="G22" s="35">
        <f t="shared" si="0"/>
        <v>0</v>
      </c>
      <c r="H22" s="35">
        <f t="shared" si="1"/>
        <v>0</v>
      </c>
      <c r="I22">
        <f t="shared" si="6"/>
        <v>0</v>
      </c>
      <c r="J22" s="4">
        <f t="shared" si="7"/>
        <v>0</v>
      </c>
      <c r="K22" s="4">
        <f t="shared" si="8"/>
        <v>0</v>
      </c>
      <c r="L22" s="4">
        <f t="shared" si="9"/>
        <v>0</v>
      </c>
      <c r="M22" s="4">
        <f t="shared" si="10"/>
        <v>0</v>
      </c>
      <c r="N22" s="4">
        <f t="shared" si="11"/>
        <v>0</v>
      </c>
      <c r="O22" s="4">
        <f t="shared" si="12"/>
        <v>0</v>
      </c>
      <c r="P22" s="4">
        <f t="shared" si="13"/>
        <v>0</v>
      </c>
      <c r="Q22" s="4">
        <f t="shared" si="14"/>
        <v>0</v>
      </c>
      <c r="R22" s="4">
        <f t="shared" si="15"/>
        <v>0</v>
      </c>
      <c r="S22" s="4">
        <f t="shared" si="2"/>
        <v>0</v>
      </c>
      <c r="T22" s="4">
        <f t="shared" si="3"/>
        <v>0</v>
      </c>
      <c r="U22" s="4">
        <f t="shared" si="4"/>
        <v>0</v>
      </c>
      <c r="V22" s="4">
        <f t="shared" si="16"/>
        <v>0</v>
      </c>
    </row>
    <row r="23" spans="1:22" x14ac:dyDescent="0.25">
      <c r="E23">
        <v>0</v>
      </c>
      <c r="F23" s="35">
        <f t="shared" si="5"/>
        <v>0</v>
      </c>
      <c r="G23" s="35">
        <f t="shared" si="0"/>
        <v>0</v>
      </c>
      <c r="H23" s="35">
        <f t="shared" si="1"/>
        <v>0</v>
      </c>
      <c r="I23">
        <f t="shared" si="6"/>
        <v>0</v>
      </c>
      <c r="J23" s="4">
        <f t="shared" si="7"/>
        <v>0</v>
      </c>
      <c r="K23" s="4">
        <f t="shared" si="8"/>
        <v>0</v>
      </c>
      <c r="L23" s="4">
        <f t="shared" si="9"/>
        <v>0</v>
      </c>
      <c r="M23" s="4">
        <f t="shared" si="10"/>
        <v>0</v>
      </c>
      <c r="N23" s="4">
        <f t="shared" si="11"/>
        <v>0</v>
      </c>
      <c r="O23" s="4">
        <f t="shared" si="12"/>
        <v>0</v>
      </c>
      <c r="P23" s="4">
        <f t="shared" si="13"/>
        <v>0</v>
      </c>
      <c r="Q23" s="4">
        <f t="shared" si="14"/>
        <v>0</v>
      </c>
      <c r="R23" s="4">
        <f t="shared" si="15"/>
        <v>0</v>
      </c>
      <c r="S23" s="4">
        <f t="shared" si="2"/>
        <v>0</v>
      </c>
      <c r="T23" s="4">
        <f t="shared" si="3"/>
        <v>0</v>
      </c>
      <c r="U23" s="4">
        <f t="shared" si="4"/>
        <v>0</v>
      </c>
      <c r="V23" s="4">
        <f t="shared" si="16"/>
        <v>0</v>
      </c>
    </row>
    <row r="24" spans="1:22" x14ac:dyDescent="0.25">
      <c r="E24" s="51">
        <v>0</v>
      </c>
      <c r="F24" s="59">
        <f t="shared" si="5"/>
        <v>0</v>
      </c>
      <c r="G24" s="59">
        <f t="shared" si="0"/>
        <v>0</v>
      </c>
      <c r="H24" s="59">
        <f t="shared" si="1"/>
        <v>0</v>
      </c>
      <c r="I24" s="51">
        <f t="shared" si="6"/>
        <v>0</v>
      </c>
      <c r="J24" s="59">
        <f t="shared" si="7"/>
        <v>0</v>
      </c>
      <c r="K24" s="59">
        <f t="shared" si="8"/>
        <v>0</v>
      </c>
      <c r="L24" s="59">
        <f t="shared" si="9"/>
        <v>0</v>
      </c>
      <c r="M24" s="59">
        <f t="shared" si="10"/>
        <v>0</v>
      </c>
      <c r="N24" s="59">
        <f t="shared" si="11"/>
        <v>0</v>
      </c>
      <c r="O24" s="59">
        <f t="shared" si="12"/>
        <v>0</v>
      </c>
      <c r="P24" s="59">
        <f t="shared" si="13"/>
        <v>0</v>
      </c>
      <c r="Q24" s="59">
        <f t="shared" si="14"/>
        <v>0</v>
      </c>
      <c r="R24" s="59">
        <f t="shared" si="15"/>
        <v>0</v>
      </c>
      <c r="S24" s="60">
        <f t="shared" si="2"/>
        <v>0</v>
      </c>
      <c r="T24" s="60">
        <f t="shared" si="3"/>
        <v>0</v>
      </c>
      <c r="U24" s="60">
        <f t="shared" si="4"/>
        <v>0</v>
      </c>
      <c r="V24" s="60">
        <f t="shared" si="16"/>
        <v>0</v>
      </c>
    </row>
    <row r="25" spans="1:22" x14ac:dyDescent="0.25">
      <c r="F25" s="29" t="s">
        <v>158</v>
      </c>
      <c r="J25" t="s">
        <v>45</v>
      </c>
      <c r="M25" t="s">
        <v>46</v>
      </c>
      <c r="P25" t="s">
        <v>47</v>
      </c>
      <c r="S25" s="4"/>
      <c r="T25" s="4"/>
      <c r="U25" s="4"/>
      <c r="V25" s="4"/>
    </row>
    <row r="26" spans="1:22" x14ac:dyDescent="0.25">
      <c r="E26" t="s">
        <v>100</v>
      </c>
      <c r="F26" s="6" t="s">
        <v>28</v>
      </c>
      <c r="G26" s="6" t="s">
        <v>130</v>
      </c>
      <c r="H26" s="6" t="s">
        <v>29</v>
      </c>
      <c r="J26" t="s">
        <v>131</v>
      </c>
      <c r="K26" t="s">
        <v>132</v>
      </c>
      <c r="L26" t="s">
        <v>133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  <c r="R26" t="s">
        <v>139</v>
      </c>
      <c r="S26" t="s">
        <v>319</v>
      </c>
      <c r="T26" t="s">
        <v>320</v>
      </c>
      <c r="U26" t="s">
        <v>321</v>
      </c>
      <c r="V26" t="s">
        <v>322</v>
      </c>
    </row>
    <row r="27" spans="1:22" x14ac:dyDescent="0.25">
      <c r="E27" s="48">
        <v>0</v>
      </c>
      <c r="F27" s="61">
        <f>$C$9*E27</f>
        <v>0</v>
      </c>
      <c r="G27" s="61">
        <f>$C$10*E27</f>
        <v>0</v>
      </c>
      <c r="H27" s="61">
        <f>$C$11*E27</f>
        <v>0</v>
      </c>
      <c r="I27" s="51">
        <f t="shared" si="6"/>
        <v>0</v>
      </c>
      <c r="J27" s="61">
        <f>$B$20*F27</f>
        <v>0</v>
      </c>
      <c r="K27" s="61">
        <f>$B$21*G27</f>
        <v>0</v>
      </c>
      <c r="L27" s="61">
        <f>$B$22*H27</f>
        <v>0</v>
      </c>
      <c r="M27" s="61">
        <f>$C$20*F27</f>
        <v>0</v>
      </c>
      <c r="N27" s="61">
        <f>$C$21*G27</f>
        <v>0</v>
      </c>
      <c r="O27" s="61">
        <f>$C$22*H27</f>
        <v>0</v>
      </c>
      <c r="P27" s="61">
        <f t="shared" ref="P27:P48" si="17">$D$20*F27</f>
        <v>0</v>
      </c>
      <c r="Q27" s="61">
        <f t="shared" ref="Q27:Q48" si="18">$D$21*G27</f>
        <v>0</v>
      </c>
      <c r="R27" s="61">
        <f t="shared" ref="R27:R48" si="19">$D$22*H27</f>
        <v>0</v>
      </c>
      <c r="S27" s="60">
        <f t="shared" ref="S27:S48" si="20">SUM(J27:L27)</f>
        <v>0</v>
      </c>
      <c r="T27" s="60">
        <f t="shared" ref="T27:T48" si="21">SUM(M27:O27)</f>
        <v>0</v>
      </c>
      <c r="U27" s="60">
        <f t="shared" ref="U27:U48" si="22">SUM(P27:R27)</f>
        <v>0</v>
      </c>
      <c r="V27" s="60">
        <f t="shared" ref="V27:V48" si="23">SUM(S27:U27)</f>
        <v>0</v>
      </c>
    </row>
    <row r="28" spans="1:22" x14ac:dyDescent="0.25">
      <c r="E28" s="48">
        <v>0</v>
      </c>
      <c r="F28" s="61">
        <f t="shared" ref="F28:F48" si="24">$C$9*E28</f>
        <v>0</v>
      </c>
      <c r="G28" s="61">
        <f t="shared" ref="G28:G48" si="25">$C$10*E28</f>
        <v>0</v>
      </c>
      <c r="H28" s="61">
        <f t="shared" ref="H28:H48" si="26">$C$11*E28</f>
        <v>0</v>
      </c>
      <c r="I28" s="51">
        <f t="shared" si="6"/>
        <v>0</v>
      </c>
      <c r="J28" s="61">
        <f t="shared" ref="J28:J48" si="27">$B$20*F28</f>
        <v>0</v>
      </c>
      <c r="K28" s="61">
        <f t="shared" ref="K28:K48" si="28">$B$21*G28</f>
        <v>0</v>
      </c>
      <c r="L28" s="61">
        <f t="shared" ref="L28:L48" si="29">$B$22*H28</f>
        <v>0</v>
      </c>
      <c r="M28" s="61">
        <f t="shared" ref="M28:M48" si="30">$C$20*F28</f>
        <v>0</v>
      </c>
      <c r="N28" s="61">
        <f t="shared" ref="N28:N48" si="31">$C$21*G28</f>
        <v>0</v>
      </c>
      <c r="O28" s="61">
        <f t="shared" ref="O28:O48" si="32">$C$22*H28</f>
        <v>0</v>
      </c>
      <c r="P28" s="61">
        <f t="shared" si="17"/>
        <v>0</v>
      </c>
      <c r="Q28" s="61">
        <f t="shared" si="18"/>
        <v>0</v>
      </c>
      <c r="R28" s="61">
        <f t="shared" si="19"/>
        <v>0</v>
      </c>
      <c r="S28" s="60">
        <f t="shared" si="20"/>
        <v>0</v>
      </c>
      <c r="T28" s="60">
        <f t="shared" si="21"/>
        <v>0</v>
      </c>
      <c r="U28" s="60">
        <f t="shared" si="22"/>
        <v>0</v>
      </c>
      <c r="V28" s="60">
        <f t="shared" si="23"/>
        <v>0</v>
      </c>
    </row>
    <row r="29" spans="1:22" x14ac:dyDescent="0.25">
      <c r="E29">
        <v>0</v>
      </c>
      <c r="F29" s="36">
        <f t="shared" si="24"/>
        <v>0</v>
      </c>
      <c r="G29" s="36">
        <f t="shared" si="25"/>
        <v>0</v>
      </c>
      <c r="H29" s="36">
        <f t="shared" si="26"/>
        <v>0</v>
      </c>
      <c r="I29">
        <f t="shared" si="6"/>
        <v>0</v>
      </c>
      <c r="J29" s="32">
        <f t="shared" si="27"/>
        <v>0</v>
      </c>
      <c r="K29" s="32">
        <f t="shared" si="28"/>
        <v>0</v>
      </c>
      <c r="L29" s="32">
        <f t="shared" si="29"/>
        <v>0</v>
      </c>
      <c r="M29" s="32">
        <f t="shared" si="30"/>
        <v>0</v>
      </c>
      <c r="N29" s="32">
        <f t="shared" si="31"/>
        <v>0</v>
      </c>
      <c r="O29" s="32">
        <f t="shared" si="32"/>
        <v>0</v>
      </c>
      <c r="P29" s="32">
        <f t="shared" si="17"/>
        <v>0</v>
      </c>
      <c r="Q29" s="32">
        <f t="shared" si="18"/>
        <v>0</v>
      </c>
      <c r="R29" s="32">
        <f t="shared" si="19"/>
        <v>0</v>
      </c>
      <c r="S29" s="4">
        <f t="shared" si="20"/>
        <v>0</v>
      </c>
      <c r="T29" s="4">
        <f t="shared" si="21"/>
        <v>0</v>
      </c>
      <c r="U29" s="4">
        <f t="shared" si="22"/>
        <v>0</v>
      </c>
      <c r="V29" s="4">
        <f t="shared" si="23"/>
        <v>0</v>
      </c>
    </row>
    <row r="30" spans="1:22" x14ac:dyDescent="0.25">
      <c r="E30">
        <v>0</v>
      </c>
      <c r="F30" s="36">
        <f t="shared" si="24"/>
        <v>0</v>
      </c>
      <c r="G30" s="36">
        <f t="shared" si="25"/>
        <v>0</v>
      </c>
      <c r="H30" s="36">
        <f t="shared" si="26"/>
        <v>0</v>
      </c>
      <c r="I30">
        <f t="shared" si="6"/>
        <v>0</v>
      </c>
      <c r="J30" s="32">
        <f t="shared" si="27"/>
        <v>0</v>
      </c>
      <c r="K30" s="32">
        <f t="shared" si="28"/>
        <v>0</v>
      </c>
      <c r="L30" s="32">
        <f t="shared" si="29"/>
        <v>0</v>
      </c>
      <c r="M30" s="32">
        <f t="shared" si="30"/>
        <v>0</v>
      </c>
      <c r="N30" s="32">
        <f t="shared" si="31"/>
        <v>0</v>
      </c>
      <c r="O30" s="32">
        <f t="shared" si="32"/>
        <v>0</v>
      </c>
      <c r="P30" s="32">
        <f t="shared" si="17"/>
        <v>0</v>
      </c>
      <c r="Q30" s="32">
        <f t="shared" si="18"/>
        <v>0</v>
      </c>
      <c r="R30" s="32">
        <f t="shared" si="19"/>
        <v>0</v>
      </c>
      <c r="S30" s="4">
        <f t="shared" si="20"/>
        <v>0</v>
      </c>
      <c r="T30" s="4">
        <f t="shared" si="21"/>
        <v>0</v>
      </c>
      <c r="U30" s="4">
        <f t="shared" si="22"/>
        <v>0</v>
      </c>
      <c r="V30" s="4">
        <f t="shared" si="23"/>
        <v>0</v>
      </c>
    </row>
    <row r="31" spans="1:22" x14ac:dyDescent="0.25">
      <c r="E31">
        <v>0</v>
      </c>
      <c r="F31" s="36">
        <f t="shared" si="24"/>
        <v>0</v>
      </c>
      <c r="G31" s="36">
        <f t="shared" si="25"/>
        <v>0</v>
      </c>
      <c r="H31" s="36">
        <f t="shared" si="26"/>
        <v>0</v>
      </c>
      <c r="I31">
        <f t="shared" si="6"/>
        <v>0</v>
      </c>
      <c r="J31" s="32">
        <f t="shared" si="27"/>
        <v>0</v>
      </c>
      <c r="K31" s="32">
        <f t="shared" si="28"/>
        <v>0</v>
      </c>
      <c r="L31" s="32">
        <f t="shared" si="29"/>
        <v>0</v>
      </c>
      <c r="M31" s="32">
        <f t="shared" si="30"/>
        <v>0</v>
      </c>
      <c r="N31" s="32">
        <f t="shared" si="31"/>
        <v>0</v>
      </c>
      <c r="O31" s="32">
        <f t="shared" si="32"/>
        <v>0</v>
      </c>
      <c r="P31" s="32">
        <f t="shared" si="17"/>
        <v>0</v>
      </c>
      <c r="Q31" s="32">
        <f t="shared" si="18"/>
        <v>0</v>
      </c>
      <c r="R31" s="32">
        <f t="shared" si="19"/>
        <v>0</v>
      </c>
      <c r="S31" s="4">
        <f t="shared" si="20"/>
        <v>0</v>
      </c>
      <c r="T31" s="4">
        <f t="shared" si="21"/>
        <v>0</v>
      </c>
      <c r="U31" s="4">
        <f t="shared" si="22"/>
        <v>0</v>
      </c>
      <c r="V31" s="4">
        <f t="shared" si="23"/>
        <v>0</v>
      </c>
    </row>
    <row r="32" spans="1:22" x14ac:dyDescent="0.25">
      <c r="E32">
        <v>0</v>
      </c>
      <c r="F32" s="36">
        <f t="shared" si="24"/>
        <v>0</v>
      </c>
      <c r="G32" s="36">
        <f t="shared" si="25"/>
        <v>0</v>
      </c>
      <c r="H32" s="36">
        <f t="shared" si="26"/>
        <v>0</v>
      </c>
      <c r="I32">
        <f t="shared" si="6"/>
        <v>0</v>
      </c>
      <c r="J32" s="32">
        <f t="shared" si="27"/>
        <v>0</v>
      </c>
      <c r="K32" s="32">
        <f t="shared" si="28"/>
        <v>0</v>
      </c>
      <c r="L32" s="32">
        <f t="shared" si="29"/>
        <v>0</v>
      </c>
      <c r="M32" s="32">
        <f t="shared" si="30"/>
        <v>0</v>
      </c>
      <c r="N32" s="32">
        <f t="shared" si="31"/>
        <v>0</v>
      </c>
      <c r="O32" s="32">
        <f t="shared" si="32"/>
        <v>0</v>
      </c>
      <c r="P32" s="32">
        <f t="shared" si="17"/>
        <v>0</v>
      </c>
      <c r="Q32" s="32">
        <f t="shared" si="18"/>
        <v>0</v>
      </c>
      <c r="R32" s="32">
        <f t="shared" si="19"/>
        <v>0</v>
      </c>
      <c r="S32" s="4">
        <f t="shared" si="20"/>
        <v>0</v>
      </c>
      <c r="T32" s="4">
        <f t="shared" si="21"/>
        <v>0</v>
      </c>
      <c r="U32" s="4">
        <f t="shared" si="22"/>
        <v>0</v>
      </c>
      <c r="V32" s="4">
        <f t="shared" si="23"/>
        <v>0</v>
      </c>
    </row>
    <row r="33" spans="5:22" x14ac:dyDescent="0.25">
      <c r="E33">
        <v>0</v>
      </c>
      <c r="F33" s="36">
        <f t="shared" si="24"/>
        <v>0</v>
      </c>
      <c r="G33" s="36">
        <f t="shared" si="25"/>
        <v>0</v>
      </c>
      <c r="H33" s="36">
        <f t="shared" si="26"/>
        <v>0</v>
      </c>
      <c r="I33">
        <f t="shared" si="6"/>
        <v>0</v>
      </c>
      <c r="J33" s="32">
        <f t="shared" si="27"/>
        <v>0</v>
      </c>
      <c r="K33" s="32">
        <f t="shared" si="28"/>
        <v>0</v>
      </c>
      <c r="L33" s="32">
        <f t="shared" si="29"/>
        <v>0</v>
      </c>
      <c r="M33" s="32">
        <f t="shared" si="30"/>
        <v>0</v>
      </c>
      <c r="N33" s="32">
        <f t="shared" si="31"/>
        <v>0</v>
      </c>
      <c r="O33" s="32">
        <f t="shared" si="32"/>
        <v>0</v>
      </c>
      <c r="P33" s="32">
        <f t="shared" si="17"/>
        <v>0</v>
      </c>
      <c r="Q33" s="32">
        <f t="shared" si="18"/>
        <v>0</v>
      </c>
      <c r="R33" s="32">
        <f t="shared" si="19"/>
        <v>0</v>
      </c>
      <c r="S33" s="4">
        <f t="shared" si="20"/>
        <v>0</v>
      </c>
      <c r="T33" s="4">
        <f t="shared" si="21"/>
        <v>0</v>
      </c>
      <c r="U33" s="4">
        <f t="shared" si="22"/>
        <v>0</v>
      </c>
      <c r="V33" s="4">
        <f t="shared" si="23"/>
        <v>0</v>
      </c>
    </row>
    <row r="34" spans="5:22" x14ac:dyDescent="0.25">
      <c r="E34">
        <v>0</v>
      </c>
      <c r="F34" s="36">
        <f t="shared" si="24"/>
        <v>0</v>
      </c>
      <c r="G34" s="36">
        <f t="shared" si="25"/>
        <v>0</v>
      </c>
      <c r="H34" s="36">
        <f t="shared" si="26"/>
        <v>0</v>
      </c>
      <c r="I34">
        <f t="shared" si="6"/>
        <v>0</v>
      </c>
      <c r="J34" s="32">
        <f t="shared" si="27"/>
        <v>0</v>
      </c>
      <c r="K34" s="32">
        <f t="shared" si="28"/>
        <v>0</v>
      </c>
      <c r="L34" s="32">
        <f t="shared" si="29"/>
        <v>0</v>
      </c>
      <c r="M34" s="32">
        <f t="shared" si="30"/>
        <v>0</v>
      </c>
      <c r="N34" s="32">
        <f t="shared" si="31"/>
        <v>0</v>
      </c>
      <c r="O34" s="32">
        <f t="shared" si="32"/>
        <v>0</v>
      </c>
      <c r="P34" s="32">
        <f t="shared" si="17"/>
        <v>0</v>
      </c>
      <c r="Q34" s="32">
        <f t="shared" si="18"/>
        <v>0</v>
      </c>
      <c r="R34" s="32">
        <f t="shared" si="19"/>
        <v>0</v>
      </c>
      <c r="S34" s="4">
        <f t="shared" si="20"/>
        <v>0</v>
      </c>
      <c r="T34" s="4">
        <f t="shared" si="21"/>
        <v>0</v>
      </c>
      <c r="U34" s="4">
        <f t="shared" si="22"/>
        <v>0</v>
      </c>
      <c r="V34" s="4">
        <f t="shared" si="23"/>
        <v>0</v>
      </c>
    </row>
    <row r="35" spans="5:22" x14ac:dyDescent="0.25">
      <c r="E35">
        <v>0</v>
      </c>
      <c r="F35" s="36">
        <f t="shared" si="24"/>
        <v>0</v>
      </c>
      <c r="G35" s="36">
        <f t="shared" si="25"/>
        <v>0</v>
      </c>
      <c r="H35" s="36">
        <f t="shared" si="26"/>
        <v>0</v>
      </c>
      <c r="I35">
        <f t="shared" si="6"/>
        <v>0</v>
      </c>
      <c r="J35" s="32">
        <f t="shared" si="27"/>
        <v>0</v>
      </c>
      <c r="K35" s="32">
        <f t="shared" si="28"/>
        <v>0</v>
      </c>
      <c r="L35" s="32">
        <f t="shared" si="29"/>
        <v>0</v>
      </c>
      <c r="M35" s="32">
        <f t="shared" si="30"/>
        <v>0</v>
      </c>
      <c r="N35" s="32">
        <f t="shared" si="31"/>
        <v>0</v>
      </c>
      <c r="O35" s="32">
        <f t="shared" si="32"/>
        <v>0</v>
      </c>
      <c r="P35" s="32">
        <f t="shared" si="17"/>
        <v>0</v>
      </c>
      <c r="Q35" s="32">
        <f t="shared" si="18"/>
        <v>0</v>
      </c>
      <c r="R35" s="32">
        <f t="shared" si="19"/>
        <v>0</v>
      </c>
      <c r="S35" s="4">
        <f t="shared" si="20"/>
        <v>0</v>
      </c>
      <c r="T35" s="4">
        <f t="shared" si="21"/>
        <v>0</v>
      </c>
      <c r="U35" s="4">
        <f t="shared" si="22"/>
        <v>0</v>
      </c>
      <c r="V35" s="4">
        <f t="shared" si="23"/>
        <v>0</v>
      </c>
    </row>
    <row r="36" spans="5:22" x14ac:dyDescent="0.25">
      <c r="E36">
        <v>0</v>
      </c>
      <c r="F36" s="36">
        <f t="shared" si="24"/>
        <v>0</v>
      </c>
      <c r="G36" s="36">
        <f t="shared" si="25"/>
        <v>0</v>
      </c>
      <c r="H36" s="36">
        <f t="shared" si="26"/>
        <v>0</v>
      </c>
      <c r="I36">
        <f t="shared" si="6"/>
        <v>0</v>
      </c>
      <c r="J36" s="32">
        <f t="shared" si="27"/>
        <v>0</v>
      </c>
      <c r="K36" s="32">
        <f t="shared" si="28"/>
        <v>0</v>
      </c>
      <c r="L36" s="32">
        <f t="shared" si="29"/>
        <v>0</v>
      </c>
      <c r="M36" s="32">
        <f t="shared" si="30"/>
        <v>0</v>
      </c>
      <c r="N36" s="32">
        <f t="shared" si="31"/>
        <v>0</v>
      </c>
      <c r="O36" s="32">
        <f t="shared" si="32"/>
        <v>0</v>
      </c>
      <c r="P36" s="32">
        <f t="shared" si="17"/>
        <v>0</v>
      </c>
      <c r="Q36" s="32">
        <f t="shared" si="18"/>
        <v>0</v>
      </c>
      <c r="R36" s="32">
        <f t="shared" si="19"/>
        <v>0</v>
      </c>
      <c r="S36" s="4">
        <f t="shared" si="20"/>
        <v>0</v>
      </c>
      <c r="T36" s="4">
        <f t="shared" si="21"/>
        <v>0</v>
      </c>
      <c r="U36" s="4">
        <f t="shared" si="22"/>
        <v>0</v>
      </c>
      <c r="V36" s="4">
        <f t="shared" si="23"/>
        <v>0</v>
      </c>
    </row>
    <row r="37" spans="5:22" x14ac:dyDescent="0.25">
      <c r="E37">
        <v>0</v>
      </c>
      <c r="F37" s="36">
        <f t="shared" si="24"/>
        <v>0</v>
      </c>
      <c r="G37" s="36">
        <f t="shared" si="25"/>
        <v>0</v>
      </c>
      <c r="H37" s="36">
        <f t="shared" si="26"/>
        <v>0</v>
      </c>
      <c r="I37">
        <f t="shared" si="6"/>
        <v>0</v>
      </c>
      <c r="J37" s="32">
        <f t="shared" si="27"/>
        <v>0</v>
      </c>
      <c r="K37" s="32">
        <f t="shared" si="28"/>
        <v>0</v>
      </c>
      <c r="L37" s="32">
        <f t="shared" si="29"/>
        <v>0</v>
      </c>
      <c r="M37" s="32">
        <f t="shared" si="30"/>
        <v>0</v>
      </c>
      <c r="N37" s="32">
        <f t="shared" si="31"/>
        <v>0</v>
      </c>
      <c r="O37" s="32">
        <f t="shared" si="32"/>
        <v>0</v>
      </c>
      <c r="P37" s="32">
        <f t="shared" si="17"/>
        <v>0</v>
      </c>
      <c r="Q37" s="32">
        <f t="shared" si="18"/>
        <v>0</v>
      </c>
      <c r="R37" s="32">
        <f t="shared" si="19"/>
        <v>0</v>
      </c>
      <c r="S37" s="4">
        <f t="shared" si="20"/>
        <v>0</v>
      </c>
      <c r="T37" s="4">
        <f t="shared" si="21"/>
        <v>0</v>
      </c>
      <c r="U37" s="4">
        <f t="shared" si="22"/>
        <v>0</v>
      </c>
      <c r="V37" s="4">
        <f t="shared" si="23"/>
        <v>0</v>
      </c>
    </row>
    <row r="38" spans="5:22" x14ac:dyDescent="0.25">
      <c r="E38" s="51">
        <v>0</v>
      </c>
      <c r="F38" s="61">
        <f t="shared" si="24"/>
        <v>0</v>
      </c>
      <c r="G38" s="61">
        <f t="shared" si="25"/>
        <v>0</v>
      </c>
      <c r="H38" s="61">
        <f t="shared" si="26"/>
        <v>0</v>
      </c>
      <c r="I38" s="51">
        <f t="shared" si="6"/>
        <v>0</v>
      </c>
      <c r="J38" s="61">
        <f t="shared" si="27"/>
        <v>0</v>
      </c>
      <c r="K38" s="61">
        <f t="shared" si="28"/>
        <v>0</v>
      </c>
      <c r="L38" s="61">
        <f t="shared" si="29"/>
        <v>0</v>
      </c>
      <c r="M38" s="61">
        <f t="shared" si="30"/>
        <v>0</v>
      </c>
      <c r="N38" s="61">
        <f t="shared" si="31"/>
        <v>0</v>
      </c>
      <c r="O38" s="61">
        <f t="shared" si="32"/>
        <v>0</v>
      </c>
      <c r="P38" s="61">
        <f t="shared" si="17"/>
        <v>0</v>
      </c>
      <c r="Q38" s="61">
        <f t="shared" si="18"/>
        <v>0</v>
      </c>
      <c r="R38" s="61">
        <f t="shared" si="19"/>
        <v>0</v>
      </c>
      <c r="S38" s="60">
        <f t="shared" si="20"/>
        <v>0</v>
      </c>
      <c r="T38" s="60">
        <f t="shared" si="21"/>
        <v>0</v>
      </c>
      <c r="U38" s="60">
        <f t="shared" si="22"/>
        <v>0</v>
      </c>
      <c r="V38" s="60">
        <f t="shared" si="23"/>
        <v>0</v>
      </c>
    </row>
    <row r="39" spans="5:22" x14ac:dyDescent="0.25">
      <c r="E39">
        <v>0</v>
      </c>
      <c r="F39" s="36">
        <f t="shared" si="24"/>
        <v>0</v>
      </c>
      <c r="G39" s="36">
        <f t="shared" si="25"/>
        <v>0</v>
      </c>
      <c r="H39" s="36">
        <f t="shared" si="26"/>
        <v>0</v>
      </c>
      <c r="I39">
        <f t="shared" si="6"/>
        <v>0</v>
      </c>
      <c r="J39" s="32">
        <f t="shared" si="27"/>
        <v>0</v>
      </c>
      <c r="K39" s="32">
        <f t="shared" si="28"/>
        <v>0</v>
      </c>
      <c r="L39" s="32">
        <f t="shared" si="29"/>
        <v>0</v>
      </c>
      <c r="M39" s="32">
        <f t="shared" si="30"/>
        <v>0</v>
      </c>
      <c r="N39" s="32">
        <f t="shared" si="31"/>
        <v>0</v>
      </c>
      <c r="O39" s="32">
        <f t="shared" si="32"/>
        <v>0</v>
      </c>
      <c r="P39" s="32">
        <f t="shared" si="17"/>
        <v>0</v>
      </c>
      <c r="Q39" s="32">
        <f t="shared" si="18"/>
        <v>0</v>
      </c>
      <c r="R39" s="32">
        <f t="shared" si="19"/>
        <v>0</v>
      </c>
      <c r="S39" s="4">
        <f t="shared" si="20"/>
        <v>0</v>
      </c>
      <c r="T39" s="4">
        <f t="shared" si="21"/>
        <v>0</v>
      </c>
      <c r="U39" s="4">
        <f t="shared" si="22"/>
        <v>0</v>
      </c>
      <c r="V39" s="4">
        <f t="shared" si="23"/>
        <v>0</v>
      </c>
    </row>
    <row r="40" spans="5:22" x14ac:dyDescent="0.25">
      <c r="E40">
        <v>0</v>
      </c>
      <c r="F40" s="36">
        <f t="shared" si="24"/>
        <v>0</v>
      </c>
      <c r="G40" s="36">
        <f t="shared" si="25"/>
        <v>0</v>
      </c>
      <c r="H40" s="36">
        <f t="shared" si="26"/>
        <v>0</v>
      </c>
      <c r="I40">
        <f t="shared" si="6"/>
        <v>0</v>
      </c>
      <c r="J40" s="32">
        <f t="shared" si="27"/>
        <v>0</v>
      </c>
      <c r="K40" s="32">
        <f t="shared" si="28"/>
        <v>0</v>
      </c>
      <c r="L40" s="32">
        <f t="shared" si="29"/>
        <v>0</v>
      </c>
      <c r="M40" s="32">
        <f t="shared" si="30"/>
        <v>0</v>
      </c>
      <c r="N40" s="32">
        <f t="shared" si="31"/>
        <v>0</v>
      </c>
      <c r="O40" s="32">
        <f t="shared" si="32"/>
        <v>0</v>
      </c>
      <c r="P40" s="32">
        <f t="shared" si="17"/>
        <v>0</v>
      </c>
      <c r="Q40" s="32">
        <f t="shared" si="18"/>
        <v>0</v>
      </c>
      <c r="R40" s="32">
        <f t="shared" si="19"/>
        <v>0</v>
      </c>
      <c r="S40" s="4">
        <f t="shared" si="20"/>
        <v>0</v>
      </c>
      <c r="T40" s="4">
        <f t="shared" si="21"/>
        <v>0</v>
      </c>
      <c r="U40" s="4">
        <f t="shared" si="22"/>
        <v>0</v>
      </c>
      <c r="V40" s="4">
        <f t="shared" si="23"/>
        <v>0</v>
      </c>
    </row>
    <row r="41" spans="5:22" x14ac:dyDescent="0.25">
      <c r="E41">
        <v>0</v>
      </c>
      <c r="F41" s="36">
        <f t="shared" si="24"/>
        <v>0</v>
      </c>
      <c r="G41" s="36">
        <f t="shared" si="25"/>
        <v>0</v>
      </c>
      <c r="H41" s="36">
        <f t="shared" si="26"/>
        <v>0</v>
      </c>
      <c r="I41">
        <f t="shared" si="6"/>
        <v>0</v>
      </c>
      <c r="J41" s="32">
        <f t="shared" si="27"/>
        <v>0</v>
      </c>
      <c r="K41" s="32">
        <f t="shared" si="28"/>
        <v>0</v>
      </c>
      <c r="L41" s="32">
        <f t="shared" si="29"/>
        <v>0</v>
      </c>
      <c r="M41" s="32">
        <f t="shared" si="30"/>
        <v>0</v>
      </c>
      <c r="N41" s="32">
        <f t="shared" si="31"/>
        <v>0</v>
      </c>
      <c r="O41" s="32">
        <f t="shared" si="32"/>
        <v>0</v>
      </c>
      <c r="P41" s="32">
        <f t="shared" si="17"/>
        <v>0</v>
      </c>
      <c r="Q41" s="32">
        <f t="shared" si="18"/>
        <v>0</v>
      </c>
      <c r="R41" s="32">
        <f t="shared" si="19"/>
        <v>0</v>
      </c>
      <c r="S41" s="4">
        <f t="shared" si="20"/>
        <v>0</v>
      </c>
      <c r="T41" s="4">
        <f t="shared" si="21"/>
        <v>0</v>
      </c>
      <c r="U41" s="4">
        <f t="shared" si="22"/>
        <v>0</v>
      </c>
      <c r="V41" s="4">
        <f t="shared" si="23"/>
        <v>0</v>
      </c>
    </row>
    <row r="42" spans="5:22" x14ac:dyDescent="0.25">
      <c r="E42">
        <v>0</v>
      </c>
      <c r="F42" s="36">
        <f t="shared" si="24"/>
        <v>0</v>
      </c>
      <c r="G42" s="36">
        <f t="shared" si="25"/>
        <v>0</v>
      </c>
      <c r="H42" s="36">
        <f t="shared" si="26"/>
        <v>0</v>
      </c>
      <c r="I42">
        <f t="shared" si="6"/>
        <v>0</v>
      </c>
      <c r="J42" s="32">
        <f t="shared" si="27"/>
        <v>0</v>
      </c>
      <c r="K42" s="32">
        <f t="shared" si="28"/>
        <v>0</v>
      </c>
      <c r="L42" s="32">
        <f t="shared" si="29"/>
        <v>0</v>
      </c>
      <c r="M42" s="32">
        <f t="shared" si="30"/>
        <v>0</v>
      </c>
      <c r="N42" s="32">
        <f t="shared" si="31"/>
        <v>0</v>
      </c>
      <c r="O42" s="32">
        <f t="shared" si="32"/>
        <v>0</v>
      </c>
      <c r="P42" s="32">
        <f t="shared" si="17"/>
        <v>0</v>
      </c>
      <c r="Q42" s="32">
        <f t="shared" si="18"/>
        <v>0</v>
      </c>
      <c r="R42" s="32">
        <f t="shared" si="19"/>
        <v>0</v>
      </c>
      <c r="S42" s="4">
        <f t="shared" si="20"/>
        <v>0</v>
      </c>
      <c r="T42" s="4">
        <f t="shared" si="21"/>
        <v>0</v>
      </c>
      <c r="U42" s="4">
        <f t="shared" si="22"/>
        <v>0</v>
      </c>
      <c r="V42" s="4">
        <f t="shared" si="23"/>
        <v>0</v>
      </c>
    </row>
    <row r="43" spans="5:22" x14ac:dyDescent="0.25">
      <c r="E43">
        <v>0</v>
      </c>
      <c r="F43" s="36">
        <f t="shared" si="24"/>
        <v>0</v>
      </c>
      <c r="G43" s="36">
        <f t="shared" si="25"/>
        <v>0</v>
      </c>
      <c r="H43" s="36">
        <f t="shared" si="26"/>
        <v>0</v>
      </c>
      <c r="I43">
        <f t="shared" si="6"/>
        <v>0</v>
      </c>
      <c r="J43" s="32">
        <f t="shared" si="27"/>
        <v>0</v>
      </c>
      <c r="K43" s="32">
        <f t="shared" si="28"/>
        <v>0</v>
      </c>
      <c r="L43" s="32">
        <f t="shared" si="29"/>
        <v>0</v>
      </c>
      <c r="M43" s="32">
        <f t="shared" si="30"/>
        <v>0</v>
      </c>
      <c r="N43" s="32">
        <f t="shared" si="31"/>
        <v>0</v>
      </c>
      <c r="O43" s="32">
        <f t="shared" si="32"/>
        <v>0</v>
      </c>
      <c r="P43" s="32">
        <f t="shared" si="17"/>
        <v>0</v>
      </c>
      <c r="Q43" s="32">
        <f t="shared" si="18"/>
        <v>0</v>
      </c>
      <c r="R43" s="32">
        <f t="shared" si="19"/>
        <v>0</v>
      </c>
      <c r="S43" s="4">
        <f t="shared" si="20"/>
        <v>0</v>
      </c>
      <c r="T43" s="4">
        <f t="shared" si="21"/>
        <v>0</v>
      </c>
      <c r="U43" s="4">
        <f t="shared" si="22"/>
        <v>0</v>
      </c>
      <c r="V43" s="4">
        <f t="shared" si="23"/>
        <v>0</v>
      </c>
    </row>
    <row r="44" spans="5:22" x14ac:dyDescent="0.25">
      <c r="E44">
        <v>0</v>
      </c>
      <c r="F44" s="36">
        <f t="shared" si="24"/>
        <v>0</v>
      </c>
      <c r="G44" s="36">
        <f t="shared" si="25"/>
        <v>0</v>
      </c>
      <c r="H44" s="36">
        <f t="shared" si="26"/>
        <v>0</v>
      </c>
      <c r="I44">
        <f t="shared" si="6"/>
        <v>0</v>
      </c>
      <c r="J44" s="32">
        <f t="shared" si="27"/>
        <v>0</v>
      </c>
      <c r="K44" s="32">
        <f t="shared" si="28"/>
        <v>0</v>
      </c>
      <c r="L44" s="32">
        <f t="shared" si="29"/>
        <v>0</v>
      </c>
      <c r="M44" s="32">
        <f t="shared" si="30"/>
        <v>0</v>
      </c>
      <c r="N44" s="32">
        <f t="shared" si="31"/>
        <v>0</v>
      </c>
      <c r="O44" s="32">
        <f t="shared" si="32"/>
        <v>0</v>
      </c>
      <c r="P44" s="32">
        <f t="shared" si="17"/>
        <v>0</v>
      </c>
      <c r="Q44" s="32">
        <f t="shared" si="18"/>
        <v>0</v>
      </c>
      <c r="R44" s="32">
        <f t="shared" si="19"/>
        <v>0</v>
      </c>
      <c r="S44" s="4">
        <f t="shared" si="20"/>
        <v>0</v>
      </c>
      <c r="T44" s="4">
        <f t="shared" si="21"/>
        <v>0</v>
      </c>
      <c r="U44" s="4">
        <f t="shared" si="22"/>
        <v>0</v>
      </c>
      <c r="V44" s="4">
        <f t="shared" si="23"/>
        <v>0</v>
      </c>
    </row>
    <row r="45" spans="5:22" x14ac:dyDescent="0.25">
      <c r="E45">
        <v>0</v>
      </c>
      <c r="F45" s="36">
        <f t="shared" si="24"/>
        <v>0</v>
      </c>
      <c r="G45" s="36">
        <f t="shared" si="25"/>
        <v>0</v>
      </c>
      <c r="H45" s="36">
        <f t="shared" si="26"/>
        <v>0</v>
      </c>
      <c r="I45">
        <f t="shared" si="6"/>
        <v>0</v>
      </c>
      <c r="J45" s="32">
        <f t="shared" si="27"/>
        <v>0</v>
      </c>
      <c r="K45" s="32">
        <f t="shared" si="28"/>
        <v>0</v>
      </c>
      <c r="L45" s="32">
        <f t="shared" si="29"/>
        <v>0</v>
      </c>
      <c r="M45" s="32">
        <f t="shared" si="30"/>
        <v>0</v>
      </c>
      <c r="N45" s="32">
        <f t="shared" si="31"/>
        <v>0</v>
      </c>
      <c r="O45" s="32">
        <f t="shared" si="32"/>
        <v>0</v>
      </c>
      <c r="P45" s="32">
        <f t="shared" si="17"/>
        <v>0</v>
      </c>
      <c r="Q45" s="32">
        <f t="shared" si="18"/>
        <v>0</v>
      </c>
      <c r="R45" s="32">
        <f t="shared" si="19"/>
        <v>0</v>
      </c>
      <c r="S45" s="4">
        <f t="shared" si="20"/>
        <v>0</v>
      </c>
      <c r="T45" s="4">
        <f t="shared" si="21"/>
        <v>0</v>
      </c>
      <c r="U45" s="4">
        <f t="shared" si="22"/>
        <v>0</v>
      </c>
      <c r="V45" s="4">
        <f t="shared" si="23"/>
        <v>0</v>
      </c>
    </row>
    <row r="46" spans="5:22" x14ac:dyDescent="0.25">
      <c r="E46">
        <v>0</v>
      </c>
      <c r="F46" s="36">
        <f t="shared" si="24"/>
        <v>0</v>
      </c>
      <c r="G46" s="36">
        <f t="shared" si="25"/>
        <v>0</v>
      </c>
      <c r="H46" s="36">
        <f t="shared" si="26"/>
        <v>0</v>
      </c>
      <c r="I46">
        <f t="shared" si="6"/>
        <v>0</v>
      </c>
      <c r="J46" s="32">
        <f t="shared" si="27"/>
        <v>0</v>
      </c>
      <c r="K46" s="32">
        <f t="shared" si="28"/>
        <v>0</v>
      </c>
      <c r="L46" s="32">
        <f t="shared" si="29"/>
        <v>0</v>
      </c>
      <c r="M46" s="32">
        <f t="shared" si="30"/>
        <v>0</v>
      </c>
      <c r="N46" s="32">
        <f t="shared" si="31"/>
        <v>0</v>
      </c>
      <c r="O46" s="32">
        <f t="shared" si="32"/>
        <v>0</v>
      </c>
      <c r="P46" s="32">
        <f t="shared" si="17"/>
        <v>0</v>
      </c>
      <c r="Q46" s="32">
        <f t="shared" si="18"/>
        <v>0</v>
      </c>
      <c r="R46" s="32">
        <f t="shared" si="19"/>
        <v>0</v>
      </c>
      <c r="S46" s="4">
        <f t="shared" si="20"/>
        <v>0</v>
      </c>
      <c r="T46" s="4">
        <f t="shared" si="21"/>
        <v>0</v>
      </c>
      <c r="U46" s="4">
        <f t="shared" si="22"/>
        <v>0</v>
      </c>
      <c r="V46" s="4">
        <f t="shared" si="23"/>
        <v>0</v>
      </c>
    </row>
    <row r="47" spans="5:22" x14ac:dyDescent="0.25">
      <c r="E47">
        <v>0</v>
      </c>
      <c r="F47" s="36">
        <f t="shared" si="24"/>
        <v>0</v>
      </c>
      <c r="G47" s="36">
        <f t="shared" si="25"/>
        <v>0</v>
      </c>
      <c r="H47" s="36">
        <f t="shared" si="26"/>
        <v>0</v>
      </c>
      <c r="I47">
        <f t="shared" si="6"/>
        <v>0</v>
      </c>
      <c r="J47" s="32">
        <f t="shared" si="27"/>
        <v>0</v>
      </c>
      <c r="K47" s="32">
        <f t="shared" si="28"/>
        <v>0</v>
      </c>
      <c r="L47" s="32">
        <f t="shared" si="29"/>
        <v>0</v>
      </c>
      <c r="M47" s="32">
        <f t="shared" si="30"/>
        <v>0</v>
      </c>
      <c r="N47" s="32">
        <f t="shared" si="31"/>
        <v>0</v>
      </c>
      <c r="O47" s="32">
        <f t="shared" si="32"/>
        <v>0</v>
      </c>
      <c r="P47" s="32">
        <f t="shared" si="17"/>
        <v>0</v>
      </c>
      <c r="Q47" s="32">
        <f t="shared" si="18"/>
        <v>0</v>
      </c>
      <c r="R47" s="32">
        <f t="shared" si="19"/>
        <v>0</v>
      </c>
      <c r="S47" s="4">
        <f t="shared" si="20"/>
        <v>0</v>
      </c>
      <c r="T47" s="4">
        <f t="shared" si="21"/>
        <v>0</v>
      </c>
      <c r="U47" s="4">
        <f t="shared" si="22"/>
        <v>0</v>
      </c>
      <c r="V47" s="4">
        <f t="shared" si="23"/>
        <v>0</v>
      </c>
    </row>
    <row r="48" spans="5:22" x14ac:dyDescent="0.25">
      <c r="E48" s="51">
        <v>0</v>
      </c>
      <c r="F48" s="61">
        <f t="shared" si="24"/>
        <v>0</v>
      </c>
      <c r="G48" s="61">
        <f t="shared" si="25"/>
        <v>0</v>
      </c>
      <c r="H48" s="61">
        <f t="shared" si="26"/>
        <v>0</v>
      </c>
      <c r="I48" s="51">
        <f t="shared" si="6"/>
        <v>0</v>
      </c>
      <c r="J48" s="61">
        <f t="shared" si="27"/>
        <v>0</v>
      </c>
      <c r="K48" s="61">
        <f t="shared" si="28"/>
        <v>0</v>
      </c>
      <c r="L48" s="61">
        <f t="shared" si="29"/>
        <v>0</v>
      </c>
      <c r="M48" s="61">
        <f t="shared" si="30"/>
        <v>0</v>
      </c>
      <c r="N48" s="61">
        <f t="shared" si="31"/>
        <v>0</v>
      </c>
      <c r="O48" s="61">
        <f t="shared" si="32"/>
        <v>0</v>
      </c>
      <c r="P48" s="61">
        <f t="shared" si="17"/>
        <v>0</v>
      </c>
      <c r="Q48" s="61">
        <f t="shared" si="18"/>
        <v>0</v>
      </c>
      <c r="R48" s="61">
        <f t="shared" si="19"/>
        <v>0</v>
      </c>
      <c r="S48" s="60">
        <f t="shared" si="20"/>
        <v>0</v>
      </c>
      <c r="T48" s="60">
        <f t="shared" si="21"/>
        <v>0</v>
      </c>
      <c r="U48" s="60">
        <f t="shared" si="22"/>
        <v>0</v>
      </c>
      <c r="V48" s="60">
        <f t="shared" si="23"/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1"/>
  <sheetViews>
    <sheetView topLeftCell="A34" zoomScale="75" zoomScaleNormal="75" workbookViewId="0">
      <selection activeCell="H6" sqref="H6"/>
    </sheetView>
  </sheetViews>
  <sheetFormatPr defaultColWidth="8.7109375" defaultRowHeight="15" x14ac:dyDescent="0.25"/>
  <cols>
    <col min="1" max="1" width="8.5703125" style="88"/>
    <col min="2" max="2" width="41.28515625" style="88"/>
    <col min="3" max="5" width="8.5703125" style="88"/>
    <col min="6" max="7" width="12.140625" style="88" customWidth="1"/>
    <col min="8" max="8" width="8.42578125" style="88" bestFit="1" customWidth="1"/>
    <col min="9" max="10" width="8.7109375" style="88"/>
    <col min="11" max="11" width="10" style="88"/>
    <col min="12" max="13" width="8.7109375" style="88"/>
    <col min="14" max="14" width="8" style="88" customWidth="1"/>
    <col min="15" max="22" width="8.7109375" style="88" customWidth="1"/>
    <col min="23" max="23" width="15.28515625" style="88" customWidth="1"/>
    <col min="24" max="39" width="8.7109375" style="88" customWidth="1"/>
    <col min="40" max="40" width="8.7109375" style="88"/>
    <col min="41" max="41" width="7.140625" style="88" bestFit="1" customWidth="1"/>
    <col min="42" max="42" width="7.28515625" style="88" bestFit="1" customWidth="1"/>
    <col min="43" max="45" width="8.5703125" style="88"/>
    <col min="46" max="48" width="8.140625" style="88" bestFit="1" customWidth="1"/>
    <col min="49" max="49" width="11.85546875" style="88" bestFit="1" customWidth="1"/>
    <col min="50" max="50" width="12.140625" style="88" bestFit="1" customWidth="1"/>
    <col min="51" max="51" width="4.85546875" style="88" bestFit="1" customWidth="1"/>
    <col min="52" max="52" width="10.5703125" style="88" customWidth="1"/>
    <col min="53" max="53" width="7.7109375" style="88" bestFit="1" customWidth="1"/>
    <col min="54" max="54" width="10.7109375" style="88" bestFit="1" customWidth="1"/>
    <col min="55" max="55" width="10.7109375" style="88" customWidth="1"/>
    <col min="56" max="56" width="3.7109375" style="88" customWidth="1"/>
    <col min="57" max="57" width="13.140625" style="88" bestFit="1" customWidth="1"/>
    <col min="58" max="1031" width="8.5703125" style="88"/>
    <col min="1032" max="16384" width="8.7109375" style="88"/>
  </cols>
  <sheetData>
    <row r="1" spans="1:59" x14ac:dyDescent="0.25">
      <c r="A1" s="87" t="s">
        <v>159</v>
      </c>
      <c r="I1" s="89" t="s">
        <v>160</v>
      </c>
      <c r="AN1" s="88">
        <v>2.2416999999999998</v>
      </c>
      <c r="AY1" t="s">
        <v>399</v>
      </c>
      <c r="AZ1" s="110" t="s">
        <v>387</v>
      </c>
      <c r="BA1" s="110"/>
      <c r="BB1" s="110"/>
      <c r="BC1" s="83" t="s">
        <v>397</v>
      </c>
      <c r="BG1" s="97" t="s">
        <v>431</v>
      </c>
    </row>
    <row r="2" spans="1:59" x14ac:dyDescent="0.25">
      <c r="A2" s="87" t="s">
        <v>113</v>
      </c>
      <c r="P2" s="88">
        <v>0.44608999999999999</v>
      </c>
      <c r="AY2"/>
      <c r="AZ2" s="111" t="s">
        <v>390</v>
      </c>
      <c r="BA2" s="111" t="s">
        <v>41</v>
      </c>
      <c r="BB2" s="111" t="s">
        <v>42</v>
      </c>
      <c r="BC2" s="111" t="s">
        <v>390</v>
      </c>
      <c r="BE2" s="137" t="s">
        <v>402</v>
      </c>
      <c r="BG2" s="97">
        <v>2241.6999999999998</v>
      </c>
    </row>
    <row r="3" spans="1:59" x14ac:dyDescent="0.25">
      <c r="B3" s="88" t="s">
        <v>143</v>
      </c>
      <c r="C3" s="88" t="s">
        <v>161</v>
      </c>
      <c r="D3" s="88" t="s">
        <v>162</v>
      </c>
      <c r="E3" s="88" t="s">
        <v>163</v>
      </c>
      <c r="I3" s="88" t="s">
        <v>164</v>
      </c>
      <c r="N3" s="88" t="s">
        <v>93</v>
      </c>
      <c r="S3" s="88" t="s">
        <v>165</v>
      </c>
      <c r="W3" s="88" t="s">
        <v>166</v>
      </c>
      <c r="AE3" s="88" t="s">
        <v>167</v>
      </c>
      <c r="AN3" s="88" t="s">
        <v>101</v>
      </c>
      <c r="AQ3" s="88" t="s">
        <v>404</v>
      </c>
      <c r="AY3" t="s">
        <v>432</v>
      </c>
      <c r="AZ3" s="81">
        <v>15.3</v>
      </c>
      <c r="BA3" s="81">
        <v>13.73</v>
      </c>
      <c r="BB3" s="81">
        <v>25.38</v>
      </c>
      <c r="BC3" s="81">
        <v>14.32</v>
      </c>
      <c r="BE3" s="138">
        <v>33</v>
      </c>
      <c r="BG3" s="97" t="s">
        <v>428</v>
      </c>
    </row>
    <row r="4" spans="1:59" x14ac:dyDescent="0.25">
      <c r="A4" s="88" t="s">
        <v>168</v>
      </c>
      <c r="B4" s="88" t="s">
        <v>169</v>
      </c>
      <c r="C4" s="90">
        <v>2.7349999999999999</v>
      </c>
      <c r="D4" s="90">
        <v>0.32850000000000001</v>
      </c>
      <c r="E4" s="90">
        <v>-4.5699999999999998E-2</v>
      </c>
      <c r="I4" s="88" t="s">
        <v>83</v>
      </c>
      <c r="J4" s="88" t="s">
        <v>83</v>
      </c>
      <c r="K4" s="88" t="s">
        <v>83</v>
      </c>
      <c r="L4" s="88" t="s">
        <v>83</v>
      </c>
      <c r="M4" s="88" t="s">
        <v>101</v>
      </c>
      <c r="N4" s="88" t="s">
        <v>103</v>
      </c>
      <c r="O4" s="88" t="s">
        <v>83</v>
      </c>
      <c r="P4" s="88" t="s">
        <v>104</v>
      </c>
      <c r="Q4" s="88" t="s">
        <v>170</v>
      </c>
      <c r="R4" s="88" t="s">
        <v>105</v>
      </c>
      <c r="S4" s="88" t="s">
        <v>83</v>
      </c>
      <c r="T4" s="88" t="s">
        <v>83</v>
      </c>
      <c r="U4" s="88" t="s">
        <v>83</v>
      </c>
      <c r="W4" s="88" t="s">
        <v>83</v>
      </c>
      <c r="X4" s="88" t="s">
        <v>83</v>
      </c>
      <c r="Y4" s="88" t="s">
        <v>83</v>
      </c>
      <c r="AE4" s="88" t="s">
        <v>45</v>
      </c>
      <c r="AH4" s="88" t="s">
        <v>46</v>
      </c>
      <c r="AK4" s="88" t="s">
        <v>47</v>
      </c>
      <c r="AN4" s="88" t="s">
        <v>382</v>
      </c>
      <c r="AO4" s="88" t="s">
        <v>383</v>
      </c>
      <c r="AP4" s="88" t="s">
        <v>384</v>
      </c>
      <c r="AQ4" s="88" t="s">
        <v>385</v>
      </c>
      <c r="AT4" s="88" t="s">
        <v>386</v>
      </c>
      <c r="AW4" s="88" t="s">
        <v>404</v>
      </c>
      <c r="AY4" t="s">
        <v>398</v>
      </c>
      <c r="AZ4" s="81">
        <v>7.45</v>
      </c>
      <c r="BA4" s="81">
        <v>5.18</v>
      </c>
      <c r="BB4" s="81">
        <v>11.4</v>
      </c>
      <c r="BC4" s="81">
        <v>14.09</v>
      </c>
      <c r="BG4" s="97">
        <v>1E-3</v>
      </c>
    </row>
    <row r="5" spans="1:59" ht="15.75" thickBot="1" x14ac:dyDescent="0.3">
      <c r="A5" s="88" t="s">
        <v>171</v>
      </c>
      <c r="B5" s="88" t="s">
        <v>172</v>
      </c>
      <c r="C5" s="90">
        <v>1.9024000000000001</v>
      </c>
      <c r="D5" s="90">
        <v>0.49330000000000002</v>
      </c>
      <c r="E5" s="90">
        <v>-3.3799999999999997E-2</v>
      </c>
      <c r="F5" s="87" t="s">
        <v>368</v>
      </c>
      <c r="G5" s="87"/>
      <c r="H5" s="88" t="s">
        <v>370</v>
      </c>
      <c r="I5" s="88" t="s">
        <v>173</v>
      </c>
      <c r="J5" s="88" t="s">
        <v>174</v>
      </c>
      <c r="K5" s="88" t="s">
        <v>175</v>
      </c>
      <c r="L5" s="88" t="s">
        <v>176</v>
      </c>
      <c r="M5" s="88" t="s">
        <v>176</v>
      </c>
      <c r="O5" s="88" t="s">
        <v>177</v>
      </c>
      <c r="Q5" s="88" t="s">
        <v>178</v>
      </c>
      <c r="S5" s="88" t="s">
        <v>179</v>
      </c>
      <c r="T5" s="88" t="s">
        <v>180</v>
      </c>
      <c r="U5" s="88" t="s">
        <v>181</v>
      </c>
      <c r="V5" s="88" t="s">
        <v>182</v>
      </c>
      <c r="W5" s="91" t="s">
        <v>30</v>
      </c>
      <c r="X5" s="91" t="s">
        <v>32</v>
      </c>
      <c r="Y5" s="91" t="s">
        <v>34</v>
      </c>
      <c r="Z5" s="91" t="s">
        <v>183</v>
      </c>
      <c r="AA5" s="91" t="s">
        <v>184</v>
      </c>
      <c r="AB5" s="91" t="s">
        <v>185</v>
      </c>
      <c r="AC5" s="91" t="s">
        <v>186</v>
      </c>
      <c r="AD5" s="91" t="s">
        <v>187</v>
      </c>
      <c r="AE5" s="88" t="s">
        <v>188</v>
      </c>
      <c r="AF5" s="88" t="s">
        <v>189</v>
      </c>
      <c r="AG5" s="88" t="s">
        <v>190</v>
      </c>
      <c r="AH5" s="88" t="s">
        <v>191</v>
      </c>
      <c r="AI5" s="88" t="s">
        <v>192</v>
      </c>
      <c r="AJ5" s="88" t="s">
        <v>193</v>
      </c>
      <c r="AK5" s="88" t="s">
        <v>194</v>
      </c>
      <c r="AL5" s="88" t="s">
        <v>195</v>
      </c>
      <c r="AM5" s="88" t="s">
        <v>196</v>
      </c>
      <c r="AN5" s="88" t="s">
        <v>382</v>
      </c>
      <c r="AO5" s="88" t="s">
        <v>383</v>
      </c>
      <c r="AP5" s="88" t="s">
        <v>384</v>
      </c>
      <c r="AQ5" s="88" t="s">
        <v>400</v>
      </c>
      <c r="AR5" s="88" t="s">
        <v>401</v>
      </c>
      <c r="AS5" s="88" t="s">
        <v>403</v>
      </c>
      <c r="AT5" s="88" t="s">
        <v>400</v>
      </c>
      <c r="AU5" s="88" t="s">
        <v>401</v>
      </c>
      <c r="AV5" s="88" t="s">
        <v>403</v>
      </c>
      <c r="AW5" s="88" t="s">
        <v>409</v>
      </c>
      <c r="AX5" s="88" t="s">
        <v>411</v>
      </c>
      <c r="AZ5" s="88" t="s">
        <v>424</v>
      </c>
      <c r="BA5" s="88" t="s">
        <v>425</v>
      </c>
      <c r="BB5" s="88" t="s">
        <v>426</v>
      </c>
      <c r="BC5" s="88" t="s">
        <v>369</v>
      </c>
      <c r="BG5" s="97" t="s">
        <v>430</v>
      </c>
    </row>
    <row r="6" spans="1:59" ht="15.75" thickBot="1" x14ac:dyDescent="0.3">
      <c r="C6" s="90"/>
      <c r="D6" s="90"/>
      <c r="E6" s="90"/>
      <c r="F6" s="88" t="s">
        <v>348</v>
      </c>
      <c r="G6" s="88" t="s">
        <v>405</v>
      </c>
      <c r="H6" s="88">
        <v>2.4500000000000002</v>
      </c>
      <c r="I6" s="92">
        <f>H6/2</f>
        <v>1.2250000000000001</v>
      </c>
      <c r="J6" s="92">
        <v>0</v>
      </c>
      <c r="K6" s="92">
        <v>0</v>
      </c>
      <c r="L6" s="92">
        <f t="shared" ref="L6:L7" si="0">SUM(I6:K6)</f>
        <v>1.2250000000000001</v>
      </c>
      <c r="M6" s="93">
        <f t="shared" ref="M6:M7" si="1">L6/$P$2</f>
        <v>2.7460826290658837</v>
      </c>
      <c r="N6" s="93">
        <f t="shared" ref="N6:N25" si="2">$C$4+($D$4*M6)+($E$4*$C$9)</f>
        <v>2.9515881436481424</v>
      </c>
      <c r="O6" s="93">
        <f t="shared" ref="O6:O25" si="3">N6*$P$2</f>
        <v>1.3166739549999997</v>
      </c>
      <c r="P6" s="93">
        <f t="shared" ref="P6:P25" si="4">IF(M6=0,0,O6/L6)</f>
        <v>1.0748358816326529</v>
      </c>
      <c r="Q6" s="93">
        <f t="shared" ref="Q6:Q25" si="5">IF(P6&lt;=0,0,IF(O6&gt;L6,L6,O6))</f>
        <v>1.2250000000000001</v>
      </c>
      <c r="R6" s="93">
        <f t="shared" ref="R6:R25" si="6">IF(L6=0,0,Q6/L6)</f>
        <v>1</v>
      </c>
      <c r="S6" s="93">
        <f t="shared" ref="S6:S25" si="7">I6*$D$12</f>
        <v>0.61250000000000004</v>
      </c>
      <c r="T6" s="93">
        <f t="shared" ref="T6:T25" si="8">J6*$D$13</f>
        <v>0</v>
      </c>
      <c r="U6" s="93">
        <f t="shared" ref="U6:U25" si="9">K6*$D$14</f>
        <v>0</v>
      </c>
      <c r="V6" s="93">
        <f t="shared" ref="V6:V25" si="10">Q6/SUM(S6:U6)</f>
        <v>2</v>
      </c>
      <c r="W6" s="94">
        <f t="shared" ref="W6:W25" si="11">V6*S6</f>
        <v>1.2250000000000001</v>
      </c>
      <c r="X6" s="95">
        <f t="shared" ref="X6:X25" si="12">V6*T6</f>
        <v>0</v>
      </c>
      <c r="Y6" s="95">
        <f t="shared" ref="Y6:Y25" si="13">V6*U6</f>
        <v>0</v>
      </c>
      <c r="Z6" s="95">
        <f>SUM(FineWood!F28:H28)+SUM(W6:Y6)</f>
        <v>1.2250000000000001</v>
      </c>
      <c r="AA6" s="95">
        <f>SUM(FineWood!J28:L28)+SUM(SouthernLargeWood!AC7:AE7)</f>
        <v>0.22307692307692306</v>
      </c>
      <c r="AB6" s="95">
        <f>SUM(FineWood!M28:O28)+SUM(AH6:AJ6)</f>
        <v>0.36749999999999999</v>
      </c>
      <c r="AC6" s="95">
        <f>SUM(FineWood!P28:R28)+SUM(SouthernLargeWood!AI7:AK7)</f>
        <v>9.6153846153846145E-2</v>
      </c>
      <c r="AD6" s="95">
        <f t="shared" ref="AD6" si="14">SUM(AA6:AC6)</f>
        <v>0.68673076923076926</v>
      </c>
      <c r="AE6" s="96">
        <f t="shared" ref="AE6:AE35" si="15">$B$44*W6</f>
        <v>0.73499999999999999</v>
      </c>
      <c r="AF6" s="96">
        <f t="shared" ref="AF6:AF35" si="16">$B$45*X6</f>
        <v>0</v>
      </c>
      <c r="AG6" s="96">
        <f t="shared" ref="AG6:AG35" si="17">$B$46*Y6</f>
        <v>0</v>
      </c>
      <c r="AH6" s="96">
        <f t="shared" ref="AH6:AH35" si="18">$C$44*W6</f>
        <v>0.36749999999999999</v>
      </c>
      <c r="AI6" s="96">
        <f t="shared" ref="AI6:AI35" si="19">$C$45*X6</f>
        <v>0</v>
      </c>
      <c r="AJ6" s="96">
        <f t="shared" ref="AJ6:AJ35" si="20">$C$46*Y6</f>
        <v>0</v>
      </c>
      <c r="AK6" s="96">
        <f t="shared" ref="AK6:AK35" si="21">$D$44*W6</f>
        <v>0.12250000000000001</v>
      </c>
      <c r="AL6" s="96">
        <f t="shared" ref="AL6:AL35" si="22">$D$45*X6</f>
        <v>0</v>
      </c>
      <c r="AM6" s="96">
        <f t="shared" ref="AM6:AM35" si="23">$D$46*Y6</f>
        <v>0</v>
      </c>
      <c r="AN6" s="100">
        <f t="shared" ref="AN6:AN35" si="24">SUM(AE6:AG6)*$AN$1</f>
        <v>1.6476494999999998</v>
      </c>
      <c r="AO6" s="100">
        <f t="shared" ref="AO6:AO35" si="25">SUM(AH6:AJ6)*$AN$1</f>
        <v>0.82382474999999988</v>
      </c>
      <c r="AP6" s="100">
        <f t="shared" ref="AP6:AP35" si="26">SUM(AK6:AM6)*$AN$1</f>
        <v>0.27460825</v>
      </c>
      <c r="AQ6" s="139">
        <f>AN6*$BC$3*$BG$6</f>
        <v>52.891433861027991</v>
      </c>
      <c r="AR6" s="139">
        <f>AO6*$BC$3*$BG$6</f>
        <v>26.445716930513996</v>
      </c>
      <c r="AS6" s="139">
        <f>AP6*$BE$3*$BG$6</f>
        <v>20.314447362825</v>
      </c>
      <c r="AT6" s="114"/>
      <c r="AU6" s="114"/>
      <c r="AV6" s="114"/>
      <c r="AW6" s="114">
        <f>SUM(AQ6:AV6)</f>
        <v>99.65159815436698</v>
      </c>
      <c r="AX6" s="114">
        <f>AW6+AW41</f>
        <v>245.30002985268197</v>
      </c>
      <c r="AY6" s="114"/>
      <c r="AZ6" s="114">
        <f>AQ6+AQ41</f>
        <v>70.521911814703998</v>
      </c>
      <c r="BA6" s="114">
        <f t="shared" ref="BA6:BB6" si="27">AR6+AR41</f>
        <v>52.891433861027991</v>
      </c>
      <c r="BB6" s="114">
        <f t="shared" si="27"/>
        <v>121.88668417694998</v>
      </c>
      <c r="BC6" s="114">
        <f>SUM(AZ6:BB6)</f>
        <v>245.30002985268197</v>
      </c>
      <c r="BD6" s="114"/>
      <c r="BG6" s="136">
        <f>BG2*BG4</f>
        <v>2.2416999999999998</v>
      </c>
    </row>
    <row r="7" spans="1:59" x14ac:dyDescent="0.25">
      <c r="A7" s="109" t="s">
        <v>381</v>
      </c>
      <c r="B7" s="109"/>
      <c r="F7" s="88" t="s">
        <v>349</v>
      </c>
      <c r="H7" s="88">
        <v>6.34</v>
      </c>
      <c r="I7" s="92">
        <f t="shared" ref="I7:I35" si="28">H7/2</f>
        <v>3.17</v>
      </c>
      <c r="J7" s="92">
        <v>0</v>
      </c>
      <c r="K7" s="92">
        <v>0</v>
      </c>
      <c r="L7" s="97">
        <f t="shared" si="0"/>
        <v>3.17</v>
      </c>
      <c r="M7" s="98">
        <f t="shared" si="1"/>
        <v>7.1061893339908986</v>
      </c>
      <c r="N7" s="98">
        <f t="shared" si="2"/>
        <v>4.3838831962160105</v>
      </c>
      <c r="O7" s="98">
        <f t="shared" si="3"/>
        <v>1.9556064550000001</v>
      </c>
      <c r="P7" s="98">
        <f t="shared" si="4"/>
        <v>0.61691055362776026</v>
      </c>
      <c r="Q7" s="98">
        <f t="shared" si="5"/>
        <v>1.9556064550000001</v>
      </c>
      <c r="R7" s="98">
        <f t="shared" si="6"/>
        <v>0.61691055362776026</v>
      </c>
      <c r="S7" s="98">
        <f t="shared" si="7"/>
        <v>1.585</v>
      </c>
      <c r="T7" s="98">
        <f t="shared" si="8"/>
        <v>0</v>
      </c>
      <c r="U7" s="98">
        <f t="shared" si="9"/>
        <v>0</v>
      </c>
      <c r="V7" s="98">
        <f t="shared" si="10"/>
        <v>1.2338211072555205</v>
      </c>
      <c r="W7" s="99">
        <f t="shared" si="11"/>
        <v>1.9556064550000001</v>
      </c>
      <c r="X7" s="86">
        <f t="shared" si="12"/>
        <v>0</v>
      </c>
      <c r="Y7" s="86">
        <f t="shared" si="13"/>
        <v>0</v>
      </c>
      <c r="Z7" s="95">
        <f>SUM(FineWood!F29:H29)+SUM(W7:Y7)</f>
        <v>1.9556064550000001</v>
      </c>
      <c r="AA7" s="95">
        <f>SUM(FineWood!J29:L29)+SUM(SouthernLargeWood!AC8:AE8)</f>
        <v>0.44615384615384612</v>
      </c>
      <c r="AB7" s="95">
        <f>SUM(FineWood!M29:O29)+SUM(AH7:AJ7)</f>
        <v>0.5866819365</v>
      </c>
      <c r="AC7" s="95">
        <f>SUM(FineWood!P29:R29)+SUM(SouthernLargeWood!AI8:AK8)</f>
        <v>0.19230769230769229</v>
      </c>
      <c r="AD7" s="95">
        <f t="shared" ref="AD7:AD26" si="29">SUM(AA7:AC7)</f>
        <v>1.2251434749615384</v>
      </c>
      <c r="AE7" s="100">
        <f t="shared" si="15"/>
        <v>1.173363873</v>
      </c>
      <c r="AF7" s="100">
        <f t="shared" si="16"/>
        <v>0</v>
      </c>
      <c r="AG7" s="100">
        <f t="shared" si="17"/>
        <v>0</v>
      </c>
      <c r="AH7" s="100">
        <f t="shared" si="18"/>
        <v>0.5866819365</v>
      </c>
      <c r="AI7" s="100">
        <f t="shared" si="19"/>
        <v>0</v>
      </c>
      <c r="AJ7" s="100">
        <f t="shared" si="20"/>
        <v>0</v>
      </c>
      <c r="AK7" s="100">
        <f t="shared" si="21"/>
        <v>0.19556064550000002</v>
      </c>
      <c r="AL7" s="100">
        <f t="shared" si="22"/>
        <v>0</v>
      </c>
      <c r="AM7" s="100">
        <f t="shared" si="23"/>
        <v>0</v>
      </c>
      <c r="AN7" s="100">
        <f t="shared" si="24"/>
        <v>2.6303297941040999</v>
      </c>
      <c r="AO7" s="100">
        <f t="shared" si="25"/>
        <v>1.31516489705205</v>
      </c>
      <c r="AP7" s="100">
        <f t="shared" si="26"/>
        <v>0.43838829901734999</v>
      </c>
      <c r="AQ7" s="139">
        <f t="shared" ref="AQ7:AQ20" si="30">AN7*$BC$3*$BG$6</f>
        <v>84.436595488026057</v>
      </c>
      <c r="AR7" s="139">
        <f t="shared" ref="AR7:AR20" si="31">AO7*$BC$3*$BG$6</f>
        <v>42.218297744013029</v>
      </c>
      <c r="AS7" s="139">
        <f t="shared" ref="AS7:AS20" si="32">AP7*$BE$3*$BG$6</f>
        <v>32.43025664693738</v>
      </c>
      <c r="AT7" s="114"/>
      <c r="AU7" s="114"/>
      <c r="AV7" s="114"/>
      <c r="AW7" s="114">
        <f t="shared" ref="AW7:AW35" si="33">SUM(AQ7:AV7)</f>
        <v>159.08514987897647</v>
      </c>
      <c r="AX7" s="114">
        <f t="shared" ref="AX7:AX35" si="34">AW7+AW42</f>
        <v>419.02122909112961</v>
      </c>
      <c r="AY7" s="114"/>
      <c r="AZ7" s="114">
        <f t="shared" ref="AZ7:AZ19" si="35">AQ7+AQ42</f>
        <v>115.90138546535516</v>
      </c>
      <c r="BA7" s="114">
        <f t="shared" ref="BA7:BA20" si="36">AR7+AR42</f>
        <v>89.415482710006685</v>
      </c>
      <c r="BB7" s="114">
        <f t="shared" ref="BB7:BB20" si="37">AS7+AS42</f>
        <v>213.70436091576778</v>
      </c>
      <c r="BC7" s="114">
        <f t="shared" ref="BC7:BC35" si="38">SUM(AZ7:BB7)</f>
        <v>419.02122909112961</v>
      </c>
      <c r="BD7" s="114"/>
    </row>
    <row r="8" spans="1:59" x14ac:dyDescent="0.25">
      <c r="C8" s="87" t="s">
        <v>197</v>
      </c>
      <c r="F8" s="88" t="s">
        <v>350</v>
      </c>
      <c r="H8" s="88">
        <v>12.89</v>
      </c>
      <c r="I8" s="92">
        <f t="shared" si="28"/>
        <v>6.4450000000000003</v>
      </c>
      <c r="J8" s="92">
        <v>0</v>
      </c>
      <c r="K8" s="92">
        <v>0</v>
      </c>
      <c r="L8" s="92">
        <f t="shared" ref="L8:L27" si="39">SUM(I8:K8)</f>
        <v>6.4450000000000003</v>
      </c>
      <c r="M8" s="93">
        <f t="shared" ref="M8:M27" si="40">L8/$P$2</f>
        <v>14.447757179044588</v>
      </c>
      <c r="N8" s="98">
        <f t="shared" si="2"/>
        <v>6.7955882333161464</v>
      </c>
      <c r="O8" s="98">
        <f t="shared" si="3"/>
        <v>3.0314439549999999</v>
      </c>
      <c r="P8" s="98">
        <f t="shared" si="4"/>
        <v>0.4703559278510473</v>
      </c>
      <c r="Q8" s="98">
        <f t="shared" si="5"/>
        <v>3.0314439549999999</v>
      </c>
      <c r="R8" s="98">
        <f t="shared" si="6"/>
        <v>0.4703559278510473</v>
      </c>
      <c r="S8" s="98">
        <f t="shared" si="7"/>
        <v>3.2225000000000001</v>
      </c>
      <c r="T8" s="98">
        <f t="shared" si="8"/>
        <v>0</v>
      </c>
      <c r="U8" s="98">
        <f t="shared" si="9"/>
        <v>0</v>
      </c>
      <c r="V8" s="98">
        <f t="shared" si="10"/>
        <v>0.94071185570209459</v>
      </c>
      <c r="W8" s="99">
        <f t="shared" si="11"/>
        <v>3.0314439549999999</v>
      </c>
      <c r="X8" s="86">
        <f t="shared" si="12"/>
        <v>0</v>
      </c>
      <c r="Y8" s="86">
        <f t="shared" si="13"/>
        <v>0</v>
      </c>
      <c r="Z8" s="95">
        <f>SUM(FineWood!F30:H30)+SUM(W8:Y8)</f>
        <v>3.0314439549999999</v>
      </c>
      <c r="AA8" s="95">
        <f>SUM(FineWood!J30:L30)+SUM(SouthernLargeWood!AC9:AE9)</f>
        <v>0.70102434146153847</v>
      </c>
      <c r="AB8" s="95">
        <f>SUM(FineWood!M30:O30)+SUM(AH8:AJ8)</f>
        <v>0.90943318649999993</v>
      </c>
      <c r="AC8" s="95">
        <f>SUM(FineWood!P30:R30)+SUM(SouthernLargeWood!AI9:AK9)</f>
        <v>0.30216566442307691</v>
      </c>
      <c r="AD8" s="95">
        <f t="shared" si="29"/>
        <v>1.9126231923846153</v>
      </c>
      <c r="AE8" s="100">
        <f t="shared" si="15"/>
        <v>1.8188663729999999</v>
      </c>
      <c r="AF8" s="100">
        <f t="shared" si="16"/>
        <v>0</v>
      </c>
      <c r="AG8" s="100">
        <f t="shared" si="17"/>
        <v>0</v>
      </c>
      <c r="AH8" s="100">
        <f t="shared" si="18"/>
        <v>0.90943318649999993</v>
      </c>
      <c r="AI8" s="100">
        <f t="shared" si="19"/>
        <v>0</v>
      </c>
      <c r="AJ8" s="100">
        <f t="shared" si="20"/>
        <v>0</v>
      </c>
      <c r="AK8" s="100">
        <f t="shared" si="21"/>
        <v>0.3031443955</v>
      </c>
      <c r="AL8" s="100">
        <f t="shared" si="22"/>
        <v>0</v>
      </c>
      <c r="AM8" s="100">
        <f t="shared" si="23"/>
        <v>0</v>
      </c>
      <c r="AN8" s="100">
        <f t="shared" si="24"/>
        <v>4.077352748354099</v>
      </c>
      <c r="AO8" s="100">
        <f t="shared" si="25"/>
        <v>2.0386763741770495</v>
      </c>
      <c r="AP8" s="100">
        <f t="shared" si="26"/>
        <v>0.67955879139234998</v>
      </c>
      <c r="AQ8" s="139">
        <f t="shared" si="30"/>
        <v>130.88768771371068</v>
      </c>
      <c r="AR8" s="139">
        <f t="shared" si="31"/>
        <v>65.443843856855338</v>
      </c>
      <c r="AS8" s="139">
        <f t="shared" si="32"/>
        <v>50.271109107919614</v>
      </c>
      <c r="AT8" s="114"/>
      <c r="AU8" s="114"/>
      <c r="AV8" s="114"/>
      <c r="AW8" s="114">
        <f t="shared" si="33"/>
        <v>246.60264067848564</v>
      </c>
      <c r="AX8" s="114">
        <f t="shared" si="34"/>
        <v>698.62314127304739</v>
      </c>
      <c r="AY8" s="114"/>
      <c r="AZ8" s="114">
        <f t="shared" si="35"/>
        <v>185.60394780258747</v>
      </c>
      <c r="BA8" s="114">
        <f t="shared" si="36"/>
        <v>147.51823399017053</v>
      </c>
      <c r="BB8" s="114">
        <f t="shared" si="37"/>
        <v>365.50095948028945</v>
      </c>
      <c r="BC8" s="114">
        <f t="shared" si="38"/>
        <v>698.62314127304739</v>
      </c>
      <c r="BD8" s="114"/>
    </row>
    <row r="9" spans="1:59" x14ac:dyDescent="0.25">
      <c r="C9" s="101">
        <f>EVInputs!B2</f>
        <v>15</v>
      </c>
      <c r="F9" s="88" t="s">
        <v>357</v>
      </c>
      <c r="H9" s="88">
        <v>6.9</v>
      </c>
      <c r="I9" s="92">
        <f t="shared" si="28"/>
        <v>3.45</v>
      </c>
      <c r="J9" s="92">
        <v>0</v>
      </c>
      <c r="K9" s="92">
        <v>0</v>
      </c>
      <c r="L9" s="97">
        <f t="shared" si="39"/>
        <v>3.45</v>
      </c>
      <c r="M9" s="98">
        <f t="shared" si="40"/>
        <v>7.733865363491673</v>
      </c>
      <c r="N9" s="98">
        <f t="shared" si="2"/>
        <v>4.5900747719070143</v>
      </c>
      <c r="O9" s="98">
        <f t="shared" si="3"/>
        <v>2.0475864549999998</v>
      </c>
      <c r="P9" s="98">
        <f t="shared" si="4"/>
        <v>0.59350332028985497</v>
      </c>
      <c r="Q9" s="98">
        <f t="shared" si="5"/>
        <v>2.0475864549999998</v>
      </c>
      <c r="R9" s="98">
        <f t="shared" si="6"/>
        <v>0.59350332028985497</v>
      </c>
      <c r="S9" s="98">
        <f t="shared" si="7"/>
        <v>1.7250000000000001</v>
      </c>
      <c r="T9" s="98">
        <f t="shared" si="8"/>
        <v>0</v>
      </c>
      <c r="U9" s="98">
        <f t="shared" si="9"/>
        <v>0</v>
      </c>
      <c r="V9" s="98">
        <f t="shared" si="10"/>
        <v>1.1870066405797099</v>
      </c>
      <c r="W9" s="99">
        <f>V9*S9</f>
        <v>2.0475864549999998</v>
      </c>
      <c r="X9" s="86">
        <f t="shared" si="12"/>
        <v>0</v>
      </c>
      <c r="Y9" s="86">
        <f t="shared" si="13"/>
        <v>0</v>
      </c>
      <c r="Z9" s="95">
        <f>SUM(FineWood!F31:H31)+SUM(W9:Y9)</f>
        <v>2.0475864549999998</v>
      </c>
      <c r="AA9" s="95">
        <f>SUM(FineWood!J31:L31)+SUM(SouthernLargeWood!AC10:AE10)</f>
        <v>0.84758587992307688</v>
      </c>
      <c r="AB9" s="95">
        <f>SUM(FineWood!M31:O31)+SUM(AH9:AJ9)</f>
        <v>0.6142759364999999</v>
      </c>
      <c r="AC9" s="95">
        <f>SUM(FineWood!P31:R31)+SUM(SouthernLargeWood!AI10:AK10)</f>
        <v>0.36533874134615385</v>
      </c>
      <c r="AD9" s="95">
        <f t="shared" si="29"/>
        <v>1.8272005577692307</v>
      </c>
      <c r="AE9" s="100">
        <f t="shared" si="15"/>
        <v>1.2285518729999998</v>
      </c>
      <c r="AF9" s="100">
        <f t="shared" si="16"/>
        <v>0</v>
      </c>
      <c r="AG9" s="100">
        <f t="shared" si="17"/>
        <v>0</v>
      </c>
      <c r="AH9" s="100">
        <f t="shared" si="18"/>
        <v>0.6142759364999999</v>
      </c>
      <c r="AI9" s="100">
        <f t="shared" si="19"/>
        <v>0</v>
      </c>
      <c r="AJ9" s="100">
        <f t="shared" si="20"/>
        <v>0</v>
      </c>
      <c r="AK9" s="100">
        <f t="shared" si="21"/>
        <v>0.2047586455</v>
      </c>
      <c r="AL9" s="100">
        <f t="shared" si="22"/>
        <v>0</v>
      </c>
      <c r="AM9" s="100">
        <f t="shared" si="23"/>
        <v>0</v>
      </c>
      <c r="AN9" s="100">
        <f t="shared" si="24"/>
        <v>2.7540447337040992</v>
      </c>
      <c r="AO9" s="100">
        <f t="shared" si="25"/>
        <v>1.3770223668520496</v>
      </c>
      <c r="AP9" s="100">
        <f t="shared" si="26"/>
        <v>0.45900745561734996</v>
      </c>
      <c r="AQ9" s="139">
        <f t="shared" si="30"/>
        <v>88.407986579076947</v>
      </c>
      <c r="AR9" s="139">
        <f t="shared" si="31"/>
        <v>44.203993289538474</v>
      </c>
      <c r="AS9" s="139">
        <f t="shared" si="32"/>
        <v>33.955581437494637</v>
      </c>
      <c r="AT9" s="114"/>
      <c r="AU9" s="114"/>
      <c r="AV9" s="114"/>
      <c r="AW9" s="114">
        <f t="shared" si="33"/>
        <v>166.56756130611006</v>
      </c>
      <c r="AX9" s="114">
        <f t="shared" si="34"/>
        <v>442.92612539981269</v>
      </c>
      <c r="AY9" s="114"/>
      <c r="AZ9" s="114">
        <f t="shared" si="35"/>
        <v>121.86068850487426</v>
      </c>
      <c r="BA9" s="114">
        <f t="shared" si="36"/>
        <v>94.383046178234423</v>
      </c>
      <c r="BB9" s="114">
        <f t="shared" si="37"/>
        <v>226.68239071670399</v>
      </c>
      <c r="BC9" s="114">
        <f t="shared" si="38"/>
        <v>442.92612539981269</v>
      </c>
      <c r="BD9" s="114"/>
    </row>
    <row r="10" spans="1:59" x14ac:dyDescent="0.25">
      <c r="F10" s="88" t="s">
        <v>351</v>
      </c>
      <c r="H10" s="88">
        <v>2.23</v>
      </c>
      <c r="I10" s="92">
        <f t="shared" si="28"/>
        <v>1.115</v>
      </c>
      <c r="J10" s="92">
        <v>0</v>
      </c>
      <c r="K10" s="92">
        <v>0</v>
      </c>
      <c r="L10" s="92">
        <f t="shared" si="39"/>
        <v>1.115</v>
      </c>
      <c r="M10" s="93">
        <f t="shared" si="40"/>
        <v>2.4994956174762941</v>
      </c>
      <c r="N10" s="98">
        <f t="shared" si="2"/>
        <v>2.8705843103409627</v>
      </c>
      <c r="O10" s="98">
        <f t="shared" si="3"/>
        <v>1.2805389549999999</v>
      </c>
      <c r="P10" s="98">
        <f t="shared" si="4"/>
        <v>1.1484654304932735</v>
      </c>
      <c r="Q10" s="98">
        <f t="shared" si="5"/>
        <v>1.115</v>
      </c>
      <c r="R10" s="98">
        <f t="shared" si="6"/>
        <v>1</v>
      </c>
      <c r="S10" s="98">
        <f t="shared" si="7"/>
        <v>0.5575</v>
      </c>
      <c r="T10" s="98">
        <f t="shared" si="8"/>
        <v>0</v>
      </c>
      <c r="U10" s="98">
        <f t="shared" si="9"/>
        <v>0</v>
      </c>
      <c r="V10" s="98">
        <f t="shared" si="10"/>
        <v>2</v>
      </c>
      <c r="W10" s="99">
        <f t="shared" si="11"/>
        <v>1.115</v>
      </c>
      <c r="X10" s="86">
        <f t="shared" si="12"/>
        <v>0</v>
      </c>
      <c r="Y10" s="86">
        <f t="shared" si="13"/>
        <v>0</v>
      </c>
      <c r="Z10" s="95">
        <f>SUM(FineWood!F32:H32)+SUM(W10:Y10)</f>
        <v>1.115</v>
      </c>
      <c r="AA10" s="95">
        <f>SUM(FineWood!J32:L32)+SUM(SouthernLargeWood!AC11:AE11)</f>
        <v>0.9941474183846154</v>
      </c>
      <c r="AB10" s="95">
        <f>SUM(FineWood!M32:O32)+SUM(AH10:AJ10)</f>
        <v>0.33449999999999996</v>
      </c>
      <c r="AC10" s="95">
        <f>SUM(FineWood!P32:R32)+SUM(SouthernLargeWood!AI11:AK11)</f>
        <v>0.42851181826923079</v>
      </c>
      <c r="AD10" s="95">
        <f t="shared" si="29"/>
        <v>1.757159236653846</v>
      </c>
      <c r="AE10" s="100">
        <f t="shared" si="15"/>
        <v>0.66899999999999993</v>
      </c>
      <c r="AF10" s="100">
        <f t="shared" si="16"/>
        <v>0</v>
      </c>
      <c r="AG10" s="100">
        <f t="shared" si="17"/>
        <v>0</v>
      </c>
      <c r="AH10" s="100">
        <f t="shared" si="18"/>
        <v>0.33449999999999996</v>
      </c>
      <c r="AI10" s="100">
        <f t="shared" si="19"/>
        <v>0</v>
      </c>
      <c r="AJ10" s="100">
        <f t="shared" si="20"/>
        <v>0</v>
      </c>
      <c r="AK10" s="100">
        <f t="shared" si="21"/>
        <v>0.1115</v>
      </c>
      <c r="AL10" s="100">
        <f t="shared" si="22"/>
        <v>0</v>
      </c>
      <c r="AM10" s="100">
        <f t="shared" si="23"/>
        <v>0</v>
      </c>
      <c r="AN10" s="100">
        <f t="shared" si="24"/>
        <v>1.4996972999999998</v>
      </c>
      <c r="AO10" s="100">
        <f t="shared" si="25"/>
        <v>0.74984864999999989</v>
      </c>
      <c r="AP10" s="100">
        <f t="shared" si="26"/>
        <v>0.24994954999999999</v>
      </c>
      <c r="AQ10" s="139">
        <f t="shared" si="30"/>
        <v>48.14199898371119</v>
      </c>
      <c r="AR10" s="139">
        <f t="shared" si="31"/>
        <v>24.070999491855595</v>
      </c>
      <c r="AS10" s="139">
        <f t="shared" si="32"/>
        <v>18.490292905754995</v>
      </c>
      <c r="AT10" s="114"/>
      <c r="AU10" s="114"/>
      <c r="AV10" s="114"/>
      <c r="AW10" s="114">
        <f t="shared" si="33"/>
        <v>90.70329138132179</v>
      </c>
      <c r="AX10" s="114">
        <f t="shared" si="34"/>
        <v>223.27308839652278</v>
      </c>
      <c r="AY10" s="114"/>
      <c r="AZ10" s="114">
        <f t="shared" si="35"/>
        <v>64.189331978281587</v>
      </c>
      <c r="BA10" s="114">
        <f t="shared" si="36"/>
        <v>48.14199898371119</v>
      </c>
      <c r="BB10" s="114">
        <f t="shared" si="37"/>
        <v>110.94175743452998</v>
      </c>
      <c r="BC10" s="114">
        <f t="shared" si="38"/>
        <v>223.27308839652275</v>
      </c>
      <c r="BD10" s="114"/>
    </row>
    <row r="11" spans="1:59" x14ac:dyDescent="0.25">
      <c r="A11" s="102" t="s">
        <v>89</v>
      </c>
      <c r="C11" s="88" t="s">
        <v>198</v>
      </c>
      <c r="F11" s="88" t="s">
        <v>352</v>
      </c>
      <c r="G11" s="88" t="s">
        <v>405</v>
      </c>
      <c r="H11" s="88">
        <v>3.53</v>
      </c>
      <c r="I11" s="92">
        <f t="shared" si="28"/>
        <v>1.7649999999999999</v>
      </c>
      <c r="J11" s="92">
        <v>0</v>
      </c>
      <c r="K11" s="92">
        <v>0</v>
      </c>
      <c r="L11" s="97">
        <f t="shared" si="39"/>
        <v>1.7649999999999999</v>
      </c>
      <c r="M11" s="98">
        <f t="shared" si="40"/>
        <v>3.9566006859602321</v>
      </c>
      <c r="N11" s="98">
        <f t="shared" si="2"/>
        <v>3.3492433253379357</v>
      </c>
      <c r="O11" s="98">
        <f t="shared" si="3"/>
        <v>1.4940639549999997</v>
      </c>
      <c r="P11" s="98">
        <f t="shared" si="4"/>
        <v>0.84649515864022651</v>
      </c>
      <c r="Q11" s="98">
        <f t="shared" si="5"/>
        <v>1.4940639549999997</v>
      </c>
      <c r="R11" s="98">
        <f t="shared" si="6"/>
        <v>0.84649515864022651</v>
      </c>
      <c r="S11" s="98">
        <f t="shared" si="7"/>
        <v>0.88249999999999995</v>
      </c>
      <c r="T11" s="98">
        <f t="shared" si="8"/>
        <v>0</v>
      </c>
      <c r="U11" s="98">
        <f t="shared" si="9"/>
        <v>0</v>
      </c>
      <c r="V11" s="98">
        <f t="shared" si="10"/>
        <v>1.692990317280453</v>
      </c>
      <c r="W11" s="99">
        <f t="shared" si="11"/>
        <v>1.4940639549999997</v>
      </c>
      <c r="X11" s="86">
        <f t="shared" si="12"/>
        <v>0</v>
      </c>
      <c r="Y11" s="86">
        <f t="shared" si="13"/>
        <v>0</v>
      </c>
      <c r="Z11" s="95">
        <f>SUM(FineWood!F33:H33)+SUM(W11:Y11)</f>
        <v>1.4940639549999997</v>
      </c>
      <c r="AA11" s="95">
        <f>SUM(FineWood!J33:L33)+SUM(SouthernLargeWood!AC12:AE12)</f>
        <v>1.1407089568461539</v>
      </c>
      <c r="AB11" s="95">
        <f>SUM(FineWood!M33:O33)+SUM(AH11:AJ11)</f>
        <v>0.44821918649999987</v>
      </c>
      <c r="AC11" s="95">
        <f>SUM(FineWood!P33:R33)+SUM(SouthernLargeWood!AI12:AK12)</f>
        <v>0.49168489519230768</v>
      </c>
      <c r="AD11" s="95">
        <f t="shared" si="29"/>
        <v>2.0806130385384614</v>
      </c>
      <c r="AE11" s="100">
        <f t="shared" si="15"/>
        <v>0.89643837299999973</v>
      </c>
      <c r="AF11" s="100">
        <f t="shared" si="16"/>
        <v>0</v>
      </c>
      <c r="AG11" s="100">
        <f t="shared" si="17"/>
        <v>0</v>
      </c>
      <c r="AH11" s="100">
        <f t="shared" si="18"/>
        <v>0.44821918649999987</v>
      </c>
      <c r="AI11" s="100">
        <f t="shared" si="19"/>
        <v>0</v>
      </c>
      <c r="AJ11" s="100">
        <f t="shared" si="20"/>
        <v>0</v>
      </c>
      <c r="AK11" s="100">
        <f t="shared" si="21"/>
        <v>0.14940639549999998</v>
      </c>
      <c r="AL11" s="100">
        <f t="shared" si="22"/>
        <v>0</v>
      </c>
      <c r="AM11" s="100">
        <f t="shared" si="23"/>
        <v>0</v>
      </c>
      <c r="AN11" s="100">
        <f t="shared" si="24"/>
        <v>2.0095459007540994</v>
      </c>
      <c r="AO11" s="100">
        <f t="shared" si="25"/>
        <v>1.0047729503770497</v>
      </c>
      <c r="AP11" s="100">
        <f t="shared" si="26"/>
        <v>0.33492431679234991</v>
      </c>
      <c r="AQ11" s="139">
        <f t="shared" si="30"/>
        <v>64.508722334717049</v>
      </c>
      <c r="AR11" s="139">
        <f t="shared" si="31"/>
        <v>32.254361167358525</v>
      </c>
      <c r="AS11" s="139">
        <f t="shared" si="32"/>
        <v>24.776394751462554</v>
      </c>
      <c r="AT11" s="114"/>
      <c r="AU11" s="114"/>
      <c r="AV11" s="114"/>
      <c r="AW11" s="114">
        <f t="shared" si="33"/>
        <v>121.53947825353814</v>
      </c>
      <c r="AX11" s="114">
        <f t="shared" si="34"/>
        <v>299.06987439934505</v>
      </c>
      <c r="AY11" s="114"/>
      <c r="AZ11" s="114">
        <f t="shared" si="35"/>
        <v>85.998454142053944</v>
      </c>
      <c r="BA11" s="114">
        <f t="shared" si="36"/>
        <v>64.48895887836386</v>
      </c>
      <c r="BB11" s="114">
        <f t="shared" si="37"/>
        <v>148.58246137892721</v>
      </c>
      <c r="BC11" s="114">
        <f t="shared" si="38"/>
        <v>299.06987439934505</v>
      </c>
      <c r="BD11" s="114"/>
    </row>
    <row r="12" spans="1:59" x14ac:dyDescent="0.25">
      <c r="A12" s="88" t="s">
        <v>168</v>
      </c>
      <c r="B12" s="88" t="s">
        <v>199</v>
      </c>
      <c r="C12" s="88" t="s">
        <v>200</v>
      </c>
      <c r="D12" s="88">
        <v>0.5</v>
      </c>
      <c r="F12" s="88" t="s">
        <v>353</v>
      </c>
      <c r="H12" s="88">
        <v>7.42</v>
      </c>
      <c r="I12" s="92">
        <f t="shared" si="28"/>
        <v>3.71</v>
      </c>
      <c r="J12" s="92">
        <v>0</v>
      </c>
      <c r="K12" s="92">
        <v>0</v>
      </c>
      <c r="L12" s="92">
        <f t="shared" si="39"/>
        <v>3.71</v>
      </c>
      <c r="M12" s="93">
        <f t="shared" si="40"/>
        <v>8.3167073908852469</v>
      </c>
      <c r="N12" s="98">
        <f t="shared" si="2"/>
        <v>4.7815383779058029</v>
      </c>
      <c r="O12" s="98">
        <f t="shared" si="3"/>
        <v>2.1329964549999993</v>
      </c>
      <c r="P12" s="98">
        <f t="shared" si="4"/>
        <v>0.57493165902964938</v>
      </c>
      <c r="Q12" s="98">
        <f t="shared" si="5"/>
        <v>2.1329964549999993</v>
      </c>
      <c r="R12" s="98">
        <f t="shared" si="6"/>
        <v>0.57493165902964938</v>
      </c>
      <c r="S12" s="98">
        <f t="shared" si="7"/>
        <v>1.855</v>
      </c>
      <c r="T12" s="98">
        <f t="shared" si="8"/>
        <v>0</v>
      </c>
      <c r="U12" s="98">
        <f t="shared" si="9"/>
        <v>0</v>
      </c>
      <c r="V12" s="98">
        <f t="shared" si="10"/>
        <v>1.1498633180592988</v>
      </c>
      <c r="W12" s="99">
        <f t="shared" si="11"/>
        <v>2.1329964549999993</v>
      </c>
      <c r="X12" s="86">
        <f t="shared" si="12"/>
        <v>0</v>
      </c>
      <c r="Y12" s="86">
        <f t="shared" si="13"/>
        <v>0</v>
      </c>
      <c r="Z12" s="95">
        <f>SUM(FineWood!F34:H34)+SUM(W12:Y12)</f>
        <v>2.1329964549999993</v>
      </c>
      <c r="AA12" s="95">
        <f>SUM(FineWood!J34:L34)+SUM(SouthernLargeWood!AC13:AE13)</f>
        <v>1.2872704953076921</v>
      </c>
      <c r="AB12" s="95">
        <f>SUM(FineWood!M34:O34)+SUM(AH12:AJ12)</f>
        <v>0.63989893649999974</v>
      </c>
      <c r="AC12" s="95">
        <f>SUM(FineWood!P34:R34)+SUM(SouthernLargeWood!AI13:AK13)</f>
        <v>0.55485797211538457</v>
      </c>
      <c r="AD12" s="95">
        <f t="shared" si="29"/>
        <v>2.4820274039230767</v>
      </c>
      <c r="AE12" s="100">
        <f t="shared" si="15"/>
        <v>1.2797978729999995</v>
      </c>
      <c r="AF12" s="100">
        <f t="shared" si="16"/>
        <v>0</v>
      </c>
      <c r="AG12" s="100">
        <f t="shared" si="17"/>
        <v>0</v>
      </c>
      <c r="AH12" s="100">
        <f t="shared" si="18"/>
        <v>0.63989893649999974</v>
      </c>
      <c r="AI12" s="100">
        <f t="shared" si="19"/>
        <v>0</v>
      </c>
      <c r="AJ12" s="100">
        <f t="shared" si="20"/>
        <v>0</v>
      </c>
      <c r="AK12" s="100">
        <f t="shared" si="21"/>
        <v>0.21329964549999994</v>
      </c>
      <c r="AL12" s="100">
        <f t="shared" si="22"/>
        <v>0</v>
      </c>
      <c r="AM12" s="100">
        <f t="shared" si="23"/>
        <v>0</v>
      </c>
      <c r="AN12" s="100">
        <f t="shared" si="24"/>
        <v>2.8689228919040985</v>
      </c>
      <c r="AO12" s="100">
        <f t="shared" si="25"/>
        <v>1.4344614459520493</v>
      </c>
      <c r="AP12" s="100">
        <f t="shared" si="26"/>
        <v>0.47815381531734985</v>
      </c>
      <c r="AQ12" s="139">
        <f t="shared" si="30"/>
        <v>92.09570687790989</v>
      </c>
      <c r="AR12" s="139">
        <f t="shared" si="31"/>
        <v>46.047853438954945</v>
      </c>
      <c r="AS12" s="139">
        <f t="shared" si="32"/>
        <v>35.371954457297804</v>
      </c>
      <c r="AT12" s="114"/>
      <c r="AU12" s="114"/>
      <c r="AV12" s="114"/>
      <c r="AW12" s="114">
        <f t="shared" si="33"/>
        <v>173.51551477416263</v>
      </c>
      <c r="AX12" s="114">
        <f t="shared" si="34"/>
        <v>465.12352911501819</v>
      </c>
      <c r="AY12" s="114"/>
      <c r="AZ12" s="114">
        <f t="shared" si="35"/>
        <v>127.39432704157052</v>
      </c>
      <c r="BA12" s="114">
        <f t="shared" si="36"/>
        <v>98.995783684445882</v>
      </c>
      <c r="BB12" s="114">
        <f t="shared" si="37"/>
        <v>238.73341838900183</v>
      </c>
      <c r="BC12" s="114">
        <f t="shared" si="38"/>
        <v>465.12352911501824</v>
      </c>
      <c r="BD12" s="114"/>
    </row>
    <row r="13" spans="1:59" x14ac:dyDescent="0.25">
      <c r="A13" s="88" t="s">
        <v>171</v>
      </c>
      <c r="B13" s="88" t="s">
        <v>201</v>
      </c>
      <c r="C13" s="88" t="s">
        <v>202</v>
      </c>
      <c r="D13" s="88">
        <v>0.3</v>
      </c>
      <c r="F13" s="88" t="s">
        <v>354</v>
      </c>
      <c r="H13" s="88">
        <v>13.44</v>
      </c>
      <c r="I13" s="92">
        <f t="shared" si="28"/>
        <v>6.72</v>
      </c>
      <c r="J13" s="92">
        <v>0</v>
      </c>
      <c r="K13" s="92">
        <v>0</v>
      </c>
      <c r="L13" s="97">
        <f t="shared" si="39"/>
        <v>6.72</v>
      </c>
      <c r="M13" s="98">
        <f t="shared" si="40"/>
        <v>15.064224708018561</v>
      </c>
      <c r="N13" s="98">
        <f t="shared" si="2"/>
        <v>6.9980978165840968</v>
      </c>
      <c r="O13" s="98">
        <f t="shared" si="3"/>
        <v>3.1217814549999998</v>
      </c>
      <c r="P13" s="98">
        <f t="shared" si="4"/>
        <v>0.46455081175595236</v>
      </c>
      <c r="Q13" s="98">
        <f t="shared" si="5"/>
        <v>3.1217814549999998</v>
      </c>
      <c r="R13" s="98">
        <f t="shared" si="6"/>
        <v>0.46455081175595236</v>
      </c>
      <c r="S13" s="98">
        <f t="shared" si="7"/>
        <v>3.36</v>
      </c>
      <c r="T13" s="98">
        <f t="shared" si="8"/>
        <v>0</v>
      </c>
      <c r="U13" s="98">
        <f t="shared" si="9"/>
        <v>0</v>
      </c>
      <c r="V13" s="98">
        <f t="shared" si="10"/>
        <v>0.92910162351190473</v>
      </c>
      <c r="W13" s="99">
        <f t="shared" si="11"/>
        <v>3.1217814549999998</v>
      </c>
      <c r="X13" s="86">
        <f t="shared" si="12"/>
        <v>0</v>
      </c>
      <c r="Y13" s="86">
        <f t="shared" si="13"/>
        <v>0</v>
      </c>
      <c r="Z13" s="95">
        <f>SUM(FineWood!F35:H35)+SUM(W13:Y13)</f>
        <v>3.1217814549999998</v>
      </c>
      <c r="AA13" s="95">
        <f>SUM(FineWood!J35:L35)+SUM(SouthernLargeWood!AC14:AE14)</f>
        <v>1.4338320337692307</v>
      </c>
      <c r="AB13" s="95">
        <f>SUM(FineWood!M35:O35)+SUM(AH13:AJ13)</f>
        <v>0.9365344364999999</v>
      </c>
      <c r="AC13" s="95">
        <f>SUM(FineWood!P35:R35)+SUM(SouthernLargeWood!AI14:AK14)</f>
        <v>0.61803104903846151</v>
      </c>
      <c r="AD13" s="95">
        <f t="shared" si="29"/>
        <v>2.9883975193076919</v>
      </c>
      <c r="AE13" s="100">
        <f t="shared" si="15"/>
        <v>1.8730688729999998</v>
      </c>
      <c r="AF13" s="100">
        <f t="shared" si="16"/>
        <v>0</v>
      </c>
      <c r="AG13" s="100">
        <f t="shared" si="17"/>
        <v>0</v>
      </c>
      <c r="AH13" s="100">
        <f t="shared" si="18"/>
        <v>0.9365344364999999</v>
      </c>
      <c r="AI13" s="100">
        <f t="shared" si="19"/>
        <v>0</v>
      </c>
      <c r="AJ13" s="100">
        <f t="shared" si="20"/>
        <v>0</v>
      </c>
      <c r="AK13" s="100">
        <f t="shared" si="21"/>
        <v>0.3121781455</v>
      </c>
      <c r="AL13" s="100">
        <f t="shared" si="22"/>
        <v>0</v>
      </c>
      <c r="AM13" s="100">
        <f t="shared" si="23"/>
        <v>0</v>
      </c>
      <c r="AN13" s="100">
        <f t="shared" si="24"/>
        <v>4.1988584926040993</v>
      </c>
      <c r="AO13" s="100">
        <f t="shared" si="25"/>
        <v>2.0994292463020496</v>
      </c>
      <c r="AP13" s="100">
        <f t="shared" si="26"/>
        <v>0.69980974876734992</v>
      </c>
      <c r="AQ13" s="139">
        <f t="shared" si="30"/>
        <v>134.78816110670712</v>
      </c>
      <c r="AR13" s="139">
        <f t="shared" si="31"/>
        <v>67.394080553353561</v>
      </c>
      <c r="AS13" s="139">
        <f t="shared" si="32"/>
        <v>51.769195955788348</v>
      </c>
      <c r="AT13" s="114"/>
      <c r="AU13" s="114"/>
      <c r="AV13" s="114"/>
      <c r="AW13" s="114">
        <f t="shared" si="33"/>
        <v>253.95143761584904</v>
      </c>
      <c r="AX13" s="114">
        <f t="shared" si="34"/>
        <v>722.10116443336096</v>
      </c>
      <c r="AY13" s="114"/>
      <c r="AZ13" s="114">
        <f t="shared" si="35"/>
        <v>191.45683471640086</v>
      </c>
      <c r="BA13" s="114">
        <f t="shared" si="36"/>
        <v>152.3970909678942</v>
      </c>
      <c r="BB13" s="114">
        <f t="shared" si="37"/>
        <v>378.24723874906584</v>
      </c>
      <c r="BC13" s="114">
        <f t="shared" si="38"/>
        <v>722.10116443336096</v>
      </c>
      <c r="BD13" s="114"/>
    </row>
    <row r="14" spans="1:59" x14ac:dyDescent="0.25">
      <c r="C14" s="88" t="s">
        <v>203</v>
      </c>
      <c r="D14" s="103">
        <v>0.2</v>
      </c>
      <c r="F14" s="88" t="s">
        <v>355</v>
      </c>
      <c r="H14" s="88">
        <v>7.5</v>
      </c>
      <c r="I14" s="92">
        <f t="shared" si="28"/>
        <v>3.75</v>
      </c>
      <c r="J14" s="92">
        <v>0</v>
      </c>
      <c r="K14" s="92">
        <v>0</v>
      </c>
      <c r="L14" s="92">
        <f t="shared" si="39"/>
        <v>3.75</v>
      </c>
      <c r="M14" s="93">
        <f t="shared" si="40"/>
        <v>8.4063753950996443</v>
      </c>
      <c r="N14" s="98">
        <f t="shared" si="2"/>
        <v>4.8109943172902332</v>
      </c>
      <c r="O14" s="98">
        <f t="shared" si="3"/>
        <v>2.1461364550000002</v>
      </c>
      <c r="P14" s="98">
        <f t="shared" si="4"/>
        <v>0.57230305466666676</v>
      </c>
      <c r="Q14" s="98">
        <f t="shared" si="5"/>
        <v>2.1461364550000002</v>
      </c>
      <c r="R14" s="98">
        <f t="shared" si="6"/>
        <v>0.57230305466666676</v>
      </c>
      <c r="S14" s="98">
        <f t="shared" si="7"/>
        <v>1.875</v>
      </c>
      <c r="T14" s="98">
        <f t="shared" si="8"/>
        <v>0</v>
      </c>
      <c r="U14" s="98">
        <f t="shared" si="9"/>
        <v>0</v>
      </c>
      <c r="V14" s="98">
        <f t="shared" si="10"/>
        <v>1.1446061093333335</v>
      </c>
      <c r="W14" s="99">
        <f t="shared" si="11"/>
        <v>2.1461364550000002</v>
      </c>
      <c r="X14" s="86">
        <f t="shared" si="12"/>
        <v>0</v>
      </c>
      <c r="Y14" s="86">
        <f t="shared" si="13"/>
        <v>0</v>
      </c>
      <c r="Z14" s="95">
        <f>SUM(FineWood!F36:H36)+SUM(W14:Y14)</f>
        <v>2.1461364550000002</v>
      </c>
      <c r="AA14" s="95">
        <f>SUM(FineWood!J36:L36)+SUM(SouthernLargeWood!AC15:AE15)</f>
        <v>1.5803935722307692</v>
      </c>
      <c r="AB14" s="95">
        <f>SUM(FineWood!M36:O36)+SUM(AH14:AJ14)</f>
        <v>0.64384093650000007</v>
      </c>
      <c r="AC14" s="95">
        <f>SUM(FineWood!P36:R36)+SUM(SouthernLargeWood!AI15:AK15)</f>
        <v>0.68120412596153856</v>
      </c>
      <c r="AD14" s="95">
        <f t="shared" si="29"/>
        <v>2.9054386346923078</v>
      </c>
      <c r="AE14" s="100">
        <f t="shared" si="15"/>
        <v>1.2876818730000001</v>
      </c>
      <c r="AF14" s="100">
        <f t="shared" si="16"/>
        <v>0</v>
      </c>
      <c r="AG14" s="100">
        <f t="shared" si="17"/>
        <v>0</v>
      </c>
      <c r="AH14" s="100">
        <f t="shared" si="18"/>
        <v>0.64384093650000007</v>
      </c>
      <c r="AI14" s="100">
        <f t="shared" si="19"/>
        <v>0</v>
      </c>
      <c r="AJ14" s="100">
        <f t="shared" si="20"/>
        <v>0</v>
      </c>
      <c r="AK14" s="100">
        <f t="shared" si="21"/>
        <v>0.21461364550000003</v>
      </c>
      <c r="AL14" s="100">
        <f t="shared" si="22"/>
        <v>0</v>
      </c>
      <c r="AM14" s="100">
        <f t="shared" si="23"/>
        <v>0</v>
      </c>
      <c r="AN14" s="100">
        <f t="shared" si="24"/>
        <v>2.8865964547041001</v>
      </c>
      <c r="AO14" s="100">
        <f t="shared" si="25"/>
        <v>1.44329822735205</v>
      </c>
      <c r="AP14" s="100">
        <f t="shared" si="26"/>
        <v>0.48109940911735005</v>
      </c>
      <c r="AQ14" s="139">
        <f t="shared" si="30"/>
        <v>92.663048462345785</v>
      </c>
      <c r="AR14" s="139">
        <f t="shared" si="31"/>
        <v>46.331524231172892</v>
      </c>
      <c r="AS14" s="139">
        <f t="shared" si="32"/>
        <v>35.589857998805996</v>
      </c>
      <c r="AT14" s="114"/>
      <c r="AU14" s="114"/>
      <c r="AV14" s="114"/>
      <c r="AW14" s="114">
        <f t="shared" si="33"/>
        <v>174.58443069232467</v>
      </c>
      <c r="AX14" s="114">
        <f t="shared" si="34"/>
        <v>468.53851430197312</v>
      </c>
      <c r="AY14" s="114"/>
      <c r="AZ14" s="114">
        <f t="shared" si="35"/>
        <v>128.24565604721616</v>
      </c>
      <c r="BA14" s="114">
        <f t="shared" si="36"/>
        <v>99.705435608478439</v>
      </c>
      <c r="BB14" s="114">
        <f t="shared" si="37"/>
        <v>240.5874226462785</v>
      </c>
      <c r="BC14" s="114">
        <f t="shared" si="38"/>
        <v>468.53851430197312</v>
      </c>
      <c r="BD14" s="114"/>
    </row>
    <row r="15" spans="1:59" x14ac:dyDescent="0.25">
      <c r="D15" s="88">
        <f>SUM(D12:D14)</f>
        <v>1</v>
      </c>
      <c r="F15" s="88" t="s">
        <v>356</v>
      </c>
      <c r="H15" s="88">
        <v>1.52</v>
      </c>
      <c r="I15" s="92">
        <f t="shared" si="28"/>
        <v>0.76</v>
      </c>
      <c r="J15" s="92">
        <v>0</v>
      </c>
      <c r="K15" s="92">
        <v>0</v>
      </c>
      <c r="L15" s="97">
        <f t="shared" si="39"/>
        <v>0.76</v>
      </c>
      <c r="M15" s="98">
        <f t="shared" si="40"/>
        <v>1.7036920800735278</v>
      </c>
      <c r="N15" s="98">
        <f t="shared" si="2"/>
        <v>2.6091628483041536</v>
      </c>
      <c r="O15" s="98">
        <f t="shared" si="3"/>
        <v>1.1639214549999999</v>
      </c>
      <c r="P15" s="98">
        <f t="shared" si="4"/>
        <v>1.5314755986842103</v>
      </c>
      <c r="Q15" s="98">
        <f t="shared" si="5"/>
        <v>0.76</v>
      </c>
      <c r="R15" s="98">
        <f t="shared" si="6"/>
        <v>1</v>
      </c>
      <c r="S15" s="98">
        <f t="shared" si="7"/>
        <v>0.38</v>
      </c>
      <c r="T15" s="98">
        <f t="shared" si="8"/>
        <v>0</v>
      </c>
      <c r="U15" s="98">
        <f t="shared" si="9"/>
        <v>0</v>
      </c>
      <c r="V15" s="98">
        <f t="shared" si="10"/>
        <v>2</v>
      </c>
      <c r="W15" s="99">
        <f t="shared" si="11"/>
        <v>0.76</v>
      </c>
      <c r="X15" s="86">
        <f t="shared" si="12"/>
        <v>0</v>
      </c>
      <c r="Y15" s="86">
        <f t="shared" si="13"/>
        <v>0</v>
      </c>
      <c r="Z15" s="95">
        <f>SUM(FineWood!F37:H37)+SUM(W15:Y15)</f>
        <v>0.76</v>
      </c>
      <c r="AA15" s="95">
        <f>SUM(FineWood!J37:L37)+SUM(SouthernLargeWood!AC16:AE16)</f>
        <v>1.7269551106923076</v>
      </c>
      <c r="AB15" s="95">
        <f>SUM(FineWood!M37:O37)+SUM(AH15:AJ15)</f>
        <v>0.22799999999999998</v>
      </c>
      <c r="AC15" s="95">
        <f>SUM(FineWood!P37:R37)+SUM(SouthernLargeWood!AI16:AK16)</f>
        <v>0.7443772028846154</v>
      </c>
      <c r="AD15" s="95">
        <f t="shared" si="29"/>
        <v>2.6993323135769227</v>
      </c>
      <c r="AE15" s="100">
        <f t="shared" si="15"/>
        <v>0.45599999999999996</v>
      </c>
      <c r="AF15" s="100">
        <f t="shared" si="16"/>
        <v>0</v>
      </c>
      <c r="AG15" s="100">
        <f t="shared" si="17"/>
        <v>0</v>
      </c>
      <c r="AH15" s="100">
        <f t="shared" si="18"/>
        <v>0.22799999999999998</v>
      </c>
      <c r="AI15" s="100">
        <f t="shared" si="19"/>
        <v>0</v>
      </c>
      <c r="AJ15" s="100">
        <f t="shared" si="20"/>
        <v>0</v>
      </c>
      <c r="AK15" s="100">
        <f t="shared" si="21"/>
        <v>7.6000000000000012E-2</v>
      </c>
      <c r="AL15" s="100">
        <f t="shared" si="22"/>
        <v>0</v>
      </c>
      <c r="AM15" s="100">
        <f t="shared" si="23"/>
        <v>0</v>
      </c>
      <c r="AN15" s="100">
        <f t="shared" si="24"/>
        <v>1.0222151999999998</v>
      </c>
      <c r="AO15" s="100">
        <f t="shared" si="25"/>
        <v>0.51110759999999988</v>
      </c>
      <c r="AP15" s="100">
        <f t="shared" si="26"/>
        <v>0.1703692</v>
      </c>
      <c r="AQ15" s="139">
        <f t="shared" si="30"/>
        <v>32.814277334188787</v>
      </c>
      <c r="AR15" s="139">
        <f t="shared" si="31"/>
        <v>16.407138667094394</v>
      </c>
      <c r="AS15" s="139">
        <f t="shared" si="32"/>
        <v>12.603248976119998</v>
      </c>
      <c r="AT15" s="114"/>
      <c r="AU15" s="114"/>
      <c r="AV15" s="114"/>
      <c r="AW15" s="114">
        <f t="shared" si="33"/>
        <v>61.824664977403181</v>
      </c>
      <c r="AX15" s="114">
        <f t="shared" si="34"/>
        <v>152.18614096982716</v>
      </c>
      <c r="AY15" s="114"/>
      <c r="AZ15" s="114">
        <f t="shared" si="35"/>
        <v>43.752369778918386</v>
      </c>
      <c r="BA15" s="114">
        <f t="shared" si="36"/>
        <v>32.814277334188787</v>
      </c>
      <c r="BB15" s="114">
        <f t="shared" si="37"/>
        <v>75.619493856719984</v>
      </c>
      <c r="BC15" s="114">
        <f t="shared" si="38"/>
        <v>152.18614096982714</v>
      </c>
      <c r="BD15" s="114"/>
    </row>
    <row r="16" spans="1:59" x14ac:dyDescent="0.25">
      <c r="F16" s="100" t="s">
        <v>358</v>
      </c>
      <c r="G16" s="88" t="s">
        <v>405</v>
      </c>
      <c r="H16" s="100">
        <v>1.89</v>
      </c>
      <c r="I16" s="92">
        <f t="shared" si="28"/>
        <v>0.94499999999999995</v>
      </c>
      <c r="J16" s="92">
        <v>0</v>
      </c>
      <c r="K16" s="92">
        <v>0</v>
      </c>
      <c r="L16" s="92">
        <f t="shared" si="39"/>
        <v>0.94499999999999995</v>
      </c>
      <c r="M16" s="93">
        <f t="shared" si="40"/>
        <v>2.1184065995651102</v>
      </c>
      <c r="N16" s="93">
        <f t="shared" si="2"/>
        <v>2.7453965679571386</v>
      </c>
      <c r="O16" s="93">
        <f t="shared" si="3"/>
        <v>1.224693955</v>
      </c>
      <c r="P16" s="93">
        <f t="shared" si="4"/>
        <v>1.2959724391534393</v>
      </c>
      <c r="Q16" s="93">
        <f t="shared" si="5"/>
        <v>0.94499999999999995</v>
      </c>
      <c r="R16" s="93">
        <f t="shared" si="6"/>
        <v>1</v>
      </c>
      <c r="S16" s="93">
        <f t="shared" si="7"/>
        <v>0.47249999999999998</v>
      </c>
      <c r="T16" s="93">
        <f t="shared" si="8"/>
        <v>0</v>
      </c>
      <c r="U16" s="93">
        <f t="shared" si="9"/>
        <v>0</v>
      </c>
      <c r="V16" s="93">
        <f t="shared" si="10"/>
        <v>2</v>
      </c>
      <c r="W16" s="94">
        <f t="shared" si="11"/>
        <v>0.94499999999999995</v>
      </c>
      <c r="X16" s="95">
        <f t="shared" si="12"/>
        <v>0</v>
      </c>
      <c r="Y16" s="95">
        <f t="shared" si="13"/>
        <v>0</v>
      </c>
      <c r="Z16" s="95">
        <f>SUM(FineWood!F38:H38)+SUM(W16:Y16)</f>
        <v>0.94499999999999995</v>
      </c>
      <c r="AA16" s="95">
        <f>SUM(FineWood!J38:L38)+SUM(SouthernLargeWood!AC17:AE17)</f>
        <v>1.8735166491538462</v>
      </c>
      <c r="AB16" s="95">
        <f>SUM(FineWood!M38:O38)+SUM(AH16:AJ16)</f>
        <v>0.28349999999999997</v>
      </c>
      <c r="AC16" s="95">
        <f>SUM(FineWood!P38:R38)+SUM(SouthernLargeWood!AI17:AK17)</f>
        <v>0.80755027980769234</v>
      </c>
      <c r="AD16" s="95">
        <f t="shared" si="29"/>
        <v>2.9645669289615384</v>
      </c>
      <c r="AE16" s="96">
        <f t="shared" si="15"/>
        <v>0.56699999999999995</v>
      </c>
      <c r="AF16" s="96">
        <f t="shared" si="16"/>
        <v>0</v>
      </c>
      <c r="AG16" s="96">
        <f t="shared" si="17"/>
        <v>0</v>
      </c>
      <c r="AH16" s="96">
        <f t="shared" si="18"/>
        <v>0.28349999999999997</v>
      </c>
      <c r="AI16" s="96">
        <f t="shared" si="19"/>
        <v>0</v>
      </c>
      <c r="AJ16" s="96">
        <f t="shared" si="20"/>
        <v>0</v>
      </c>
      <c r="AK16" s="96">
        <f t="shared" si="21"/>
        <v>9.4500000000000001E-2</v>
      </c>
      <c r="AL16" s="96">
        <f t="shared" si="22"/>
        <v>0</v>
      </c>
      <c r="AM16" s="96">
        <f t="shared" si="23"/>
        <v>0</v>
      </c>
      <c r="AN16" s="100">
        <f t="shared" si="24"/>
        <v>1.2710438999999998</v>
      </c>
      <c r="AO16" s="100">
        <f t="shared" si="25"/>
        <v>0.63552194999999989</v>
      </c>
      <c r="AP16" s="100">
        <f t="shared" si="26"/>
        <v>0.21184064999999999</v>
      </c>
      <c r="AQ16" s="139">
        <f t="shared" si="30"/>
        <v>40.801963264221591</v>
      </c>
      <c r="AR16" s="139">
        <f t="shared" si="31"/>
        <v>20.400981632110796</v>
      </c>
      <c r="AS16" s="139">
        <f t="shared" si="32"/>
        <v>15.671145108464998</v>
      </c>
      <c r="AT16" s="114"/>
      <c r="AU16" s="114"/>
      <c r="AV16" s="114"/>
      <c r="AW16" s="114">
        <f t="shared" si="33"/>
        <v>76.874090004797381</v>
      </c>
      <c r="AX16" s="114">
        <f t="shared" si="34"/>
        <v>189.23145160064036</v>
      </c>
      <c r="AY16" s="114"/>
      <c r="AZ16" s="114">
        <f t="shared" si="35"/>
        <v>54.402617685628783</v>
      </c>
      <c r="BA16" s="114">
        <f t="shared" si="36"/>
        <v>40.801963264221584</v>
      </c>
      <c r="BB16" s="114">
        <f t="shared" si="37"/>
        <v>94.026870650789974</v>
      </c>
      <c r="BC16" s="114">
        <f t="shared" si="38"/>
        <v>189.23145160064036</v>
      </c>
      <c r="BD16" s="114"/>
    </row>
    <row r="17" spans="1:56" x14ac:dyDescent="0.25">
      <c r="C17" s="88" t="s">
        <v>204</v>
      </c>
      <c r="D17" s="88">
        <v>0.7</v>
      </c>
      <c r="E17" s="104">
        <f>D17/D20</f>
        <v>0.46666666666666662</v>
      </c>
      <c r="F17" s="100" t="s">
        <v>359</v>
      </c>
      <c r="G17" s="100"/>
      <c r="H17" s="100">
        <v>4.6900000000000004</v>
      </c>
      <c r="I17" s="92">
        <f t="shared" si="28"/>
        <v>2.3450000000000002</v>
      </c>
      <c r="J17" s="92">
        <v>0</v>
      </c>
      <c r="K17" s="92">
        <v>0</v>
      </c>
      <c r="L17" s="97">
        <f t="shared" si="39"/>
        <v>2.3450000000000002</v>
      </c>
      <c r="M17" s="98">
        <f t="shared" si="40"/>
        <v>5.2567867470689773</v>
      </c>
      <c r="N17" s="98">
        <f t="shared" si="2"/>
        <v>3.7763544464121592</v>
      </c>
      <c r="O17" s="98">
        <f t="shared" si="3"/>
        <v>1.684593955</v>
      </c>
      <c r="P17" s="98">
        <f t="shared" si="4"/>
        <v>0.71837695309168437</v>
      </c>
      <c r="Q17" s="98">
        <f t="shared" si="5"/>
        <v>1.684593955</v>
      </c>
      <c r="R17" s="98">
        <f t="shared" si="6"/>
        <v>0.71837695309168437</v>
      </c>
      <c r="S17" s="98">
        <f t="shared" si="7"/>
        <v>1.1725000000000001</v>
      </c>
      <c r="T17" s="98">
        <f t="shared" si="8"/>
        <v>0</v>
      </c>
      <c r="U17" s="98">
        <f t="shared" si="9"/>
        <v>0</v>
      </c>
      <c r="V17" s="98">
        <f t="shared" si="10"/>
        <v>1.4367539061833687</v>
      </c>
      <c r="W17" s="99">
        <f t="shared" si="11"/>
        <v>1.684593955</v>
      </c>
      <c r="X17" s="86">
        <f t="shared" si="12"/>
        <v>0</v>
      </c>
      <c r="Y17" s="86">
        <f t="shared" si="13"/>
        <v>0</v>
      </c>
      <c r="Z17" s="95">
        <f>SUM(FineWood!F39:H39)+SUM(W17:Y17)</f>
        <v>1.684593955</v>
      </c>
      <c r="AA17" s="95">
        <f>SUM(FineWood!J39:L39)+SUM(SouthernLargeWood!AC18:AE18)</f>
        <v>2.0200781876153848</v>
      </c>
      <c r="AB17" s="95">
        <f>SUM(FineWood!M39:O39)+SUM(AH17:AJ17)</f>
        <v>0.50537818649999999</v>
      </c>
      <c r="AC17" s="95">
        <f>SUM(FineWood!P39:R39)+SUM(SouthernLargeWood!AI18:AK18)</f>
        <v>0.87072335673076928</v>
      </c>
      <c r="AD17" s="95">
        <f t="shared" si="29"/>
        <v>3.3961797308461543</v>
      </c>
      <c r="AE17" s="100">
        <f t="shared" si="15"/>
        <v>1.010756373</v>
      </c>
      <c r="AF17" s="100">
        <f t="shared" si="16"/>
        <v>0</v>
      </c>
      <c r="AG17" s="100">
        <f t="shared" si="17"/>
        <v>0</v>
      </c>
      <c r="AH17" s="100">
        <f t="shared" si="18"/>
        <v>0.50537818649999999</v>
      </c>
      <c r="AI17" s="100">
        <f t="shared" si="19"/>
        <v>0</v>
      </c>
      <c r="AJ17" s="100">
        <f t="shared" si="20"/>
        <v>0</v>
      </c>
      <c r="AK17" s="100">
        <f t="shared" si="21"/>
        <v>0.1684593955</v>
      </c>
      <c r="AL17" s="100">
        <f t="shared" si="22"/>
        <v>0</v>
      </c>
      <c r="AM17" s="100">
        <f t="shared" si="23"/>
        <v>0</v>
      </c>
      <c r="AN17" s="100">
        <f t="shared" si="24"/>
        <v>2.2658125613540996</v>
      </c>
      <c r="AO17" s="100">
        <f t="shared" si="25"/>
        <v>1.1329062806770498</v>
      </c>
      <c r="AP17" s="100">
        <f t="shared" si="26"/>
        <v>0.37763542689234997</v>
      </c>
      <c r="AQ17" s="139">
        <f t="shared" si="30"/>
        <v>72.735175309036777</v>
      </c>
      <c r="AR17" s="139">
        <f t="shared" si="31"/>
        <v>36.367587654518388</v>
      </c>
      <c r="AS17" s="139">
        <f t="shared" si="32"/>
        <v>27.935996103331171</v>
      </c>
      <c r="AT17" s="114"/>
      <c r="AU17" s="114"/>
      <c r="AV17" s="114"/>
      <c r="AW17" s="114">
        <f t="shared" si="33"/>
        <v>137.03875906688634</v>
      </c>
      <c r="AX17" s="114">
        <f t="shared" si="34"/>
        <v>348.58715961018845</v>
      </c>
      <c r="AY17" s="114"/>
      <c r="AZ17" s="114">
        <f t="shared" si="35"/>
        <v>98.342724723914941</v>
      </c>
      <c r="BA17" s="114">
        <f t="shared" si="36"/>
        <v>74.778911776835628</v>
      </c>
      <c r="BB17" s="114">
        <f t="shared" si="37"/>
        <v>175.4655231094379</v>
      </c>
      <c r="BC17" s="114">
        <f t="shared" si="38"/>
        <v>348.58715961018845</v>
      </c>
      <c r="BD17" s="114"/>
    </row>
    <row r="18" spans="1:56" x14ac:dyDescent="0.25">
      <c r="C18" s="88" t="s">
        <v>205</v>
      </c>
      <c r="D18" s="88">
        <v>0.5</v>
      </c>
      <c r="E18" s="104">
        <f>D18/D20</f>
        <v>0.33333333333333331</v>
      </c>
      <c r="F18" s="98" t="s">
        <v>360</v>
      </c>
      <c r="G18" s="98"/>
      <c r="H18" s="98">
        <v>11.66</v>
      </c>
      <c r="I18" s="92">
        <f t="shared" si="28"/>
        <v>5.83</v>
      </c>
      <c r="J18" s="92">
        <v>0</v>
      </c>
      <c r="K18" s="92">
        <v>0</v>
      </c>
      <c r="L18" s="92">
        <f t="shared" si="39"/>
        <v>5.83</v>
      </c>
      <c r="M18" s="93">
        <f t="shared" si="40"/>
        <v>13.069111614248246</v>
      </c>
      <c r="N18" s="98">
        <f t="shared" si="2"/>
        <v>6.3427031652805494</v>
      </c>
      <c r="O18" s="98">
        <f t="shared" si="3"/>
        <v>2.8294164550000001</v>
      </c>
      <c r="P18" s="98">
        <f t="shared" si="4"/>
        <v>0.48532014665523154</v>
      </c>
      <c r="Q18" s="98">
        <f t="shared" si="5"/>
        <v>2.8294164550000001</v>
      </c>
      <c r="R18" s="98">
        <f t="shared" si="6"/>
        <v>0.48532014665523154</v>
      </c>
      <c r="S18" s="98">
        <f t="shared" si="7"/>
        <v>2.915</v>
      </c>
      <c r="T18" s="98">
        <f t="shared" si="8"/>
        <v>0</v>
      </c>
      <c r="U18" s="98">
        <f t="shared" si="9"/>
        <v>0</v>
      </c>
      <c r="V18" s="98">
        <f t="shared" si="10"/>
        <v>0.97064029331046309</v>
      </c>
      <c r="W18" s="99">
        <f t="shared" si="11"/>
        <v>2.8294164550000001</v>
      </c>
      <c r="X18" s="86">
        <f t="shared" si="12"/>
        <v>0</v>
      </c>
      <c r="Y18" s="86">
        <f t="shared" si="13"/>
        <v>0</v>
      </c>
      <c r="Z18" s="95">
        <f>SUM(FineWood!F40:H40)+SUM(W18:Y18)</f>
        <v>2.8294164550000001</v>
      </c>
      <c r="AA18" s="95">
        <f>SUM(FineWood!J40:L40)+SUM(SouthernLargeWood!AC19:AE19)</f>
        <v>2.166639726076923</v>
      </c>
      <c r="AB18" s="95">
        <f>SUM(FineWood!M40:O40)+SUM(AH18:AJ18)</f>
        <v>0.84882493650000002</v>
      </c>
      <c r="AC18" s="95">
        <f>SUM(FineWood!P40:R40)+SUM(SouthernLargeWood!AI19:AK19)</f>
        <v>0.933896433653846</v>
      </c>
      <c r="AD18" s="95">
        <f t="shared" si="29"/>
        <v>3.9493610962307688</v>
      </c>
      <c r="AE18" s="100">
        <f t="shared" si="15"/>
        <v>1.697649873</v>
      </c>
      <c r="AF18" s="100">
        <f t="shared" si="16"/>
        <v>0</v>
      </c>
      <c r="AG18" s="100">
        <f t="shared" si="17"/>
        <v>0</v>
      </c>
      <c r="AH18" s="100">
        <f t="shared" si="18"/>
        <v>0.84882493650000002</v>
      </c>
      <c r="AI18" s="100">
        <f t="shared" si="19"/>
        <v>0</v>
      </c>
      <c r="AJ18" s="100">
        <f t="shared" si="20"/>
        <v>0</v>
      </c>
      <c r="AK18" s="100">
        <f t="shared" si="21"/>
        <v>0.28294164550000001</v>
      </c>
      <c r="AL18" s="100">
        <f t="shared" si="22"/>
        <v>0</v>
      </c>
      <c r="AM18" s="100">
        <f t="shared" si="23"/>
        <v>0</v>
      </c>
      <c r="AN18" s="100">
        <f t="shared" si="24"/>
        <v>3.8056217203040998</v>
      </c>
      <c r="AO18" s="100">
        <f t="shared" si="25"/>
        <v>1.9028108601520499</v>
      </c>
      <c r="AP18" s="100">
        <f t="shared" si="26"/>
        <v>0.63427028671734997</v>
      </c>
      <c r="AQ18" s="139">
        <f t="shared" si="30"/>
        <v>122.16481085300963</v>
      </c>
      <c r="AR18" s="139">
        <f t="shared" si="31"/>
        <v>61.082405426504813</v>
      </c>
      <c r="AS18" s="139">
        <f t="shared" si="32"/>
        <v>46.920842157231348</v>
      </c>
      <c r="AT18" s="114"/>
      <c r="AU18" s="114"/>
      <c r="AV18" s="114"/>
      <c r="AW18" s="114">
        <f t="shared" si="33"/>
        <v>230.16805843674581</v>
      </c>
      <c r="AX18" s="114">
        <f t="shared" si="34"/>
        <v>646.11774402361868</v>
      </c>
      <c r="AY18" s="114"/>
      <c r="AZ18" s="114">
        <f t="shared" si="35"/>
        <v>172.51476434078663</v>
      </c>
      <c r="BA18" s="114">
        <f t="shared" si="36"/>
        <v>136.60733565817031</v>
      </c>
      <c r="BB18" s="114">
        <f t="shared" si="37"/>
        <v>336.99564402466166</v>
      </c>
      <c r="BC18" s="114">
        <f t="shared" si="38"/>
        <v>646.11774402361857</v>
      </c>
      <c r="BD18" s="114"/>
    </row>
    <row r="19" spans="1:56" x14ac:dyDescent="0.25">
      <c r="C19" s="88" t="s">
        <v>206</v>
      </c>
      <c r="D19" s="103">
        <v>0.3</v>
      </c>
      <c r="E19" s="105">
        <f>D19/D20</f>
        <v>0.19999999999999998</v>
      </c>
      <c r="F19" s="98" t="s">
        <v>361</v>
      </c>
      <c r="G19" s="98"/>
      <c r="H19" s="98">
        <v>4</v>
      </c>
      <c r="I19" s="92">
        <f t="shared" si="28"/>
        <v>2</v>
      </c>
      <c r="J19" s="92">
        <v>0</v>
      </c>
      <c r="K19" s="92">
        <v>0</v>
      </c>
      <c r="L19" s="97">
        <f t="shared" si="39"/>
        <v>2</v>
      </c>
      <c r="M19" s="98">
        <f t="shared" si="40"/>
        <v>4.4834002107198101</v>
      </c>
      <c r="N19" s="98">
        <f t="shared" si="2"/>
        <v>3.5222969692214576</v>
      </c>
      <c r="O19" s="98">
        <f t="shared" si="3"/>
        <v>1.5712614549999999</v>
      </c>
      <c r="P19" s="98">
        <f t="shared" si="4"/>
        <v>0.78563072749999996</v>
      </c>
      <c r="Q19" s="98">
        <f t="shared" si="5"/>
        <v>1.5712614549999999</v>
      </c>
      <c r="R19" s="98">
        <f t="shared" si="6"/>
        <v>0.78563072749999996</v>
      </c>
      <c r="S19" s="98">
        <f t="shared" si="7"/>
        <v>1</v>
      </c>
      <c r="T19" s="98">
        <f t="shared" si="8"/>
        <v>0</v>
      </c>
      <c r="U19" s="98">
        <f t="shared" si="9"/>
        <v>0</v>
      </c>
      <c r="V19" s="98">
        <f t="shared" si="10"/>
        <v>1.5712614549999999</v>
      </c>
      <c r="W19" s="99">
        <f t="shared" si="11"/>
        <v>1.5712614549999999</v>
      </c>
      <c r="X19" s="86">
        <f t="shared" si="12"/>
        <v>0</v>
      </c>
      <c r="Y19" s="86">
        <f t="shared" si="13"/>
        <v>0</v>
      </c>
      <c r="Z19" s="95">
        <f>SUM(FineWood!F41:H41)+SUM(W19:Y19)</f>
        <v>1.5712614549999999</v>
      </c>
      <c r="AA19" s="95">
        <f>SUM(FineWood!J41:L41)+SUM(SouthernLargeWood!AC20:AE20)</f>
        <v>2.3132012645384612</v>
      </c>
      <c r="AB19" s="95">
        <f>SUM(FineWood!M41:O41)+SUM(AH19:AJ19)</f>
        <v>0.47137843649999994</v>
      </c>
      <c r="AC19" s="95">
        <f>SUM(FineWood!P41:R41)+SUM(SouthernLargeWood!AI20:AK20)</f>
        <v>0.99706951057692295</v>
      </c>
      <c r="AD19" s="95">
        <f t="shared" si="29"/>
        <v>3.7816492116153837</v>
      </c>
      <c r="AE19" s="100">
        <f t="shared" si="15"/>
        <v>0.94275687299999988</v>
      </c>
      <c r="AF19" s="100">
        <f t="shared" si="16"/>
        <v>0</v>
      </c>
      <c r="AG19" s="100">
        <f t="shared" si="17"/>
        <v>0</v>
      </c>
      <c r="AH19" s="100">
        <f t="shared" si="18"/>
        <v>0.47137843649999994</v>
      </c>
      <c r="AI19" s="100">
        <f t="shared" si="19"/>
        <v>0</v>
      </c>
      <c r="AJ19" s="100">
        <f t="shared" si="20"/>
        <v>0</v>
      </c>
      <c r="AK19" s="100">
        <f t="shared" si="21"/>
        <v>0.15712614550000001</v>
      </c>
      <c r="AL19" s="100">
        <f t="shared" si="22"/>
        <v>0</v>
      </c>
      <c r="AM19" s="100">
        <f t="shared" si="23"/>
        <v>0</v>
      </c>
      <c r="AN19" s="100">
        <f t="shared" si="24"/>
        <v>2.1133780822040995</v>
      </c>
      <c r="AO19" s="100">
        <f t="shared" si="25"/>
        <v>1.0566890411020498</v>
      </c>
      <c r="AP19" s="100">
        <f t="shared" si="26"/>
        <v>0.35222968036734997</v>
      </c>
      <c r="AQ19" s="139">
        <f t="shared" si="30"/>
        <v>67.841854143277629</v>
      </c>
      <c r="AR19" s="139">
        <f t="shared" si="31"/>
        <v>33.920927071638815</v>
      </c>
      <c r="AS19" s="139">
        <f t="shared" si="32"/>
        <v>26.056578057823113</v>
      </c>
      <c r="AT19" s="114"/>
      <c r="AU19" s="114"/>
      <c r="AV19" s="114"/>
      <c r="AW19" s="114">
        <f t="shared" si="33"/>
        <v>127.81935927273956</v>
      </c>
      <c r="AX19" s="114">
        <f t="shared" si="34"/>
        <v>319.13291237270397</v>
      </c>
      <c r="AY19" s="114"/>
      <c r="AZ19" s="114">
        <f t="shared" si="35"/>
        <v>91.000012050221756</v>
      </c>
      <c r="BA19" s="114">
        <f t="shared" si="36"/>
        <v>68.658163932055004</v>
      </c>
      <c r="BB19" s="114">
        <f t="shared" si="37"/>
        <v>159.47473639042721</v>
      </c>
      <c r="BC19" s="114">
        <f t="shared" si="38"/>
        <v>319.13291237270397</v>
      </c>
      <c r="BD19" s="114"/>
    </row>
    <row r="20" spans="1:56" x14ac:dyDescent="0.25">
      <c r="D20" s="88">
        <f>SUM(D17:D19)</f>
        <v>1.5</v>
      </c>
      <c r="E20" s="88">
        <f>SUM(E17:E19)</f>
        <v>0.99999999999999989</v>
      </c>
      <c r="F20" s="98" t="s">
        <v>362</v>
      </c>
      <c r="G20" s="98"/>
      <c r="H20" s="98">
        <v>2.23</v>
      </c>
      <c r="I20" s="92">
        <f t="shared" si="28"/>
        <v>1.115</v>
      </c>
      <c r="J20" s="92">
        <v>0</v>
      </c>
      <c r="K20" s="92">
        <v>0</v>
      </c>
      <c r="L20" s="92">
        <f t="shared" si="39"/>
        <v>1.115</v>
      </c>
      <c r="M20" s="93">
        <f t="shared" si="40"/>
        <v>2.4994956174762941</v>
      </c>
      <c r="N20" s="98">
        <f t="shared" si="2"/>
        <v>2.8705843103409627</v>
      </c>
      <c r="O20" s="98">
        <f t="shared" si="3"/>
        <v>1.2805389549999999</v>
      </c>
      <c r="P20" s="98">
        <f t="shared" si="4"/>
        <v>1.1484654304932735</v>
      </c>
      <c r="Q20" s="98">
        <f t="shared" si="5"/>
        <v>1.115</v>
      </c>
      <c r="R20" s="98">
        <f t="shared" si="6"/>
        <v>1</v>
      </c>
      <c r="S20" s="98">
        <f t="shared" si="7"/>
        <v>0.5575</v>
      </c>
      <c r="T20" s="98">
        <f t="shared" si="8"/>
        <v>0</v>
      </c>
      <c r="U20" s="98">
        <f t="shared" si="9"/>
        <v>0</v>
      </c>
      <c r="V20" s="98">
        <f t="shared" si="10"/>
        <v>2</v>
      </c>
      <c r="W20" s="99">
        <f t="shared" si="11"/>
        <v>1.115</v>
      </c>
      <c r="X20" s="86">
        <f t="shared" si="12"/>
        <v>0</v>
      </c>
      <c r="Y20" s="86">
        <f t="shared" si="13"/>
        <v>0</v>
      </c>
      <c r="Z20" s="95">
        <f>SUM(FineWood!F42:H42)+SUM(W20:Y20)</f>
        <v>1.115</v>
      </c>
      <c r="AA20" s="95">
        <f>SUM(FineWood!J42:L42)+SUM(SouthernLargeWood!AC21:AE21)</f>
        <v>2.4597628030000003</v>
      </c>
      <c r="AB20" s="95">
        <f>SUM(FineWood!M42:O42)+SUM(AH20:AJ20)</f>
        <v>0.33449999999999996</v>
      </c>
      <c r="AC20" s="95">
        <f>SUM(FineWood!P42:R42)+SUM(SouthernLargeWood!AI21:AK21)</f>
        <v>1.0602425875000001</v>
      </c>
      <c r="AD20" s="95">
        <f t="shared" si="29"/>
        <v>3.8545053905</v>
      </c>
      <c r="AE20" s="100">
        <f t="shared" si="15"/>
        <v>0.66899999999999993</v>
      </c>
      <c r="AF20" s="100">
        <f t="shared" si="16"/>
        <v>0</v>
      </c>
      <c r="AG20" s="100">
        <f t="shared" si="17"/>
        <v>0</v>
      </c>
      <c r="AH20" s="100">
        <f t="shared" si="18"/>
        <v>0.33449999999999996</v>
      </c>
      <c r="AI20" s="100">
        <f t="shared" si="19"/>
        <v>0</v>
      </c>
      <c r="AJ20" s="100">
        <f t="shared" si="20"/>
        <v>0</v>
      </c>
      <c r="AK20" s="100">
        <f t="shared" si="21"/>
        <v>0.1115</v>
      </c>
      <c r="AL20" s="100">
        <f t="shared" si="22"/>
        <v>0</v>
      </c>
      <c r="AM20" s="100">
        <f t="shared" si="23"/>
        <v>0</v>
      </c>
      <c r="AN20" s="100">
        <f t="shared" si="24"/>
        <v>1.4996972999999998</v>
      </c>
      <c r="AO20" s="100">
        <f t="shared" si="25"/>
        <v>0.74984864999999989</v>
      </c>
      <c r="AP20" s="100">
        <f t="shared" si="26"/>
        <v>0.24994954999999999</v>
      </c>
      <c r="AQ20" s="139">
        <f t="shared" si="30"/>
        <v>48.14199898371119</v>
      </c>
      <c r="AR20" s="139">
        <f t="shared" si="31"/>
        <v>24.070999491855595</v>
      </c>
      <c r="AS20" s="139">
        <f t="shared" si="32"/>
        <v>18.490292905754995</v>
      </c>
      <c r="AT20" s="114"/>
      <c r="AU20" s="114"/>
      <c r="AV20" s="114"/>
      <c r="AW20" s="114">
        <f t="shared" si="33"/>
        <v>90.70329138132179</v>
      </c>
      <c r="AX20" s="114">
        <f t="shared" si="34"/>
        <v>223.27308839652278</v>
      </c>
      <c r="AY20" s="114"/>
      <c r="AZ20" s="114">
        <f>AQ20+AQ55</f>
        <v>64.189331978281587</v>
      </c>
      <c r="BA20" s="114">
        <f t="shared" si="36"/>
        <v>48.14199898371119</v>
      </c>
      <c r="BB20" s="114">
        <f t="shared" si="37"/>
        <v>110.94175743452998</v>
      </c>
      <c r="BC20" s="114">
        <f t="shared" si="38"/>
        <v>223.27308839652275</v>
      </c>
      <c r="BD20" s="114"/>
    </row>
    <row r="21" spans="1:56" x14ac:dyDescent="0.25">
      <c r="A21" s="97"/>
      <c r="B21" s="106"/>
      <c r="C21" s="97"/>
      <c r="D21" s="97"/>
      <c r="E21" s="97"/>
      <c r="F21" s="98" t="s">
        <v>363</v>
      </c>
      <c r="G21" s="98" t="s">
        <v>406</v>
      </c>
      <c r="H21" s="98">
        <v>1.57</v>
      </c>
      <c r="I21" s="92">
        <f t="shared" si="28"/>
        <v>0.78500000000000003</v>
      </c>
      <c r="J21" s="92">
        <v>0</v>
      </c>
      <c r="K21" s="92">
        <v>0</v>
      </c>
      <c r="L21" s="97">
        <f t="shared" si="39"/>
        <v>0.78500000000000003</v>
      </c>
      <c r="M21" s="98">
        <f t="shared" si="40"/>
        <v>1.7597345827075255</v>
      </c>
      <c r="N21" s="98">
        <f t="shared" si="2"/>
        <v>2.627572810419422</v>
      </c>
      <c r="O21" s="98">
        <f t="shared" si="3"/>
        <v>1.1721339549999998</v>
      </c>
      <c r="P21" s="98">
        <f t="shared" si="4"/>
        <v>1.4931642738853501</v>
      </c>
      <c r="Q21" s="98">
        <f t="shared" si="5"/>
        <v>0.78500000000000003</v>
      </c>
      <c r="R21" s="98">
        <f t="shared" si="6"/>
        <v>1</v>
      </c>
      <c r="S21" s="98">
        <f t="shared" si="7"/>
        <v>0.39250000000000002</v>
      </c>
      <c r="T21" s="98">
        <f t="shared" si="8"/>
        <v>0</v>
      </c>
      <c r="U21" s="98">
        <f t="shared" si="9"/>
        <v>0</v>
      </c>
      <c r="V21" s="98">
        <f t="shared" si="10"/>
        <v>2</v>
      </c>
      <c r="W21" s="99">
        <f t="shared" si="11"/>
        <v>0.78500000000000003</v>
      </c>
      <c r="X21" s="86">
        <f t="shared" si="12"/>
        <v>0</v>
      </c>
      <c r="Y21" s="86">
        <f t="shared" si="13"/>
        <v>0</v>
      </c>
      <c r="Z21" s="95">
        <f>SUM(FineWood!F43:H43)+SUM(W21:Y21)</f>
        <v>0.78500000000000003</v>
      </c>
      <c r="AA21" s="95">
        <f>SUM(FineWood!J43:L43)+SUM(SouthernLargeWood!AC22:AE22)</f>
        <v>2.6063243414615389</v>
      </c>
      <c r="AB21" s="95">
        <f>SUM(FineWood!M43:O43)+SUM(AH21:AJ21)</f>
        <v>0.23549999999999999</v>
      </c>
      <c r="AC21" s="95">
        <f>SUM(FineWood!P43:R43)+SUM(SouthernLargeWood!AI22:AK22)</f>
        <v>1.1234156644230771</v>
      </c>
      <c r="AD21" s="95">
        <f t="shared" si="29"/>
        <v>3.965240005884616</v>
      </c>
      <c r="AE21" s="100">
        <f t="shared" si="15"/>
        <v>0.47099999999999997</v>
      </c>
      <c r="AF21" s="100">
        <f t="shared" si="16"/>
        <v>0</v>
      </c>
      <c r="AG21" s="100">
        <f t="shared" si="17"/>
        <v>0</v>
      </c>
      <c r="AH21" s="100">
        <f t="shared" si="18"/>
        <v>0.23549999999999999</v>
      </c>
      <c r="AI21" s="100">
        <f t="shared" si="19"/>
        <v>0</v>
      </c>
      <c r="AJ21" s="100">
        <f t="shared" si="20"/>
        <v>0</v>
      </c>
      <c r="AK21" s="100">
        <f t="shared" si="21"/>
        <v>7.8500000000000014E-2</v>
      </c>
      <c r="AL21" s="100">
        <f t="shared" si="22"/>
        <v>0</v>
      </c>
      <c r="AM21" s="100">
        <f t="shared" si="23"/>
        <v>0</v>
      </c>
      <c r="AN21" s="100">
        <f t="shared" si="24"/>
        <v>1.0558406999999999</v>
      </c>
      <c r="AO21" s="100">
        <f t="shared" si="25"/>
        <v>0.52792034999999993</v>
      </c>
      <c r="AP21" s="100">
        <f t="shared" si="26"/>
        <v>0.17597345</v>
      </c>
      <c r="AQ21" s="114"/>
      <c r="AR21" s="114"/>
      <c r="AS21" s="114"/>
      <c r="AT21" s="114">
        <f>AN21*$BA$3*$BG$6</f>
        <v>32.497236274418697</v>
      </c>
      <c r="AU21" s="114">
        <f>AO21*$BB$3*$BG$6</f>
        <v>30.035683053341092</v>
      </c>
      <c r="AV21" s="114">
        <f>AP21*$BE$3*$BG$6</f>
        <v>13.017829534544999</v>
      </c>
      <c r="AW21" s="114">
        <f t="shared" si="33"/>
        <v>75.550748862304786</v>
      </c>
      <c r="AX21" s="114">
        <f t="shared" si="34"/>
        <v>129.71280931966928</v>
      </c>
      <c r="AY21" s="114"/>
      <c r="AZ21" s="114">
        <f>AT21+AT56</f>
        <v>43.3296483658916</v>
      </c>
      <c r="BA21" s="114">
        <f t="shared" ref="BA21:BB21" si="41">AU21+AU56</f>
        <v>46.284301190550437</v>
      </c>
      <c r="BB21" s="114">
        <f t="shared" si="41"/>
        <v>40.098859763227246</v>
      </c>
      <c r="BC21" s="114">
        <f t="shared" si="38"/>
        <v>129.71280931966928</v>
      </c>
      <c r="BD21" s="114"/>
    </row>
    <row r="22" spans="1:56" x14ac:dyDescent="0.25">
      <c r="F22" s="98" t="s">
        <v>364</v>
      </c>
      <c r="G22" s="98"/>
      <c r="H22" s="98">
        <v>4.26</v>
      </c>
      <c r="I22" s="92">
        <f t="shared" si="28"/>
        <v>2.13</v>
      </c>
      <c r="J22" s="92">
        <v>0</v>
      </c>
      <c r="K22" s="92">
        <v>0</v>
      </c>
      <c r="L22" s="92">
        <f t="shared" si="39"/>
        <v>2.13</v>
      </c>
      <c r="M22" s="93">
        <f t="shared" si="40"/>
        <v>4.7748212244165975</v>
      </c>
      <c r="N22" s="98">
        <f t="shared" si="2"/>
        <v>3.6180287722208524</v>
      </c>
      <c r="O22" s="98">
        <f t="shared" si="3"/>
        <v>1.6139664549999999</v>
      </c>
      <c r="P22" s="98">
        <f t="shared" si="4"/>
        <v>0.75773073004694835</v>
      </c>
      <c r="Q22" s="98">
        <f t="shared" si="5"/>
        <v>1.6139664549999999</v>
      </c>
      <c r="R22" s="98">
        <f t="shared" si="6"/>
        <v>0.75773073004694835</v>
      </c>
      <c r="S22" s="98">
        <f t="shared" si="7"/>
        <v>1.0649999999999999</v>
      </c>
      <c r="T22" s="98">
        <f t="shared" si="8"/>
        <v>0</v>
      </c>
      <c r="U22" s="98">
        <f t="shared" si="9"/>
        <v>0</v>
      </c>
      <c r="V22" s="98">
        <f t="shared" si="10"/>
        <v>1.5154614600938967</v>
      </c>
      <c r="W22" s="99">
        <f t="shared" si="11"/>
        <v>1.6139664549999999</v>
      </c>
      <c r="X22" s="86">
        <f t="shared" si="12"/>
        <v>0</v>
      </c>
      <c r="Y22" s="86">
        <f t="shared" si="13"/>
        <v>0</v>
      </c>
      <c r="Z22" s="95">
        <f>SUM(FineWood!F44:H44)+SUM(W22:Y22)</f>
        <v>1.6139664549999999</v>
      </c>
      <c r="AA22" s="95">
        <f>SUM(FineWood!J44:L44)+SUM(SouthernLargeWood!AC23:AE23)</f>
        <v>2.7528858799230771</v>
      </c>
      <c r="AB22" s="95">
        <f>SUM(FineWood!M44:O44)+SUM(AH22:AJ22)</f>
        <v>0.48418993649999997</v>
      </c>
      <c r="AC22" s="95">
        <f>SUM(FineWood!P44:R44)+SUM(SouthernLargeWood!AI23:AK23)</f>
        <v>1.186588741346154</v>
      </c>
      <c r="AD22" s="95">
        <f t="shared" si="29"/>
        <v>4.4236645577692313</v>
      </c>
      <c r="AE22" s="100">
        <f t="shared" si="15"/>
        <v>0.96837987299999995</v>
      </c>
      <c r="AF22" s="100">
        <f t="shared" si="16"/>
        <v>0</v>
      </c>
      <c r="AG22" s="100">
        <f t="shared" si="17"/>
        <v>0</v>
      </c>
      <c r="AH22" s="100">
        <f t="shared" si="18"/>
        <v>0.48418993649999997</v>
      </c>
      <c r="AI22" s="100">
        <f t="shared" si="19"/>
        <v>0</v>
      </c>
      <c r="AJ22" s="100">
        <f t="shared" si="20"/>
        <v>0</v>
      </c>
      <c r="AK22" s="100">
        <f t="shared" si="21"/>
        <v>0.16139664549999999</v>
      </c>
      <c r="AL22" s="100">
        <f t="shared" si="22"/>
        <v>0</v>
      </c>
      <c r="AM22" s="100">
        <f t="shared" si="23"/>
        <v>0</v>
      </c>
      <c r="AN22" s="100">
        <f t="shared" si="24"/>
        <v>2.1708171613040999</v>
      </c>
      <c r="AO22" s="100">
        <f t="shared" si="25"/>
        <v>1.0854085806520499</v>
      </c>
      <c r="AP22" s="100">
        <f t="shared" si="26"/>
        <v>0.36180286021734998</v>
      </c>
      <c r="AQ22" s="114"/>
      <c r="AR22" s="114"/>
      <c r="AS22" s="114"/>
      <c r="AT22" s="114">
        <f t="shared" ref="AT22:AT35" si="42">AN22*$BA$3*$BG$6</f>
        <v>66.814585002701847</v>
      </c>
      <c r="AU22" s="114">
        <f t="shared" ref="AU22:AU35" si="43">AO22*$BB$3*$BG$6</f>
        <v>61.753611338986623</v>
      </c>
      <c r="AV22" s="114">
        <f t="shared" ref="AV22:AV35" si="44">AP22*$BE$3*$BG$6</f>
        <v>26.764764567724704</v>
      </c>
      <c r="AW22" s="114">
        <f t="shared" si="33"/>
        <v>155.33296090941317</v>
      </c>
      <c r="AX22" s="114">
        <f t="shared" si="34"/>
        <v>270.7777014000817</v>
      </c>
      <c r="AY22" s="114"/>
      <c r="AZ22" s="114">
        <f t="shared" ref="AZ22:AZ35" si="45">AT22+AT57</f>
        <v>89.90353310083556</v>
      </c>
      <c r="BA22" s="114">
        <f t="shared" ref="BA22:BA35" si="46">AU22+AU57</f>
        <v>96.387033486187192</v>
      </c>
      <c r="BB22" s="114">
        <f t="shared" ref="BB22:BB35" si="47">AV22+AV57</f>
        <v>84.487134813058987</v>
      </c>
      <c r="BC22" s="114">
        <f t="shared" si="38"/>
        <v>270.7777014000817</v>
      </c>
      <c r="BD22" s="114"/>
    </row>
    <row r="23" spans="1:56" x14ac:dyDescent="0.25">
      <c r="F23" s="98" t="s">
        <v>365</v>
      </c>
      <c r="G23" s="98"/>
      <c r="H23" s="98">
        <v>7.84</v>
      </c>
      <c r="I23" s="92">
        <f t="shared" si="28"/>
        <v>3.92</v>
      </c>
      <c r="J23" s="92">
        <v>0</v>
      </c>
      <c r="K23" s="92">
        <v>0</v>
      </c>
      <c r="L23" s="97">
        <f t="shared" si="39"/>
        <v>3.92</v>
      </c>
      <c r="M23" s="98">
        <f t="shared" si="40"/>
        <v>8.7874644130108273</v>
      </c>
      <c r="N23" s="98">
        <f t="shared" si="2"/>
        <v>4.9361820596740564</v>
      </c>
      <c r="O23" s="98">
        <f t="shared" si="3"/>
        <v>2.2019814549999999</v>
      </c>
      <c r="P23" s="98">
        <f t="shared" si="4"/>
        <v>0.56172996301020406</v>
      </c>
      <c r="Q23" s="98">
        <f t="shared" si="5"/>
        <v>2.2019814549999999</v>
      </c>
      <c r="R23" s="98">
        <f t="shared" si="6"/>
        <v>0.56172996301020406</v>
      </c>
      <c r="S23" s="98">
        <f t="shared" si="7"/>
        <v>1.96</v>
      </c>
      <c r="T23" s="98">
        <f t="shared" si="8"/>
        <v>0</v>
      </c>
      <c r="U23" s="98">
        <f t="shared" si="9"/>
        <v>0</v>
      </c>
      <c r="V23" s="98">
        <f t="shared" si="10"/>
        <v>1.1234599260204081</v>
      </c>
      <c r="W23" s="99">
        <f t="shared" si="11"/>
        <v>2.2019814549999999</v>
      </c>
      <c r="X23" s="86">
        <f t="shared" si="12"/>
        <v>0</v>
      </c>
      <c r="Y23" s="86">
        <f t="shared" si="13"/>
        <v>0</v>
      </c>
      <c r="Z23" s="95">
        <f>SUM(FineWood!F45:H45)+SUM(W23:Y23)</f>
        <v>2.2019814549999999</v>
      </c>
      <c r="AA23" s="95">
        <f>SUM(FineWood!J45:L45)+SUM(SouthernLargeWood!AC24:AE24)</f>
        <v>2.8994474183846157</v>
      </c>
      <c r="AB23" s="95">
        <f>SUM(FineWood!M45:O45)+SUM(AH23:AJ23)</f>
        <v>0.66059443649999994</v>
      </c>
      <c r="AC23" s="95">
        <f>SUM(FineWood!P45:R45)+SUM(SouthernLargeWood!AI24:AK24)</f>
        <v>1.2497618182692307</v>
      </c>
      <c r="AD23" s="95">
        <f t="shared" si="29"/>
        <v>4.809803673153846</v>
      </c>
      <c r="AE23" s="100">
        <f t="shared" si="15"/>
        <v>1.3211888729999999</v>
      </c>
      <c r="AF23" s="100">
        <f t="shared" si="16"/>
        <v>0</v>
      </c>
      <c r="AG23" s="100">
        <f t="shared" si="17"/>
        <v>0</v>
      </c>
      <c r="AH23" s="100">
        <f t="shared" si="18"/>
        <v>0.66059443649999994</v>
      </c>
      <c r="AI23" s="100">
        <f t="shared" si="19"/>
        <v>0</v>
      </c>
      <c r="AJ23" s="100">
        <f t="shared" si="20"/>
        <v>0</v>
      </c>
      <c r="AK23" s="100">
        <f t="shared" si="21"/>
        <v>0.2201981455</v>
      </c>
      <c r="AL23" s="100">
        <f t="shared" si="22"/>
        <v>0</v>
      </c>
      <c r="AM23" s="100">
        <f t="shared" si="23"/>
        <v>0</v>
      </c>
      <c r="AN23" s="100">
        <f t="shared" si="24"/>
        <v>2.9617090966040993</v>
      </c>
      <c r="AO23" s="100">
        <f t="shared" si="25"/>
        <v>1.4808545483020497</v>
      </c>
      <c r="AP23" s="100">
        <f t="shared" si="26"/>
        <v>0.49361818276734998</v>
      </c>
      <c r="AQ23" s="114"/>
      <c r="AR23" s="114"/>
      <c r="AS23" s="114"/>
      <c r="AT23" s="114">
        <f t="shared" si="42"/>
        <v>91.157084859902213</v>
      </c>
      <c r="AU23" s="114">
        <f t="shared" si="43"/>
        <v>84.25225104677051</v>
      </c>
      <c r="AV23" s="114">
        <f t="shared" si="44"/>
        <v>36.515948050215755</v>
      </c>
      <c r="AW23" s="114">
        <f t="shared" si="33"/>
        <v>211.92528395688845</v>
      </c>
      <c r="AX23" s="114">
        <f t="shared" si="34"/>
        <v>388.29420090395956</v>
      </c>
      <c r="AY23" s="114"/>
      <c r="AZ23" s="114">
        <f t="shared" si="45"/>
        <v>126.43086824931643</v>
      </c>
      <c r="BA23" s="114">
        <f t="shared" si="46"/>
        <v>137.16292613089183</v>
      </c>
      <c r="BB23" s="114">
        <f t="shared" si="47"/>
        <v>124.70040652375133</v>
      </c>
      <c r="BC23" s="114">
        <f t="shared" si="38"/>
        <v>388.29420090395956</v>
      </c>
      <c r="BD23" s="114"/>
    </row>
    <row r="24" spans="1:56" x14ac:dyDescent="0.25">
      <c r="F24" s="98" t="s">
        <v>366</v>
      </c>
      <c r="G24" s="98"/>
      <c r="H24" s="98">
        <v>9</v>
      </c>
      <c r="I24" s="92">
        <f t="shared" si="28"/>
        <v>4.5</v>
      </c>
      <c r="J24" s="92">
        <v>0</v>
      </c>
      <c r="K24" s="92">
        <v>0</v>
      </c>
      <c r="L24" s="92">
        <f t="shared" si="39"/>
        <v>4.5</v>
      </c>
      <c r="M24" s="93">
        <f t="shared" si="40"/>
        <v>10.087650474119572</v>
      </c>
      <c r="N24" s="98">
        <f t="shared" si="2"/>
        <v>5.3632931807482791</v>
      </c>
      <c r="O24" s="98">
        <f t="shared" si="3"/>
        <v>2.3925114549999997</v>
      </c>
      <c r="P24" s="98">
        <f t="shared" si="4"/>
        <v>0.53166921222222219</v>
      </c>
      <c r="Q24" s="98">
        <f t="shared" si="5"/>
        <v>2.3925114549999997</v>
      </c>
      <c r="R24" s="98">
        <f t="shared" si="6"/>
        <v>0.53166921222222219</v>
      </c>
      <c r="S24" s="98">
        <f t="shared" si="7"/>
        <v>2.25</v>
      </c>
      <c r="T24" s="98">
        <f t="shared" si="8"/>
        <v>0</v>
      </c>
      <c r="U24" s="98">
        <f t="shared" si="9"/>
        <v>0</v>
      </c>
      <c r="V24" s="98">
        <f t="shared" si="10"/>
        <v>1.0633384244444444</v>
      </c>
      <c r="W24" s="99">
        <f t="shared" si="11"/>
        <v>2.3925114549999997</v>
      </c>
      <c r="X24" s="86">
        <f t="shared" si="12"/>
        <v>0</v>
      </c>
      <c r="Y24" s="86">
        <f t="shared" si="13"/>
        <v>0</v>
      </c>
      <c r="Z24" s="95">
        <f>SUM(FineWood!F46:H46)+SUM(W24:Y24)</f>
        <v>2.3925114549999997</v>
      </c>
      <c r="AA24" s="95">
        <f>SUM(FineWood!J46:L46)+SUM(SouthernLargeWood!AC25:AE25)</f>
        <v>3.0460089568461539</v>
      </c>
      <c r="AB24" s="95">
        <f>SUM(FineWood!M46:O46)+SUM(AH24:AJ24)</f>
        <v>0.7177534364999999</v>
      </c>
      <c r="AC24" s="95">
        <f>SUM(FineWood!P46:R46)+SUM(SouthernLargeWood!AI25:AK25)</f>
        <v>1.3129348951923079</v>
      </c>
      <c r="AD24" s="95">
        <f t="shared" si="29"/>
        <v>5.0766972885384618</v>
      </c>
      <c r="AE24" s="100">
        <f t="shared" si="15"/>
        <v>1.4355068729999998</v>
      </c>
      <c r="AF24" s="100">
        <f t="shared" si="16"/>
        <v>0</v>
      </c>
      <c r="AG24" s="100">
        <f t="shared" si="17"/>
        <v>0</v>
      </c>
      <c r="AH24" s="100">
        <f t="shared" si="18"/>
        <v>0.7177534364999999</v>
      </c>
      <c r="AI24" s="100">
        <f t="shared" si="19"/>
        <v>0</v>
      </c>
      <c r="AJ24" s="100">
        <f t="shared" si="20"/>
        <v>0</v>
      </c>
      <c r="AK24" s="100">
        <f t="shared" si="21"/>
        <v>0.23925114549999998</v>
      </c>
      <c r="AL24" s="100">
        <f t="shared" si="22"/>
        <v>0</v>
      </c>
      <c r="AM24" s="100">
        <f t="shared" si="23"/>
        <v>0</v>
      </c>
      <c r="AN24" s="100">
        <f t="shared" si="24"/>
        <v>3.2179757572040995</v>
      </c>
      <c r="AO24" s="100">
        <f t="shared" si="25"/>
        <v>1.6089878786020497</v>
      </c>
      <c r="AP24" s="100">
        <f t="shared" si="26"/>
        <v>0.53632929286734987</v>
      </c>
      <c r="AQ24" s="114"/>
      <c r="AR24" s="114"/>
      <c r="AS24" s="114"/>
      <c r="AT24" s="114">
        <f t="shared" si="42"/>
        <v>99.044598780112409</v>
      </c>
      <c r="AU24" s="114">
        <f t="shared" si="43"/>
        <v>91.542313074991</v>
      </c>
      <c r="AV24" s="114">
        <f t="shared" si="44"/>
        <v>39.675549402084357</v>
      </c>
      <c r="AW24" s="114">
        <f t="shared" si="33"/>
        <v>230.26246125718777</v>
      </c>
      <c r="AX24" s="114">
        <f t="shared" si="34"/>
        <v>426.37217281024414</v>
      </c>
      <c r="AY24" s="114"/>
      <c r="AZ24" s="114">
        <f t="shared" si="45"/>
        <v>138.26654109072368</v>
      </c>
      <c r="BA24" s="114">
        <f t="shared" si="46"/>
        <v>150.3752265409079</v>
      </c>
      <c r="BB24" s="114">
        <f t="shared" si="47"/>
        <v>137.73040517861256</v>
      </c>
      <c r="BC24" s="114">
        <f t="shared" si="38"/>
        <v>426.37217281024414</v>
      </c>
      <c r="BD24" s="114"/>
    </row>
    <row r="25" spans="1:56" x14ac:dyDescent="0.25">
      <c r="F25" s="98" t="s">
        <v>367</v>
      </c>
      <c r="G25" s="98"/>
      <c r="H25" s="98">
        <v>1.61</v>
      </c>
      <c r="I25" s="92">
        <f t="shared" si="28"/>
        <v>0.80500000000000005</v>
      </c>
      <c r="J25" s="92">
        <v>0</v>
      </c>
      <c r="K25" s="92">
        <v>0</v>
      </c>
      <c r="L25" s="97">
        <f t="shared" si="39"/>
        <v>0.80500000000000005</v>
      </c>
      <c r="M25" s="98">
        <f t="shared" si="40"/>
        <v>1.8045685848147237</v>
      </c>
      <c r="N25" s="98">
        <f t="shared" si="2"/>
        <v>2.6423007801116363</v>
      </c>
      <c r="O25" s="98">
        <f t="shared" si="3"/>
        <v>1.1787039549999998</v>
      </c>
      <c r="P25" s="98">
        <f t="shared" si="4"/>
        <v>1.46422851552795</v>
      </c>
      <c r="Q25" s="98">
        <f t="shared" si="5"/>
        <v>0.80500000000000005</v>
      </c>
      <c r="R25" s="98">
        <f t="shared" si="6"/>
        <v>1</v>
      </c>
      <c r="S25" s="98">
        <f t="shared" si="7"/>
        <v>0.40250000000000002</v>
      </c>
      <c r="T25" s="98">
        <f t="shared" si="8"/>
        <v>0</v>
      </c>
      <c r="U25" s="98">
        <f t="shared" si="9"/>
        <v>0</v>
      </c>
      <c r="V25" s="98">
        <f t="shared" si="10"/>
        <v>2</v>
      </c>
      <c r="W25" s="99">
        <f t="shared" si="11"/>
        <v>0.80500000000000005</v>
      </c>
      <c r="X25" s="86">
        <f t="shared" si="12"/>
        <v>0</v>
      </c>
      <c r="Y25" s="86">
        <f t="shared" si="13"/>
        <v>0</v>
      </c>
      <c r="Z25" s="95">
        <f>SUM(FineWood!F47:H47)+SUM(W25:Y25)</f>
        <v>0.80500000000000005</v>
      </c>
      <c r="AA25" s="95">
        <f>SUM(FineWood!J47:L47)+SUM(SouthernLargeWood!AC26:AE26)</f>
        <v>3.1925704953076921</v>
      </c>
      <c r="AB25" s="95">
        <f>SUM(FineWood!M47:O47)+SUM(AH25:AJ25)</f>
        <v>0.24149999999999999</v>
      </c>
      <c r="AC25" s="95">
        <f>SUM(FineWood!P47:R47)+SUM(SouthernLargeWood!AI26:AK26)</f>
        <v>1.3761079721153848</v>
      </c>
      <c r="AD25" s="95">
        <f t="shared" si="29"/>
        <v>4.8101784674230768</v>
      </c>
      <c r="AE25" s="100">
        <f t="shared" si="15"/>
        <v>0.48299999999999998</v>
      </c>
      <c r="AF25" s="100">
        <f t="shared" si="16"/>
        <v>0</v>
      </c>
      <c r="AG25" s="100">
        <f t="shared" si="17"/>
        <v>0</v>
      </c>
      <c r="AH25" s="100">
        <f t="shared" si="18"/>
        <v>0.24149999999999999</v>
      </c>
      <c r="AI25" s="100">
        <f t="shared" si="19"/>
        <v>0</v>
      </c>
      <c r="AJ25" s="100">
        <f t="shared" si="20"/>
        <v>0</v>
      </c>
      <c r="AK25" s="100">
        <f t="shared" si="21"/>
        <v>8.0500000000000016E-2</v>
      </c>
      <c r="AL25" s="100">
        <f t="shared" si="22"/>
        <v>0</v>
      </c>
      <c r="AM25" s="100">
        <f t="shared" si="23"/>
        <v>0</v>
      </c>
      <c r="AN25" s="100">
        <f t="shared" si="24"/>
        <v>1.0827410999999998</v>
      </c>
      <c r="AO25" s="100">
        <f t="shared" si="25"/>
        <v>0.54137054999999989</v>
      </c>
      <c r="AP25" s="100">
        <f t="shared" si="26"/>
        <v>0.18045685000000003</v>
      </c>
      <c r="AQ25" s="114"/>
      <c r="AR25" s="114"/>
      <c r="AS25" s="114"/>
      <c r="AT25" s="114">
        <f t="shared" si="42"/>
        <v>33.325191338735088</v>
      </c>
      <c r="AU25" s="114">
        <f t="shared" si="43"/>
        <v>30.800923385910288</v>
      </c>
      <c r="AV25" s="114">
        <f t="shared" si="44"/>
        <v>13.349493981285001</v>
      </c>
      <c r="AW25" s="114">
        <f t="shared" si="33"/>
        <v>77.47560870593037</v>
      </c>
      <c r="AX25" s="114">
        <f t="shared" si="34"/>
        <v>133.01759427048887</v>
      </c>
      <c r="AY25" s="114"/>
      <c r="AZ25" s="114">
        <f t="shared" si="45"/>
        <v>44.433588451646791</v>
      </c>
      <c r="BA25" s="114">
        <f t="shared" si="46"/>
        <v>47.463519055277835</v>
      </c>
      <c r="BB25" s="114">
        <f t="shared" si="47"/>
        <v>41.120486763564259</v>
      </c>
      <c r="BC25" s="114">
        <f t="shared" si="38"/>
        <v>133.01759427048887</v>
      </c>
      <c r="BD25" s="114"/>
    </row>
    <row r="26" spans="1:56" x14ac:dyDescent="0.25">
      <c r="F26" s="98" t="s">
        <v>371</v>
      </c>
      <c r="G26" s="98" t="s">
        <v>407</v>
      </c>
      <c r="H26" s="88">
        <v>3.58</v>
      </c>
      <c r="I26" s="92">
        <f t="shared" si="28"/>
        <v>1.79</v>
      </c>
      <c r="J26" s="92">
        <v>0</v>
      </c>
      <c r="K26" s="92">
        <v>0</v>
      </c>
      <c r="L26" s="92">
        <f t="shared" si="39"/>
        <v>1.79</v>
      </c>
      <c r="M26" s="93">
        <f t="shared" si="40"/>
        <v>4.0126431885942297</v>
      </c>
      <c r="N26" s="98">
        <f t="shared" ref="N26:N35" si="48">$C$4+($D$4*M26)+($E$4*$C$9)</f>
        <v>3.3676532874532041</v>
      </c>
      <c r="O26" s="98">
        <f t="shared" ref="O26:O35" si="49">N26*$P$2</f>
        <v>1.5022764549999998</v>
      </c>
      <c r="P26" s="98">
        <f t="shared" ref="P26:P35" si="50">IF(M26=0,0,O26/L26)</f>
        <v>0.83926058938547476</v>
      </c>
      <c r="Q26" s="98">
        <f t="shared" ref="Q26:Q35" si="51">IF(P26&lt;=0,0,IF(O26&gt;L26,L26,O26))</f>
        <v>1.5022764549999998</v>
      </c>
      <c r="R26" s="98">
        <f t="shared" ref="R26:R35" si="52">IF(L26=0,0,Q26/L26)</f>
        <v>0.83926058938547476</v>
      </c>
      <c r="S26" s="98">
        <f t="shared" ref="S26:S35" si="53">I26*$D$12</f>
        <v>0.89500000000000002</v>
      </c>
      <c r="T26" s="98">
        <f t="shared" ref="T26:T35" si="54">J26*$D$13</f>
        <v>0</v>
      </c>
      <c r="U26" s="98">
        <f t="shared" ref="U26:U35" si="55">K26*$D$14</f>
        <v>0</v>
      </c>
      <c r="V26" s="98">
        <f t="shared" ref="V26:V35" si="56">Q26/SUM(S26:U26)</f>
        <v>1.6785211787709495</v>
      </c>
      <c r="W26" s="94">
        <f>V26*S26</f>
        <v>1.5022764549999998</v>
      </c>
      <c r="X26" s="95">
        <f t="shared" ref="X26:X35" si="57">V26*T26</f>
        <v>0</v>
      </c>
      <c r="Y26" s="95">
        <f t="shared" ref="Y26:Y35" si="58">V26*U26</f>
        <v>0</v>
      </c>
      <c r="Z26" s="95">
        <f>SUM(FineWood!F48:H48)+SUM(W26:Y26)</f>
        <v>1.5022764549999998</v>
      </c>
      <c r="AA26" s="95">
        <f>SUM(FineWood!J48:L48)+SUM(SouthernLargeWood!AC27:AE27)</f>
        <v>3.3391320337692312</v>
      </c>
      <c r="AB26" s="95">
        <f>SUM(FineWood!M48:O48)+SUM(AH26:AJ26)</f>
        <v>0.45068293649999991</v>
      </c>
      <c r="AC26" s="95">
        <f>SUM(FineWood!P48:R48)+SUM(SouthernLargeWood!AI27:AK27)</f>
        <v>1.4392810490384618</v>
      </c>
      <c r="AD26" s="95">
        <f t="shared" si="29"/>
        <v>5.2290960193076925</v>
      </c>
      <c r="AE26" s="100">
        <f t="shared" si="15"/>
        <v>0.90136587299999982</v>
      </c>
      <c r="AF26" s="100">
        <f t="shared" si="16"/>
        <v>0</v>
      </c>
      <c r="AG26" s="100">
        <f t="shared" si="17"/>
        <v>0</v>
      </c>
      <c r="AH26" s="100">
        <f t="shared" si="18"/>
        <v>0.45068293649999991</v>
      </c>
      <c r="AI26" s="100">
        <f t="shared" si="19"/>
        <v>0</v>
      </c>
      <c r="AJ26" s="100">
        <f t="shared" si="20"/>
        <v>0</v>
      </c>
      <c r="AK26" s="100">
        <f t="shared" si="21"/>
        <v>0.15022764550000001</v>
      </c>
      <c r="AL26" s="100">
        <f t="shared" si="22"/>
        <v>0</v>
      </c>
      <c r="AM26" s="100">
        <f t="shared" si="23"/>
        <v>0</v>
      </c>
      <c r="AN26" s="100">
        <f t="shared" si="24"/>
        <v>2.0205918775040996</v>
      </c>
      <c r="AO26" s="100">
        <f t="shared" si="25"/>
        <v>1.0102959387520498</v>
      </c>
      <c r="AP26" s="100">
        <f t="shared" si="26"/>
        <v>0.33676531291735001</v>
      </c>
      <c r="AQ26" s="114"/>
      <c r="AR26" s="114"/>
      <c r="AS26" s="114"/>
      <c r="AT26" s="114">
        <f t="shared" si="42"/>
        <v>62.190869946026908</v>
      </c>
      <c r="AU26" s="114">
        <f t="shared" si="43"/>
        <v>57.480126701753925</v>
      </c>
      <c r="AV26" s="114">
        <f t="shared" si="44"/>
        <v>24.912584464905176</v>
      </c>
      <c r="AW26" s="114">
        <f t="shared" si="33"/>
        <v>144.58358111268601</v>
      </c>
      <c r="AX26" s="114">
        <f t="shared" si="34"/>
        <v>248.45613166191492</v>
      </c>
      <c r="AY26" s="114"/>
      <c r="AZ26" s="114">
        <f t="shared" si="45"/>
        <v>82.965380055872686</v>
      </c>
      <c r="BA26" s="114">
        <f t="shared" si="46"/>
        <v>88.641891866522599</v>
      </c>
      <c r="BB26" s="114">
        <f t="shared" si="47"/>
        <v>76.848859739519639</v>
      </c>
      <c r="BC26" s="114">
        <f t="shared" si="38"/>
        <v>248.45613166191492</v>
      </c>
      <c r="BD26" s="114"/>
    </row>
    <row r="27" spans="1:56" x14ac:dyDescent="0.25">
      <c r="F27" s="98" t="s">
        <v>372</v>
      </c>
      <c r="G27" s="98"/>
      <c r="H27" s="88">
        <v>9.9499999999999993</v>
      </c>
      <c r="I27" s="92">
        <f t="shared" si="28"/>
        <v>4.9749999999999996</v>
      </c>
      <c r="J27" s="92">
        <v>0</v>
      </c>
      <c r="K27" s="92">
        <v>0</v>
      </c>
      <c r="L27" s="97">
        <f t="shared" si="39"/>
        <v>4.9749999999999996</v>
      </c>
      <c r="M27" s="98">
        <f t="shared" si="40"/>
        <v>11.152458024165528</v>
      </c>
      <c r="N27" s="98">
        <f t="shared" si="48"/>
        <v>5.7130824609383755</v>
      </c>
      <c r="O27" s="98">
        <f t="shared" si="49"/>
        <v>2.5485489549999998</v>
      </c>
      <c r="P27" s="98">
        <f t="shared" si="50"/>
        <v>0.51227114673366836</v>
      </c>
      <c r="Q27" s="98">
        <f t="shared" si="51"/>
        <v>2.5485489549999998</v>
      </c>
      <c r="R27" s="98">
        <f t="shared" si="52"/>
        <v>0.51227114673366836</v>
      </c>
      <c r="S27" s="98">
        <f t="shared" si="53"/>
        <v>2.4874999999999998</v>
      </c>
      <c r="T27" s="98">
        <f t="shared" si="54"/>
        <v>0</v>
      </c>
      <c r="U27" s="98">
        <f t="shared" si="55"/>
        <v>0</v>
      </c>
      <c r="V27" s="98">
        <f t="shared" si="56"/>
        <v>1.0245422934673367</v>
      </c>
      <c r="W27" s="94">
        <f t="shared" ref="W27:W29" si="59">V27*S27</f>
        <v>2.5485489549999998</v>
      </c>
      <c r="X27" s="95">
        <f t="shared" si="57"/>
        <v>0</v>
      </c>
      <c r="Y27" s="95">
        <f t="shared" si="58"/>
        <v>0</v>
      </c>
      <c r="Z27" s="95">
        <f>SUM(FineWood!F49:H49)+SUM(W27:Y27)</f>
        <v>2.5485489549999998</v>
      </c>
      <c r="AA27" s="95">
        <f>SUM(FineWood!J49:L49)+SUM(SouthernLargeWood!AC28:AE28)</f>
        <v>0</v>
      </c>
      <c r="AB27" s="95">
        <f>SUM(FineWood!M49:O49)+SUM(AH27:AJ27)</f>
        <v>0.76456468649999987</v>
      </c>
      <c r="AC27" s="95">
        <f>SUM(FineWood!P49:R49)+SUM(SouthernLargeWood!AI28:AK28)</f>
        <v>0</v>
      </c>
      <c r="AD27" s="95">
        <f t="shared" ref="AD27:AD35" si="60">SUM(AA27:AC27)</f>
        <v>0.76456468649999987</v>
      </c>
      <c r="AE27" s="100">
        <f t="shared" si="15"/>
        <v>1.5291293729999997</v>
      </c>
      <c r="AF27" s="100">
        <f t="shared" si="16"/>
        <v>0</v>
      </c>
      <c r="AG27" s="100">
        <f t="shared" si="17"/>
        <v>0</v>
      </c>
      <c r="AH27" s="100">
        <f t="shared" si="18"/>
        <v>0.76456468649999987</v>
      </c>
      <c r="AI27" s="100">
        <f t="shared" si="19"/>
        <v>0</v>
      </c>
      <c r="AJ27" s="100">
        <f t="shared" si="20"/>
        <v>0</v>
      </c>
      <c r="AK27" s="100">
        <f t="shared" si="21"/>
        <v>0.25485489550000001</v>
      </c>
      <c r="AL27" s="100">
        <f t="shared" si="22"/>
        <v>0</v>
      </c>
      <c r="AM27" s="100">
        <f t="shared" si="23"/>
        <v>0</v>
      </c>
      <c r="AN27" s="100">
        <f t="shared" si="24"/>
        <v>3.427849315454099</v>
      </c>
      <c r="AO27" s="100">
        <f t="shared" si="25"/>
        <v>1.7139246577270495</v>
      </c>
      <c r="AP27" s="100">
        <f t="shared" si="26"/>
        <v>0.57130821924234998</v>
      </c>
      <c r="AQ27" s="114"/>
      <c r="AR27" s="114"/>
      <c r="AS27" s="114"/>
      <c r="AT27" s="114">
        <f t="shared" si="42"/>
        <v>105.50420069752592</v>
      </c>
      <c r="AU27" s="114">
        <f t="shared" si="43"/>
        <v>97.512622494654309</v>
      </c>
      <c r="AV27" s="114">
        <f t="shared" si="44"/>
        <v>42.263153957494005</v>
      </c>
      <c r="AW27" s="114">
        <f t="shared" si="33"/>
        <v>245.27997714967424</v>
      </c>
      <c r="AX27" s="114">
        <f t="shared" si="34"/>
        <v>457.55671876797703</v>
      </c>
      <c r="AY27" s="114"/>
      <c r="AZ27" s="114">
        <f t="shared" si="45"/>
        <v>147.95954902118649</v>
      </c>
      <c r="BA27" s="114">
        <f t="shared" si="46"/>
        <v>161.19564498014518</v>
      </c>
      <c r="BB27" s="114">
        <f t="shared" si="47"/>
        <v>148.40152476664542</v>
      </c>
      <c r="BC27" s="114">
        <f t="shared" si="38"/>
        <v>457.55671876797709</v>
      </c>
      <c r="BD27" s="114"/>
    </row>
    <row r="28" spans="1:56" x14ac:dyDescent="0.25">
      <c r="F28" s="98" t="s">
        <v>373</v>
      </c>
      <c r="G28" s="98"/>
      <c r="H28" s="88">
        <v>19.38</v>
      </c>
      <c r="I28" s="92">
        <f t="shared" si="28"/>
        <v>9.69</v>
      </c>
      <c r="J28" s="92">
        <v>0</v>
      </c>
      <c r="K28" s="92">
        <v>0</v>
      </c>
      <c r="L28" s="92">
        <f t="shared" ref="L28:L35" si="61">SUM(I28:K28)</f>
        <v>9.69</v>
      </c>
      <c r="M28" s="93">
        <f t="shared" ref="M28:M35" si="62">L28/$P$2</f>
        <v>21.72207402093748</v>
      </c>
      <c r="N28" s="98">
        <f t="shared" si="48"/>
        <v>9.1852013158779631</v>
      </c>
      <c r="O28" s="98">
        <f t="shared" si="49"/>
        <v>4.0974264550000008</v>
      </c>
      <c r="P28" s="98">
        <f t="shared" si="50"/>
        <v>0.42285102734778135</v>
      </c>
      <c r="Q28" s="98">
        <f t="shared" si="51"/>
        <v>4.0974264550000008</v>
      </c>
      <c r="R28" s="98">
        <f t="shared" si="52"/>
        <v>0.42285102734778135</v>
      </c>
      <c r="S28" s="98">
        <f t="shared" si="53"/>
        <v>4.8449999999999998</v>
      </c>
      <c r="T28" s="98">
        <f t="shared" si="54"/>
        <v>0</v>
      </c>
      <c r="U28" s="98">
        <f t="shared" si="55"/>
        <v>0</v>
      </c>
      <c r="V28" s="98">
        <f t="shared" si="56"/>
        <v>0.8457020546955627</v>
      </c>
      <c r="W28" s="99">
        <f t="shared" si="59"/>
        <v>4.0974264550000008</v>
      </c>
      <c r="X28" s="86">
        <f t="shared" si="57"/>
        <v>0</v>
      </c>
      <c r="Y28" s="86">
        <f t="shared" si="58"/>
        <v>0</v>
      </c>
      <c r="Z28" s="95">
        <f>SUM(FineWood!F50:H50)+SUM(W28:Y28)</f>
        <v>4.0974264550000008</v>
      </c>
      <c r="AA28" s="95">
        <f>SUM(FineWood!J50:L50)+SUM(SouthernLargeWood!AC29:AE29)</f>
        <v>0</v>
      </c>
      <c r="AB28" s="95">
        <f>SUM(FineWood!M50:O50)+SUM(AH28:AJ28)</f>
        <v>1.2292279365000003</v>
      </c>
      <c r="AC28" s="95">
        <f>SUM(FineWood!P50:R50)+SUM(SouthernLargeWood!AI29:AK29)</f>
        <v>0</v>
      </c>
      <c r="AD28" s="95">
        <f t="shared" si="60"/>
        <v>1.2292279365000003</v>
      </c>
      <c r="AE28" s="100">
        <f t="shared" si="15"/>
        <v>2.4584558730000006</v>
      </c>
      <c r="AF28" s="100">
        <f t="shared" si="16"/>
        <v>0</v>
      </c>
      <c r="AG28" s="100">
        <f t="shared" si="17"/>
        <v>0</v>
      </c>
      <c r="AH28" s="100">
        <f t="shared" si="18"/>
        <v>1.2292279365000003</v>
      </c>
      <c r="AI28" s="100">
        <f t="shared" si="19"/>
        <v>0</v>
      </c>
      <c r="AJ28" s="100">
        <f t="shared" si="20"/>
        <v>0</v>
      </c>
      <c r="AK28" s="100">
        <f t="shared" si="21"/>
        <v>0.40974264550000011</v>
      </c>
      <c r="AL28" s="100">
        <f t="shared" si="22"/>
        <v>0</v>
      </c>
      <c r="AM28" s="100">
        <f t="shared" si="23"/>
        <v>0</v>
      </c>
      <c r="AN28" s="100">
        <f t="shared" si="24"/>
        <v>5.5111205305041011</v>
      </c>
      <c r="AO28" s="100">
        <f t="shared" si="25"/>
        <v>2.7555602652520506</v>
      </c>
      <c r="AP28" s="100">
        <f t="shared" si="26"/>
        <v>0.91852008841735022</v>
      </c>
      <c r="AQ28" s="114"/>
      <c r="AR28" s="114"/>
      <c r="AS28" s="114"/>
      <c r="AT28" s="114">
        <f t="shared" si="42"/>
        <v>169.62424920406221</v>
      </c>
      <c r="AU28" s="114">
        <f t="shared" si="43"/>
        <v>156.77579915510191</v>
      </c>
      <c r="AV28" s="114">
        <f t="shared" si="44"/>
        <v>67.948533912770728</v>
      </c>
      <c r="AW28" s="114">
        <f t="shared" si="33"/>
        <v>394.34858227193479</v>
      </c>
      <c r="AX28" s="114">
        <f t="shared" si="34"/>
        <v>706.34964900849809</v>
      </c>
      <c r="AY28" s="114"/>
      <c r="AZ28" s="114">
        <f t="shared" si="45"/>
        <v>232.02446255137488</v>
      </c>
      <c r="BA28" s="114">
        <f t="shared" si="46"/>
        <v>250.37611917607092</v>
      </c>
      <c r="BB28" s="114">
        <f t="shared" si="47"/>
        <v>223.94906728105238</v>
      </c>
      <c r="BC28" s="114">
        <f t="shared" si="38"/>
        <v>706.3496490084982</v>
      </c>
      <c r="BD28" s="114"/>
    </row>
    <row r="29" spans="1:56" x14ac:dyDescent="0.25">
      <c r="F29" s="98" t="s">
        <v>374</v>
      </c>
      <c r="G29" s="98"/>
      <c r="H29" s="107">
        <f>11+4.5</f>
        <v>15.5</v>
      </c>
      <c r="I29" s="92">
        <f t="shared" si="28"/>
        <v>7.75</v>
      </c>
      <c r="J29" s="92">
        <v>0</v>
      </c>
      <c r="K29" s="92">
        <v>0</v>
      </c>
      <c r="L29" s="97">
        <f t="shared" si="61"/>
        <v>7.75</v>
      </c>
      <c r="M29" s="98">
        <f t="shared" si="62"/>
        <v>17.373175816539263</v>
      </c>
      <c r="N29" s="98">
        <f t="shared" si="48"/>
        <v>7.7565882557331483</v>
      </c>
      <c r="O29" s="98">
        <f t="shared" si="49"/>
        <v>3.4601364549999998</v>
      </c>
      <c r="P29" s="98">
        <f t="shared" si="50"/>
        <v>0.44646921999999994</v>
      </c>
      <c r="Q29" s="98">
        <f t="shared" si="51"/>
        <v>3.4601364549999998</v>
      </c>
      <c r="R29" s="98">
        <f t="shared" si="52"/>
        <v>0.44646921999999994</v>
      </c>
      <c r="S29" s="98">
        <f t="shared" si="53"/>
        <v>3.875</v>
      </c>
      <c r="T29" s="98">
        <f t="shared" si="54"/>
        <v>0</v>
      </c>
      <c r="U29" s="98">
        <f t="shared" si="55"/>
        <v>0</v>
      </c>
      <c r="V29" s="98">
        <f t="shared" si="56"/>
        <v>0.89293843999999989</v>
      </c>
      <c r="W29" s="99">
        <f t="shared" si="59"/>
        <v>3.4601364549999998</v>
      </c>
      <c r="X29" s="86">
        <f t="shared" si="57"/>
        <v>0</v>
      </c>
      <c r="Y29" s="86">
        <f t="shared" si="58"/>
        <v>0</v>
      </c>
      <c r="Z29" s="95">
        <f>SUM(FineWood!F51:H51)+SUM(W29:Y29)</f>
        <v>3.4601364549999998</v>
      </c>
      <c r="AA29" s="95">
        <f>SUM(FineWood!J51:L51)+SUM(SouthernLargeWood!AC30:AE30)</f>
        <v>0</v>
      </c>
      <c r="AB29" s="95">
        <f>SUM(FineWood!M51:O51)+SUM(AH29:AJ29)</f>
        <v>1.0380409364999998</v>
      </c>
      <c r="AC29" s="95">
        <f>SUM(FineWood!P51:R51)+SUM(SouthernLargeWood!AI30:AK30)</f>
        <v>0</v>
      </c>
      <c r="AD29" s="95">
        <f t="shared" si="60"/>
        <v>1.0380409364999998</v>
      </c>
      <c r="AE29" s="100">
        <f t="shared" si="15"/>
        <v>2.0760818729999997</v>
      </c>
      <c r="AF29" s="100">
        <f t="shared" si="16"/>
        <v>0</v>
      </c>
      <c r="AG29" s="100">
        <f t="shared" si="17"/>
        <v>0</v>
      </c>
      <c r="AH29" s="100">
        <f t="shared" si="18"/>
        <v>1.0380409364999998</v>
      </c>
      <c r="AI29" s="100">
        <f t="shared" si="19"/>
        <v>0</v>
      </c>
      <c r="AJ29" s="100">
        <f t="shared" si="20"/>
        <v>0</v>
      </c>
      <c r="AK29" s="100">
        <f t="shared" si="21"/>
        <v>0.34601364550000002</v>
      </c>
      <c r="AL29" s="100">
        <f t="shared" si="22"/>
        <v>0</v>
      </c>
      <c r="AM29" s="100">
        <f t="shared" si="23"/>
        <v>0</v>
      </c>
      <c r="AN29" s="100">
        <f t="shared" si="24"/>
        <v>4.6539527347040988</v>
      </c>
      <c r="AO29" s="100">
        <f t="shared" si="25"/>
        <v>2.3269763673520494</v>
      </c>
      <c r="AP29" s="100">
        <f t="shared" si="26"/>
        <v>0.77565878911734998</v>
      </c>
      <c r="AQ29" s="114"/>
      <c r="AR29" s="114"/>
      <c r="AS29" s="114"/>
      <c r="AT29" s="114">
        <f t="shared" si="42"/>
        <v>143.24187505715221</v>
      </c>
      <c r="AU29" s="114">
        <f t="shared" si="43"/>
        <v>132.3917985779506</v>
      </c>
      <c r="AV29" s="114">
        <f t="shared" si="44"/>
        <v>57.380212149623993</v>
      </c>
      <c r="AW29" s="114">
        <f t="shared" si="33"/>
        <v>333.01388578472682</v>
      </c>
      <c r="AX29" s="114">
        <f t="shared" si="34"/>
        <v>639.74011883683806</v>
      </c>
      <c r="AY29" s="114"/>
      <c r="AZ29" s="114">
        <f t="shared" si="45"/>
        <v>204.58712166757448</v>
      </c>
      <c r="BA29" s="114">
        <f t="shared" si="46"/>
        <v>224.40966849358398</v>
      </c>
      <c r="BB29" s="114">
        <f t="shared" si="47"/>
        <v>210.74332867567963</v>
      </c>
      <c r="BC29" s="114">
        <f t="shared" si="38"/>
        <v>639.74011883683806</v>
      </c>
      <c r="BD29" s="114"/>
    </row>
    <row r="30" spans="1:56" x14ac:dyDescent="0.25">
      <c r="F30" s="98" t="s">
        <v>375</v>
      </c>
      <c r="G30" s="98"/>
      <c r="H30" s="107">
        <v>1.52</v>
      </c>
      <c r="I30" s="92">
        <f t="shared" si="28"/>
        <v>0.76</v>
      </c>
      <c r="J30" s="92">
        <v>0</v>
      </c>
      <c r="K30" s="92">
        <v>0</v>
      </c>
      <c r="L30" s="92">
        <f t="shared" si="61"/>
        <v>0.76</v>
      </c>
      <c r="M30" s="93">
        <f t="shared" si="62"/>
        <v>1.7036920800735278</v>
      </c>
      <c r="N30" s="98">
        <f t="shared" si="48"/>
        <v>2.6091628483041536</v>
      </c>
      <c r="O30" s="98">
        <f t="shared" si="49"/>
        <v>1.1639214549999999</v>
      </c>
      <c r="P30" s="98">
        <f t="shared" si="50"/>
        <v>1.5314755986842103</v>
      </c>
      <c r="Q30" s="98">
        <f t="shared" si="51"/>
        <v>0.76</v>
      </c>
      <c r="R30" s="98">
        <f t="shared" si="52"/>
        <v>1</v>
      </c>
      <c r="S30" s="98">
        <f t="shared" si="53"/>
        <v>0.38</v>
      </c>
      <c r="T30" s="98">
        <f t="shared" si="54"/>
        <v>0</v>
      </c>
      <c r="U30" s="98">
        <f t="shared" si="55"/>
        <v>0</v>
      </c>
      <c r="V30" s="98">
        <f t="shared" si="56"/>
        <v>2</v>
      </c>
      <c r="W30" s="99">
        <f>V30*S30</f>
        <v>0.76</v>
      </c>
      <c r="X30" s="86">
        <f t="shared" si="57"/>
        <v>0</v>
      </c>
      <c r="Y30" s="86">
        <f t="shared" si="58"/>
        <v>0</v>
      </c>
      <c r="Z30" s="95">
        <f>SUM(FineWood!F52:H52)+SUM(W30:Y30)</f>
        <v>0.76</v>
      </c>
      <c r="AA30" s="95">
        <f>SUM(FineWood!J52:L52)+SUM(SouthernLargeWood!AC31:AE31)</f>
        <v>0</v>
      </c>
      <c r="AB30" s="95">
        <f>SUM(FineWood!M52:O52)+SUM(AH30:AJ30)</f>
        <v>0.22799999999999998</v>
      </c>
      <c r="AC30" s="95">
        <f>SUM(FineWood!P52:R52)+SUM(SouthernLargeWood!AI31:AK31)</f>
        <v>0</v>
      </c>
      <c r="AD30" s="95">
        <f t="shared" si="60"/>
        <v>0.22799999999999998</v>
      </c>
      <c r="AE30" s="100">
        <f t="shared" si="15"/>
        <v>0.45599999999999996</v>
      </c>
      <c r="AF30" s="100">
        <f t="shared" si="16"/>
        <v>0</v>
      </c>
      <c r="AG30" s="100">
        <f t="shared" si="17"/>
        <v>0</v>
      </c>
      <c r="AH30" s="100">
        <f t="shared" si="18"/>
        <v>0.22799999999999998</v>
      </c>
      <c r="AI30" s="100">
        <f t="shared" si="19"/>
        <v>0</v>
      </c>
      <c r="AJ30" s="100">
        <f t="shared" si="20"/>
        <v>0</v>
      </c>
      <c r="AK30" s="100">
        <f t="shared" si="21"/>
        <v>7.6000000000000012E-2</v>
      </c>
      <c r="AL30" s="100">
        <f t="shared" si="22"/>
        <v>0</v>
      </c>
      <c r="AM30" s="100">
        <f t="shared" si="23"/>
        <v>0</v>
      </c>
      <c r="AN30" s="100">
        <f t="shared" si="24"/>
        <v>1.0222151999999998</v>
      </c>
      <c r="AO30" s="100">
        <f t="shared" si="25"/>
        <v>0.51110759999999988</v>
      </c>
      <c r="AP30" s="100">
        <f t="shared" si="26"/>
        <v>0.1703692</v>
      </c>
      <c r="AQ30" s="114"/>
      <c r="AR30" s="114"/>
      <c r="AS30" s="114"/>
      <c r="AT30" s="114">
        <f t="shared" si="42"/>
        <v>31.462292444023191</v>
      </c>
      <c r="AU30" s="114">
        <f t="shared" si="43"/>
        <v>29.079132637629591</v>
      </c>
      <c r="AV30" s="114">
        <f t="shared" si="44"/>
        <v>12.603248976119998</v>
      </c>
      <c r="AW30" s="114">
        <f t="shared" si="33"/>
        <v>73.144674057772775</v>
      </c>
      <c r="AX30" s="114">
        <f t="shared" si="34"/>
        <v>125.58182813114476</v>
      </c>
      <c r="AY30" s="114"/>
      <c r="AZ30" s="114">
        <f t="shared" si="45"/>
        <v>41.949723258697588</v>
      </c>
      <c r="BA30" s="114">
        <f t="shared" si="46"/>
        <v>44.810278859641187</v>
      </c>
      <c r="BB30" s="114">
        <f t="shared" si="47"/>
        <v>38.821826012805992</v>
      </c>
      <c r="BC30" s="114">
        <f t="shared" si="38"/>
        <v>125.58182813114476</v>
      </c>
      <c r="BD30" s="114"/>
    </row>
    <row r="31" spans="1:56" x14ac:dyDescent="0.25">
      <c r="F31" s="98" t="s">
        <v>376</v>
      </c>
      <c r="G31" s="98" t="s">
        <v>408</v>
      </c>
      <c r="H31" s="88">
        <v>7.54</v>
      </c>
      <c r="I31" s="92">
        <f t="shared" si="28"/>
        <v>3.77</v>
      </c>
      <c r="J31" s="92">
        <v>0</v>
      </c>
      <c r="K31" s="92">
        <v>0</v>
      </c>
      <c r="L31" s="97">
        <f t="shared" si="61"/>
        <v>3.77</v>
      </c>
      <c r="M31" s="98">
        <f t="shared" si="62"/>
        <v>8.4512093972068421</v>
      </c>
      <c r="N31" s="98">
        <f t="shared" si="48"/>
        <v>4.8257222869824474</v>
      </c>
      <c r="O31" s="98">
        <f t="shared" si="49"/>
        <v>2.1527064550000001</v>
      </c>
      <c r="P31" s="98">
        <f t="shared" si="50"/>
        <v>0.57100966976127321</v>
      </c>
      <c r="Q31" s="98">
        <f t="shared" si="51"/>
        <v>2.1527064550000001</v>
      </c>
      <c r="R31" s="98">
        <f t="shared" si="52"/>
        <v>0.57100966976127321</v>
      </c>
      <c r="S31" s="98">
        <f t="shared" si="53"/>
        <v>1.885</v>
      </c>
      <c r="T31" s="98">
        <f t="shared" si="54"/>
        <v>0</v>
      </c>
      <c r="U31" s="98">
        <f t="shared" si="55"/>
        <v>0</v>
      </c>
      <c r="V31" s="98">
        <f t="shared" si="56"/>
        <v>1.1420193395225464</v>
      </c>
      <c r="W31" s="99">
        <f t="shared" ref="W31:W35" si="63">V31*S31</f>
        <v>2.1527064550000001</v>
      </c>
      <c r="X31" s="86">
        <f t="shared" si="57"/>
        <v>0</v>
      </c>
      <c r="Y31" s="86">
        <f t="shared" si="58"/>
        <v>0</v>
      </c>
      <c r="Z31" s="95">
        <f>SUM(FineWood!F53:H53)+SUM(W31:Y31)</f>
        <v>2.1527064550000001</v>
      </c>
      <c r="AA31" s="95">
        <f>SUM(FineWood!J53:L53)+SUM(SouthernLargeWood!AC32:AE32)</f>
        <v>0</v>
      </c>
      <c r="AB31" s="95">
        <f>SUM(FineWood!M53:O53)+SUM(AH31:AJ31)</f>
        <v>0.64581193650000002</v>
      </c>
      <c r="AC31" s="95">
        <f>SUM(FineWood!P53:R53)+SUM(SouthernLargeWood!AI32:AK32)</f>
        <v>0</v>
      </c>
      <c r="AD31" s="95">
        <f t="shared" si="60"/>
        <v>0.64581193650000002</v>
      </c>
      <c r="AE31" s="100">
        <f t="shared" si="15"/>
        <v>1.291623873</v>
      </c>
      <c r="AF31" s="100">
        <f t="shared" si="16"/>
        <v>0</v>
      </c>
      <c r="AG31" s="100">
        <f t="shared" si="17"/>
        <v>0</v>
      </c>
      <c r="AH31" s="100">
        <f t="shared" si="18"/>
        <v>0.64581193650000002</v>
      </c>
      <c r="AI31" s="100">
        <f t="shared" si="19"/>
        <v>0</v>
      </c>
      <c r="AJ31" s="100">
        <f t="shared" si="20"/>
        <v>0</v>
      </c>
      <c r="AK31" s="100">
        <f t="shared" si="21"/>
        <v>0.21527064550000002</v>
      </c>
      <c r="AL31" s="100">
        <f t="shared" si="22"/>
        <v>0</v>
      </c>
      <c r="AM31" s="100">
        <f t="shared" si="23"/>
        <v>0</v>
      </c>
      <c r="AN31" s="100">
        <f t="shared" si="24"/>
        <v>2.8954332361041</v>
      </c>
      <c r="AO31" s="100">
        <f t="shared" si="25"/>
        <v>1.44771661805205</v>
      </c>
      <c r="AP31" s="100">
        <f t="shared" si="26"/>
        <v>0.48257220601735001</v>
      </c>
      <c r="AQ31" s="114"/>
      <c r="AR31" s="114"/>
      <c r="AS31" s="114"/>
      <c r="AT31" s="114">
        <f t="shared" si="42"/>
        <v>89.117210570192711</v>
      </c>
      <c r="AU31" s="114">
        <f t="shared" si="43"/>
        <v>82.366890177403164</v>
      </c>
      <c r="AV31" s="114">
        <f t="shared" si="44"/>
        <v>35.698809769560086</v>
      </c>
      <c r="AW31" s="114">
        <f t="shared" si="33"/>
        <v>207.18291051715596</v>
      </c>
      <c r="AX31" s="114">
        <f t="shared" si="34"/>
        <v>378.44644954888611</v>
      </c>
      <c r="AY31" s="114"/>
      <c r="AZ31" s="114">
        <f t="shared" si="45"/>
        <v>123.36991837653875</v>
      </c>
      <c r="BA31" s="114">
        <f t="shared" si="46"/>
        <v>133.7459518869222</v>
      </c>
      <c r="BB31" s="114">
        <f t="shared" si="47"/>
        <v>121.33057928542515</v>
      </c>
      <c r="BC31" s="114">
        <f t="shared" si="38"/>
        <v>378.44644954888605</v>
      </c>
      <c r="BD31" s="114"/>
    </row>
    <row r="32" spans="1:56" x14ac:dyDescent="0.25">
      <c r="F32" s="98" t="s">
        <v>377</v>
      </c>
      <c r="G32" s="98"/>
      <c r="H32" s="88">
        <v>17.2</v>
      </c>
      <c r="I32" s="92">
        <f t="shared" si="28"/>
        <v>8.6</v>
      </c>
      <c r="J32" s="92">
        <v>0</v>
      </c>
      <c r="K32" s="92">
        <v>0</v>
      </c>
      <c r="L32" s="92">
        <f t="shared" si="61"/>
        <v>8.6</v>
      </c>
      <c r="M32" s="93">
        <f t="shared" si="62"/>
        <v>19.278620906095181</v>
      </c>
      <c r="N32" s="98">
        <f t="shared" si="48"/>
        <v>8.382526967652268</v>
      </c>
      <c r="O32" s="98">
        <f t="shared" si="49"/>
        <v>3.7393614550000001</v>
      </c>
      <c r="P32" s="98">
        <f t="shared" si="50"/>
        <v>0.43480947151162791</v>
      </c>
      <c r="Q32" s="98">
        <f t="shared" si="51"/>
        <v>3.7393614550000001</v>
      </c>
      <c r="R32" s="98">
        <f t="shared" si="52"/>
        <v>0.43480947151162791</v>
      </c>
      <c r="S32" s="98">
        <f t="shared" si="53"/>
        <v>4.3</v>
      </c>
      <c r="T32" s="98">
        <f t="shared" si="54"/>
        <v>0</v>
      </c>
      <c r="U32" s="98">
        <f t="shared" si="55"/>
        <v>0</v>
      </c>
      <c r="V32" s="98">
        <f t="shared" si="56"/>
        <v>0.86961894302325582</v>
      </c>
      <c r="W32" s="99">
        <f t="shared" si="63"/>
        <v>3.7393614550000001</v>
      </c>
      <c r="X32" s="86">
        <f t="shared" si="57"/>
        <v>0</v>
      </c>
      <c r="Y32" s="86">
        <f t="shared" si="58"/>
        <v>0</v>
      </c>
      <c r="Z32" s="95">
        <f>SUM(FineWood!F54:H54)+SUM(W32:Y32)</f>
        <v>3.7393614550000001</v>
      </c>
      <c r="AA32" s="95">
        <f>SUM(FineWood!J54:L54)+SUM(SouthernLargeWood!AC33:AE33)</f>
        <v>0</v>
      </c>
      <c r="AB32" s="95">
        <f>SUM(FineWood!M54:O54)+SUM(AH32:AJ32)</f>
        <v>1.1218084365000001</v>
      </c>
      <c r="AC32" s="95">
        <f>SUM(FineWood!P54:R54)+SUM(SouthernLargeWood!AI33:AK33)</f>
        <v>0</v>
      </c>
      <c r="AD32" s="95">
        <f t="shared" si="60"/>
        <v>1.1218084365000001</v>
      </c>
      <c r="AE32" s="100">
        <f t="shared" si="15"/>
        <v>2.2436168730000001</v>
      </c>
      <c r="AF32" s="100">
        <f t="shared" si="16"/>
        <v>0</v>
      </c>
      <c r="AG32" s="100">
        <f t="shared" si="17"/>
        <v>0</v>
      </c>
      <c r="AH32" s="100">
        <f t="shared" si="18"/>
        <v>1.1218084365000001</v>
      </c>
      <c r="AI32" s="100">
        <f t="shared" si="19"/>
        <v>0</v>
      </c>
      <c r="AJ32" s="100">
        <f t="shared" si="20"/>
        <v>0</v>
      </c>
      <c r="AK32" s="100">
        <f t="shared" si="21"/>
        <v>0.37393614550000004</v>
      </c>
      <c r="AL32" s="100">
        <f t="shared" si="22"/>
        <v>0</v>
      </c>
      <c r="AM32" s="100">
        <f t="shared" si="23"/>
        <v>0</v>
      </c>
      <c r="AN32" s="100">
        <f t="shared" si="24"/>
        <v>5.0295159442040998</v>
      </c>
      <c r="AO32" s="100">
        <f t="shared" si="25"/>
        <v>2.5147579721020499</v>
      </c>
      <c r="AP32" s="100">
        <f t="shared" si="26"/>
        <v>0.83825265736735</v>
      </c>
      <c r="AQ32" s="114"/>
      <c r="AR32" s="114"/>
      <c r="AS32" s="114"/>
      <c r="AT32" s="114">
        <f t="shared" si="42"/>
        <v>154.80116269883956</v>
      </c>
      <c r="AU32" s="114">
        <f t="shared" si="43"/>
        <v>143.07551017103236</v>
      </c>
      <c r="AV32" s="114">
        <f t="shared" si="44"/>
        <v>62.010662406672814</v>
      </c>
      <c r="AW32" s="114">
        <f t="shared" si="33"/>
        <v>359.88733527654472</v>
      </c>
      <c r="AX32" s="114">
        <f t="shared" si="34"/>
        <v>695.54404318225511</v>
      </c>
      <c r="AY32" s="114"/>
      <c r="AZ32" s="114">
        <f t="shared" si="45"/>
        <v>221.93250427998163</v>
      </c>
      <c r="BA32" s="114">
        <f t="shared" si="46"/>
        <v>243.77252254274543</v>
      </c>
      <c r="BB32" s="114">
        <f t="shared" si="47"/>
        <v>229.83901635952802</v>
      </c>
      <c r="BC32" s="114">
        <f t="shared" si="38"/>
        <v>695.54404318225511</v>
      </c>
      <c r="BD32" s="114"/>
    </row>
    <row r="33" spans="1:56" x14ac:dyDescent="0.25">
      <c r="F33" s="98" t="s">
        <v>378</v>
      </c>
      <c r="G33" s="98"/>
      <c r="H33" s="88">
        <v>36.64</v>
      </c>
      <c r="I33" s="92">
        <f t="shared" si="28"/>
        <v>18.32</v>
      </c>
      <c r="J33" s="92">
        <v>0</v>
      </c>
      <c r="K33" s="92">
        <v>0</v>
      </c>
      <c r="L33" s="97">
        <f t="shared" si="61"/>
        <v>18.32</v>
      </c>
      <c r="M33" s="98">
        <f t="shared" si="62"/>
        <v>41.06794593019346</v>
      </c>
      <c r="N33" s="98">
        <f t="shared" si="48"/>
        <v>15.540320238068555</v>
      </c>
      <c r="O33" s="98">
        <f t="shared" si="49"/>
        <v>6.9323814550000016</v>
      </c>
      <c r="P33" s="98">
        <f t="shared" si="50"/>
        <v>0.37840510125545862</v>
      </c>
      <c r="Q33" s="98">
        <f t="shared" si="51"/>
        <v>6.9323814550000016</v>
      </c>
      <c r="R33" s="98">
        <f t="shared" si="52"/>
        <v>0.37840510125545862</v>
      </c>
      <c r="S33" s="98">
        <f t="shared" si="53"/>
        <v>9.16</v>
      </c>
      <c r="T33" s="98">
        <f t="shared" si="54"/>
        <v>0</v>
      </c>
      <c r="U33" s="98">
        <f t="shared" si="55"/>
        <v>0</v>
      </c>
      <c r="V33" s="98">
        <f t="shared" si="56"/>
        <v>0.75681020251091724</v>
      </c>
      <c r="W33" s="99">
        <f t="shared" si="63"/>
        <v>6.9323814550000025</v>
      </c>
      <c r="X33" s="86">
        <f t="shared" si="57"/>
        <v>0</v>
      </c>
      <c r="Y33" s="86">
        <f t="shared" si="58"/>
        <v>0</v>
      </c>
      <c r="Z33" s="95">
        <f>SUM(FineWood!F55:H55)+SUM(W33:Y33)</f>
        <v>6.9323814550000025</v>
      </c>
      <c r="AA33" s="95">
        <f>SUM(FineWood!J55:L55)+SUM(SouthernLargeWood!AC34:AE34)</f>
        <v>6.7500000000000004E-2</v>
      </c>
      <c r="AB33" s="95">
        <f>SUM(FineWood!M55:O55)+SUM(AH33:AJ33)</f>
        <v>2.0797144365000007</v>
      </c>
      <c r="AC33" s="95">
        <f>SUM(FineWood!P55:R55)+SUM(SouthernLargeWood!AI34:AK34)</f>
        <v>0.28249999999999997</v>
      </c>
      <c r="AD33" s="95">
        <f t="shared" si="60"/>
        <v>2.4297144365000003</v>
      </c>
      <c r="AE33" s="100">
        <f t="shared" si="15"/>
        <v>4.1594288730000013</v>
      </c>
      <c r="AF33" s="100">
        <f t="shared" si="16"/>
        <v>0</v>
      </c>
      <c r="AG33" s="100">
        <f t="shared" si="17"/>
        <v>0</v>
      </c>
      <c r="AH33" s="100">
        <f t="shared" si="18"/>
        <v>2.0797144365000007</v>
      </c>
      <c r="AI33" s="100">
        <f t="shared" si="19"/>
        <v>0</v>
      </c>
      <c r="AJ33" s="100">
        <f t="shared" si="20"/>
        <v>0</v>
      </c>
      <c r="AK33" s="100">
        <f t="shared" si="21"/>
        <v>0.69323814550000029</v>
      </c>
      <c r="AL33" s="100">
        <f t="shared" si="22"/>
        <v>0</v>
      </c>
      <c r="AM33" s="100">
        <f t="shared" si="23"/>
        <v>0</v>
      </c>
      <c r="AN33" s="100">
        <f t="shared" si="24"/>
        <v>9.3241917046041021</v>
      </c>
      <c r="AO33" s="100">
        <f t="shared" si="25"/>
        <v>4.662095852302051</v>
      </c>
      <c r="AP33" s="100">
        <f t="shared" si="26"/>
        <v>1.5540319507673506</v>
      </c>
      <c r="AQ33" s="114"/>
      <c r="AR33" s="114"/>
      <c r="AS33" s="114"/>
      <c r="AT33" s="114">
        <f t="shared" si="42"/>
        <v>286.98501667201725</v>
      </c>
      <c r="AU33" s="114">
        <f t="shared" si="43"/>
        <v>265.24689450603773</v>
      </c>
      <c r="AV33" s="114">
        <f t="shared" si="44"/>
        <v>114.9612229931606</v>
      </c>
      <c r="AW33" s="114">
        <f t="shared" si="33"/>
        <v>667.19313417121566</v>
      </c>
      <c r="AX33" s="114">
        <f t="shared" si="34"/>
        <v>1333.6783309910229</v>
      </c>
      <c r="AY33" s="114"/>
      <c r="AZ33" s="114">
        <f t="shared" si="45"/>
        <v>420.28205603597871</v>
      </c>
      <c r="BA33" s="114">
        <f t="shared" si="46"/>
        <v>465.19245355197995</v>
      </c>
      <c r="BB33" s="114">
        <f t="shared" si="47"/>
        <v>448.2038214030643</v>
      </c>
      <c r="BC33" s="114">
        <f t="shared" si="38"/>
        <v>1333.6783309910229</v>
      </c>
      <c r="BD33" s="114"/>
    </row>
    <row r="34" spans="1:56" x14ac:dyDescent="0.25">
      <c r="F34" s="98" t="s">
        <v>379</v>
      </c>
      <c r="G34" s="98"/>
      <c r="H34" s="107">
        <v>4.9000000000000004</v>
      </c>
      <c r="I34" s="92">
        <f t="shared" si="28"/>
        <v>2.4500000000000002</v>
      </c>
      <c r="J34" s="92">
        <v>0</v>
      </c>
      <c r="K34" s="92">
        <v>0</v>
      </c>
      <c r="L34" s="92">
        <f t="shared" si="61"/>
        <v>2.4500000000000002</v>
      </c>
      <c r="M34" s="93">
        <f t="shared" si="62"/>
        <v>5.4921652581317675</v>
      </c>
      <c r="N34" s="98">
        <f t="shared" si="48"/>
        <v>3.8536762872962855</v>
      </c>
      <c r="O34" s="98">
        <f t="shared" si="49"/>
        <v>1.719086455</v>
      </c>
      <c r="P34" s="98">
        <f t="shared" si="50"/>
        <v>0.70166794081632644</v>
      </c>
      <c r="Q34" s="98">
        <f t="shared" si="51"/>
        <v>1.719086455</v>
      </c>
      <c r="R34" s="98">
        <f t="shared" si="52"/>
        <v>0.70166794081632644</v>
      </c>
      <c r="S34" s="98">
        <f t="shared" si="53"/>
        <v>1.2250000000000001</v>
      </c>
      <c r="T34" s="98">
        <f t="shared" si="54"/>
        <v>0</v>
      </c>
      <c r="U34" s="98">
        <f t="shared" si="55"/>
        <v>0</v>
      </c>
      <c r="V34" s="98">
        <f t="shared" si="56"/>
        <v>1.4033358816326529</v>
      </c>
      <c r="W34" s="99">
        <f t="shared" si="63"/>
        <v>1.719086455</v>
      </c>
      <c r="X34" s="86">
        <f t="shared" si="57"/>
        <v>0</v>
      </c>
      <c r="Y34" s="86">
        <f t="shared" si="58"/>
        <v>0</v>
      </c>
      <c r="Z34" s="95">
        <f>SUM(FineWood!F56:H56)+SUM(W34:Y34)</f>
        <v>1.719086455</v>
      </c>
      <c r="AA34" s="95">
        <f>SUM(FineWood!J56:L56)+SUM(SouthernLargeWood!AC35:AE35)</f>
        <v>0.13500000000000001</v>
      </c>
      <c r="AB34" s="95">
        <f>SUM(FineWood!M56:O56)+SUM(AH34:AJ34)</f>
        <v>0.51572593649999998</v>
      </c>
      <c r="AC34" s="95">
        <f>SUM(FineWood!P56:R56)+SUM(SouthernLargeWood!AI35:AK35)</f>
        <v>0.56499999999999995</v>
      </c>
      <c r="AD34" s="95">
        <f t="shared" si="60"/>
        <v>1.2157259364999999</v>
      </c>
      <c r="AE34" s="100">
        <f t="shared" si="15"/>
        <v>1.031451873</v>
      </c>
      <c r="AF34" s="100">
        <f t="shared" si="16"/>
        <v>0</v>
      </c>
      <c r="AG34" s="100">
        <f t="shared" si="17"/>
        <v>0</v>
      </c>
      <c r="AH34" s="100">
        <f t="shared" si="18"/>
        <v>0.51572593649999998</v>
      </c>
      <c r="AI34" s="100">
        <f t="shared" si="19"/>
        <v>0</v>
      </c>
      <c r="AJ34" s="100">
        <f t="shared" si="20"/>
        <v>0</v>
      </c>
      <c r="AK34" s="100">
        <f t="shared" si="21"/>
        <v>0.17190864550000001</v>
      </c>
      <c r="AL34" s="100">
        <f t="shared" si="22"/>
        <v>0</v>
      </c>
      <c r="AM34" s="100">
        <f t="shared" si="23"/>
        <v>0</v>
      </c>
      <c r="AN34" s="100">
        <f t="shared" si="24"/>
        <v>2.3122056637040997</v>
      </c>
      <c r="AO34" s="100">
        <f t="shared" si="25"/>
        <v>1.1561028318520499</v>
      </c>
      <c r="AP34" s="100">
        <f t="shared" si="26"/>
        <v>0.38536761061734998</v>
      </c>
      <c r="AQ34" s="114"/>
      <c r="AR34" s="114"/>
      <c r="AS34" s="114"/>
      <c r="AT34" s="114">
        <f t="shared" si="42"/>
        <v>71.166316820748847</v>
      </c>
      <c r="AU34" s="114">
        <f t="shared" si="43"/>
        <v>65.775714526970333</v>
      </c>
      <c r="AV34" s="114">
        <f t="shared" si="44"/>
        <v>28.507992899790139</v>
      </c>
      <c r="AW34" s="114">
        <f t="shared" si="33"/>
        <v>165.45002424750933</v>
      </c>
      <c r="AX34" s="114">
        <f t="shared" si="34"/>
        <v>291.78623762423865</v>
      </c>
      <c r="AY34" s="114"/>
      <c r="AZ34" s="114">
        <f t="shared" si="45"/>
        <v>96.433559496094716</v>
      </c>
      <c r="BA34" s="114">
        <f t="shared" si="46"/>
        <v>103.67657853998912</v>
      </c>
      <c r="BB34" s="114">
        <f t="shared" si="47"/>
        <v>91.676099588154813</v>
      </c>
      <c r="BC34" s="114">
        <f t="shared" si="38"/>
        <v>291.78623762423865</v>
      </c>
      <c r="BD34" s="114"/>
    </row>
    <row r="35" spans="1:56" x14ac:dyDescent="0.25">
      <c r="F35" s="98" t="s">
        <v>380</v>
      </c>
      <c r="G35" s="98"/>
      <c r="H35" s="107">
        <v>0.94</v>
      </c>
      <c r="I35" s="92">
        <f t="shared" si="28"/>
        <v>0.47</v>
      </c>
      <c r="J35" s="92">
        <v>0</v>
      </c>
      <c r="K35" s="92">
        <v>0</v>
      </c>
      <c r="L35" s="97">
        <f t="shared" si="61"/>
        <v>0.47</v>
      </c>
      <c r="M35" s="98">
        <f t="shared" si="62"/>
        <v>1.0535990495191554</v>
      </c>
      <c r="N35" s="98">
        <f t="shared" si="48"/>
        <v>2.3956072877670422</v>
      </c>
      <c r="O35" s="98">
        <f t="shared" si="49"/>
        <v>1.0686564549999999</v>
      </c>
      <c r="P35" s="98">
        <f t="shared" si="50"/>
        <v>2.2737371382978724</v>
      </c>
      <c r="Q35" s="98">
        <f t="shared" si="51"/>
        <v>0.47</v>
      </c>
      <c r="R35" s="98">
        <f t="shared" si="52"/>
        <v>1</v>
      </c>
      <c r="S35" s="98">
        <f t="shared" si="53"/>
        <v>0.23499999999999999</v>
      </c>
      <c r="T35" s="98">
        <f t="shared" si="54"/>
        <v>0</v>
      </c>
      <c r="U35" s="98">
        <f t="shared" si="55"/>
        <v>0</v>
      </c>
      <c r="V35" s="98">
        <f t="shared" si="56"/>
        <v>2</v>
      </c>
      <c r="W35" s="99">
        <f t="shared" si="63"/>
        <v>0.47</v>
      </c>
      <c r="X35" s="86">
        <f t="shared" si="57"/>
        <v>0</v>
      </c>
      <c r="Y35" s="86">
        <f t="shared" si="58"/>
        <v>0</v>
      </c>
      <c r="Z35" s="95">
        <f>SUM(FineWood!F57:H57)+SUM(W35:Y35)</f>
        <v>0.47</v>
      </c>
      <c r="AA35" s="95">
        <f>SUM(FineWood!J57:L57)+SUM(SouthernLargeWood!AC36:AE36)</f>
        <v>0.21722498811000002</v>
      </c>
      <c r="AB35" s="95">
        <f>SUM(FineWood!M57:O57)+SUM(AH35:AJ35)</f>
        <v>0.14099999999999999</v>
      </c>
      <c r="AC35" s="95">
        <f>SUM(FineWood!P57:R57)+SUM(SouthernLargeWood!AI36:AK36)</f>
        <v>0.90912680209000007</v>
      </c>
      <c r="AD35" s="95">
        <f t="shared" si="60"/>
        <v>1.2673517902000002</v>
      </c>
      <c r="AE35" s="100">
        <f t="shared" si="15"/>
        <v>0.28199999999999997</v>
      </c>
      <c r="AF35" s="100">
        <f t="shared" si="16"/>
        <v>0</v>
      </c>
      <c r="AG35" s="100">
        <f t="shared" si="17"/>
        <v>0</v>
      </c>
      <c r="AH35" s="100">
        <f t="shared" si="18"/>
        <v>0.14099999999999999</v>
      </c>
      <c r="AI35" s="100">
        <f t="shared" si="19"/>
        <v>0</v>
      </c>
      <c r="AJ35" s="100">
        <f t="shared" si="20"/>
        <v>0</v>
      </c>
      <c r="AK35" s="100">
        <f t="shared" si="21"/>
        <v>4.7E-2</v>
      </c>
      <c r="AL35" s="100">
        <f t="shared" si="22"/>
        <v>0</v>
      </c>
      <c r="AM35" s="100">
        <f t="shared" si="23"/>
        <v>0</v>
      </c>
      <c r="AN35" s="100">
        <f t="shared" si="24"/>
        <v>0.63215939999999993</v>
      </c>
      <c r="AO35" s="100">
        <f t="shared" si="25"/>
        <v>0.31607969999999996</v>
      </c>
      <c r="AP35" s="100">
        <f t="shared" si="26"/>
        <v>0.10535989999999999</v>
      </c>
      <c r="AQ35" s="114"/>
      <c r="AR35" s="114"/>
      <c r="AS35" s="114"/>
      <c r="AT35" s="114">
        <f t="shared" si="42"/>
        <v>19.456944011435397</v>
      </c>
      <c r="AU35" s="114">
        <f t="shared" si="43"/>
        <v>17.983147815376199</v>
      </c>
      <c r="AV35" s="114">
        <f t="shared" si="44"/>
        <v>7.7941144983899981</v>
      </c>
      <c r="AW35" s="114">
        <f t="shared" si="33"/>
        <v>45.234206325201598</v>
      </c>
      <c r="AX35" s="114">
        <f t="shared" si="34"/>
        <v>77.662446344260601</v>
      </c>
      <c r="AY35" s="114"/>
      <c r="AZ35" s="114">
        <f t="shared" si="45"/>
        <v>25.942592015247197</v>
      </c>
      <c r="BA35" s="114">
        <f t="shared" si="46"/>
        <v>27.711619821093898</v>
      </c>
      <c r="BB35" s="114">
        <f t="shared" si="47"/>
        <v>24.008234507919497</v>
      </c>
      <c r="BC35" s="114">
        <f t="shared" si="38"/>
        <v>77.662446344260587</v>
      </c>
      <c r="BD35" s="114"/>
    </row>
    <row r="36" spans="1:56" x14ac:dyDescent="0.25">
      <c r="F36" s="97"/>
      <c r="G36" s="97"/>
      <c r="H36" s="97"/>
      <c r="AX36" s="100"/>
    </row>
    <row r="37" spans="1:56" x14ac:dyDescent="0.25">
      <c r="F37" s="97"/>
      <c r="G37" s="97"/>
      <c r="H37" s="97"/>
      <c r="I37" s="89" t="s">
        <v>213</v>
      </c>
    </row>
    <row r="38" spans="1:56" x14ac:dyDescent="0.25">
      <c r="I38" s="88" t="s">
        <v>164</v>
      </c>
      <c r="S38" s="88" t="s">
        <v>165</v>
      </c>
      <c r="W38" s="88" t="s">
        <v>166</v>
      </c>
      <c r="AE38" s="88" t="s">
        <v>167</v>
      </c>
      <c r="AN38" s="88" t="s">
        <v>101</v>
      </c>
      <c r="AQ38" s="88" t="s">
        <v>404</v>
      </c>
    </row>
    <row r="39" spans="1:56" x14ac:dyDescent="0.25">
      <c r="I39" s="88" t="s">
        <v>83</v>
      </c>
      <c r="J39" s="88" t="s">
        <v>83</v>
      </c>
      <c r="K39" s="88" t="s">
        <v>83</v>
      </c>
      <c r="L39" s="88" t="s">
        <v>83</v>
      </c>
      <c r="M39" s="88" t="s">
        <v>101</v>
      </c>
      <c r="N39" s="88" t="s">
        <v>103</v>
      </c>
      <c r="O39" s="88" t="s">
        <v>83</v>
      </c>
      <c r="P39" s="88" t="s">
        <v>104</v>
      </c>
      <c r="Q39" s="88" t="s">
        <v>170</v>
      </c>
      <c r="R39" s="88" t="s">
        <v>105</v>
      </c>
      <c r="S39" s="88" t="s">
        <v>83</v>
      </c>
      <c r="T39" s="88" t="s">
        <v>83</v>
      </c>
      <c r="U39" s="88" t="s">
        <v>83</v>
      </c>
      <c r="W39" s="88" t="s">
        <v>83</v>
      </c>
      <c r="X39" s="88" t="s">
        <v>83</v>
      </c>
      <c r="Y39" s="88" t="s">
        <v>83</v>
      </c>
      <c r="AE39" s="88" t="s">
        <v>45</v>
      </c>
      <c r="AH39" s="88" t="s">
        <v>46</v>
      </c>
      <c r="AK39" s="88" t="s">
        <v>47</v>
      </c>
      <c r="AN39" s="88" t="s">
        <v>382</v>
      </c>
      <c r="AO39" s="88" t="s">
        <v>383</v>
      </c>
      <c r="AP39" s="88" t="s">
        <v>384</v>
      </c>
      <c r="AQ39" s="88" t="s">
        <v>385</v>
      </c>
      <c r="AT39" s="88" t="s">
        <v>386</v>
      </c>
      <c r="AW39" s="88" t="s">
        <v>404</v>
      </c>
    </row>
    <row r="40" spans="1:56" x14ac:dyDescent="0.25">
      <c r="H40" s="88" t="s">
        <v>370</v>
      </c>
      <c r="I40" s="88" t="s">
        <v>173</v>
      </c>
      <c r="J40" s="88" t="s">
        <v>214</v>
      </c>
      <c r="K40" s="88" t="s">
        <v>215</v>
      </c>
      <c r="L40" s="88" t="s">
        <v>216</v>
      </c>
      <c r="M40" s="88" t="s">
        <v>216</v>
      </c>
      <c r="O40" s="88" t="s">
        <v>177</v>
      </c>
      <c r="Q40" s="88" t="s">
        <v>217</v>
      </c>
      <c r="S40" s="88" t="s">
        <v>179</v>
      </c>
      <c r="T40" s="88" t="s">
        <v>180</v>
      </c>
      <c r="U40" s="88" t="s">
        <v>181</v>
      </c>
      <c r="V40" s="88" t="s">
        <v>182</v>
      </c>
      <c r="W40" s="91" t="s">
        <v>31</v>
      </c>
      <c r="X40" s="91" t="s">
        <v>33</v>
      </c>
      <c r="Y40" s="91" t="s">
        <v>35</v>
      </c>
      <c r="Z40" s="91" t="s">
        <v>218</v>
      </c>
      <c r="AA40" s="91" t="s">
        <v>219</v>
      </c>
      <c r="AB40" s="91" t="s">
        <v>220</v>
      </c>
      <c r="AC40" s="91" t="s">
        <v>221</v>
      </c>
      <c r="AD40" s="91" t="s">
        <v>187</v>
      </c>
      <c r="AE40" s="88" t="s">
        <v>222</v>
      </c>
      <c r="AF40" s="88" t="s">
        <v>223</v>
      </c>
      <c r="AG40" s="88" t="s">
        <v>224</v>
      </c>
      <c r="AH40" s="88" t="s">
        <v>225</v>
      </c>
      <c r="AI40" s="88" t="s">
        <v>226</v>
      </c>
      <c r="AJ40" s="88" t="s">
        <v>227</v>
      </c>
      <c r="AK40" s="88" t="s">
        <v>228</v>
      </c>
      <c r="AL40" s="88" t="s">
        <v>229</v>
      </c>
      <c r="AM40" s="88" t="s">
        <v>230</v>
      </c>
      <c r="AN40" s="88" t="s">
        <v>382</v>
      </c>
      <c r="AO40" s="88" t="s">
        <v>383</v>
      </c>
      <c r="AP40" s="88" t="s">
        <v>384</v>
      </c>
      <c r="AQ40" s="88" t="s">
        <v>400</v>
      </c>
      <c r="AR40" s="88" t="s">
        <v>401</v>
      </c>
      <c r="AS40" s="88" t="s">
        <v>403</v>
      </c>
      <c r="AT40" s="88" t="s">
        <v>400</v>
      </c>
      <c r="AU40" s="88" t="s">
        <v>401</v>
      </c>
      <c r="AV40" s="88" t="s">
        <v>403</v>
      </c>
      <c r="AW40" s="88" t="s">
        <v>410</v>
      </c>
    </row>
    <row r="41" spans="1:56" x14ac:dyDescent="0.25">
      <c r="F41" s="88" t="s">
        <v>348</v>
      </c>
      <c r="H41" s="88">
        <v>2.4500000000000002</v>
      </c>
      <c r="I41" s="92">
        <f t="shared" ref="I41:I70" si="64">H41/2</f>
        <v>1.2250000000000001</v>
      </c>
      <c r="J41" s="108">
        <v>0</v>
      </c>
      <c r="K41" s="108">
        <v>0</v>
      </c>
      <c r="L41" s="108">
        <f t="shared" ref="L41:L62" si="65">SUM(I41:K41)</f>
        <v>1.2250000000000001</v>
      </c>
      <c r="M41" s="96">
        <f t="shared" ref="M41:M62" si="66">L41/$P$2</f>
        <v>2.7460826290658837</v>
      </c>
      <c r="N41" s="96">
        <f t="shared" ref="N41:N62" si="67">$C$5+($D$5*M41)+($E$5*$C$9)</f>
        <v>2.7500425609182004</v>
      </c>
      <c r="O41" s="96">
        <f t="shared" ref="O41:O62" si="68">N41*$P$2</f>
        <v>1.226766486</v>
      </c>
      <c r="P41" s="96">
        <f t="shared" ref="P41:P62" si="69">IF(M41=0,0,O41/L41)</f>
        <v>1.0014420293877551</v>
      </c>
      <c r="Q41" s="96">
        <f t="shared" ref="Q41:Q62" si="70">IF(P41&lt;=0,0,IF(O41&gt;L41,L41,O41))</f>
        <v>1.2250000000000001</v>
      </c>
      <c r="R41" s="96">
        <f t="shared" ref="R41:R62" si="71">IF(L41=0,0,Q41/L41)</f>
        <v>1</v>
      </c>
      <c r="S41" s="96">
        <f t="shared" ref="S41:S62" si="72">I41*$E$17</f>
        <v>0.57166666666666666</v>
      </c>
      <c r="T41" s="96">
        <f t="shared" ref="T41:T62" si="73">J41*$E$18</f>
        <v>0</v>
      </c>
      <c r="U41" s="96">
        <f t="shared" ref="U41:U62" si="74">K41*$E$19</f>
        <v>0</v>
      </c>
      <c r="V41" s="96">
        <f t="shared" ref="V41:V62" si="75">Q41/SUM(S41:U41)</f>
        <v>2.1428571428571432</v>
      </c>
      <c r="W41" s="95">
        <f>S41*V41</f>
        <v>1.2250000000000001</v>
      </c>
      <c r="X41" s="95">
        <f t="shared" ref="X41:X62" si="76">T41*V41</f>
        <v>0</v>
      </c>
      <c r="Y41" s="95">
        <f t="shared" ref="Y41:Y62" si="77">U41*V41</f>
        <v>0</v>
      </c>
      <c r="Z41" s="95">
        <f t="shared" ref="Z41:Z62" si="78">SUM(W41:Y41)</f>
        <v>1.2250000000000001</v>
      </c>
      <c r="AA41" s="95">
        <f t="shared" ref="AA41:AA62" si="79">SUM(AE41:AG41)</f>
        <v>0.24500000000000002</v>
      </c>
      <c r="AB41" s="95">
        <f t="shared" ref="AB41:AB62" si="80">SUM(AH41:AJ41)</f>
        <v>0.36749999999999999</v>
      </c>
      <c r="AC41" s="95">
        <f>SUM(AK41:AM41)</f>
        <v>0.61250000000000004</v>
      </c>
      <c r="AD41" s="95">
        <f t="shared" ref="AD41:AD62" si="81">SUM(AA41:AC41)</f>
        <v>1.2250000000000001</v>
      </c>
      <c r="AE41" s="96">
        <f t="shared" ref="AE41:AE70" si="82">$B$48*W41</f>
        <v>0.24500000000000002</v>
      </c>
      <c r="AF41" s="96">
        <f t="shared" ref="AF41:AF70" si="83">$B$49*X41</f>
        <v>0</v>
      </c>
      <c r="AG41" s="96">
        <f t="shared" ref="AG41:AG70" si="84">$B$50*Y41</f>
        <v>0</v>
      </c>
      <c r="AH41" s="96">
        <f t="shared" ref="AH41:AH70" si="85">$C$48*W41</f>
        <v>0.36749999999999999</v>
      </c>
      <c r="AI41" s="96">
        <f t="shared" ref="AI41:AI70" si="86">$C$49*X41</f>
        <v>0</v>
      </c>
      <c r="AJ41" s="96">
        <f t="shared" ref="AJ41:AJ70" si="87">$C$50*Y41</f>
        <v>0</v>
      </c>
      <c r="AK41" s="96">
        <f t="shared" ref="AK41:AK70" si="88">$D$48*W41</f>
        <v>0.61250000000000004</v>
      </c>
      <c r="AL41" s="96">
        <f t="shared" ref="AL41:AL70" si="89">$D$49*X41</f>
        <v>0</v>
      </c>
      <c r="AM41" s="96">
        <f t="shared" ref="AM41:AM70" si="90">$D$50*Y41</f>
        <v>0</v>
      </c>
      <c r="AN41" s="100">
        <f>SUM(AE41:AG41)*$AN$1</f>
        <v>0.5492165</v>
      </c>
      <c r="AO41" s="100">
        <f>SUM(AH41:AJ41)*$AN$1</f>
        <v>0.82382474999999988</v>
      </c>
      <c r="AP41" s="100">
        <f>SUM(AK41:AM41)*$AN$1</f>
        <v>1.37304125</v>
      </c>
      <c r="AQ41" s="139">
        <f>AN41*$BC$3*$BG$6</f>
        <v>17.630477953675999</v>
      </c>
      <c r="AR41" s="139">
        <f>AO41*$BC$3*$BG$6</f>
        <v>26.445716930513996</v>
      </c>
      <c r="AS41" s="139">
        <f>AP41*$BE$3*$BG$6</f>
        <v>101.57223681412499</v>
      </c>
      <c r="AW41" s="114">
        <f>SUM(AQ41:AV41)</f>
        <v>145.64843169831499</v>
      </c>
    </row>
    <row r="42" spans="1:56" x14ac:dyDescent="0.25">
      <c r="F42" s="88" t="s">
        <v>349</v>
      </c>
      <c r="H42" s="88">
        <v>6.34</v>
      </c>
      <c r="I42" s="92">
        <f t="shared" si="64"/>
        <v>3.17</v>
      </c>
      <c r="J42" s="108">
        <v>0</v>
      </c>
      <c r="K42" s="108">
        <v>0</v>
      </c>
      <c r="L42" s="108">
        <f t="shared" si="65"/>
        <v>3.17</v>
      </c>
      <c r="M42" s="96">
        <f t="shared" si="66"/>
        <v>7.1061893339908986</v>
      </c>
      <c r="N42" s="96">
        <f t="shared" si="67"/>
        <v>4.900883198457711</v>
      </c>
      <c r="O42" s="96">
        <f t="shared" si="68"/>
        <v>2.1862349860000001</v>
      </c>
      <c r="P42" s="96">
        <f t="shared" si="69"/>
        <v>0.68966403343848581</v>
      </c>
      <c r="Q42" s="96">
        <f t="shared" si="70"/>
        <v>2.1862349860000001</v>
      </c>
      <c r="R42" s="96">
        <f t="shared" si="71"/>
        <v>0.68966403343848581</v>
      </c>
      <c r="S42" s="96">
        <f t="shared" si="72"/>
        <v>1.4793333333333332</v>
      </c>
      <c r="T42" s="96">
        <f t="shared" si="73"/>
        <v>0</v>
      </c>
      <c r="U42" s="96">
        <f t="shared" si="74"/>
        <v>0</v>
      </c>
      <c r="V42" s="96">
        <f t="shared" si="75"/>
        <v>1.477851500225327</v>
      </c>
      <c r="W42" s="95">
        <f t="shared" ref="W42:W62" si="91">V42*S42</f>
        <v>2.1862349860000001</v>
      </c>
      <c r="X42" s="95">
        <f t="shared" si="76"/>
        <v>0</v>
      </c>
      <c r="Y42" s="95">
        <f t="shared" si="77"/>
        <v>0</v>
      </c>
      <c r="Z42" s="95">
        <f t="shared" si="78"/>
        <v>2.1862349860000001</v>
      </c>
      <c r="AA42" s="95">
        <f t="shared" si="79"/>
        <v>0.43724699720000004</v>
      </c>
      <c r="AB42" s="95">
        <f t="shared" si="80"/>
        <v>0.65587049580000001</v>
      </c>
      <c r="AC42" s="95">
        <f>SUM(FineWood!P28:R28)+SUM(AK42:AM42)</f>
        <v>1.0931174930000001</v>
      </c>
      <c r="AD42" s="95">
        <f t="shared" si="81"/>
        <v>2.1862349860000001</v>
      </c>
      <c r="AE42" s="96">
        <f t="shared" si="82"/>
        <v>0.43724699720000004</v>
      </c>
      <c r="AF42" s="96">
        <f t="shared" si="83"/>
        <v>0</v>
      </c>
      <c r="AG42" s="96">
        <f t="shared" si="84"/>
        <v>0</v>
      </c>
      <c r="AH42" s="96">
        <f t="shared" si="85"/>
        <v>0.65587049580000001</v>
      </c>
      <c r="AI42" s="96">
        <f t="shared" si="86"/>
        <v>0</v>
      </c>
      <c r="AJ42" s="96">
        <f t="shared" si="87"/>
        <v>0</v>
      </c>
      <c r="AK42" s="96">
        <f t="shared" si="88"/>
        <v>1.0931174930000001</v>
      </c>
      <c r="AL42" s="96">
        <f t="shared" si="89"/>
        <v>0</v>
      </c>
      <c r="AM42" s="96">
        <f t="shared" si="90"/>
        <v>0</v>
      </c>
      <c r="AN42" s="100">
        <f t="shared" ref="AN42:AN70" si="92">SUM(AE42:AG42)*$AN$1</f>
        <v>0.98017659362324006</v>
      </c>
      <c r="AO42" s="100">
        <f t="shared" ref="AO42:AO70" si="93">SUM(AH42:AJ42)*$AN$1</f>
        <v>1.4702648904348599</v>
      </c>
      <c r="AP42" s="100">
        <f t="shared" ref="AP42:AP70" si="94">SUM(AK42:AM42)*$AN$1</f>
        <v>2.4504414840580999</v>
      </c>
      <c r="AQ42" s="139">
        <f t="shared" ref="AQ42:AQ55" si="95">AN42*$BC$3*$BG$6</f>
        <v>31.464789977329108</v>
      </c>
      <c r="AR42" s="139">
        <f t="shared" ref="AR42:AR55" si="96">AO42*$BC$3*$BG$6</f>
        <v>47.197184965993657</v>
      </c>
      <c r="AS42" s="139">
        <f t="shared" ref="AS42:AS55" si="97">AP42*$BE$3*$BG$6</f>
        <v>181.2741042688304</v>
      </c>
      <c r="AT42" s="114"/>
      <c r="AU42" s="114"/>
      <c r="AV42" s="114"/>
      <c r="AW42" s="114">
        <f t="shared" ref="AW42:AW70" si="98">SUM(AQ42:AV42)</f>
        <v>259.93607921215317</v>
      </c>
      <c r="AX42" s="114"/>
    </row>
    <row r="43" spans="1:56" x14ac:dyDescent="0.25">
      <c r="A43" s="107" t="s">
        <v>153</v>
      </c>
      <c r="B43" s="88" t="s">
        <v>41</v>
      </c>
      <c r="C43" s="88" t="s">
        <v>154</v>
      </c>
      <c r="D43" s="88" t="s">
        <v>43</v>
      </c>
      <c r="F43" s="88" t="s">
        <v>350</v>
      </c>
      <c r="H43" s="88">
        <v>12.89</v>
      </c>
      <c r="I43" s="92">
        <f t="shared" si="64"/>
        <v>6.4450000000000003</v>
      </c>
      <c r="J43" s="108">
        <v>0</v>
      </c>
      <c r="K43" s="108">
        <v>0</v>
      </c>
      <c r="L43" s="88">
        <f t="shared" si="65"/>
        <v>6.4450000000000003</v>
      </c>
      <c r="M43" s="100">
        <f t="shared" si="66"/>
        <v>14.447757179044588</v>
      </c>
      <c r="N43" s="100">
        <f t="shared" si="67"/>
        <v>8.5224786164226973</v>
      </c>
      <c r="O43" s="100">
        <f t="shared" si="68"/>
        <v>3.801792486000001</v>
      </c>
      <c r="P43" s="100">
        <f t="shared" si="69"/>
        <v>0.58988246485647799</v>
      </c>
      <c r="Q43" s="100">
        <f t="shared" si="70"/>
        <v>3.801792486000001</v>
      </c>
      <c r="R43" s="100">
        <f t="shared" si="71"/>
        <v>0.58988246485647799</v>
      </c>
      <c r="S43" s="100">
        <f t="shared" si="72"/>
        <v>3.0076666666666667</v>
      </c>
      <c r="T43" s="100">
        <f t="shared" si="73"/>
        <v>0</v>
      </c>
      <c r="U43" s="100">
        <f t="shared" si="74"/>
        <v>0</v>
      </c>
      <c r="V43" s="100">
        <f t="shared" si="75"/>
        <v>1.2640338532638815</v>
      </c>
      <c r="W43" s="86">
        <f t="shared" si="91"/>
        <v>3.801792486000001</v>
      </c>
      <c r="X43" s="86">
        <f t="shared" si="76"/>
        <v>0</v>
      </c>
      <c r="Y43" s="86">
        <f t="shared" si="77"/>
        <v>0</v>
      </c>
      <c r="Z43" s="86">
        <f t="shared" si="78"/>
        <v>3.801792486000001</v>
      </c>
      <c r="AA43" s="86">
        <f t="shared" si="79"/>
        <v>0.76035849720000026</v>
      </c>
      <c r="AB43" s="86">
        <f t="shared" si="80"/>
        <v>1.1405377458000003</v>
      </c>
      <c r="AC43" s="86">
        <f>SUM(FineWood!P29:R29)+SUM(AK43:AM43)</f>
        <v>1.9008962430000005</v>
      </c>
      <c r="AD43" s="86">
        <f t="shared" si="81"/>
        <v>3.801792486000001</v>
      </c>
      <c r="AE43" s="100">
        <f t="shared" si="82"/>
        <v>0.76035849720000026</v>
      </c>
      <c r="AF43" s="100">
        <f t="shared" si="83"/>
        <v>0</v>
      </c>
      <c r="AG43" s="100">
        <f t="shared" si="84"/>
        <v>0</v>
      </c>
      <c r="AH43" s="100">
        <f t="shared" si="85"/>
        <v>1.1405377458000003</v>
      </c>
      <c r="AI43" s="100">
        <f t="shared" si="86"/>
        <v>0</v>
      </c>
      <c r="AJ43" s="100">
        <f t="shared" si="87"/>
        <v>0</v>
      </c>
      <c r="AK43" s="100">
        <f t="shared" si="88"/>
        <v>1.9008962430000005</v>
      </c>
      <c r="AL43" s="100">
        <f t="shared" si="89"/>
        <v>0</v>
      </c>
      <c r="AM43" s="100">
        <f t="shared" si="90"/>
        <v>0</v>
      </c>
      <c r="AN43" s="100">
        <f t="shared" si="92"/>
        <v>1.7044956431732405</v>
      </c>
      <c r="AO43" s="100">
        <f t="shared" si="93"/>
        <v>2.5567434647598604</v>
      </c>
      <c r="AP43" s="100">
        <f t="shared" si="94"/>
        <v>4.2612391079331005</v>
      </c>
      <c r="AQ43" s="139">
        <f t="shared" si="95"/>
        <v>54.716260088876808</v>
      </c>
      <c r="AR43" s="139">
        <f t="shared" si="96"/>
        <v>82.074390133315191</v>
      </c>
      <c r="AS43" s="139">
        <f t="shared" si="97"/>
        <v>315.22985037236981</v>
      </c>
      <c r="AT43" s="114"/>
      <c r="AU43" s="114"/>
      <c r="AV43" s="114"/>
      <c r="AW43" s="114">
        <f t="shared" si="98"/>
        <v>452.02050059456178</v>
      </c>
      <c r="AX43" s="114"/>
    </row>
    <row r="44" spans="1:56" x14ac:dyDescent="0.25">
      <c r="A44" s="107" t="s">
        <v>207</v>
      </c>
      <c r="B44" s="101">
        <v>0.6</v>
      </c>
      <c r="C44" s="101">
        <v>0.3</v>
      </c>
      <c r="D44" s="101">
        <v>0.1</v>
      </c>
      <c r="F44" s="88" t="s">
        <v>357</v>
      </c>
      <c r="H44" s="88">
        <v>6.9</v>
      </c>
      <c r="I44" s="92">
        <f t="shared" si="64"/>
        <v>3.45</v>
      </c>
      <c r="J44" s="108">
        <v>0</v>
      </c>
      <c r="K44" s="108">
        <v>0</v>
      </c>
      <c r="L44" s="88">
        <f t="shared" si="65"/>
        <v>3.45</v>
      </c>
      <c r="M44" s="100">
        <f t="shared" si="66"/>
        <v>7.733865363491673</v>
      </c>
      <c r="N44" s="100">
        <f t="shared" si="67"/>
        <v>5.2105157838104432</v>
      </c>
      <c r="O44" s="100">
        <f t="shared" si="68"/>
        <v>2.3243589860000005</v>
      </c>
      <c r="P44" s="100">
        <f t="shared" si="69"/>
        <v>0.67372724231884062</v>
      </c>
      <c r="Q44" s="100">
        <f t="shared" si="70"/>
        <v>2.3243589860000005</v>
      </c>
      <c r="R44" s="100">
        <f t="shared" si="71"/>
        <v>0.67372724231884062</v>
      </c>
      <c r="S44" s="100">
        <f t="shared" si="72"/>
        <v>1.6099999999999999</v>
      </c>
      <c r="T44" s="100">
        <f t="shared" si="73"/>
        <v>0</v>
      </c>
      <c r="U44" s="100">
        <f t="shared" si="74"/>
        <v>0</v>
      </c>
      <c r="V44" s="100">
        <f t="shared" si="75"/>
        <v>1.4437012335403732</v>
      </c>
      <c r="W44" s="86">
        <f t="shared" si="91"/>
        <v>2.3243589860000005</v>
      </c>
      <c r="X44" s="86">
        <f t="shared" si="76"/>
        <v>0</v>
      </c>
      <c r="Y44" s="86">
        <f t="shared" si="77"/>
        <v>0</v>
      </c>
      <c r="Z44" s="86">
        <f t="shared" si="78"/>
        <v>2.3243589860000005</v>
      </c>
      <c r="AA44" s="86">
        <f t="shared" si="79"/>
        <v>0.4648717972000001</v>
      </c>
      <c r="AB44" s="86">
        <f t="shared" si="80"/>
        <v>0.69730769580000007</v>
      </c>
      <c r="AC44" s="86">
        <f>SUM(FineWood!P30:R30)+SUM(AK44:AM44)</f>
        <v>1.1621794930000002</v>
      </c>
      <c r="AD44" s="86">
        <f t="shared" si="81"/>
        <v>2.3243589860000005</v>
      </c>
      <c r="AE44" s="100">
        <f t="shared" si="82"/>
        <v>0.4648717972000001</v>
      </c>
      <c r="AF44" s="100">
        <f t="shared" si="83"/>
        <v>0</v>
      </c>
      <c r="AG44" s="100">
        <f t="shared" si="84"/>
        <v>0</v>
      </c>
      <c r="AH44" s="100">
        <f t="shared" si="85"/>
        <v>0.69730769580000007</v>
      </c>
      <c r="AI44" s="100">
        <f t="shared" si="86"/>
        <v>0</v>
      </c>
      <c r="AJ44" s="100">
        <f t="shared" si="87"/>
        <v>0</v>
      </c>
      <c r="AK44" s="100">
        <f t="shared" si="88"/>
        <v>1.1621794930000002</v>
      </c>
      <c r="AL44" s="100">
        <f t="shared" si="89"/>
        <v>0</v>
      </c>
      <c r="AM44" s="100">
        <f t="shared" si="90"/>
        <v>0</v>
      </c>
      <c r="AN44" s="100">
        <f t="shared" si="92"/>
        <v>1.0421031077832401</v>
      </c>
      <c r="AO44" s="100">
        <f t="shared" si="93"/>
        <v>1.5631546616748599</v>
      </c>
      <c r="AP44" s="100">
        <f t="shared" si="94"/>
        <v>2.6052577694581003</v>
      </c>
      <c r="AQ44" s="139">
        <f t="shared" si="95"/>
        <v>33.452701925797314</v>
      </c>
      <c r="AR44" s="139">
        <f t="shared" si="96"/>
        <v>50.179052888695956</v>
      </c>
      <c r="AS44" s="139">
        <f t="shared" si="97"/>
        <v>192.72680927920936</v>
      </c>
      <c r="AT44" s="114"/>
      <c r="AU44" s="114"/>
      <c r="AV44" s="114"/>
      <c r="AW44" s="114">
        <f t="shared" si="98"/>
        <v>276.35856409370263</v>
      </c>
      <c r="AX44" s="114"/>
    </row>
    <row r="45" spans="1:56" x14ac:dyDescent="0.25">
      <c r="A45" s="107" t="s">
        <v>208</v>
      </c>
      <c r="B45" s="101">
        <v>0.4</v>
      </c>
      <c r="C45" s="101">
        <v>0.4</v>
      </c>
      <c r="D45" s="101">
        <v>0.2</v>
      </c>
      <c r="F45" s="88" t="s">
        <v>351</v>
      </c>
      <c r="H45" s="88">
        <v>2.23</v>
      </c>
      <c r="I45" s="92">
        <f t="shared" si="64"/>
        <v>1.115</v>
      </c>
      <c r="J45" s="108">
        <v>0</v>
      </c>
      <c r="K45" s="108">
        <v>0</v>
      </c>
      <c r="L45" s="88">
        <f t="shared" si="65"/>
        <v>1.115</v>
      </c>
      <c r="M45" s="100">
        <f t="shared" si="66"/>
        <v>2.4994956174762941</v>
      </c>
      <c r="N45" s="100">
        <f t="shared" si="67"/>
        <v>2.6284011881010558</v>
      </c>
      <c r="O45" s="100">
        <f t="shared" si="68"/>
        <v>1.1725034859999999</v>
      </c>
      <c r="P45" s="100">
        <f t="shared" si="69"/>
        <v>1.0515726331838564</v>
      </c>
      <c r="Q45" s="100">
        <f t="shared" si="70"/>
        <v>1.115</v>
      </c>
      <c r="R45" s="100">
        <f t="shared" si="71"/>
        <v>1</v>
      </c>
      <c r="S45" s="100">
        <f t="shared" si="72"/>
        <v>0.52033333333333331</v>
      </c>
      <c r="T45" s="100">
        <f t="shared" si="73"/>
        <v>0</v>
      </c>
      <c r="U45" s="100">
        <f t="shared" si="74"/>
        <v>0</v>
      </c>
      <c r="V45" s="100">
        <f t="shared" si="75"/>
        <v>2.1428571428571428</v>
      </c>
      <c r="W45" s="86">
        <f t="shared" si="91"/>
        <v>1.115</v>
      </c>
      <c r="X45" s="86">
        <f t="shared" si="76"/>
        <v>0</v>
      </c>
      <c r="Y45" s="86">
        <f t="shared" si="77"/>
        <v>0</v>
      </c>
      <c r="Z45" s="86">
        <f t="shared" si="78"/>
        <v>1.115</v>
      </c>
      <c r="AA45" s="86">
        <f t="shared" si="79"/>
        <v>0.223</v>
      </c>
      <c r="AB45" s="86">
        <f t="shared" si="80"/>
        <v>0.33449999999999996</v>
      </c>
      <c r="AC45" s="86">
        <f>SUM(FineWood!P31:R31)+SUM(AK45:AM45)</f>
        <v>0.5575</v>
      </c>
      <c r="AD45" s="86">
        <f t="shared" si="81"/>
        <v>1.115</v>
      </c>
      <c r="AE45" s="100">
        <f t="shared" si="82"/>
        <v>0.223</v>
      </c>
      <c r="AF45" s="100">
        <f t="shared" si="83"/>
        <v>0</v>
      </c>
      <c r="AG45" s="100">
        <f t="shared" si="84"/>
        <v>0</v>
      </c>
      <c r="AH45" s="100">
        <f t="shared" si="85"/>
        <v>0.33449999999999996</v>
      </c>
      <c r="AI45" s="100">
        <f t="shared" si="86"/>
        <v>0</v>
      </c>
      <c r="AJ45" s="100">
        <f t="shared" si="87"/>
        <v>0</v>
      </c>
      <c r="AK45" s="100">
        <f t="shared" si="88"/>
        <v>0.5575</v>
      </c>
      <c r="AL45" s="100">
        <f t="shared" si="89"/>
        <v>0</v>
      </c>
      <c r="AM45" s="100">
        <f t="shared" si="90"/>
        <v>0</v>
      </c>
      <c r="AN45" s="100">
        <f t="shared" si="92"/>
        <v>0.49989909999999999</v>
      </c>
      <c r="AO45" s="100">
        <f t="shared" si="93"/>
        <v>0.74984864999999989</v>
      </c>
      <c r="AP45" s="100">
        <f t="shared" si="94"/>
        <v>1.2497477499999998</v>
      </c>
      <c r="AQ45" s="139">
        <f t="shared" si="95"/>
        <v>16.0473329945704</v>
      </c>
      <c r="AR45" s="139">
        <f t="shared" si="96"/>
        <v>24.070999491855595</v>
      </c>
      <c r="AS45" s="139">
        <f t="shared" si="97"/>
        <v>92.451464528774977</v>
      </c>
      <c r="AT45" s="114"/>
      <c r="AU45" s="114"/>
      <c r="AV45" s="114"/>
      <c r="AW45" s="114">
        <f t="shared" si="98"/>
        <v>132.56979701520098</v>
      </c>
      <c r="AX45" s="114"/>
    </row>
    <row r="46" spans="1:56" x14ac:dyDescent="0.25">
      <c r="A46" s="107" t="s">
        <v>209</v>
      </c>
      <c r="B46" s="101">
        <v>0.2</v>
      </c>
      <c r="C46" s="101">
        <v>0.4</v>
      </c>
      <c r="D46" s="101">
        <v>0.4</v>
      </c>
      <c r="F46" s="88" t="s">
        <v>352</v>
      </c>
      <c r="H46" s="88">
        <v>3.53</v>
      </c>
      <c r="I46" s="92">
        <f t="shared" si="64"/>
        <v>1.7649999999999999</v>
      </c>
      <c r="J46" s="108">
        <v>0</v>
      </c>
      <c r="K46" s="108">
        <v>0</v>
      </c>
      <c r="L46" s="88">
        <f t="shared" si="65"/>
        <v>1.7649999999999999</v>
      </c>
      <c r="M46" s="100">
        <f t="shared" si="66"/>
        <v>3.9566006859602321</v>
      </c>
      <c r="N46" s="100">
        <f t="shared" si="67"/>
        <v>3.3471911183841829</v>
      </c>
      <c r="O46" s="100">
        <f t="shared" si="68"/>
        <v>1.4931484860000002</v>
      </c>
      <c r="P46" s="100">
        <f t="shared" si="69"/>
        <v>0.84597647932011344</v>
      </c>
      <c r="Q46" s="100">
        <f t="shared" si="70"/>
        <v>1.4931484860000002</v>
      </c>
      <c r="R46" s="100">
        <f t="shared" si="71"/>
        <v>0.84597647932011344</v>
      </c>
      <c r="S46" s="100">
        <f t="shared" si="72"/>
        <v>0.82366666666666655</v>
      </c>
      <c r="T46" s="100">
        <f t="shared" si="73"/>
        <v>0</v>
      </c>
      <c r="U46" s="100">
        <f t="shared" si="74"/>
        <v>0</v>
      </c>
      <c r="V46" s="100">
        <f t="shared" si="75"/>
        <v>1.8128067414002433</v>
      </c>
      <c r="W46" s="86">
        <f t="shared" si="91"/>
        <v>1.4931484860000002</v>
      </c>
      <c r="X46" s="86">
        <f t="shared" si="76"/>
        <v>0</v>
      </c>
      <c r="Y46" s="86">
        <f t="shared" si="77"/>
        <v>0</v>
      </c>
      <c r="Z46" s="86">
        <f t="shared" si="78"/>
        <v>1.4931484860000002</v>
      </c>
      <c r="AA46" s="86">
        <f t="shared" si="79"/>
        <v>0.29862969720000004</v>
      </c>
      <c r="AB46" s="86">
        <f t="shared" si="80"/>
        <v>0.44794454580000004</v>
      </c>
      <c r="AC46" s="86">
        <f>SUM(FineWood!P32:R32)+SUM(AK46:AM46)</f>
        <v>0.74657424300000008</v>
      </c>
      <c r="AD46" s="86">
        <f t="shared" si="81"/>
        <v>1.4931484860000002</v>
      </c>
      <c r="AE46" s="100">
        <f t="shared" si="82"/>
        <v>0.29862969720000004</v>
      </c>
      <c r="AF46" s="100">
        <f t="shared" si="83"/>
        <v>0</v>
      </c>
      <c r="AG46" s="100">
        <f t="shared" si="84"/>
        <v>0</v>
      </c>
      <c r="AH46" s="100">
        <f t="shared" si="85"/>
        <v>0.44794454580000004</v>
      </c>
      <c r="AI46" s="100">
        <f t="shared" si="86"/>
        <v>0</v>
      </c>
      <c r="AJ46" s="100">
        <f t="shared" si="87"/>
        <v>0</v>
      </c>
      <c r="AK46" s="100">
        <f t="shared" si="88"/>
        <v>0.74657424300000008</v>
      </c>
      <c r="AL46" s="100">
        <f t="shared" si="89"/>
        <v>0</v>
      </c>
      <c r="AM46" s="100">
        <f t="shared" si="90"/>
        <v>0</v>
      </c>
      <c r="AN46" s="100">
        <f t="shared" si="92"/>
        <v>0.66943819221324008</v>
      </c>
      <c r="AO46" s="100">
        <f t="shared" si="93"/>
        <v>1.00415728831986</v>
      </c>
      <c r="AP46" s="100">
        <f t="shared" si="94"/>
        <v>1.6735954805331001</v>
      </c>
      <c r="AQ46" s="139">
        <f t="shared" si="95"/>
        <v>21.489731807336899</v>
      </c>
      <c r="AR46" s="139">
        <f t="shared" si="96"/>
        <v>32.234597711005335</v>
      </c>
      <c r="AS46" s="139">
        <f t="shared" si="97"/>
        <v>123.80606662746466</v>
      </c>
      <c r="AT46" s="114"/>
      <c r="AU46" s="114"/>
      <c r="AV46" s="114"/>
      <c r="AW46" s="114">
        <f t="shared" si="98"/>
        <v>177.53039614580689</v>
      </c>
      <c r="AX46" s="114"/>
    </row>
    <row r="47" spans="1:56" x14ac:dyDescent="0.25">
      <c r="A47" s="107"/>
      <c r="B47" s="101"/>
      <c r="C47" s="101"/>
      <c r="D47" s="101"/>
      <c r="F47" s="88" t="s">
        <v>353</v>
      </c>
      <c r="H47" s="88">
        <v>7.42</v>
      </c>
      <c r="I47" s="92">
        <f t="shared" si="64"/>
        <v>3.71</v>
      </c>
      <c r="J47" s="108">
        <v>0</v>
      </c>
      <c r="K47" s="108">
        <v>0</v>
      </c>
      <c r="L47" s="88">
        <f t="shared" si="65"/>
        <v>3.71</v>
      </c>
      <c r="M47" s="100">
        <f t="shared" si="66"/>
        <v>8.3167073908852469</v>
      </c>
      <c r="N47" s="100">
        <f t="shared" si="67"/>
        <v>5.4980317559236926</v>
      </c>
      <c r="O47" s="100">
        <f t="shared" si="68"/>
        <v>2.4526169859999998</v>
      </c>
      <c r="P47" s="100">
        <f t="shared" si="69"/>
        <v>0.66108274555256064</v>
      </c>
      <c r="Q47" s="100">
        <f t="shared" si="70"/>
        <v>2.4526169859999998</v>
      </c>
      <c r="R47" s="100">
        <f t="shared" si="71"/>
        <v>0.66108274555256064</v>
      </c>
      <c r="S47" s="100">
        <f t="shared" si="72"/>
        <v>1.7313333333333332</v>
      </c>
      <c r="T47" s="100">
        <f t="shared" si="73"/>
        <v>0</v>
      </c>
      <c r="U47" s="100">
        <f t="shared" si="74"/>
        <v>0</v>
      </c>
      <c r="V47" s="100">
        <f t="shared" si="75"/>
        <v>1.4166058833269157</v>
      </c>
      <c r="W47" s="86">
        <f t="shared" si="91"/>
        <v>2.4526169859999998</v>
      </c>
      <c r="X47" s="86">
        <f t="shared" si="76"/>
        <v>0</v>
      </c>
      <c r="Y47" s="86">
        <f t="shared" si="77"/>
        <v>0</v>
      </c>
      <c r="Z47" s="86">
        <f t="shared" si="78"/>
        <v>2.4526169859999998</v>
      </c>
      <c r="AA47" s="86">
        <f t="shared" si="79"/>
        <v>0.49052339719999999</v>
      </c>
      <c r="AB47" s="86">
        <f t="shared" si="80"/>
        <v>0.73578509579999996</v>
      </c>
      <c r="AC47" s="86">
        <f>SUM(FineWood!P33:R33)+SUM(AK47:AM47)</f>
        <v>1.2263084929999999</v>
      </c>
      <c r="AD47" s="86">
        <f t="shared" si="81"/>
        <v>2.4526169859999998</v>
      </c>
      <c r="AE47" s="100">
        <f t="shared" si="82"/>
        <v>0.49052339719999999</v>
      </c>
      <c r="AF47" s="100">
        <f t="shared" si="83"/>
        <v>0</v>
      </c>
      <c r="AG47" s="100">
        <f t="shared" si="84"/>
        <v>0</v>
      </c>
      <c r="AH47" s="100">
        <f t="shared" si="85"/>
        <v>0.73578509579999996</v>
      </c>
      <c r="AI47" s="100">
        <f t="shared" si="86"/>
        <v>0</v>
      </c>
      <c r="AJ47" s="100">
        <f t="shared" si="87"/>
        <v>0</v>
      </c>
      <c r="AK47" s="100">
        <f t="shared" si="88"/>
        <v>1.2263084929999999</v>
      </c>
      <c r="AL47" s="100">
        <f t="shared" si="89"/>
        <v>0</v>
      </c>
      <c r="AM47" s="100">
        <f t="shared" si="90"/>
        <v>0</v>
      </c>
      <c r="AN47" s="100">
        <f t="shared" si="92"/>
        <v>1.0996062995032398</v>
      </c>
      <c r="AO47" s="100">
        <f t="shared" si="93"/>
        <v>1.6494094492548597</v>
      </c>
      <c r="AP47" s="100">
        <f t="shared" si="94"/>
        <v>2.7490157487580995</v>
      </c>
      <c r="AQ47" s="139">
        <f t="shared" si="95"/>
        <v>35.29862016366063</v>
      </c>
      <c r="AR47" s="139">
        <f t="shared" si="96"/>
        <v>52.947930245490937</v>
      </c>
      <c r="AS47" s="139">
        <f t="shared" si="97"/>
        <v>203.36146393170401</v>
      </c>
      <c r="AT47" s="114"/>
      <c r="AU47" s="114"/>
      <c r="AV47" s="114"/>
      <c r="AW47" s="114">
        <f t="shared" si="98"/>
        <v>291.60801434085556</v>
      </c>
      <c r="AX47" s="114"/>
    </row>
    <row r="48" spans="1:56" x14ac:dyDescent="0.25">
      <c r="A48" s="107" t="s">
        <v>210</v>
      </c>
      <c r="B48" s="101">
        <v>0.2</v>
      </c>
      <c r="C48" s="101">
        <v>0.3</v>
      </c>
      <c r="D48" s="101">
        <v>0.5</v>
      </c>
      <c r="F48" s="88" t="s">
        <v>354</v>
      </c>
      <c r="H48" s="88">
        <v>13.44</v>
      </c>
      <c r="I48" s="92">
        <f t="shared" si="64"/>
        <v>6.72</v>
      </c>
      <c r="J48" s="108">
        <v>0</v>
      </c>
      <c r="K48" s="108">
        <v>0</v>
      </c>
      <c r="L48" s="88">
        <f t="shared" si="65"/>
        <v>6.72</v>
      </c>
      <c r="M48" s="100">
        <f t="shared" si="66"/>
        <v>15.064224708018561</v>
      </c>
      <c r="N48" s="100">
        <f t="shared" si="67"/>
        <v>8.8265820484655553</v>
      </c>
      <c r="O48" s="100">
        <f t="shared" si="68"/>
        <v>3.9374499859999994</v>
      </c>
      <c r="P48" s="100">
        <f t="shared" si="69"/>
        <v>0.5859300574404761</v>
      </c>
      <c r="Q48" s="100">
        <f t="shared" si="70"/>
        <v>3.9374499859999994</v>
      </c>
      <c r="R48" s="100">
        <f t="shared" si="71"/>
        <v>0.5859300574404761</v>
      </c>
      <c r="S48" s="100">
        <f t="shared" si="72"/>
        <v>3.1359999999999997</v>
      </c>
      <c r="T48" s="100">
        <f t="shared" si="73"/>
        <v>0</v>
      </c>
      <c r="U48" s="100">
        <f t="shared" si="74"/>
        <v>0</v>
      </c>
      <c r="V48" s="100">
        <f t="shared" si="75"/>
        <v>1.2555644088010203</v>
      </c>
      <c r="W48" s="86">
        <f t="shared" si="91"/>
        <v>3.937449985999999</v>
      </c>
      <c r="X48" s="86">
        <f t="shared" si="76"/>
        <v>0</v>
      </c>
      <c r="Y48" s="86">
        <f t="shared" si="77"/>
        <v>0</v>
      </c>
      <c r="Z48" s="86">
        <f t="shared" si="78"/>
        <v>3.937449985999999</v>
      </c>
      <c r="AA48" s="86">
        <f t="shared" si="79"/>
        <v>0.78748999719999979</v>
      </c>
      <c r="AB48" s="86">
        <f t="shared" si="80"/>
        <v>1.1812349957999997</v>
      </c>
      <c r="AC48" s="86">
        <f>SUM(FineWood!P34:R34)+SUM(AK48:AM48)</f>
        <v>1.9687249929999995</v>
      </c>
      <c r="AD48" s="86">
        <f t="shared" si="81"/>
        <v>3.937449985999999</v>
      </c>
      <c r="AE48" s="100">
        <f t="shared" si="82"/>
        <v>0.78748999719999979</v>
      </c>
      <c r="AF48" s="100">
        <f t="shared" si="83"/>
        <v>0</v>
      </c>
      <c r="AG48" s="100">
        <f t="shared" si="84"/>
        <v>0</v>
      </c>
      <c r="AH48" s="100">
        <f t="shared" si="85"/>
        <v>1.1812349957999997</v>
      </c>
      <c r="AI48" s="100">
        <f t="shared" si="86"/>
        <v>0</v>
      </c>
      <c r="AJ48" s="100">
        <f t="shared" si="87"/>
        <v>0</v>
      </c>
      <c r="AK48" s="100">
        <f t="shared" si="88"/>
        <v>1.9687249929999995</v>
      </c>
      <c r="AL48" s="100">
        <f t="shared" si="89"/>
        <v>0</v>
      </c>
      <c r="AM48" s="100">
        <f t="shared" si="90"/>
        <v>0</v>
      </c>
      <c r="AN48" s="100">
        <f t="shared" si="92"/>
        <v>1.7653163267232395</v>
      </c>
      <c r="AO48" s="100">
        <f t="shared" si="93"/>
        <v>2.647974490084859</v>
      </c>
      <c r="AP48" s="100">
        <f t="shared" si="94"/>
        <v>4.4132908168080984</v>
      </c>
      <c r="AQ48" s="139">
        <f t="shared" si="95"/>
        <v>56.668673609693755</v>
      </c>
      <c r="AR48" s="139">
        <f t="shared" si="96"/>
        <v>85.003010414540626</v>
      </c>
      <c r="AS48" s="139">
        <f t="shared" si="97"/>
        <v>326.4780427932775</v>
      </c>
      <c r="AT48" s="114"/>
      <c r="AU48" s="114"/>
      <c r="AV48" s="114"/>
      <c r="AW48" s="114">
        <f t="shared" si="98"/>
        <v>468.14972681751186</v>
      </c>
      <c r="AX48" s="114"/>
    </row>
    <row r="49" spans="1:50" x14ac:dyDescent="0.25">
      <c r="A49" s="107" t="s">
        <v>211</v>
      </c>
      <c r="B49" s="101">
        <v>0.1</v>
      </c>
      <c r="C49" s="101">
        <v>0.3</v>
      </c>
      <c r="D49" s="101">
        <v>0.6</v>
      </c>
      <c r="F49" s="88" t="s">
        <v>355</v>
      </c>
      <c r="H49" s="88">
        <v>7.5</v>
      </c>
      <c r="I49" s="92">
        <f t="shared" si="64"/>
        <v>3.75</v>
      </c>
      <c r="J49" s="108">
        <v>0</v>
      </c>
      <c r="K49" s="108">
        <v>0</v>
      </c>
      <c r="L49" s="88">
        <f t="shared" si="65"/>
        <v>3.75</v>
      </c>
      <c r="M49" s="100">
        <f t="shared" si="66"/>
        <v>8.4063753950996443</v>
      </c>
      <c r="N49" s="100">
        <f t="shared" si="67"/>
        <v>5.5422649824026546</v>
      </c>
      <c r="O49" s="100">
        <f t="shared" si="68"/>
        <v>2.4723489860000001</v>
      </c>
      <c r="P49" s="100">
        <f t="shared" si="69"/>
        <v>0.65929306293333334</v>
      </c>
      <c r="Q49" s="100">
        <f t="shared" si="70"/>
        <v>2.4723489860000001</v>
      </c>
      <c r="R49" s="100">
        <f t="shared" si="71"/>
        <v>0.65929306293333334</v>
      </c>
      <c r="S49" s="100">
        <f t="shared" si="72"/>
        <v>1.7499999999999998</v>
      </c>
      <c r="T49" s="100">
        <f t="shared" si="73"/>
        <v>0</v>
      </c>
      <c r="U49" s="100">
        <f t="shared" si="74"/>
        <v>0</v>
      </c>
      <c r="V49" s="100">
        <f t="shared" si="75"/>
        <v>1.4127708491428574</v>
      </c>
      <c r="W49" s="86">
        <f t="shared" si="91"/>
        <v>2.4723489860000001</v>
      </c>
      <c r="X49" s="86">
        <f t="shared" si="76"/>
        <v>0</v>
      </c>
      <c r="Y49" s="86">
        <f t="shared" si="77"/>
        <v>0</v>
      </c>
      <c r="Z49" s="86">
        <f t="shared" si="78"/>
        <v>2.4723489860000001</v>
      </c>
      <c r="AA49" s="86">
        <f t="shared" si="79"/>
        <v>0.49446979720000006</v>
      </c>
      <c r="AB49" s="86">
        <f t="shared" si="80"/>
        <v>0.74170469579999998</v>
      </c>
      <c r="AC49" s="86">
        <f>SUM(FineWood!P35:R35)+SUM(AK49:AM49)</f>
        <v>1.236174493</v>
      </c>
      <c r="AD49" s="86">
        <f t="shared" si="81"/>
        <v>2.4723489860000001</v>
      </c>
      <c r="AE49" s="100">
        <f t="shared" si="82"/>
        <v>0.49446979720000006</v>
      </c>
      <c r="AF49" s="100">
        <f t="shared" si="83"/>
        <v>0</v>
      </c>
      <c r="AG49" s="100">
        <f t="shared" si="84"/>
        <v>0</v>
      </c>
      <c r="AH49" s="100">
        <f t="shared" si="85"/>
        <v>0.74170469579999998</v>
      </c>
      <c r="AI49" s="100">
        <f t="shared" si="86"/>
        <v>0</v>
      </c>
      <c r="AJ49" s="100">
        <f t="shared" si="87"/>
        <v>0</v>
      </c>
      <c r="AK49" s="100">
        <f t="shared" si="88"/>
        <v>1.236174493</v>
      </c>
      <c r="AL49" s="100">
        <f t="shared" si="89"/>
        <v>0</v>
      </c>
      <c r="AM49" s="100">
        <f t="shared" si="90"/>
        <v>0</v>
      </c>
      <c r="AN49" s="100">
        <f t="shared" si="92"/>
        <v>1.10845294438324</v>
      </c>
      <c r="AO49" s="100">
        <f t="shared" si="93"/>
        <v>1.6626794165748597</v>
      </c>
      <c r="AP49" s="100">
        <f t="shared" si="94"/>
        <v>2.7711323609581</v>
      </c>
      <c r="AQ49" s="139">
        <f t="shared" si="95"/>
        <v>35.582607584870374</v>
      </c>
      <c r="AR49" s="139">
        <f t="shared" si="96"/>
        <v>53.373911377305554</v>
      </c>
      <c r="AS49" s="139">
        <f t="shared" si="97"/>
        <v>204.9975646474725</v>
      </c>
      <c r="AT49" s="114"/>
      <c r="AU49" s="114"/>
      <c r="AV49" s="114"/>
      <c r="AW49" s="114">
        <f t="shared" si="98"/>
        <v>293.95408360964842</v>
      </c>
      <c r="AX49" s="114"/>
    </row>
    <row r="50" spans="1:50" x14ac:dyDescent="0.25">
      <c r="A50" s="107" t="s">
        <v>212</v>
      </c>
      <c r="B50" s="101">
        <v>0.1</v>
      </c>
      <c r="C50" s="101">
        <v>0.3</v>
      </c>
      <c r="D50" s="101">
        <v>0.6</v>
      </c>
      <c r="F50" s="88" t="s">
        <v>356</v>
      </c>
      <c r="H50" s="88">
        <v>1.52</v>
      </c>
      <c r="I50" s="92">
        <f t="shared" si="64"/>
        <v>0.76</v>
      </c>
      <c r="J50" s="108">
        <v>0</v>
      </c>
      <c r="K50" s="108">
        <v>0</v>
      </c>
      <c r="L50" s="88">
        <f t="shared" si="65"/>
        <v>0.76</v>
      </c>
      <c r="M50" s="100">
        <f t="shared" si="66"/>
        <v>1.7036920800735278</v>
      </c>
      <c r="N50" s="100">
        <f t="shared" si="67"/>
        <v>2.2358313031002712</v>
      </c>
      <c r="O50" s="100">
        <f t="shared" si="68"/>
        <v>0.99738198599999994</v>
      </c>
      <c r="P50" s="100">
        <f t="shared" si="69"/>
        <v>1.3123447184210526</v>
      </c>
      <c r="Q50" s="100">
        <f t="shared" si="70"/>
        <v>0.76</v>
      </c>
      <c r="R50" s="100">
        <f t="shared" si="71"/>
        <v>1</v>
      </c>
      <c r="S50" s="100">
        <f t="shared" si="72"/>
        <v>0.35466666666666663</v>
      </c>
      <c r="T50" s="100">
        <f t="shared" si="73"/>
        <v>0</v>
      </c>
      <c r="U50" s="100">
        <f t="shared" si="74"/>
        <v>0</v>
      </c>
      <c r="V50" s="100">
        <f t="shared" si="75"/>
        <v>2.1428571428571432</v>
      </c>
      <c r="W50" s="86">
        <f t="shared" si="91"/>
        <v>0.76</v>
      </c>
      <c r="X50" s="86">
        <f t="shared" si="76"/>
        <v>0</v>
      </c>
      <c r="Y50" s="86">
        <f t="shared" si="77"/>
        <v>0</v>
      </c>
      <c r="Z50" s="86">
        <f t="shared" si="78"/>
        <v>0.76</v>
      </c>
      <c r="AA50" s="86">
        <f t="shared" si="79"/>
        <v>0.15200000000000002</v>
      </c>
      <c r="AB50" s="86">
        <f t="shared" si="80"/>
        <v>0.22799999999999998</v>
      </c>
      <c r="AC50" s="86">
        <f>SUM(FineWood!P36:R36)+SUM(AK50:AM50)</f>
        <v>0.38</v>
      </c>
      <c r="AD50" s="86">
        <f t="shared" si="81"/>
        <v>0.76</v>
      </c>
      <c r="AE50" s="100">
        <f t="shared" si="82"/>
        <v>0.15200000000000002</v>
      </c>
      <c r="AF50" s="100">
        <f t="shared" si="83"/>
        <v>0</v>
      </c>
      <c r="AG50" s="100">
        <f t="shared" si="84"/>
        <v>0</v>
      </c>
      <c r="AH50" s="100">
        <f t="shared" si="85"/>
        <v>0.22799999999999998</v>
      </c>
      <c r="AI50" s="100">
        <f t="shared" si="86"/>
        <v>0</v>
      </c>
      <c r="AJ50" s="100">
        <f t="shared" si="87"/>
        <v>0</v>
      </c>
      <c r="AK50" s="100">
        <f t="shared" si="88"/>
        <v>0.38</v>
      </c>
      <c r="AL50" s="100">
        <f t="shared" si="89"/>
        <v>0</v>
      </c>
      <c r="AM50" s="100">
        <f t="shared" si="90"/>
        <v>0</v>
      </c>
      <c r="AN50" s="100">
        <f t="shared" si="92"/>
        <v>0.3407384</v>
      </c>
      <c r="AO50" s="100">
        <f t="shared" si="93"/>
        <v>0.51110759999999988</v>
      </c>
      <c r="AP50" s="100">
        <f t="shared" si="94"/>
        <v>0.85184599999999988</v>
      </c>
      <c r="AQ50" s="139">
        <f t="shared" si="95"/>
        <v>10.938092444729598</v>
      </c>
      <c r="AR50" s="139">
        <f t="shared" si="96"/>
        <v>16.407138667094394</v>
      </c>
      <c r="AS50" s="139">
        <f t="shared" si="97"/>
        <v>63.016244880599984</v>
      </c>
      <c r="AT50" s="114"/>
      <c r="AU50" s="114"/>
      <c r="AV50" s="114"/>
      <c r="AW50" s="114">
        <f t="shared" si="98"/>
        <v>90.361475992423976</v>
      </c>
      <c r="AX50" s="114"/>
    </row>
    <row r="51" spans="1:50" x14ac:dyDescent="0.25">
      <c r="F51" s="100" t="s">
        <v>358</v>
      </c>
      <c r="G51" s="100"/>
      <c r="H51" s="100">
        <v>1.89</v>
      </c>
      <c r="I51" s="92">
        <f t="shared" si="64"/>
        <v>0.94499999999999995</v>
      </c>
      <c r="J51" s="108">
        <v>0</v>
      </c>
      <c r="K51" s="108">
        <v>0</v>
      </c>
      <c r="L51" s="88">
        <f t="shared" si="65"/>
        <v>0.94499999999999995</v>
      </c>
      <c r="M51" s="100">
        <f t="shared" si="66"/>
        <v>2.1184065995651102</v>
      </c>
      <c r="N51" s="100">
        <f t="shared" si="67"/>
        <v>2.4404099755654691</v>
      </c>
      <c r="O51" s="100">
        <f t="shared" si="68"/>
        <v>1.0886424860000001</v>
      </c>
      <c r="P51" s="100">
        <f t="shared" si="69"/>
        <v>1.1520026306878308</v>
      </c>
      <c r="Q51" s="100">
        <f t="shared" si="70"/>
        <v>0.94499999999999995</v>
      </c>
      <c r="R51" s="100">
        <f t="shared" si="71"/>
        <v>1</v>
      </c>
      <c r="S51" s="100">
        <f t="shared" si="72"/>
        <v>0.44099999999999995</v>
      </c>
      <c r="T51" s="100">
        <f t="shared" si="73"/>
        <v>0</v>
      </c>
      <c r="U51" s="100">
        <f t="shared" si="74"/>
        <v>0</v>
      </c>
      <c r="V51" s="100">
        <f t="shared" si="75"/>
        <v>2.1428571428571428</v>
      </c>
      <c r="W51" s="86">
        <f t="shared" si="91"/>
        <v>0.94499999999999984</v>
      </c>
      <c r="X51" s="86">
        <f t="shared" si="76"/>
        <v>0</v>
      </c>
      <c r="Y51" s="86">
        <f t="shared" si="77"/>
        <v>0</v>
      </c>
      <c r="Z51" s="86">
        <f t="shared" si="78"/>
        <v>0.94499999999999984</v>
      </c>
      <c r="AA51" s="86">
        <f t="shared" si="79"/>
        <v>0.18899999999999997</v>
      </c>
      <c r="AB51" s="86">
        <f t="shared" si="80"/>
        <v>0.28349999999999992</v>
      </c>
      <c r="AC51" s="86">
        <f>SUM(FineWood!P37:R37)+SUM(AK51:AM51)</f>
        <v>0.47249999999999992</v>
      </c>
      <c r="AD51" s="86">
        <f t="shared" si="81"/>
        <v>0.94499999999999984</v>
      </c>
      <c r="AE51" s="100">
        <f t="shared" si="82"/>
        <v>0.18899999999999997</v>
      </c>
      <c r="AF51" s="100">
        <f t="shared" si="83"/>
        <v>0</v>
      </c>
      <c r="AG51" s="100">
        <f t="shared" si="84"/>
        <v>0</v>
      </c>
      <c r="AH51" s="100">
        <f t="shared" si="85"/>
        <v>0.28349999999999992</v>
      </c>
      <c r="AI51" s="100">
        <f t="shared" si="86"/>
        <v>0</v>
      </c>
      <c r="AJ51" s="100">
        <f t="shared" si="87"/>
        <v>0</v>
      </c>
      <c r="AK51" s="100">
        <f t="shared" si="88"/>
        <v>0.47249999999999992</v>
      </c>
      <c r="AL51" s="100">
        <f t="shared" si="89"/>
        <v>0</v>
      </c>
      <c r="AM51" s="100">
        <f t="shared" si="90"/>
        <v>0</v>
      </c>
      <c r="AN51" s="100">
        <f t="shared" si="92"/>
        <v>0.42368129999999993</v>
      </c>
      <c r="AO51" s="100">
        <f t="shared" si="93"/>
        <v>0.63552194999999978</v>
      </c>
      <c r="AP51" s="100">
        <f t="shared" si="94"/>
        <v>1.0592032499999997</v>
      </c>
      <c r="AQ51" s="139">
        <f t="shared" si="95"/>
        <v>13.600654421407196</v>
      </c>
      <c r="AR51" s="139">
        <f t="shared" si="96"/>
        <v>20.400981632110788</v>
      </c>
      <c r="AS51" s="139">
        <f t="shared" si="97"/>
        <v>78.355725542324976</v>
      </c>
      <c r="AT51" s="114"/>
      <c r="AU51" s="114"/>
      <c r="AV51" s="114"/>
      <c r="AW51" s="114">
        <f t="shared" si="98"/>
        <v>112.35736159584296</v>
      </c>
      <c r="AX51" s="114"/>
    </row>
    <row r="52" spans="1:50" x14ac:dyDescent="0.25">
      <c r="F52" s="100" t="s">
        <v>359</v>
      </c>
      <c r="G52" s="100"/>
      <c r="H52" s="100">
        <v>4.6900000000000004</v>
      </c>
      <c r="I52" s="92">
        <f t="shared" si="64"/>
        <v>2.3450000000000002</v>
      </c>
      <c r="J52" s="108">
        <v>0</v>
      </c>
      <c r="K52" s="108">
        <v>0</v>
      </c>
      <c r="L52" s="108">
        <f t="shared" si="65"/>
        <v>2.3450000000000002</v>
      </c>
      <c r="M52" s="96">
        <f t="shared" si="66"/>
        <v>5.2567867470689773</v>
      </c>
      <c r="N52" s="96">
        <f t="shared" si="67"/>
        <v>3.9885729023291265</v>
      </c>
      <c r="O52" s="96">
        <f t="shared" si="68"/>
        <v>1.7792624859999999</v>
      </c>
      <c r="P52" s="96">
        <f t="shared" si="69"/>
        <v>0.75874732878464812</v>
      </c>
      <c r="Q52" s="96">
        <f t="shared" si="70"/>
        <v>1.7792624859999999</v>
      </c>
      <c r="R52" s="96">
        <f t="shared" si="71"/>
        <v>0.75874732878464812</v>
      </c>
      <c r="S52" s="96">
        <f t="shared" si="72"/>
        <v>1.0943333333333334</v>
      </c>
      <c r="T52" s="96">
        <f t="shared" si="73"/>
        <v>0</v>
      </c>
      <c r="U52" s="96">
        <f t="shared" si="74"/>
        <v>0</v>
      </c>
      <c r="V52" s="96">
        <f t="shared" si="75"/>
        <v>1.6258871331099602</v>
      </c>
      <c r="W52" s="95">
        <f t="shared" si="91"/>
        <v>1.7792624859999999</v>
      </c>
      <c r="X52" s="95">
        <f t="shared" si="76"/>
        <v>0</v>
      </c>
      <c r="Y52" s="95">
        <f t="shared" si="77"/>
        <v>0</v>
      </c>
      <c r="Z52" s="95">
        <f t="shared" si="78"/>
        <v>1.7792624859999999</v>
      </c>
      <c r="AA52" s="95">
        <f t="shared" si="79"/>
        <v>0.35585249720000001</v>
      </c>
      <c r="AB52" s="95">
        <f t="shared" si="80"/>
        <v>0.53377874579999995</v>
      </c>
      <c r="AC52" s="95">
        <f>SUM(FineWood!P38:R38)+SUM(AK52:AM52)</f>
        <v>0.88963124299999996</v>
      </c>
      <c r="AD52" s="95">
        <f t="shared" si="81"/>
        <v>1.7792624859999999</v>
      </c>
      <c r="AE52" s="96">
        <f t="shared" si="82"/>
        <v>0.35585249720000001</v>
      </c>
      <c r="AF52" s="96">
        <f t="shared" si="83"/>
        <v>0</v>
      </c>
      <c r="AG52" s="96">
        <f t="shared" si="84"/>
        <v>0</v>
      </c>
      <c r="AH52" s="96">
        <f t="shared" si="85"/>
        <v>0.53377874579999995</v>
      </c>
      <c r="AI52" s="96">
        <f t="shared" si="86"/>
        <v>0</v>
      </c>
      <c r="AJ52" s="96">
        <f t="shared" si="87"/>
        <v>0</v>
      </c>
      <c r="AK52" s="96">
        <f t="shared" si="88"/>
        <v>0.88963124299999996</v>
      </c>
      <c r="AL52" s="96">
        <f t="shared" si="89"/>
        <v>0</v>
      </c>
      <c r="AM52" s="96">
        <f t="shared" si="90"/>
        <v>0</v>
      </c>
      <c r="AN52" s="100">
        <f t="shared" si="92"/>
        <v>0.79771454297323996</v>
      </c>
      <c r="AO52" s="100">
        <f t="shared" si="93"/>
        <v>1.1965718144598598</v>
      </c>
      <c r="AP52" s="100">
        <f t="shared" si="94"/>
        <v>1.9942863574330998</v>
      </c>
      <c r="AQ52" s="139">
        <f t="shared" si="95"/>
        <v>25.607549414878161</v>
      </c>
      <c r="AR52" s="139">
        <f t="shared" si="96"/>
        <v>38.411324122317239</v>
      </c>
      <c r="AS52" s="139">
        <f t="shared" si="97"/>
        <v>147.52952700610672</v>
      </c>
      <c r="AT52" s="114"/>
      <c r="AU52" s="114"/>
      <c r="AV52" s="114"/>
      <c r="AW52" s="114">
        <f t="shared" si="98"/>
        <v>211.54840054330214</v>
      </c>
      <c r="AX52" s="114"/>
    </row>
    <row r="53" spans="1:50" x14ac:dyDescent="0.25">
      <c r="F53" s="98" t="s">
        <v>360</v>
      </c>
      <c r="G53" s="98"/>
      <c r="H53" s="98">
        <v>11.66</v>
      </c>
      <c r="I53" s="92">
        <f t="shared" si="64"/>
        <v>5.83</v>
      </c>
      <c r="J53" s="108">
        <v>0</v>
      </c>
      <c r="K53" s="108">
        <v>0</v>
      </c>
      <c r="L53" s="88">
        <f t="shared" si="65"/>
        <v>5.83</v>
      </c>
      <c r="M53" s="100">
        <f t="shared" si="66"/>
        <v>13.069111614248246</v>
      </c>
      <c r="N53" s="100">
        <f t="shared" si="67"/>
        <v>7.8423927593086606</v>
      </c>
      <c r="O53" s="100">
        <f t="shared" si="68"/>
        <v>3.4984129860000004</v>
      </c>
      <c r="P53" s="100">
        <f t="shared" si="69"/>
        <v>0.60007083807890227</v>
      </c>
      <c r="Q53" s="100">
        <f t="shared" si="70"/>
        <v>3.4984129860000004</v>
      </c>
      <c r="R53" s="100">
        <f t="shared" si="71"/>
        <v>0.60007083807890227</v>
      </c>
      <c r="S53" s="100">
        <f t="shared" si="72"/>
        <v>2.7206666666666663</v>
      </c>
      <c r="T53" s="100">
        <f t="shared" si="73"/>
        <v>0</v>
      </c>
      <c r="U53" s="100">
        <f t="shared" si="74"/>
        <v>0</v>
      </c>
      <c r="V53" s="100">
        <f t="shared" si="75"/>
        <v>1.2858660815976479</v>
      </c>
      <c r="W53" s="86">
        <f t="shared" si="91"/>
        <v>3.4984129860000004</v>
      </c>
      <c r="X53" s="86">
        <f t="shared" si="76"/>
        <v>0</v>
      </c>
      <c r="Y53" s="86">
        <f t="shared" si="77"/>
        <v>0</v>
      </c>
      <c r="Z53" s="86">
        <f t="shared" si="78"/>
        <v>3.4984129860000004</v>
      </c>
      <c r="AA53" s="86">
        <f t="shared" si="79"/>
        <v>0.69968259720000014</v>
      </c>
      <c r="AB53" s="86">
        <f t="shared" si="80"/>
        <v>1.0495238958000002</v>
      </c>
      <c r="AC53" s="86">
        <f>SUM(FineWood!P39:R39)+SUM(AK53:AM53)</f>
        <v>1.7492064930000002</v>
      </c>
      <c r="AD53" s="86">
        <f t="shared" si="81"/>
        <v>3.4984129860000008</v>
      </c>
      <c r="AE53" s="100">
        <f t="shared" si="82"/>
        <v>0.69968259720000014</v>
      </c>
      <c r="AF53" s="100">
        <f t="shared" si="83"/>
        <v>0</v>
      </c>
      <c r="AG53" s="100">
        <f t="shared" si="84"/>
        <v>0</v>
      </c>
      <c r="AH53" s="100">
        <f t="shared" si="85"/>
        <v>1.0495238958000002</v>
      </c>
      <c r="AI53" s="100">
        <f t="shared" si="86"/>
        <v>0</v>
      </c>
      <c r="AJ53" s="100">
        <f t="shared" si="87"/>
        <v>0</v>
      </c>
      <c r="AK53" s="100">
        <f t="shared" si="88"/>
        <v>1.7492064930000002</v>
      </c>
      <c r="AL53" s="100">
        <f t="shared" si="89"/>
        <v>0</v>
      </c>
      <c r="AM53" s="100">
        <f t="shared" si="90"/>
        <v>0</v>
      </c>
      <c r="AN53" s="100">
        <f t="shared" si="92"/>
        <v>1.5684784781432402</v>
      </c>
      <c r="AO53" s="100">
        <f t="shared" si="93"/>
        <v>2.3527177172148601</v>
      </c>
      <c r="AP53" s="100">
        <f t="shared" si="94"/>
        <v>3.9211961953581</v>
      </c>
      <c r="AQ53" s="139">
        <f t="shared" si="95"/>
        <v>50.349953487777007</v>
      </c>
      <c r="AR53" s="139">
        <f t="shared" si="96"/>
        <v>75.524930231665508</v>
      </c>
      <c r="AS53" s="139">
        <f t="shared" si="97"/>
        <v>290.07480186743032</v>
      </c>
      <c r="AT53" s="114"/>
      <c r="AU53" s="114"/>
      <c r="AV53" s="114"/>
      <c r="AW53" s="114">
        <f t="shared" si="98"/>
        <v>415.94968558687287</v>
      </c>
      <c r="AX53" s="114"/>
    </row>
    <row r="54" spans="1:50" x14ac:dyDescent="0.25">
      <c r="F54" s="98" t="s">
        <v>361</v>
      </c>
      <c r="G54" s="98"/>
      <c r="H54" s="98">
        <v>4</v>
      </c>
      <c r="I54" s="92">
        <f t="shared" si="64"/>
        <v>2</v>
      </c>
      <c r="J54" s="108">
        <v>0</v>
      </c>
      <c r="K54" s="108">
        <v>0</v>
      </c>
      <c r="L54" s="88">
        <f t="shared" si="65"/>
        <v>2</v>
      </c>
      <c r="M54" s="100">
        <f t="shared" si="66"/>
        <v>4.4834002107198101</v>
      </c>
      <c r="N54" s="100">
        <f t="shared" si="67"/>
        <v>3.6070613239480824</v>
      </c>
      <c r="O54" s="100">
        <f t="shared" si="68"/>
        <v>1.6090739860000001</v>
      </c>
      <c r="P54" s="100">
        <f t="shared" si="69"/>
        <v>0.80453699300000003</v>
      </c>
      <c r="Q54" s="100">
        <f t="shared" si="70"/>
        <v>1.6090739860000001</v>
      </c>
      <c r="R54" s="100">
        <f t="shared" si="71"/>
        <v>0.80453699300000003</v>
      </c>
      <c r="S54" s="100">
        <f t="shared" si="72"/>
        <v>0.93333333333333324</v>
      </c>
      <c r="T54" s="100">
        <f t="shared" si="73"/>
        <v>0</v>
      </c>
      <c r="U54" s="100">
        <f t="shared" si="74"/>
        <v>0</v>
      </c>
      <c r="V54" s="100">
        <f t="shared" si="75"/>
        <v>1.7240078421428573</v>
      </c>
      <c r="W54" s="86">
        <f t="shared" si="91"/>
        <v>1.6090739860000001</v>
      </c>
      <c r="X54" s="86">
        <f t="shared" si="76"/>
        <v>0</v>
      </c>
      <c r="Y54" s="86">
        <f t="shared" si="77"/>
        <v>0</v>
      </c>
      <c r="Z54" s="86">
        <f t="shared" si="78"/>
        <v>1.6090739860000001</v>
      </c>
      <c r="AA54" s="86">
        <f t="shared" si="79"/>
        <v>0.32181479720000006</v>
      </c>
      <c r="AB54" s="86">
        <f t="shared" si="80"/>
        <v>0.48272219579999998</v>
      </c>
      <c r="AC54" s="86">
        <f>SUM(FineWood!P40:R40)+SUM(AK54:AM54)</f>
        <v>0.80453699300000003</v>
      </c>
      <c r="AD54" s="86">
        <f t="shared" si="81"/>
        <v>1.6090739860000001</v>
      </c>
      <c r="AE54" s="100">
        <f t="shared" si="82"/>
        <v>0.32181479720000006</v>
      </c>
      <c r="AF54" s="100">
        <f t="shared" si="83"/>
        <v>0</v>
      </c>
      <c r="AG54" s="100">
        <f t="shared" si="84"/>
        <v>0</v>
      </c>
      <c r="AH54" s="100">
        <f t="shared" si="85"/>
        <v>0.48272219579999998</v>
      </c>
      <c r="AI54" s="100">
        <f t="shared" si="86"/>
        <v>0</v>
      </c>
      <c r="AJ54" s="100">
        <f t="shared" si="87"/>
        <v>0</v>
      </c>
      <c r="AK54" s="100">
        <f t="shared" si="88"/>
        <v>0.80453699300000003</v>
      </c>
      <c r="AL54" s="100">
        <f t="shared" si="89"/>
        <v>0</v>
      </c>
      <c r="AM54" s="100">
        <f t="shared" si="90"/>
        <v>0</v>
      </c>
      <c r="AN54" s="100">
        <f t="shared" si="92"/>
        <v>0.72141223088324002</v>
      </c>
      <c r="AO54" s="100">
        <f t="shared" si="93"/>
        <v>1.0821183463248598</v>
      </c>
      <c r="AP54" s="100">
        <f t="shared" si="94"/>
        <v>1.8035305772080998</v>
      </c>
      <c r="AQ54" s="139">
        <f t="shared" si="95"/>
        <v>23.158157906944133</v>
      </c>
      <c r="AR54" s="139">
        <f t="shared" si="96"/>
        <v>34.737236860416196</v>
      </c>
      <c r="AS54" s="139">
        <f t="shared" si="97"/>
        <v>133.41815833260409</v>
      </c>
      <c r="AT54" s="114"/>
      <c r="AU54" s="114"/>
      <c r="AV54" s="114"/>
      <c r="AW54" s="114">
        <f t="shared" si="98"/>
        <v>191.31355309996442</v>
      </c>
      <c r="AX54" s="114"/>
    </row>
    <row r="55" spans="1:50" x14ac:dyDescent="0.25">
      <c r="F55" s="98" t="s">
        <v>362</v>
      </c>
      <c r="G55" s="98"/>
      <c r="H55" s="98">
        <v>2.23</v>
      </c>
      <c r="I55" s="92">
        <f t="shared" si="64"/>
        <v>1.115</v>
      </c>
      <c r="J55" s="108">
        <v>0</v>
      </c>
      <c r="K55" s="108">
        <v>0</v>
      </c>
      <c r="L55" s="88">
        <f t="shared" si="65"/>
        <v>1.115</v>
      </c>
      <c r="M55" s="100">
        <f t="shared" si="66"/>
        <v>2.4994956174762941</v>
      </c>
      <c r="N55" s="100">
        <f t="shared" si="67"/>
        <v>2.6284011881010558</v>
      </c>
      <c r="O55" s="100">
        <f t="shared" si="68"/>
        <v>1.1725034859999999</v>
      </c>
      <c r="P55" s="100">
        <f t="shared" si="69"/>
        <v>1.0515726331838564</v>
      </c>
      <c r="Q55" s="100">
        <f t="shared" si="70"/>
        <v>1.115</v>
      </c>
      <c r="R55" s="100">
        <f t="shared" si="71"/>
        <v>1</v>
      </c>
      <c r="S55" s="100">
        <f t="shared" si="72"/>
        <v>0.52033333333333331</v>
      </c>
      <c r="T55" s="100">
        <f t="shared" si="73"/>
        <v>0</v>
      </c>
      <c r="U55" s="100">
        <f t="shared" si="74"/>
        <v>0</v>
      </c>
      <c r="V55" s="100">
        <f t="shared" si="75"/>
        <v>2.1428571428571428</v>
      </c>
      <c r="W55" s="86">
        <f t="shared" si="91"/>
        <v>1.115</v>
      </c>
      <c r="X55" s="86">
        <f t="shared" si="76"/>
        <v>0</v>
      </c>
      <c r="Y55" s="86">
        <f t="shared" si="77"/>
        <v>0</v>
      </c>
      <c r="Z55" s="86">
        <f t="shared" si="78"/>
        <v>1.115</v>
      </c>
      <c r="AA55" s="86">
        <f t="shared" si="79"/>
        <v>0.223</v>
      </c>
      <c r="AB55" s="86">
        <f t="shared" si="80"/>
        <v>0.33449999999999996</v>
      </c>
      <c r="AC55" s="86">
        <f>SUM(FineWood!P41:R41)+SUM(AK55:AM55)</f>
        <v>0.5575</v>
      </c>
      <c r="AD55" s="86">
        <f t="shared" si="81"/>
        <v>1.115</v>
      </c>
      <c r="AE55" s="100">
        <f t="shared" si="82"/>
        <v>0.223</v>
      </c>
      <c r="AF55" s="100">
        <f t="shared" si="83"/>
        <v>0</v>
      </c>
      <c r="AG55" s="100">
        <f t="shared" si="84"/>
        <v>0</v>
      </c>
      <c r="AH55" s="100">
        <f t="shared" si="85"/>
        <v>0.33449999999999996</v>
      </c>
      <c r="AI55" s="100">
        <f t="shared" si="86"/>
        <v>0</v>
      </c>
      <c r="AJ55" s="100">
        <f t="shared" si="87"/>
        <v>0</v>
      </c>
      <c r="AK55" s="100">
        <f t="shared" si="88"/>
        <v>0.5575</v>
      </c>
      <c r="AL55" s="100">
        <f t="shared" si="89"/>
        <v>0</v>
      </c>
      <c r="AM55" s="100">
        <f t="shared" si="90"/>
        <v>0</v>
      </c>
      <c r="AN55" s="100">
        <f t="shared" si="92"/>
        <v>0.49989909999999999</v>
      </c>
      <c r="AO55" s="100">
        <f t="shared" si="93"/>
        <v>0.74984864999999989</v>
      </c>
      <c r="AP55" s="100">
        <f t="shared" si="94"/>
        <v>1.2497477499999998</v>
      </c>
      <c r="AQ55" s="139">
        <f t="shared" si="95"/>
        <v>16.0473329945704</v>
      </c>
      <c r="AR55" s="139">
        <f t="shared" si="96"/>
        <v>24.070999491855595</v>
      </c>
      <c r="AS55" s="139">
        <f t="shared" si="97"/>
        <v>92.451464528774977</v>
      </c>
      <c r="AT55" s="114"/>
      <c r="AU55" s="114"/>
      <c r="AV55" s="114"/>
      <c r="AW55" s="114">
        <f t="shared" si="98"/>
        <v>132.56979701520098</v>
      </c>
      <c r="AX55" s="114"/>
    </row>
    <row r="56" spans="1:50" x14ac:dyDescent="0.25">
      <c r="F56" s="98" t="s">
        <v>363</v>
      </c>
      <c r="G56" s="98"/>
      <c r="H56" s="98">
        <v>1.57</v>
      </c>
      <c r="I56" s="92">
        <f t="shared" si="64"/>
        <v>0.78500000000000003</v>
      </c>
      <c r="J56" s="108">
        <v>0</v>
      </c>
      <c r="K56" s="108">
        <v>0</v>
      </c>
      <c r="L56" s="88">
        <f t="shared" si="65"/>
        <v>0.78500000000000003</v>
      </c>
      <c r="M56" s="100">
        <f t="shared" si="66"/>
        <v>1.7597345827075255</v>
      </c>
      <c r="N56" s="100">
        <f t="shared" si="67"/>
        <v>2.2634770696496229</v>
      </c>
      <c r="O56" s="100">
        <f t="shared" si="68"/>
        <v>1.0097144860000002</v>
      </c>
      <c r="P56" s="100">
        <f t="shared" si="69"/>
        <v>1.2862604917197455</v>
      </c>
      <c r="Q56" s="100">
        <f t="shared" si="70"/>
        <v>0.78500000000000003</v>
      </c>
      <c r="R56" s="100">
        <f t="shared" si="71"/>
        <v>1</v>
      </c>
      <c r="S56" s="100">
        <f t="shared" si="72"/>
        <v>0.36633333333333329</v>
      </c>
      <c r="T56" s="100">
        <f t="shared" si="73"/>
        <v>0</v>
      </c>
      <c r="U56" s="100">
        <f t="shared" si="74"/>
        <v>0</v>
      </c>
      <c r="V56" s="100">
        <f t="shared" si="75"/>
        <v>2.1428571428571432</v>
      </c>
      <c r="W56" s="86">
        <f t="shared" si="91"/>
        <v>0.78500000000000003</v>
      </c>
      <c r="X56" s="86">
        <f t="shared" si="76"/>
        <v>0</v>
      </c>
      <c r="Y56" s="86">
        <f t="shared" si="77"/>
        <v>0</v>
      </c>
      <c r="Z56" s="86">
        <f t="shared" si="78"/>
        <v>0.78500000000000003</v>
      </c>
      <c r="AA56" s="86">
        <f t="shared" si="79"/>
        <v>0.15700000000000003</v>
      </c>
      <c r="AB56" s="86">
        <f t="shared" si="80"/>
        <v>0.23549999999999999</v>
      </c>
      <c r="AC56" s="86">
        <f>SUM(FineWood!P42:R42)+SUM(AK56:AM56)</f>
        <v>0.39250000000000002</v>
      </c>
      <c r="AD56" s="86">
        <f t="shared" si="81"/>
        <v>0.78500000000000003</v>
      </c>
      <c r="AE56" s="100">
        <f t="shared" si="82"/>
        <v>0.15700000000000003</v>
      </c>
      <c r="AF56" s="100">
        <f t="shared" si="83"/>
        <v>0</v>
      </c>
      <c r="AG56" s="100">
        <f t="shared" si="84"/>
        <v>0</v>
      </c>
      <c r="AH56" s="100">
        <f t="shared" si="85"/>
        <v>0.23549999999999999</v>
      </c>
      <c r="AI56" s="100">
        <f t="shared" si="86"/>
        <v>0</v>
      </c>
      <c r="AJ56" s="100">
        <f t="shared" si="87"/>
        <v>0</v>
      </c>
      <c r="AK56" s="100">
        <f t="shared" si="88"/>
        <v>0.39250000000000002</v>
      </c>
      <c r="AL56" s="100">
        <f t="shared" si="89"/>
        <v>0</v>
      </c>
      <c r="AM56" s="100">
        <f t="shared" si="90"/>
        <v>0</v>
      </c>
      <c r="AN56" s="100">
        <f t="shared" si="92"/>
        <v>0.35194690000000001</v>
      </c>
      <c r="AO56" s="100">
        <f t="shared" si="93"/>
        <v>0.52792034999999993</v>
      </c>
      <c r="AP56" s="100">
        <f t="shared" si="94"/>
        <v>0.87986724999999999</v>
      </c>
      <c r="AQ56" s="114"/>
      <c r="AR56" s="114"/>
      <c r="AS56" s="114"/>
      <c r="AT56" s="114">
        <f>AN56*$BA$3*$BG$6</f>
        <v>10.8324120914729</v>
      </c>
      <c r="AU56" s="114">
        <f>AO56*$BA$3*$BG$6</f>
        <v>16.248618137209348</v>
      </c>
      <c r="AV56" s="114">
        <f>AP56*$BA$3*$BG$6</f>
        <v>27.081030228682248</v>
      </c>
      <c r="AW56" s="114">
        <f t="shared" si="98"/>
        <v>54.162060457364497</v>
      </c>
      <c r="AX56" s="114"/>
    </row>
    <row r="57" spans="1:50" x14ac:dyDescent="0.25">
      <c r="F57" s="98" t="s">
        <v>364</v>
      </c>
      <c r="G57" s="98"/>
      <c r="H57" s="98">
        <v>4.26</v>
      </c>
      <c r="I57" s="92">
        <f t="shared" si="64"/>
        <v>2.13</v>
      </c>
      <c r="J57" s="108">
        <v>0</v>
      </c>
      <c r="K57" s="108">
        <v>0</v>
      </c>
      <c r="L57" s="88">
        <f t="shared" si="65"/>
        <v>2.13</v>
      </c>
      <c r="M57" s="100">
        <f t="shared" si="66"/>
        <v>4.7748212244165975</v>
      </c>
      <c r="N57" s="100">
        <f t="shared" si="67"/>
        <v>3.750819310004708</v>
      </c>
      <c r="O57" s="100">
        <f t="shared" si="68"/>
        <v>1.6732029860000002</v>
      </c>
      <c r="P57" s="100">
        <f t="shared" si="69"/>
        <v>0.78554130798122079</v>
      </c>
      <c r="Q57" s="100">
        <f t="shared" si="70"/>
        <v>1.6732029860000002</v>
      </c>
      <c r="R57" s="100">
        <f t="shared" si="71"/>
        <v>0.78554130798122079</v>
      </c>
      <c r="S57" s="100">
        <f t="shared" si="72"/>
        <v>0.99399999999999988</v>
      </c>
      <c r="T57" s="100">
        <f t="shared" si="73"/>
        <v>0</v>
      </c>
      <c r="U57" s="100">
        <f t="shared" si="74"/>
        <v>0</v>
      </c>
      <c r="V57" s="100">
        <f t="shared" si="75"/>
        <v>1.6833028028169017</v>
      </c>
      <c r="W57" s="86">
        <f t="shared" si="91"/>
        <v>1.6732029860000002</v>
      </c>
      <c r="X57" s="86">
        <f t="shared" si="76"/>
        <v>0</v>
      </c>
      <c r="Y57" s="86">
        <f t="shared" si="77"/>
        <v>0</v>
      </c>
      <c r="Z57" s="86">
        <f t="shared" si="78"/>
        <v>1.6732029860000002</v>
      </c>
      <c r="AA57" s="86">
        <f t="shared" si="79"/>
        <v>0.33464059720000006</v>
      </c>
      <c r="AB57" s="86">
        <f t="shared" si="80"/>
        <v>0.50196089580000003</v>
      </c>
      <c r="AC57" s="86">
        <f>SUM(FineWood!P43:R43)+SUM(AK57:AM57)</f>
        <v>0.83660149300000008</v>
      </c>
      <c r="AD57" s="86">
        <f t="shared" si="81"/>
        <v>1.6732029860000002</v>
      </c>
      <c r="AE57" s="100">
        <f t="shared" si="82"/>
        <v>0.33464059720000006</v>
      </c>
      <c r="AF57" s="100">
        <f t="shared" si="83"/>
        <v>0</v>
      </c>
      <c r="AG57" s="100">
        <f t="shared" si="84"/>
        <v>0</v>
      </c>
      <c r="AH57" s="100">
        <f t="shared" si="85"/>
        <v>0.50196089580000003</v>
      </c>
      <c r="AI57" s="100">
        <f t="shared" si="86"/>
        <v>0</v>
      </c>
      <c r="AJ57" s="100">
        <f t="shared" si="87"/>
        <v>0</v>
      </c>
      <c r="AK57" s="100">
        <f t="shared" si="88"/>
        <v>0.83660149300000008</v>
      </c>
      <c r="AL57" s="100">
        <f t="shared" si="89"/>
        <v>0</v>
      </c>
      <c r="AM57" s="100">
        <f t="shared" si="90"/>
        <v>0</v>
      </c>
      <c r="AN57" s="100">
        <f t="shared" si="92"/>
        <v>0.75016382674324011</v>
      </c>
      <c r="AO57" s="100">
        <f t="shared" si="93"/>
        <v>1.1252457401148599</v>
      </c>
      <c r="AP57" s="100">
        <f t="shared" si="94"/>
        <v>1.8754095668581001</v>
      </c>
      <c r="AQ57" s="114"/>
      <c r="AR57" s="114"/>
      <c r="AS57" s="114"/>
      <c r="AT57" s="114">
        <f t="shared" ref="AT57:AT70" si="99">AN57*$BA$3*$BG$6</f>
        <v>23.088948098133713</v>
      </c>
      <c r="AU57" s="114">
        <f t="shared" ref="AU57:AU70" si="100">AO57*$BA$3*$BG$6</f>
        <v>34.633422147200562</v>
      </c>
      <c r="AV57" s="114">
        <f t="shared" ref="AV57:AV70" si="101">AP57*$BA$3*$BG$6</f>
        <v>57.722370245334275</v>
      </c>
      <c r="AW57" s="114">
        <f t="shared" si="98"/>
        <v>115.44474049066855</v>
      </c>
      <c r="AX57" s="114"/>
    </row>
    <row r="58" spans="1:50" x14ac:dyDescent="0.25">
      <c r="F58" s="98" t="s">
        <v>365</v>
      </c>
      <c r="G58" s="98"/>
      <c r="H58" s="98">
        <v>7.84</v>
      </c>
      <c r="I58" s="92">
        <f t="shared" si="64"/>
        <v>3.92</v>
      </c>
      <c r="J58" s="108">
        <v>0</v>
      </c>
      <c r="K58" s="108">
        <v>0</v>
      </c>
      <c r="L58" s="88">
        <f t="shared" si="65"/>
        <v>3.92</v>
      </c>
      <c r="M58" s="100">
        <f t="shared" si="66"/>
        <v>8.7874644130108273</v>
      </c>
      <c r="N58" s="100">
        <f t="shared" si="67"/>
        <v>5.7302561949382413</v>
      </c>
      <c r="O58" s="100">
        <f t="shared" si="68"/>
        <v>2.5562099859999998</v>
      </c>
      <c r="P58" s="100">
        <f t="shared" si="69"/>
        <v>0.65209438418367338</v>
      </c>
      <c r="Q58" s="100">
        <f t="shared" si="70"/>
        <v>2.5562099859999998</v>
      </c>
      <c r="R58" s="100">
        <f t="shared" si="71"/>
        <v>0.65209438418367338</v>
      </c>
      <c r="S58" s="100">
        <f t="shared" si="72"/>
        <v>1.829333333333333</v>
      </c>
      <c r="T58" s="100">
        <f t="shared" si="73"/>
        <v>0</v>
      </c>
      <c r="U58" s="100">
        <f t="shared" si="74"/>
        <v>0</v>
      </c>
      <c r="V58" s="100">
        <f t="shared" si="75"/>
        <v>1.3973451089650146</v>
      </c>
      <c r="W58" s="86">
        <f t="shared" si="91"/>
        <v>2.5562099859999998</v>
      </c>
      <c r="X58" s="86">
        <f t="shared" si="76"/>
        <v>0</v>
      </c>
      <c r="Y58" s="86">
        <f t="shared" si="77"/>
        <v>0</v>
      </c>
      <c r="Z58" s="86">
        <f t="shared" si="78"/>
        <v>2.5562099859999998</v>
      </c>
      <c r="AA58" s="86">
        <f t="shared" si="79"/>
        <v>0.51124199719999996</v>
      </c>
      <c r="AB58" s="86">
        <f t="shared" si="80"/>
        <v>0.76686299579999995</v>
      </c>
      <c r="AC58" s="86">
        <f>SUM(FineWood!P44:R44)+SUM(AK58:AM58)</f>
        <v>1.2781049929999999</v>
      </c>
      <c r="AD58" s="86">
        <f t="shared" si="81"/>
        <v>2.5562099859999998</v>
      </c>
      <c r="AE58" s="100">
        <f t="shared" si="82"/>
        <v>0.51124199719999996</v>
      </c>
      <c r="AF58" s="100">
        <f t="shared" si="83"/>
        <v>0</v>
      </c>
      <c r="AG58" s="100">
        <f t="shared" si="84"/>
        <v>0</v>
      </c>
      <c r="AH58" s="100">
        <f t="shared" si="85"/>
        <v>0.76686299579999995</v>
      </c>
      <c r="AI58" s="100">
        <f t="shared" si="86"/>
        <v>0</v>
      </c>
      <c r="AJ58" s="100">
        <f t="shared" si="87"/>
        <v>0</v>
      </c>
      <c r="AK58" s="100">
        <f t="shared" si="88"/>
        <v>1.2781049929999999</v>
      </c>
      <c r="AL58" s="100">
        <f t="shared" si="89"/>
        <v>0</v>
      </c>
      <c r="AM58" s="100">
        <f t="shared" si="90"/>
        <v>0</v>
      </c>
      <c r="AN58" s="100">
        <f t="shared" si="92"/>
        <v>1.1460511851232398</v>
      </c>
      <c r="AO58" s="100">
        <f t="shared" si="93"/>
        <v>1.7190767776848597</v>
      </c>
      <c r="AP58" s="100">
        <f t="shared" si="94"/>
        <v>2.8651279628080997</v>
      </c>
      <c r="AQ58" s="114"/>
      <c r="AR58" s="114"/>
      <c r="AS58" s="114"/>
      <c r="AT58" s="114">
        <f t="shared" si="99"/>
        <v>35.273783389414227</v>
      </c>
      <c r="AU58" s="114">
        <f t="shared" si="100"/>
        <v>52.910675084121337</v>
      </c>
      <c r="AV58" s="114">
        <f t="shared" si="101"/>
        <v>88.184458473535571</v>
      </c>
      <c r="AW58" s="114">
        <f t="shared" si="98"/>
        <v>176.36891694707111</v>
      </c>
      <c r="AX58" s="114"/>
    </row>
    <row r="59" spans="1:50" x14ac:dyDescent="0.25">
      <c r="F59" s="98" t="s">
        <v>366</v>
      </c>
      <c r="G59" s="98"/>
      <c r="H59" s="98">
        <v>9</v>
      </c>
      <c r="I59" s="92">
        <f t="shared" si="64"/>
        <v>4.5</v>
      </c>
      <c r="J59" s="108">
        <v>0</v>
      </c>
      <c r="K59" s="108">
        <v>0</v>
      </c>
      <c r="L59" s="88">
        <f t="shared" si="65"/>
        <v>4.5</v>
      </c>
      <c r="M59" s="100">
        <f t="shared" si="66"/>
        <v>10.087650474119572</v>
      </c>
      <c r="N59" s="100">
        <f t="shared" si="67"/>
        <v>6.3716379788831858</v>
      </c>
      <c r="O59" s="100">
        <f t="shared" si="68"/>
        <v>2.8423239860000002</v>
      </c>
      <c r="P59" s="100">
        <f t="shared" si="69"/>
        <v>0.63162755244444446</v>
      </c>
      <c r="Q59" s="100">
        <f t="shared" si="70"/>
        <v>2.8423239860000002</v>
      </c>
      <c r="R59" s="100">
        <f t="shared" si="71"/>
        <v>0.63162755244444446</v>
      </c>
      <c r="S59" s="100">
        <f t="shared" si="72"/>
        <v>2.0999999999999996</v>
      </c>
      <c r="T59" s="100">
        <f t="shared" si="73"/>
        <v>0</v>
      </c>
      <c r="U59" s="100">
        <f t="shared" si="74"/>
        <v>0</v>
      </c>
      <c r="V59" s="100">
        <f t="shared" si="75"/>
        <v>1.3534876123809527</v>
      </c>
      <c r="W59" s="86">
        <f t="shared" si="91"/>
        <v>2.8423239860000002</v>
      </c>
      <c r="X59" s="86">
        <f t="shared" si="76"/>
        <v>0</v>
      </c>
      <c r="Y59" s="86">
        <f t="shared" si="77"/>
        <v>0</v>
      </c>
      <c r="Z59" s="86">
        <f t="shared" si="78"/>
        <v>2.8423239860000002</v>
      </c>
      <c r="AA59" s="86">
        <f t="shared" si="79"/>
        <v>0.56846479720000009</v>
      </c>
      <c r="AB59" s="86">
        <f t="shared" si="80"/>
        <v>0.85269719580000003</v>
      </c>
      <c r="AC59" s="86">
        <f>SUM(FineWood!P45:R45)+SUM(AK59:AM59)</f>
        <v>1.4211619930000001</v>
      </c>
      <c r="AD59" s="86">
        <f t="shared" si="81"/>
        <v>2.8423239860000002</v>
      </c>
      <c r="AE59" s="100">
        <f t="shared" si="82"/>
        <v>0.56846479720000009</v>
      </c>
      <c r="AF59" s="100">
        <f t="shared" si="83"/>
        <v>0</v>
      </c>
      <c r="AG59" s="100">
        <f t="shared" si="84"/>
        <v>0</v>
      </c>
      <c r="AH59" s="100">
        <f t="shared" si="85"/>
        <v>0.85269719580000003</v>
      </c>
      <c r="AI59" s="100">
        <f t="shared" si="86"/>
        <v>0</v>
      </c>
      <c r="AJ59" s="100">
        <f t="shared" si="87"/>
        <v>0</v>
      </c>
      <c r="AK59" s="100">
        <f t="shared" si="88"/>
        <v>1.4211619930000001</v>
      </c>
      <c r="AL59" s="100">
        <f t="shared" si="89"/>
        <v>0</v>
      </c>
      <c r="AM59" s="100">
        <f t="shared" si="90"/>
        <v>0</v>
      </c>
      <c r="AN59" s="100">
        <f t="shared" si="92"/>
        <v>1.27432753588324</v>
      </c>
      <c r="AO59" s="100">
        <f t="shared" si="93"/>
        <v>1.91149130382486</v>
      </c>
      <c r="AP59" s="100">
        <f t="shared" si="94"/>
        <v>3.1858188397081002</v>
      </c>
      <c r="AQ59" s="114"/>
      <c r="AR59" s="114"/>
      <c r="AS59" s="114"/>
      <c r="AT59" s="114">
        <f t="shared" si="99"/>
        <v>39.221942310611276</v>
      </c>
      <c r="AU59" s="114">
        <f t="shared" si="100"/>
        <v>58.83291346591691</v>
      </c>
      <c r="AV59" s="114">
        <f t="shared" si="101"/>
        <v>98.054855776528186</v>
      </c>
      <c r="AW59" s="114">
        <f t="shared" si="98"/>
        <v>196.10971155305637</v>
      </c>
      <c r="AX59" s="114"/>
    </row>
    <row r="60" spans="1:50" x14ac:dyDescent="0.25">
      <c r="F60" s="98" t="s">
        <v>367</v>
      </c>
      <c r="G60" s="98"/>
      <c r="H60" s="98">
        <v>1.61</v>
      </c>
      <c r="I60" s="92">
        <f t="shared" si="64"/>
        <v>0.80500000000000005</v>
      </c>
      <c r="J60" s="108">
        <v>0</v>
      </c>
      <c r="K60" s="108">
        <v>0</v>
      </c>
      <c r="L60" s="88">
        <f t="shared" si="65"/>
        <v>0.80500000000000005</v>
      </c>
      <c r="M60" s="100">
        <f t="shared" si="66"/>
        <v>1.8045685848147237</v>
      </c>
      <c r="N60" s="100">
        <f t="shared" si="67"/>
        <v>2.2855936828891039</v>
      </c>
      <c r="O60" s="100">
        <f t="shared" si="68"/>
        <v>1.0195804860000004</v>
      </c>
      <c r="P60" s="100">
        <f t="shared" si="69"/>
        <v>1.2665596099378886</v>
      </c>
      <c r="Q60" s="100">
        <f t="shared" si="70"/>
        <v>0.80500000000000005</v>
      </c>
      <c r="R60" s="100">
        <f t="shared" si="71"/>
        <v>1</v>
      </c>
      <c r="S60" s="100">
        <f t="shared" si="72"/>
        <v>0.37566666666666665</v>
      </c>
      <c r="T60" s="100">
        <f t="shared" si="73"/>
        <v>0</v>
      </c>
      <c r="U60" s="100">
        <f t="shared" si="74"/>
        <v>0</v>
      </c>
      <c r="V60" s="100">
        <f t="shared" si="75"/>
        <v>2.1428571428571432</v>
      </c>
      <c r="W60" s="86">
        <f t="shared" si="91"/>
        <v>0.80500000000000016</v>
      </c>
      <c r="X60" s="86">
        <f t="shared" si="76"/>
        <v>0</v>
      </c>
      <c r="Y60" s="86">
        <f t="shared" si="77"/>
        <v>0</v>
      </c>
      <c r="Z60" s="86">
        <f t="shared" si="78"/>
        <v>0.80500000000000016</v>
      </c>
      <c r="AA60" s="86">
        <f t="shared" si="79"/>
        <v>0.16100000000000003</v>
      </c>
      <c r="AB60" s="86">
        <f t="shared" si="80"/>
        <v>0.24150000000000005</v>
      </c>
      <c r="AC60" s="86">
        <f>SUM(FineWood!P46:R46)+SUM(AK60:AM60)</f>
        <v>0.40250000000000008</v>
      </c>
      <c r="AD60" s="86">
        <f t="shared" si="81"/>
        <v>0.80500000000000016</v>
      </c>
      <c r="AE60" s="100">
        <f t="shared" si="82"/>
        <v>0.16100000000000003</v>
      </c>
      <c r="AF60" s="100">
        <f t="shared" si="83"/>
        <v>0</v>
      </c>
      <c r="AG60" s="100">
        <f t="shared" si="84"/>
        <v>0</v>
      </c>
      <c r="AH60" s="100">
        <f t="shared" si="85"/>
        <v>0.24150000000000005</v>
      </c>
      <c r="AI60" s="100">
        <f t="shared" si="86"/>
        <v>0</v>
      </c>
      <c r="AJ60" s="100">
        <f t="shared" si="87"/>
        <v>0</v>
      </c>
      <c r="AK60" s="100">
        <f t="shared" si="88"/>
        <v>0.40250000000000008</v>
      </c>
      <c r="AL60" s="100">
        <f t="shared" si="89"/>
        <v>0</v>
      </c>
      <c r="AM60" s="100">
        <f t="shared" si="90"/>
        <v>0</v>
      </c>
      <c r="AN60" s="100">
        <f t="shared" si="92"/>
        <v>0.36091370000000006</v>
      </c>
      <c r="AO60" s="100">
        <f t="shared" si="93"/>
        <v>0.54137055000000001</v>
      </c>
      <c r="AP60" s="100">
        <f t="shared" si="94"/>
        <v>0.90228425000000012</v>
      </c>
      <c r="AQ60" s="114"/>
      <c r="AR60" s="114"/>
      <c r="AS60" s="114"/>
      <c r="AT60" s="114">
        <f t="shared" si="99"/>
        <v>11.108397112911701</v>
      </c>
      <c r="AU60" s="114">
        <f t="shared" si="100"/>
        <v>16.662595669367548</v>
      </c>
      <c r="AV60" s="114">
        <f t="shared" si="101"/>
        <v>27.770992782279254</v>
      </c>
      <c r="AW60" s="114">
        <f t="shared" si="98"/>
        <v>55.541985564558502</v>
      </c>
      <c r="AX60" s="114"/>
    </row>
    <row r="61" spans="1:50" x14ac:dyDescent="0.25">
      <c r="F61" s="98" t="s">
        <v>371</v>
      </c>
      <c r="G61" s="98"/>
      <c r="H61" s="88">
        <v>3.58</v>
      </c>
      <c r="I61" s="92">
        <f t="shared" si="64"/>
        <v>1.79</v>
      </c>
      <c r="J61" s="108">
        <v>0</v>
      </c>
      <c r="K61" s="108">
        <v>0</v>
      </c>
      <c r="L61" s="88">
        <f t="shared" si="65"/>
        <v>1.79</v>
      </c>
      <c r="M61" s="100">
        <f t="shared" si="66"/>
        <v>4.0126431885942297</v>
      </c>
      <c r="N61" s="100">
        <f t="shared" si="67"/>
        <v>3.3748368849335337</v>
      </c>
      <c r="O61" s="100">
        <f t="shared" si="68"/>
        <v>1.505480986</v>
      </c>
      <c r="P61" s="100">
        <f t="shared" si="69"/>
        <v>0.84105083016759774</v>
      </c>
      <c r="Q61" s="100">
        <f t="shared" si="70"/>
        <v>1.505480986</v>
      </c>
      <c r="R61" s="100">
        <f t="shared" si="71"/>
        <v>0.84105083016759774</v>
      </c>
      <c r="S61" s="100">
        <f t="shared" si="72"/>
        <v>0.83533333333333326</v>
      </c>
      <c r="T61" s="100">
        <f t="shared" si="73"/>
        <v>0</v>
      </c>
      <c r="U61" s="100">
        <f t="shared" si="74"/>
        <v>0</v>
      </c>
      <c r="V61" s="100">
        <f t="shared" si="75"/>
        <v>1.8022517789305668</v>
      </c>
      <c r="W61" s="86">
        <f t="shared" si="91"/>
        <v>1.505480986</v>
      </c>
      <c r="X61" s="86">
        <f t="shared" si="76"/>
        <v>0</v>
      </c>
      <c r="Y61" s="86">
        <f t="shared" si="77"/>
        <v>0</v>
      </c>
      <c r="Z61" s="86">
        <f t="shared" si="78"/>
        <v>1.505480986</v>
      </c>
      <c r="AA61" s="86">
        <f t="shared" si="79"/>
        <v>0.30109619720000003</v>
      </c>
      <c r="AB61" s="86">
        <f t="shared" si="80"/>
        <v>0.45164429579999998</v>
      </c>
      <c r="AC61" s="86">
        <f>SUM(FineWood!P47:R47)+SUM(AK61:AM61)</f>
        <v>0.75274049300000001</v>
      </c>
      <c r="AD61" s="86">
        <f t="shared" si="81"/>
        <v>1.505480986</v>
      </c>
      <c r="AE61" s="100">
        <f t="shared" si="82"/>
        <v>0.30109619720000003</v>
      </c>
      <c r="AF61" s="100">
        <f t="shared" si="83"/>
        <v>0</v>
      </c>
      <c r="AG61" s="100">
        <f t="shared" si="84"/>
        <v>0</v>
      </c>
      <c r="AH61" s="100">
        <f t="shared" si="85"/>
        <v>0.45164429579999998</v>
      </c>
      <c r="AI61" s="100">
        <f t="shared" si="86"/>
        <v>0</v>
      </c>
      <c r="AJ61" s="100">
        <f t="shared" si="87"/>
        <v>0</v>
      </c>
      <c r="AK61" s="100">
        <f t="shared" si="88"/>
        <v>0.75274049300000001</v>
      </c>
      <c r="AL61" s="100">
        <f t="shared" si="89"/>
        <v>0</v>
      </c>
      <c r="AM61" s="100">
        <f t="shared" si="90"/>
        <v>0</v>
      </c>
      <c r="AN61" s="100">
        <f t="shared" si="92"/>
        <v>0.67496734526323998</v>
      </c>
      <c r="AO61" s="100">
        <f t="shared" si="93"/>
        <v>1.0124510178948598</v>
      </c>
      <c r="AP61" s="100">
        <f t="shared" si="94"/>
        <v>1.6874183631580999</v>
      </c>
      <c r="AQ61" s="114"/>
      <c r="AR61" s="114"/>
      <c r="AS61" s="114"/>
      <c r="AT61" s="114">
        <f t="shared" si="99"/>
        <v>20.774510109845785</v>
      </c>
      <c r="AU61" s="114">
        <f t="shared" si="100"/>
        <v>31.161765164768678</v>
      </c>
      <c r="AV61" s="114">
        <f t="shared" si="101"/>
        <v>51.936275274614459</v>
      </c>
      <c r="AW61" s="114">
        <f t="shared" si="98"/>
        <v>103.87255054922892</v>
      </c>
      <c r="AX61" s="114"/>
    </row>
    <row r="62" spans="1:50" x14ac:dyDescent="0.25">
      <c r="F62" s="98" t="s">
        <v>372</v>
      </c>
      <c r="G62" s="98"/>
      <c r="H62" s="88">
        <v>9.9499999999999993</v>
      </c>
      <c r="I62" s="92">
        <f t="shared" si="64"/>
        <v>4.9749999999999996</v>
      </c>
      <c r="J62" s="108">
        <v>0</v>
      </c>
      <c r="K62" s="108">
        <v>0</v>
      </c>
      <c r="L62" s="108">
        <f t="shared" si="65"/>
        <v>4.9749999999999996</v>
      </c>
      <c r="M62" s="96">
        <f t="shared" si="66"/>
        <v>11.152458024165528</v>
      </c>
      <c r="N62" s="96">
        <f t="shared" si="67"/>
        <v>6.8969075433208555</v>
      </c>
      <c r="O62" s="96">
        <f t="shared" si="68"/>
        <v>3.0766414860000002</v>
      </c>
      <c r="P62" s="96">
        <f t="shared" si="69"/>
        <v>0.61842039919598002</v>
      </c>
      <c r="Q62" s="96">
        <f t="shared" si="70"/>
        <v>3.0766414860000002</v>
      </c>
      <c r="R62" s="96">
        <f t="shared" si="71"/>
        <v>0.61842039919598002</v>
      </c>
      <c r="S62" s="96">
        <f t="shared" si="72"/>
        <v>2.3216666666666663</v>
      </c>
      <c r="T62" s="96">
        <f t="shared" si="73"/>
        <v>0</v>
      </c>
      <c r="U62" s="96">
        <f t="shared" si="74"/>
        <v>0</v>
      </c>
      <c r="V62" s="96">
        <f t="shared" si="75"/>
        <v>1.3251865697056715</v>
      </c>
      <c r="W62" s="95">
        <f t="shared" si="91"/>
        <v>3.0766414860000002</v>
      </c>
      <c r="X62" s="95">
        <f t="shared" si="76"/>
        <v>0</v>
      </c>
      <c r="Y62" s="95">
        <f t="shared" si="77"/>
        <v>0</v>
      </c>
      <c r="Z62" s="95">
        <f t="shared" si="78"/>
        <v>3.0766414860000002</v>
      </c>
      <c r="AA62" s="95">
        <f t="shared" si="79"/>
        <v>0.61532829720000004</v>
      </c>
      <c r="AB62" s="95">
        <f t="shared" si="80"/>
        <v>0.92299244580000006</v>
      </c>
      <c r="AC62" s="95">
        <f>SUM(FineWood!P48:R48)+SUM(AK62:AM62)</f>
        <v>1.5383207430000001</v>
      </c>
      <c r="AD62" s="95">
        <f t="shared" si="81"/>
        <v>3.0766414860000002</v>
      </c>
      <c r="AE62" s="96">
        <f t="shared" si="82"/>
        <v>0.61532829720000004</v>
      </c>
      <c r="AF62" s="96">
        <f t="shared" si="83"/>
        <v>0</v>
      </c>
      <c r="AG62" s="96">
        <f t="shared" si="84"/>
        <v>0</v>
      </c>
      <c r="AH62" s="96">
        <f t="shared" si="85"/>
        <v>0.92299244580000006</v>
      </c>
      <c r="AI62" s="96">
        <f t="shared" si="86"/>
        <v>0</v>
      </c>
      <c r="AJ62" s="96">
        <f t="shared" si="87"/>
        <v>0</v>
      </c>
      <c r="AK62" s="96">
        <f t="shared" si="88"/>
        <v>1.5383207430000001</v>
      </c>
      <c r="AL62" s="96">
        <f t="shared" si="89"/>
        <v>0</v>
      </c>
      <c r="AM62" s="96">
        <f t="shared" si="90"/>
        <v>0</v>
      </c>
      <c r="AN62" s="100">
        <f t="shared" si="92"/>
        <v>1.3793814438332399</v>
      </c>
      <c r="AO62" s="100">
        <f t="shared" si="93"/>
        <v>2.0690721657498599</v>
      </c>
      <c r="AP62" s="100">
        <f t="shared" si="94"/>
        <v>3.4484536095830998</v>
      </c>
      <c r="AQ62" s="114"/>
      <c r="AR62" s="114"/>
      <c r="AS62" s="114"/>
      <c r="AT62" s="114">
        <f t="shared" si="99"/>
        <v>42.455348323660566</v>
      </c>
      <c r="AU62" s="114">
        <f t="shared" si="100"/>
        <v>63.683022485490852</v>
      </c>
      <c r="AV62" s="114">
        <f t="shared" si="101"/>
        <v>106.13837080915143</v>
      </c>
      <c r="AW62" s="114">
        <f t="shared" si="98"/>
        <v>212.27674161830282</v>
      </c>
      <c r="AX62" s="114"/>
    </row>
    <row r="63" spans="1:50" x14ac:dyDescent="0.25">
      <c r="F63" s="98" t="s">
        <v>373</v>
      </c>
      <c r="G63" s="98"/>
      <c r="H63" s="88">
        <v>19.38</v>
      </c>
      <c r="I63" s="92">
        <f t="shared" si="64"/>
        <v>9.69</v>
      </c>
      <c r="J63" s="108">
        <v>0</v>
      </c>
      <c r="K63" s="108">
        <v>0</v>
      </c>
      <c r="L63" s="108">
        <f t="shared" ref="L63:L70" si="102">SUM(I63:K63)</f>
        <v>9.69</v>
      </c>
      <c r="M63" s="96">
        <f t="shared" ref="M63:M70" si="103">L63/$P$2</f>
        <v>21.72207402093748</v>
      </c>
      <c r="N63" s="96">
        <f t="shared" ref="N63:N70" si="104">$C$5+($D$5*M63)+($E$5*$C$9)</f>
        <v>12.110899114528459</v>
      </c>
      <c r="O63" s="96">
        <f t="shared" ref="O63:O70" si="105">N63*$P$2</f>
        <v>5.4025509860000005</v>
      </c>
      <c r="P63" s="96">
        <f t="shared" ref="P63:P70" si="106">IF(M63=0,0,O63/L63)</f>
        <v>0.55753880144478851</v>
      </c>
      <c r="Q63" s="96">
        <f t="shared" ref="Q63:Q70" si="107">IF(P63&lt;=0,0,IF(O63&gt;L63,L63,O63))</f>
        <v>5.4025509860000005</v>
      </c>
      <c r="R63" s="96">
        <f t="shared" ref="R63:R70" si="108">IF(L63=0,0,Q63/L63)</f>
        <v>0.55753880144478851</v>
      </c>
      <c r="S63" s="96">
        <f t="shared" ref="S63:S70" si="109">I63*$E$17</f>
        <v>4.5219999999999994</v>
      </c>
      <c r="T63" s="96">
        <f t="shared" ref="T63:T70" si="110">J63*$E$18</f>
        <v>0</v>
      </c>
      <c r="U63" s="96">
        <f t="shared" ref="U63:U70" si="111">K63*$E$19</f>
        <v>0</v>
      </c>
      <c r="V63" s="96">
        <v>1</v>
      </c>
      <c r="W63" s="95">
        <f>S63*V63</f>
        <v>4.5219999999999994</v>
      </c>
      <c r="X63" s="95">
        <f t="shared" ref="X63:X70" si="112">T63*V63</f>
        <v>0</v>
      </c>
      <c r="Y63" s="95">
        <f t="shared" ref="Y63:Y70" si="113">U63*V63</f>
        <v>0</v>
      </c>
      <c r="Z63" s="95">
        <f t="shared" ref="Z63:Z70" si="114">SUM(W63:Y63)</f>
        <v>4.5219999999999994</v>
      </c>
      <c r="AA63" s="95">
        <f t="shared" ref="AA63:AA70" si="115">SUM(AE63:AG63)</f>
        <v>0.90439999999999987</v>
      </c>
      <c r="AB63" s="95">
        <f t="shared" ref="AB63:AB70" si="116">SUM(AH63:AJ63)</f>
        <v>1.3565999999999998</v>
      </c>
      <c r="AC63" s="95">
        <f>SUM(AK63:AM63)</f>
        <v>2.2609999999999997</v>
      </c>
      <c r="AD63" s="95">
        <f t="shared" ref="AD63:AD70" si="117">SUM(AA63:AC63)</f>
        <v>4.5219999999999994</v>
      </c>
      <c r="AE63" s="96">
        <f t="shared" si="82"/>
        <v>0.90439999999999987</v>
      </c>
      <c r="AF63" s="96">
        <f t="shared" si="83"/>
        <v>0</v>
      </c>
      <c r="AG63" s="96">
        <f t="shared" si="84"/>
        <v>0</v>
      </c>
      <c r="AH63" s="96">
        <f t="shared" si="85"/>
        <v>1.3565999999999998</v>
      </c>
      <c r="AI63" s="96">
        <f t="shared" si="86"/>
        <v>0</v>
      </c>
      <c r="AJ63" s="96">
        <f t="shared" si="87"/>
        <v>0</v>
      </c>
      <c r="AK63" s="96">
        <f t="shared" si="88"/>
        <v>2.2609999999999997</v>
      </c>
      <c r="AL63" s="96">
        <f t="shared" si="89"/>
        <v>0</v>
      </c>
      <c r="AM63" s="96">
        <f t="shared" si="90"/>
        <v>0</v>
      </c>
      <c r="AN63" s="100">
        <f t="shared" si="92"/>
        <v>2.0273934799999997</v>
      </c>
      <c r="AO63" s="100">
        <f t="shared" si="93"/>
        <v>3.0410902199999992</v>
      </c>
      <c r="AP63" s="100">
        <f t="shared" si="94"/>
        <v>5.0684836999999989</v>
      </c>
      <c r="AQ63" s="114"/>
      <c r="AR63" s="114"/>
      <c r="AS63" s="114"/>
      <c r="AT63" s="114">
        <f t="shared" si="99"/>
        <v>62.400213347312665</v>
      </c>
      <c r="AU63" s="114">
        <f t="shared" si="100"/>
        <v>93.600320020968994</v>
      </c>
      <c r="AV63" s="114">
        <f t="shared" si="101"/>
        <v>156.00053336828165</v>
      </c>
      <c r="AW63" s="114">
        <f t="shared" si="98"/>
        <v>312.0010667365633</v>
      </c>
      <c r="AX63" s="114"/>
    </row>
    <row r="64" spans="1:50" x14ac:dyDescent="0.25">
      <c r="F64" s="98" t="s">
        <v>374</v>
      </c>
      <c r="G64" s="98"/>
      <c r="H64" s="107">
        <f>11+4.5</f>
        <v>15.5</v>
      </c>
      <c r="I64" s="92">
        <f t="shared" si="64"/>
        <v>7.75</v>
      </c>
      <c r="J64" s="108">
        <v>0</v>
      </c>
      <c r="K64" s="108">
        <v>0</v>
      </c>
      <c r="L64" s="108">
        <f t="shared" si="102"/>
        <v>7.75</v>
      </c>
      <c r="M64" s="96">
        <f t="shared" si="103"/>
        <v>17.373175816539263</v>
      </c>
      <c r="N64" s="96">
        <f t="shared" si="104"/>
        <v>9.9655876302988187</v>
      </c>
      <c r="O64" s="96">
        <f t="shared" si="105"/>
        <v>4.4455489859999995</v>
      </c>
      <c r="P64" s="96">
        <f t="shared" si="106"/>
        <v>0.57361922399999998</v>
      </c>
      <c r="Q64" s="96">
        <f t="shared" si="107"/>
        <v>4.4455489859999995</v>
      </c>
      <c r="R64" s="96">
        <f t="shared" si="108"/>
        <v>0.57361922399999998</v>
      </c>
      <c r="S64" s="96">
        <f t="shared" si="109"/>
        <v>3.6166666666666663</v>
      </c>
      <c r="T64" s="96">
        <f t="shared" si="110"/>
        <v>0</v>
      </c>
      <c r="U64" s="96">
        <f t="shared" si="111"/>
        <v>0</v>
      </c>
      <c r="V64" s="96">
        <f t="shared" ref="V64:V70" si="118">Q64/SUM(S64:U64)</f>
        <v>1.2291840514285715</v>
      </c>
      <c r="W64" s="95">
        <f t="shared" ref="W64:W70" si="119">V64*S64</f>
        <v>4.4455489859999995</v>
      </c>
      <c r="X64" s="95">
        <f t="shared" si="112"/>
        <v>0</v>
      </c>
      <c r="Y64" s="95">
        <f t="shared" si="113"/>
        <v>0</v>
      </c>
      <c r="Z64" s="95">
        <f t="shared" si="114"/>
        <v>4.4455489859999995</v>
      </c>
      <c r="AA64" s="95">
        <f t="shared" si="115"/>
        <v>0.88910979719999994</v>
      </c>
      <c r="AB64" s="95">
        <f t="shared" si="116"/>
        <v>1.3336646957999998</v>
      </c>
      <c r="AC64" s="95">
        <f>SUM(FineWood!P50:R50)+SUM(AK64:AM64)</f>
        <v>2.2227744929999997</v>
      </c>
      <c r="AD64" s="95">
        <f t="shared" si="117"/>
        <v>4.4455489859999995</v>
      </c>
      <c r="AE64" s="96">
        <f t="shared" si="82"/>
        <v>0.88910979719999994</v>
      </c>
      <c r="AF64" s="96">
        <f t="shared" si="83"/>
        <v>0</v>
      </c>
      <c r="AG64" s="96">
        <f t="shared" si="84"/>
        <v>0</v>
      </c>
      <c r="AH64" s="96">
        <f t="shared" si="85"/>
        <v>1.3336646957999998</v>
      </c>
      <c r="AI64" s="96">
        <f t="shared" si="86"/>
        <v>0</v>
      </c>
      <c r="AJ64" s="96">
        <f t="shared" si="87"/>
        <v>0</v>
      </c>
      <c r="AK64" s="96">
        <f t="shared" si="88"/>
        <v>2.2227744929999997</v>
      </c>
      <c r="AL64" s="96">
        <f t="shared" si="89"/>
        <v>0</v>
      </c>
      <c r="AM64" s="96">
        <f t="shared" si="90"/>
        <v>0</v>
      </c>
      <c r="AN64" s="100">
        <f t="shared" si="92"/>
        <v>1.9931174323832397</v>
      </c>
      <c r="AO64" s="100">
        <f t="shared" si="93"/>
        <v>2.9896761485748593</v>
      </c>
      <c r="AP64" s="100">
        <f t="shared" si="94"/>
        <v>4.9827935809580985</v>
      </c>
      <c r="AQ64" s="114"/>
      <c r="AR64" s="114"/>
      <c r="AS64" s="114"/>
      <c r="AT64" s="114">
        <f t="shared" si="99"/>
        <v>61.345246610422265</v>
      </c>
      <c r="AU64" s="114">
        <f t="shared" si="100"/>
        <v>92.017869915633398</v>
      </c>
      <c r="AV64" s="114">
        <f t="shared" si="101"/>
        <v>153.36311652605565</v>
      </c>
      <c r="AW64" s="114">
        <f t="shared" si="98"/>
        <v>306.7262330521113</v>
      </c>
      <c r="AX64" s="114"/>
    </row>
    <row r="65" spans="6:50" x14ac:dyDescent="0.25">
      <c r="F65" s="98" t="s">
        <v>375</v>
      </c>
      <c r="G65" s="98"/>
      <c r="H65" s="107">
        <v>1.52</v>
      </c>
      <c r="I65" s="92">
        <f t="shared" si="64"/>
        <v>0.76</v>
      </c>
      <c r="J65" s="108">
        <v>0</v>
      </c>
      <c r="K65" s="108">
        <v>0</v>
      </c>
      <c r="L65" s="88">
        <f t="shared" si="102"/>
        <v>0.76</v>
      </c>
      <c r="M65" s="100">
        <f t="shared" si="103"/>
        <v>1.7036920800735278</v>
      </c>
      <c r="N65" s="100">
        <f t="shared" si="104"/>
        <v>2.2358313031002712</v>
      </c>
      <c r="O65" s="100">
        <f t="shared" si="105"/>
        <v>0.99738198599999994</v>
      </c>
      <c r="P65" s="100">
        <f t="shared" si="106"/>
        <v>1.3123447184210526</v>
      </c>
      <c r="Q65" s="100">
        <f t="shared" si="107"/>
        <v>0.76</v>
      </c>
      <c r="R65" s="100">
        <f t="shared" si="108"/>
        <v>1</v>
      </c>
      <c r="S65" s="100">
        <f t="shared" si="109"/>
        <v>0.35466666666666663</v>
      </c>
      <c r="T65" s="100">
        <f t="shared" si="110"/>
        <v>0</v>
      </c>
      <c r="U65" s="100">
        <f t="shared" si="111"/>
        <v>0</v>
      </c>
      <c r="V65" s="100">
        <f t="shared" si="118"/>
        <v>2.1428571428571432</v>
      </c>
      <c r="W65" s="86">
        <f t="shared" si="119"/>
        <v>0.76</v>
      </c>
      <c r="X65" s="86">
        <f t="shared" si="112"/>
        <v>0</v>
      </c>
      <c r="Y65" s="86">
        <f t="shared" si="113"/>
        <v>0</v>
      </c>
      <c r="Z65" s="86">
        <f t="shared" si="114"/>
        <v>0.76</v>
      </c>
      <c r="AA65" s="86">
        <f t="shared" si="115"/>
        <v>0.15200000000000002</v>
      </c>
      <c r="AB65" s="86">
        <f t="shared" si="116"/>
        <v>0.22799999999999998</v>
      </c>
      <c r="AC65" s="86">
        <f>SUM(FineWood!P51:R51)+SUM(AK65:AM65)</f>
        <v>0.38</v>
      </c>
      <c r="AD65" s="86">
        <f t="shared" si="117"/>
        <v>0.76</v>
      </c>
      <c r="AE65" s="100">
        <f t="shared" si="82"/>
        <v>0.15200000000000002</v>
      </c>
      <c r="AF65" s="100">
        <f t="shared" si="83"/>
        <v>0</v>
      </c>
      <c r="AG65" s="100">
        <f t="shared" si="84"/>
        <v>0</v>
      </c>
      <c r="AH65" s="100">
        <f t="shared" si="85"/>
        <v>0.22799999999999998</v>
      </c>
      <c r="AI65" s="100">
        <f t="shared" si="86"/>
        <v>0</v>
      </c>
      <c r="AJ65" s="100">
        <f t="shared" si="87"/>
        <v>0</v>
      </c>
      <c r="AK65" s="100">
        <f t="shared" si="88"/>
        <v>0.38</v>
      </c>
      <c r="AL65" s="100">
        <f t="shared" si="89"/>
        <v>0</v>
      </c>
      <c r="AM65" s="100">
        <f t="shared" si="90"/>
        <v>0</v>
      </c>
      <c r="AN65" s="100">
        <f t="shared" si="92"/>
        <v>0.3407384</v>
      </c>
      <c r="AO65" s="100">
        <f t="shared" si="93"/>
        <v>0.51110759999999988</v>
      </c>
      <c r="AP65" s="100">
        <f t="shared" si="94"/>
        <v>0.85184599999999988</v>
      </c>
      <c r="AQ65" s="114"/>
      <c r="AR65" s="114"/>
      <c r="AS65" s="114"/>
      <c r="AT65" s="114">
        <f t="shared" si="99"/>
        <v>10.487430814674399</v>
      </c>
      <c r="AU65" s="114">
        <f t="shared" si="100"/>
        <v>15.731146222011596</v>
      </c>
      <c r="AV65" s="114">
        <f t="shared" si="101"/>
        <v>26.218577036685993</v>
      </c>
      <c r="AW65" s="114">
        <f t="shared" si="98"/>
        <v>52.437154073371985</v>
      </c>
      <c r="AX65" s="114"/>
    </row>
    <row r="66" spans="6:50" x14ac:dyDescent="0.25">
      <c r="F66" s="98" t="s">
        <v>376</v>
      </c>
      <c r="G66" s="98"/>
      <c r="H66" s="88">
        <v>7.54</v>
      </c>
      <c r="I66" s="92">
        <f t="shared" si="64"/>
        <v>3.77</v>
      </c>
      <c r="J66" s="108">
        <v>0</v>
      </c>
      <c r="K66" s="108">
        <v>0</v>
      </c>
      <c r="L66" s="88">
        <f t="shared" si="102"/>
        <v>3.77</v>
      </c>
      <c r="M66" s="100">
        <f t="shared" si="103"/>
        <v>8.4512093972068421</v>
      </c>
      <c r="N66" s="100">
        <f t="shared" si="104"/>
        <v>5.5643815956421356</v>
      </c>
      <c r="O66" s="100">
        <f t="shared" si="105"/>
        <v>2.4822149860000002</v>
      </c>
      <c r="P66" s="100">
        <f t="shared" si="106"/>
        <v>0.65841246312997348</v>
      </c>
      <c r="Q66" s="100">
        <f t="shared" si="107"/>
        <v>2.4822149860000002</v>
      </c>
      <c r="R66" s="100">
        <f t="shared" si="108"/>
        <v>0.65841246312997348</v>
      </c>
      <c r="S66" s="100">
        <f t="shared" si="109"/>
        <v>1.7593333333333332</v>
      </c>
      <c r="T66" s="100">
        <f t="shared" si="110"/>
        <v>0</v>
      </c>
      <c r="U66" s="100">
        <f t="shared" si="111"/>
        <v>0</v>
      </c>
      <c r="V66" s="100">
        <f t="shared" si="118"/>
        <v>1.4108838495642291</v>
      </c>
      <c r="W66" s="86">
        <f t="shared" si="119"/>
        <v>2.4822149860000002</v>
      </c>
      <c r="X66" s="86">
        <f t="shared" si="112"/>
        <v>0</v>
      </c>
      <c r="Y66" s="86">
        <f t="shared" si="113"/>
        <v>0</v>
      </c>
      <c r="Z66" s="86">
        <f t="shared" si="114"/>
        <v>2.4822149860000002</v>
      </c>
      <c r="AA66" s="86">
        <f t="shared" si="115"/>
        <v>0.49644299720000007</v>
      </c>
      <c r="AB66" s="86">
        <f t="shared" si="116"/>
        <v>0.74466449580000005</v>
      </c>
      <c r="AC66" s="86">
        <f>SUM(FineWood!P52:R52)+SUM(AK66:AM66)</f>
        <v>1.2411074930000001</v>
      </c>
      <c r="AD66" s="86">
        <f t="shared" si="117"/>
        <v>2.4822149860000002</v>
      </c>
      <c r="AE66" s="100">
        <f t="shared" si="82"/>
        <v>0.49644299720000007</v>
      </c>
      <c r="AF66" s="100">
        <f t="shared" si="83"/>
        <v>0</v>
      </c>
      <c r="AG66" s="100">
        <f t="shared" si="84"/>
        <v>0</v>
      </c>
      <c r="AH66" s="100">
        <f t="shared" si="85"/>
        <v>0.74466449580000005</v>
      </c>
      <c r="AI66" s="100">
        <f t="shared" si="86"/>
        <v>0</v>
      </c>
      <c r="AJ66" s="100">
        <f t="shared" si="87"/>
        <v>0</v>
      </c>
      <c r="AK66" s="100">
        <f t="shared" si="88"/>
        <v>1.2411074930000001</v>
      </c>
      <c r="AL66" s="100">
        <f t="shared" si="89"/>
        <v>0</v>
      </c>
      <c r="AM66" s="100">
        <f t="shared" si="90"/>
        <v>0</v>
      </c>
      <c r="AN66" s="100">
        <f t="shared" si="92"/>
        <v>1.1128762668232401</v>
      </c>
      <c r="AO66" s="100">
        <f t="shared" si="93"/>
        <v>1.6693144002348599</v>
      </c>
      <c r="AP66" s="100">
        <f t="shared" si="94"/>
        <v>2.7821906670580998</v>
      </c>
      <c r="AQ66" s="114"/>
      <c r="AR66" s="114"/>
      <c r="AS66" s="114"/>
      <c r="AT66" s="114">
        <f t="shared" si="99"/>
        <v>34.252707806346038</v>
      </c>
      <c r="AU66" s="114">
        <f t="shared" si="100"/>
        <v>51.379061709519043</v>
      </c>
      <c r="AV66" s="114">
        <f t="shared" si="101"/>
        <v>85.631769515865059</v>
      </c>
      <c r="AW66" s="114">
        <f t="shared" si="98"/>
        <v>171.26353903173015</v>
      </c>
      <c r="AX66" s="114"/>
    </row>
    <row r="67" spans="6:50" x14ac:dyDescent="0.25">
      <c r="F67" s="98" t="s">
        <v>377</v>
      </c>
      <c r="G67" s="98"/>
      <c r="H67" s="88">
        <v>17.2</v>
      </c>
      <c r="I67" s="92">
        <f t="shared" si="64"/>
        <v>8.6</v>
      </c>
      <c r="J67" s="108">
        <v>0</v>
      </c>
      <c r="K67" s="108">
        <v>0</v>
      </c>
      <c r="L67" s="88">
        <f t="shared" si="102"/>
        <v>8.6</v>
      </c>
      <c r="M67" s="100">
        <f t="shared" si="103"/>
        <v>19.278620906095181</v>
      </c>
      <c r="N67" s="100">
        <f t="shared" si="104"/>
        <v>10.905543692976753</v>
      </c>
      <c r="O67" s="100">
        <f t="shared" si="105"/>
        <v>4.864853986</v>
      </c>
      <c r="P67" s="100">
        <f t="shared" si="106"/>
        <v>0.56568069604651161</v>
      </c>
      <c r="Q67" s="100">
        <f t="shared" si="107"/>
        <v>4.864853986</v>
      </c>
      <c r="R67" s="100">
        <f t="shared" si="108"/>
        <v>0.56568069604651161</v>
      </c>
      <c r="S67" s="100">
        <f t="shared" si="109"/>
        <v>4.0133333333333328</v>
      </c>
      <c r="T67" s="100">
        <f t="shared" si="110"/>
        <v>0</v>
      </c>
      <c r="U67" s="100">
        <f t="shared" si="111"/>
        <v>0</v>
      </c>
      <c r="V67" s="100">
        <f t="shared" si="118"/>
        <v>1.212172920099668</v>
      </c>
      <c r="W67" s="86">
        <f t="shared" si="119"/>
        <v>4.864853986</v>
      </c>
      <c r="X67" s="86">
        <f t="shared" si="112"/>
        <v>0</v>
      </c>
      <c r="Y67" s="86">
        <f t="shared" si="113"/>
        <v>0</v>
      </c>
      <c r="Z67" s="86">
        <f t="shared" si="114"/>
        <v>4.864853986</v>
      </c>
      <c r="AA67" s="86">
        <f t="shared" si="115"/>
        <v>0.97297079720000001</v>
      </c>
      <c r="AB67" s="86">
        <f t="shared" si="116"/>
        <v>1.4594561957999999</v>
      </c>
      <c r="AC67" s="86">
        <f>SUM(FineWood!P53:R53)+SUM(AK67:AM67)</f>
        <v>2.432426993</v>
      </c>
      <c r="AD67" s="86">
        <f t="shared" si="117"/>
        <v>4.864853986</v>
      </c>
      <c r="AE67" s="100">
        <f t="shared" si="82"/>
        <v>0.97297079720000001</v>
      </c>
      <c r="AF67" s="100">
        <f t="shared" si="83"/>
        <v>0</v>
      </c>
      <c r="AG67" s="100">
        <f t="shared" si="84"/>
        <v>0</v>
      </c>
      <c r="AH67" s="100">
        <f t="shared" si="85"/>
        <v>1.4594561957999999</v>
      </c>
      <c r="AI67" s="100">
        <f t="shared" si="86"/>
        <v>0</v>
      </c>
      <c r="AJ67" s="100">
        <f t="shared" si="87"/>
        <v>0</v>
      </c>
      <c r="AK67" s="100">
        <f t="shared" si="88"/>
        <v>2.432426993</v>
      </c>
      <c r="AL67" s="100">
        <f t="shared" si="89"/>
        <v>0</v>
      </c>
      <c r="AM67" s="100">
        <f t="shared" si="90"/>
        <v>0</v>
      </c>
      <c r="AN67" s="100">
        <f t="shared" si="92"/>
        <v>2.1811086360832399</v>
      </c>
      <c r="AO67" s="100">
        <f t="shared" si="93"/>
        <v>3.2716629541248592</v>
      </c>
      <c r="AP67" s="100">
        <f t="shared" si="94"/>
        <v>5.4527715902080995</v>
      </c>
      <c r="AQ67" s="114"/>
      <c r="AR67" s="114"/>
      <c r="AS67" s="114"/>
      <c r="AT67" s="114">
        <f t="shared" si="99"/>
        <v>67.131341581142081</v>
      </c>
      <c r="AU67" s="114">
        <f t="shared" si="100"/>
        <v>100.69701237171309</v>
      </c>
      <c r="AV67" s="114">
        <f t="shared" si="101"/>
        <v>167.8283539528552</v>
      </c>
      <c r="AW67" s="114">
        <f t="shared" si="98"/>
        <v>335.65670790571039</v>
      </c>
      <c r="AX67" s="114"/>
    </row>
    <row r="68" spans="6:50" x14ac:dyDescent="0.25">
      <c r="F68" s="98" t="s">
        <v>378</v>
      </c>
      <c r="G68" s="98"/>
      <c r="H68" s="88">
        <v>36.64</v>
      </c>
      <c r="I68" s="92">
        <f t="shared" si="64"/>
        <v>18.32</v>
      </c>
      <c r="J68" s="108">
        <v>0</v>
      </c>
      <c r="K68" s="108">
        <v>0</v>
      </c>
      <c r="L68" s="88">
        <f t="shared" si="102"/>
        <v>18.32</v>
      </c>
      <c r="M68" s="100">
        <f t="shared" si="103"/>
        <v>41.06794593019346</v>
      </c>
      <c r="N68" s="100">
        <f t="shared" si="104"/>
        <v>21.654217727364433</v>
      </c>
      <c r="O68" s="100">
        <f t="shared" si="105"/>
        <v>9.6597299860000003</v>
      </c>
      <c r="P68" s="100">
        <f t="shared" si="106"/>
        <v>0.52727783766375547</v>
      </c>
      <c r="Q68" s="100">
        <f t="shared" si="107"/>
        <v>9.6597299860000003</v>
      </c>
      <c r="R68" s="100">
        <f t="shared" si="108"/>
        <v>0.52727783766375547</v>
      </c>
      <c r="S68" s="100">
        <f t="shared" si="109"/>
        <v>8.5493333333333332</v>
      </c>
      <c r="T68" s="100">
        <f t="shared" si="110"/>
        <v>0</v>
      </c>
      <c r="U68" s="100">
        <f t="shared" si="111"/>
        <v>0</v>
      </c>
      <c r="V68" s="100">
        <f t="shared" si="118"/>
        <v>1.1298810807080475</v>
      </c>
      <c r="W68" s="86">
        <f t="shared" si="119"/>
        <v>9.6597299860000003</v>
      </c>
      <c r="X68" s="86">
        <f t="shared" si="112"/>
        <v>0</v>
      </c>
      <c r="Y68" s="86">
        <f t="shared" si="113"/>
        <v>0</v>
      </c>
      <c r="Z68" s="86">
        <f t="shared" si="114"/>
        <v>9.6597299860000003</v>
      </c>
      <c r="AA68" s="86">
        <f t="shared" si="115"/>
        <v>1.9319459972000002</v>
      </c>
      <c r="AB68" s="86">
        <f t="shared" si="116"/>
        <v>2.8979189958</v>
      </c>
      <c r="AC68" s="86">
        <f>SUM(FineWood!P54:R54)+SUM(AK68:AM68)</f>
        <v>4.8298649930000002</v>
      </c>
      <c r="AD68" s="86">
        <f t="shared" si="117"/>
        <v>9.6597299860000003</v>
      </c>
      <c r="AE68" s="100">
        <f t="shared" si="82"/>
        <v>1.9319459972000002</v>
      </c>
      <c r="AF68" s="100">
        <f t="shared" si="83"/>
        <v>0</v>
      </c>
      <c r="AG68" s="100">
        <f t="shared" si="84"/>
        <v>0</v>
      </c>
      <c r="AH68" s="100">
        <f t="shared" si="85"/>
        <v>2.8979189958</v>
      </c>
      <c r="AI68" s="100">
        <f t="shared" si="86"/>
        <v>0</v>
      </c>
      <c r="AJ68" s="100">
        <f t="shared" si="87"/>
        <v>0</v>
      </c>
      <c r="AK68" s="100">
        <f t="shared" si="88"/>
        <v>4.8298649930000002</v>
      </c>
      <c r="AL68" s="100">
        <f t="shared" si="89"/>
        <v>0</v>
      </c>
      <c r="AM68" s="100">
        <f t="shared" si="90"/>
        <v>0</v>
      </c>
      <c r="AN68" s="100">
        <f t="shared" si="92"/>
        <v>4.3308433419232397</v>
      </c>
      <c r="AO68" s="100">
        <f t="shared" si="93"/>
        <v>6.4962650128848596</v>
      </c>
      <c r="AP68" s="100">
        <f t="shared" si="94"/>
        <v>10.8271083548081</v>
      </c>
      <c r="AQ68" s="114"/>
      <c r="AR68" s="114"/>
      <c r="AS68" s="114"/>
      <c r="AT68" s="114">
        <f t="shared" si="99"/>
        <v>133.29703936396143</v>
      </c>
      <c r="AU68" s="114">
        <f t="shared" si="100"/>
        <v>199.94555904594219</v>
      </c>
      <c r="AV68" s="114">
        <f t="shared" si="101"/>
        <v>333.24259840990368</v>
      </c>
      <c r="AW68" s="114">
        <f t="shared" si="98"/>
        <v>666.48519681980724</v>
      </c>
      <c r="AX68" s="114"/>
    </row>
    <row r="69" spans="6:50" x14ac:dyDescent="0.25">
      <c r="F69" s="98" t="s">
        <v>379</v>
      </c>
      <c r="G69" s="98"/>
      <c r="H69" s="107">
        <v>4.9000000000000004</v>
      </c>
      <c r="I69" s="92">
        <f t="shared" si="64"/>
        <v>2.4500000000000002</v>
      </c>
      <c r="J69" s="108">
        <v>0</v>
      </c>
      <c r="K69" s="108">
        <v>0</v>
      </c>
      <c r="L69" s="88">
        <f t="shared" si="102"/>
        <v>2.4500000000000002</v>
      </c>
      <c r="M69" s="100">
        <f t="shared" si="103"/>
        <v>5.4921652581317675</v>
      </c>
      <c r="N69" s="100">
        <f t="shared" si="104"/>
        <v>4.1046851218364013</v>
      </c>
      <c r="O69" s="100">
        <f t="shared" si="105"/>
        <v>1.8310589860000002</v>
      </c>
      <c r="P69" s="100">
        <f t="shared" si="106"/>
        <v>0.74737101469387757</v>
      </c>
      <c r="Q69" s="100">
        <f t="shared" si="107"/>
        <v>1.8310589860000002</v>
      </c>
      <c r="R69" s="100">
        <f t="shared" si="108"/>
        <v>0.74737101469387757</v>
      </c>
      <c r="S69" s="100">
        <f t="shared" si="109"/>
        <v>1.1433333333333333</v>
      </c>
      <c r="T69" s="100">
        <f t="shared" si="110"/>
        <v>0</v>
      </c>
      <c r="U69" s="100">
        <f t="shared" si="111"/>
        <v>0</v>
      </c>
      <c r="V69" s="100">
        <f t="shared" si="118"/>
        <v>1.6015093172011663</v>
      </c>
      <c r="W69" s="86">
        <f t="shared" si="119"/>
        <v>1.8310589860000002</v>
      </c>
      <c r="X69" s="86">
        <f t="shared" si="112"/>
        <v>0</v>
      </c>
      <c r="Y69" s="86">
        <f t="shared" si="113"/>
        <v>0</v>
      </c>
      <c r="Z69" s="86">
        <f t="shared" si="114"/>
        <v>1.8310589860000002</v>
      </c>
      <c r="AA69" s="86">
        <f t="shared" si="115"/>
        <v>0.36621179720000008</v>
      </c>
      <c r="AB69" s="86">
        <f t="shared" si="116"/>
        <v>0.54931769580000001</v>
      </c>
      <c r="AC69" s="86">
        <f>SUM(FineWood!P55:R55)+SUM(AK69:AM69)</f>
        <v>0.91552949300000008</v>
      </c>
      <c r="AD69" s="86">
        <f t="shared" si="117"/>
        <v>1.8310589860000002</v>
      </c>
      <c r="AE69" s="100">
        <f t="shared" si="82"/>
        <v>0.36621179720000008</v>
      </c>
      <c r="AF69" s="100">
        <f t="shared" si="83"/>
        <v>0</v>
      </c>
      <c r="AG69" s="100">
        <f t="shared" si="84"/>
        <v>0</v>
      </c>
      <c r="AH69" s="100">
        <f t="shared" si="85"/>
        <v>0.54931769580000001</v>
      </c>
      <c r="AI69" s="100">
        <f t="shared" si="86"/>
        <v>0</v>
      </c>
      <c r="AJ69" s="100">
        <f t="shared" si="87"/>
        <v>0</v>
      </c>
      <c r="AK69" s="100">
        <f t="shared" si="88"/>
        <v>0.91552949300000008</v>
      </c>
      <c r="AL69" s="100">
        <f t="shared" si="89"/>
        <v>0</v>
      </c>
      <c r="AM69" s="100">
        <f t="shared" si="90"/>
        <v>0</v>
      </c>
      <c r="AN69" s="100">
        <f t="shared" si="92"/>
        <v>0.82093698578324015</v>
      </c>
      <c r="AO69" s="100">
        <f t="shared" si="93"/>
        <v>1.2314054786748598</v>
      </c>
      <c r="AP69" s="100">
        <f t="shared" si="94"/>
        <v>2.0523424644580999</v>
      </c>
      <c r="AQ69" s="114"/>
      <c r="AR69" s="114"/>
      <c r="AS69" s="114"/>
      <c r="AT69" s="114">
        <f t="shared" si="99"/>
        <v>25.267242675345873</v>
      </c>
      <c r="AU69" s="114">
        <f t="shared" si="100"/>
        <v>37.900864013018797</v>
      </c>
      <c r="AV69" s="114">
        <f t="shared" si="101"/>
        <v>63.168106688364666</v>
      </c>
      <c r="AW69" s="114">
        <f t="shared" si="98"/>
        <v>126.33621337672935</v>
      </c>
      <c r="AX69" s="114"/>
    </row>
    <row r="70" spans="6:50" x14ac:dyDescent="0.25">
      <c r="F70" s="98" t="s">
        <v>380</v>
      </c>
      <c r="G70" s="98"/>
      <c r="H70" s="107">
        <v>0.94</v>
      </c>
      <c r="I70" s="92">
        <f t="shared" si="64"/>
        <v>0.47</v>
      </c>
      <c r="J70" s="108">
        <v>0</v>
      </c>
      <c r="K70" s="108">
        <v>0</v>
      </c>
      <c r="L70" s="88">
        <f t="shared" si="102"/>
        <v>0.47</v>
      </c>
      <c r="M70" s="100">
        <f t="shared" si="103"/>
        <v>1.0535990495191554</v>
      </c>
      <c r="N70" s="100">
        <f t="shared" si="104"/>
        <v>1.9151404111277996</v>
      </c>
      <c r="O70" s="100">
        <f t="shared" si="105"/>
        <v>0.85432498600000006</v>
      </c>
      <c r="P70" s="100">
        <f t="shared" si="106"/>
        <v>1.817712736170213</v>
      </c>
      <c r="Q70" s="100">
        <f t="shared" si="107"/>
        <v>0.47</v>
      </c>
      <c r="R70" s="100">
        <f t="shared" si="108"/>
        <v>1</v>
      </c>
      <c r="S70" s="100">
        <f t="shared" si="109"/>
        <v>0.2193333333333333</v>
      </c>
      <c r="T70" s="100">
        <f t="shared" si="110"/>
        <v>0</v>
      </c>
      <c r="U70" s="100">
        <f t="shared" si="111"/>
        <v>0</v>
      </c>
      <c r="V70" s="100">
        <f t="shared" si="118"/>
        <v>2.1428571428571432</v>
      </c>
      <c r="W70" s="86">
        <f t="shared" si="119"/>
        <v>0.47000000000000003</v>
      </c>
      <c r="X70" s="86">
        <f t="shared" si="112"/>
        <v>0</v>
      </c>
      <c r="Y70" s="86">
        <f t="shared" si="113"/>
        <v>0</v>
      </c>
      <c r="Z70" s="86">
        <f t="shared" si="114"/>
        <v>0.47000000000000003</v>
      </c>
      <c r="AA70" s="86">
        <f t="shared" si="115"/>
        <v>9.4000000000000014E-2</v>
      </c>
      <c r="AB70" s="86">
        <f t="shared" si="116"/>
        <v>0.14100000000000001</v>
      </c>
      <c r="AC70" s="86">
        <f>SUM(FineWood!P56:R56)+SUM(AK70:AM70)</f>
        <v>0.23500000000000001</v>
      </c>
      <c r="AD70" s="86">
        <f t="shared" si="117"/>
        <v>0.47000000000000008</v>
      </c>
      <c r="AE70" s="100">
        <f t="shared" si="82"/>
        <v>9.4000000000000014E-2</v>
      </c>
      <c r="AF70" s="100">
        <f t="shared" si="83"/>
        <v>0</v>
      </c>
      <c r="AG70" s="100">
        <f t="shared" si="84"/>
        <v>0</v>
      </c>
      <c r="AH70" s="100">
        <f t="shared" si="85"/>
        <v>0.14100000000000001</v>
      </c>
      <c r="AI70" s="100">
        <f t="shared" si="86"/>
        <v>0</v>
      </c>
      <c r="AJ70" s="100">
        <f t="shared" si="87"/>
        <v>0</v>
      </c>
      <c r="AK70" s="100">
        <f t="shared" si="88"/>
        <v>0.23500000000000001</v>
      </c>
      <c r="AL70" s="100">
        <f t="shared" si="89"/>
        <v>0</v>
      </c>
      <c r="AM70" s="100">
        <f t="shared" si="90"/>
        <v>0</v>
      </c>
      <c r="AN70" s="100">
        <f t="shared" si="92"/>
        <v>0.21071980000000001</v>
      </c>
      <c r="AO70" s="100">
        <f t="shared" si="93"/>
        <v>0.31607970000000002</v>
      </c>
      <c r="AP70" s="100">
        <f t="shared" si="94"/>
        <v>0.52679949999999998</v>
      </c>
      <c r="AQ70" s="114"/>
      <c r="AR70" s="114"/>
      <c r="AS70" s="114"/>
      <c r="AT70" s="114">
        <f t="shared" si="99"/>
        <v>6.4856480038118001</v>
      </c>
      <c r="AU70" s="114">
        <f t="shared" si="100"/>
        <v>9.7284720057177001</v>
      </c>
      <c r="AV70" s="114">
        <f t="shared" si="101"/>
        <v>16.214120009529498</v>
      </c>
      <c r="AW70" s="114">
        <f t="shared" si="98"/>
        <v>32.428240019059004</v>
      </c>
      <c r="AX70" s="114"/>
    </row>
    <row r="71" spans="6:50" x14ac:dyDescent="0.25">
      <c r="AX71" s="11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3"/>
  <sheetViews>
    <sheetView tabSelected="1" topLeftCell="A67" zoomScaleNormal="100" workbookViewId="0">
      <selection activeCell="G81" sqref="G81:AF83"/>
    </sheetView>
  </sheetViews>
  <sheetFormatPr defaultColWidth="8.7109375" defaultRowHeight="15" x14ac:dyDescent="0.25"/>
  <cols>
    <col min="1" max="1" width="11.28515625" style="97" bestFit="1" customWidth="1"/>
    <col min="2" max="2" width="11.28515625" style="97" customWidth="1"/>
    <col min="3" max="3" width="8.5703125" style="97"/>
    <col min="4" max="4" width="2.5703125" style="97" customWidth="1"/>
    <col min="5" max="5" width="8.5703125" style="97"/>
    <col min="6" max="6" width="7.5703125" style="97" customWidth="1"/>
    <col min="7" max="7" width="5.85546875" style="97" customWidth="1"/>
    <col min="8" max="8" width="8.5703125" style="97"/>
    <col min="9" max="9" width="9.85546875" style="97"/>
    <col min="10" max="10" width="8.5703125" style="97"/>
    <col min="11" max="11" width="6.42578125" style="97"/>
    <col min="12" max="12" width="9.7109375" style="97"/>
    <col min="13" max="13" width="5.5703125" style="97" customWidth="1"/>
    <col min="14" max="19" width="8.5703125" style="97"/>
    <col min="20" max="20" width="9.85546875" style="97"/>
    <col min="21" max="22" width="8.7109375" style="97" customWidth="1"/>
    <col min="23" max="23" width="8.5703125" style="97"/>
    <col min="24" max="25" width="8.7109375" style="97" customWidth="1"/>
    <col min="26" max="26" width="8.5703125" style="97"/>
    <col min="27" max="28" width="8.7109375" style="97" customWidth="1"/>
    <col min="29" max="29" width="2.28515625" style="97" customWidth="1"/>
    <col min="30" max="1026" width="8.5703125" style="97"/>
    <col min="1027" max="16384" width="8.7109375" style="97"/>
  </cols>
  <sheetData>
    <row r="1" spans="1:35" x14ac:dyDescent="0.25">
      <c r="A1" s="116" t="s">
        <v>232</v>
      </c>
      <c r="B1" s="116"/>
      <c r="L1" s="110" t="s">
        <v>387</v>
      </c>
      <c r="M1" s="110"/>
      <c r="N1" s="110"/>
      <c r="O1" s="110" t="s">
        <v>389</v>
      </c>
      <c r="P1" s="110"/>
      <c r="Q1" s="110"/>
      <c r="R1" s="83" t="s">
        <v>397</v>
      </c>
      <c r="S1" s="83" t="s">
        <v>417</v>
      </c>
      <c r="U1" s="97" t="s">
        <v>431</v>
      </c>
    </row>
    <row r="2" spans="1:35" x14ac:dyDescent="0.25">
      <c r="C2" s="117" t="s">
        <v>233</v>
      </c>
      <c r="D2" s="97" t="s">
        <v>234</v>
      </c>
      <c r="E2" s="97" t="s">
        <v>154</v>
      </c>
      <c r="F2" s="97" t="s">
        <v>235</v>
      </c>
      <c r="L2" s="111" t="s">
        <v>390</v>
      </c>
      <c r="M2" s="111" t="s">
        <v>41</v>
      </c>
      <c r="N2" s="111" t="s">
        <v>42</v>
      </c>
      <c r="O2" s="111" t="s">
        <v>390</v>
      </c>
      <c r="P2" s="111" t="s">
        <v>41</v>
      </c>
      <c r="Q2" s="111" t="s">
        <v>42</v>
      </c>
      <c r="R2" s="111" t="s">
        <v>390</v>
      </c>
      <c r="S2" s="111" t="s">
        <v>390</v>
      </c>
      <c r="U2" s="97">
        <v>2241.6999999999998</v>
      </c>
    </row>
    <row r="3" spans="1:35" x14ac:dyDescent="0.25">
      <c r="C3" s="117" t="s">
        <v>236</v>
      </c>
      <c r="D3" s="97">
        <v>0.9</v>
      </c>
      <c r="E3" s="97">
        <v>0.1</v>
      </c>
      <c r="F3" s="97">
        <v>0</v>
      </c>
      <c r="L3" s="81">
        <v>15.3</v>
      </c>
      <c r="M3" s="81">
        <v>13.73</v>
      </c>
      <c r="N3" s="81">
        <v>25.38</v>
      </c>
      <c r="O3" s="81">
        <v>29.43</v>
      </c>
      <c r="P3" s="81">
        <v>17.559999999999999</v>
      </c>
      <c r="Q3" s="81">
        <v>49.72</v>
      </c>
      <c r="R3" s="81">
        <v>14.32</v>
      </c>
      <c r="S3">
        <v>21.5</v>
      </c>
      <c r="U3" s="97" t="s">
        <v>428</v>
      </c>
    </row>
    <row r="4" spans="1:35" x14ac:dyDescent="0.25">
      <c r="C4" s="117" t="s">
        <v>237</v>
      </c>
      <c r="D4" s="97">
        <v>0.95</v>
      </c>
      <c r="E4" s="97">
        <v>0.05</v>
      </c>
      <c r="F4" s="97">
        <v>0</v>
      </c>
      <c r="L4" s="81">
        <v>7.45</v>
      </c>
      <c r="M4" s="81">
        <v>5.18</v>
      </c>
      <c r="N4" s="81">
        <v>11.4</v>
      </c>
      <c r="O4" s="81">
        <v>27.88</v>
      </c>
      <c r="P4" s="81">
        <v>11.26</v>
      </c>
      <c r="Q4" s="81">
        <v>32.700000000000003</v>
      </c>
      <c r="R4" s="81">
        <v>14.09</v>
      </c>
      <c r="U4" s="97">
        <v>1E-3</v>
      </c>
    </row>
    <row r="5" spans="1:35" ht="15.75" thickBot="1" x14ac:dyDescent="0.3">
      <c r="C5" s="117" t="s">
        <v>238</v>
      </c>
      <c r="D5" s="97">
        <v>0.95</v>
      </c>
      <c r="E5" s="97">
        <v>0.05</v>
      </c>
      <c r="F5" s="97">
        <v>0</v>
      </c>
      <c r="U5" s="97" t="s">
        <v>430</v>
      </c>
    </row>
    <row r="6" spans="1:35" ht="15.75" thickBot="1" x14ac:dyDescent="0.3">
      <c r="U6" s="136">
        <f>U2*U4</f>
        <v>2.2416999999999998</v>
      </c>
    </row>
    <row r="7" spans="1:35" x14ac:dyDescent="0.25">
      <c r="F7" s="115" t="s">
        <v>239</v>
      </c>
      <c r="G7" s="115" t="s">
        <v>162</v>
      </c>
    </row>
    <row r="8" spans="1:35" x14ac:dyDescent="0.25">
      <c r="E8" s="97" t="s">
        <v>236</v>
      </c>
      <c r="F8" s="97" t="s">
        <v>240</v>
      </c>
      <c r="G8" s="97">
        <v>0.69179999999999997</v>
      </c>
      <c r="H8" s="115"/>
    </row>
    <row r="9" spans="1:35" x14ac:dyDescent="0.25">
      <c r="AD9" s="97" t="s">
        <v>404</v>
      </c>
      <c r="AG9" s="97" t="s">
        <v>404</v>
      </c>
    </row>
    <row r="10" spans="1:35" x14ac:dyDescent="0.25">
      <c r="C10" s="97" t="s">
        <v>241</v>
      </c>
      <c r="E10" s="115" t="s">
        <v>242</v>
      </c>
      <c r="I10" s="97">
        <v>0.44608999999999999</v>
      </c>
      <c r="J10" s="97" t="s">
        <v>83</v>
      </c>
      <c r="L10" s="115" t="s">
        <v>243</v>
      </c>
      <c r="M10" s="97" t="s">
        <v>83</v>
      </c>
      <c r="N10" s="115" t="s">
        <v>244</v>
      </c>
      <c r="O10" s="97" t="s">
        <v>83</v>
      </c>
      <c r="P10" s="97" t="s">
        <v>83</v>
      </c>
      <c r="Q10" s="97" t="s">
        <v>83</v>
      </c>
      <c r="R10" s="97" t="s">
        <v>83</v>
      </c>
      <c r="S10" s="97" t="s">
        <v>83</v>
      </c>
      <c r="T10" s="97" t="s">
        <v>45</v>
      </c>
      <c r="W10" s="97" t="s">
        <v>46</v>
      </c>
      <c r="Z10" s="97" t="s">
        <v>47</v>
      </c>
      <c r="AD10" s="97" t="s">
        <v>236</v>
      </c>
      <c r="AG10" s="97" t="s">
        <v>418</v>
      </c>
    </row>
    <row r="11" spans="1:35" x14ac:dyDescent="0.25">
      <c r="A11" s="115" t="s">
        <v>416</v>
      </c>
      <c r="B11" s="115"/>
      <c r="C11" s="97" t="s">
        <v>245</v>
      </c>
      <c r="E11" s="97" t="s">
        <v>100</v>
      </c>
      <c r="F11" s="97" t="s">
        <v>101</v>
      </c>
      <c r="G11" s="97" t="s">
        <v>103</v>
      </c>
      <c r="H11" s="97" t="s">
        <v>100</v>
      </c>
      <c r="I11" s="97" t="s">
        <v>104</v>
      </c>
      <c r="J11" s="118" t="s">
        <v>36</v>
      </c>
      <c r="K11" s="97" t="s">
        <v>105</v>
      </c>
      <c r="L11" s="97" t="s">
        <v>100</v>
      </c>
      <c r="M11" s="118" t="s">
        <v>37</v>
      </c>
      <c r="N11" s="97" t="s">
        <v>100</v>
      </c>
      <c r="O11" s="118" t="s">
        <v>38</v>
      </c>
      <c r="P11" s="118" t="s">
        <v>15</v>
      </c>
      <c r="Q11" s="118" t="s">
        <v>19</v>
      </c>
      <c r="R11" s="118" t="s">
        <v>23</v>
      </c>
      <c r="S11" s="118" t="s">
        <v>27</v>
      </c>
      <c r="T11" s="97" t="s">
        <v>246</v>
      </c>
      <c r="U11" s="97" t="s">
        <v>247</v>
      </c>
      <c r="V11" s="97" t="s">
        <v>248</v>
      </c>
      <c r="W11" s="97" t="s">
        <v>249</v>
      </c>
      <c r="X11" s="97" t="s">
        <v>250</v>
      </c>
      <c r="Y11" s="97" t="s">
        <v>251</v>
      </c>
      <c r="Z11" s="97" t="s">
        <v>252</v>
      </c>
      <c r="AA11" s="97" t="s">
        <v>253</v>
      </c>
      <c r="AB11" s="97" t="s">
        <v>254</v>
      </c>
      <c r="AD11" s="97" t="s">
        <v>412</v>
      </c>
      <c r="AE11" s="97" t="s">
        <v>413</v>
      </c>
      <c r="AF11" s="97" t="s">
        <v>415</v>
      </c>
      <c r="AG11" s="97" t="s">
        <v>412</v>
      </c>
      <c r="AH11" s="97" t="s">
        <v>413</v>
      </c>
      <c r="AI11" s="97" t="s">
        <v>415</v>
      </c>
    </row>
    <row r="12" spans="1:35" s="118" customFormat="1" x14ac:dyDescent="0.25">
      <c r="A12" s="97" t="s">
        <v>348</v>
      </c>
      <c r="B12" s="88" t="s">
        <v>405</v>
      </c>
      <c r="C12">
        <v>6.47</v>
      </c>
      <c r="D12" s="119"/>
      <c r="E12" s="118">
        <f>C12</f>
        <v>6.47</v>
      </c>
      <c r="F12" s="120">
        <f>E12/$G$92</f>
        <v>14.503799681678585</v>
      </c>
      <c r="G12" s="120">
        <f t="shared" ref="G12:G32" si="0">$G$8*F12</f>
        <v>10.033728619785244</v>
      </c>
      <c r="H12" s="120">
        <f t="shared" ref="H12:H41" si="1">G12*$I$48</f>
        <v>4.4759459999999995</v>
      </c>
      <c r="I12" s="120">
        <f t="shared" ref="I12:I32" si="2">IF(F12=0,0,H12/E12)</f>
        <v>0.69179999999999997</v>
      </c>
      <c r="J12" s="120">
        <f t="shared" ref="J12:J32" si="3">IF(E12=0,0,H12)</f>
        <v>4.4759459999999995</v>
      </c>
      <c r="K12" s="120">
        <f t="shared" ref="K12:K32" si="4">IF(J12=0,0,J12/E12)</f>
        <v>0.69179999999999997</v>
      </c>
      <c r="L12" s="118">
        <v>0</v>
      </c>
      <c r="M12" s="120">
        <f t="shared" ref="M12:M32" si="5">K12*L12</f>
        <v>0</v>
      </c>
      <c r="N12" s="118">
        <v>0</v>
      </c>
      <c r="O12" s="120">
        <f>K12*N12</f>
        <v>0</v>
      </c>
      <c r="P12" s="120">
        <f t="shared" ref="P12:P32" si="6">SUM(J12,M12,O12)</f>
        <v>4.4759459999999995</v>
      </c>
      <c r="Q12" s="120">
        <f t="shared" ref="Q12:Q32" si="7">SUM(T12:V12)</f>
        <v>4.0283514</v>
      </c>
      <c r="R12" s="120">
        <f t="shared" ref="R12:R32" si="8">SUM(W12:Y12)</f>
        <v>0.44759459999999995</v>
      </c>
      <c r="S12" s="120">
        <f t="shared" ref="S12:S32" si="9">SUM(Z12:AB12)</f>
        <v>0</v>
      </c>
      <c r="T12" s="120">
        <f t="shared" ref="T12:T41" si="10">$D$3*J12</f>
        <v>4.0283514</v>
      </c>
      <c r="U12" s="120">
        <f t="shared" ref="U12:U41" si="11">$D$4*M12</f>
        <v>0</v>
      </c>
      <c r="V12" s="120">
        <f t="shared" ref="V12:V41" si="12">$D$5*O12</f>
        <v>0</v>
      </c>
      <c r="W12" s="120">
        <f t="shared" ref="W12:W41" si="13">$E$3*J12</f>
        <v>0.44759459999999995</v>
      </c>
      <c r="X12" s="120">
        <f t="shared" ref="X12:X41" si="14">$E$4*M12</f>
        <v>0</v>
      </c>
      <c r="Y12" s="120">
        <f t="shared" ref="Y12:Y41" si="15">$E$5*O12</f>
        <v>0</v>
      </c>
      <c r="Z12" s="120">
        <f t="shared" ref="Z12:Z41" si="16">$F$3*J12</f>
        <v>0</v>
      </c>
      <c r="AA12" s="120">
        <f t="shared" ref="AA12:AA41" si="17">$F$4*M12</f>
        <v>0</v>
      </c>
      <c r="AB12" s="120">
        <f t="shared" ref="AB12:AB41" si="18">$F$5*O12</f>
        <v>0</v>
      </c>
      <c r="AD12" s="119">
        <f>T12*$R$3*$U$6</f>
        <v>129.31468837400161</v>
      </c>
      <c r="AE12" s="119">
        <f>W12*$R$3*$U$6</f>
        <v>14.368298708222397</v>
      </c>
      <c r="AF12" s="119">
        <f>AD12+AE12</f>
        <v>143.682987082224</v>
      </c>
      <c r="AG12" s="119">
        <f>AD12+AD50+AD94</f>
        <v>129.31468837400161</v>
      </c>
      <c r="AH12" s="119">
        <f t="shared" ref="AH12:AI12" si="19">AE12+AE50+AE94</f>
        <v>14.368298708222397</v>
      </c>
      <c r="AI12" s="119">
        <f t="shared" si="19"/>
        <v>143.682987082224</v>
      </c>
    </row>
    <row r="13" spans="1:35" s="118" customFormat="1" x14ac:dyDescent="0.25">
      <c r="A13" s="97" t="s">
        <v>349</v>
      </c>
      <c r="B13" s="88"/>
      <c r="C13">
        <v>9.32</v>
      </c>
      <c r="D13" s="119"/>
      <c r="E13" s="118">
        <f t="shared" ref="E13:E26" si="20">C13</f>
        <v>9.32</v>
      </c>
      <c r="F13" s="120">
        <f>E13/$G$92</f>
        <v>20.892644981954316</v>
      </c>
      <c r="G13" s="120">
        <f>$G$8*F13</f>
        <v>14.453531798515995</v>
      </c>
      <c r="H13" s="120">
        <f t="shared" si="1"/>
        <v>6.4475759999999998</v>
      </c>
      <c r="I13" s="120">
        <f t="shared" si="2"/>
        <v>0.69179999999999997</v>
      </c>
      <c r="J13" s="120">
        <f t="shared" si="3"/>
        <v>6.4475759999999998</v>
      </c>
      <c r="K13" s="120">
        <f t="shared" si="4"/>
        <v>0.69179999999999997</v>
      </c>
      <c r="L13" s="118">
        <v>0</v>
      </c>
      <c r="M13" s="120">
        <f t="shared" si="5"/>
        <v>0</v>
      </c>
      <c r="N13" s="118">
        <v>0</v>
      </c>
      <c r="O13" s="120">
        <f t="shared" ref="O13:O32" si="21">K13*N13</f>
        <v>0</v>
      </c>
      <c r="P13" s="120">
        <f t="shared" si="6"/>
        <v>6.4475759999999998</v>
      </c>
      <c r="Q13" s="120">
        <f t="shared" si="7"/>
        <v>5.8028183999999996</v>
      </c>
      <c r="R13" s="120">
        <f t="shared" si="8"/>
        <v>0.64475760000000004</v>
      </c>
      <c r="S13" s="120">
        <f t="shared" si="9"/>
        <v>0</v>
      </c>
      <c r="T13" s="120">
        <f t="shared" si="10"/>
        <v>5.8028183999999996</v>
      </c>
      <c r="U13" s="120">
        <f t="shared" si="11"/>
        <v>0</v>
      </c>
      <c r="V13" s="120">
        <f t="shared" si="12"/>
        <v>0</v>
      </c>
      <c r="W13" s="120">
        <f t="shared" si="13"/>
        <v>0.64475760000000004</v>
      </c>
      <c r="X13" s="120">
        <f t="shared" si="14"/>
        <v>0</v>
      </c>
      <c r="Y13" s="120">
        <f t="shared" si="15"/>
        <v>0</v>
      </c>
      <c r="Z13" s="120">
        <f t="shared" si="16"/>
        <v>0</v>
      </c>
      <c r="AA13" s="120">
        <f t="shared" si="17"/>
        <v>0</v>
      </c>
      <c r="AB13" s="120">
        <f t="shared" si="18"/>
        <v>0</v>
      </c>
      <c r="AD13" s="119">
        <f t="shared" ref="AD13:AD41" si="22">T13*$R$3*$U$6</f>
        <v>186.27710906424957</v>
      </c>
      <c r="AE13" s="119">
        <f t="shared" ref="AE13:AE41" si="23">W13*$R$3*$U$6</f>
        <v>20.697456562694398</v>
      </c>
      <c r="AF13" s="119">
        <f t="shared" ref="AF13:AF41" si="24">AD13+AE13</f>
        <v>206.97456562694396</v>
      </c>
      <c r="AG13" s="119">
        <f>AD13+AD51+AD95</f>
        <v>186.27710906424957</v>
      </c>
      <c r="AH13" s="119">
        <f>AE13+AE51+AE95</f>
        <v>20.697456562694398</v>
      </c>
      <c r="AI13" s="119">
        <f>AF13+AF51+AF95</f>
        <v>206.97456562694396</v>
      </c>
    </row>
    <row r="14" spans="1:35" x14ac:dyDescent="0.25">
      <c r="A14" s="97" t="s">
        <v>350</v>
      </c>
      <c r="B14" s="88"/>
      <c r="C14">
        <v>13.28</v>
      </c>
      <c r="D14" s="121"/>
      <c r="E14" s="118">
        <f t="shared" si="20"/>
        <v>13.28</v>
      </c>
      <c r="F14" s="98">
        <f>E14/$G$92</f>
        <v>29.769777399179539</v>
      </c>
      <c r="G14" s="98">
        <f t="shared" si="0"/>
        <v>20.594732004752405</v>
      </c>
      <c r="H14" s="98">
        <f t="shared" si="1"/>
        <v>9.1871039999999997</v>
      </c>
      <c r="I14" s="98">
        <f t="shared" si="2"/>
        <v>0.69179999999999997</v>
      </c>
      <c r="J14" s="120">
        <f t="shared" si="3"/>
        <v>9.1871039999999997</v>
      </c>
      <c r="K14" s="98">
        <f t="shared" si="4"/>
        <v>0.69179999999999997</v>
      </c>
      <c r="L14" s="118">
        <v>0</v>
      </c>
      <c r="M14" s="120">
        <f t="shared" si="5"/>
        <v>0</v>
      </c>
      <c r="N14" s="118">
        <v>0</v>
      </c>
      <c r="O14" s="120">
        <f t="shared" si="21"/>
        <v>0</v>
      </c>
      <c r="P14" s="120">
        <f t="shared" si="6"/>
        <v>9.1871039999999997</v>
      </c>
      <c r="Q14" s="120">
        <f t="shared" si="7"/>
        <v>8.2683935999999996</v>
      </c>
      <c r="R14" s="120">
        <f t="shared" si="8"/>
        <v>0.91871040000000004</v>
      </c>
      <c r="S14" s="120">
        <f t="shared" si="9"/>
        <v>0</v>
      </c>
      <c r="T14" s="98">
        <f t="shared" si="10"/>
        <v>8.2683935999999996</v>
      </c>
      <c r="U14" s="98">
        <f t="shared" si="11"/>
        <v>0</v>
      </c>
      <c r="V14" s="98">
        <f t="shared" si="12"/>
        <v>0</v>
      </c>
      <c r="W14" s="98">
        <f t="shared" si="13"/>
        <v>0.91871040000000004</v>
      </c>
      <c r="X14" s="98">
        <f t="shared" si="14"/>
        <v>0</v>
      </c>
      <c r="Y14" s="98">
        <f t="shared" si="15"/>
        <v>0</v>
      </c>
      <c r="Z14" s="98">
        <f t="shared" si="16"/>
        <v>0</v>
      </c>
      <c r="AA14" s="98">
        <f t="shared" si="17"/>
        <v>0</v>
      </c>
      <c r="AB14" s="98">
        <f t="shared" si="18"/>
        <v>0</v>
      </c>
      <c r="AD14" s="119">
        <f t="shared" si="22"/>
        <v>265.42489360227836</v>
      </c>
      <c r="AE14" s="119">
        <f t="shared" si="23"/>
        <v>29.491654844697599</v>
      </c>
      <c r="AF14" s="119">
        <f t="shared" si="24"/>
        <v>294.91654844697598</v>
      </c>
      <c r="AG14" s="119">
        <f>AD14+AD52+AD96</f>
        <v>265.42489360227836</v>
      </c>
      <c r="AH14" s="119">
        <f>AE14+AE52+AE96</f>
        <v>29.491654844697599</v>
      </c>
      <c r="AI14" s="119">
        <f>AF14+AF52+AF96</f>
        <v>294.91654844697598</v>
      </c>
    </row>
    <row r="15" spans="1:35" x14ac:dyDescent="0.25">
      <c r="A15" s="97" t="s">
        <v>357</v>
      </c>
      <c r="B15" s="88"/>
      <c r="C15" s="12">
        <v>2.79</v>
      </c>
      <c r="D15" s="121"/>
      <c r="E15" s="118">
        <f t="shared" si="20"/>
        <v>2.79</v>
      </c>
      <c r="F15" s="98">
        <f>E15/$G$92</f>
        <v>6.2543432939541352</v>
      </c>
      <c r="G15" s="98">
        <f t="shared" si="0"/>
        <v>4.326754690757471</v>
      </c>
      <c r="H15" s="98">
        <f t="shared" si="1"/>
        <v>1.9301220000000001</v>
      </c>
      <c r="I15" s="98">
        <f t="shared" si="2"/>
        <v>0.69180000000000008</v>
      </c>
      <c r="J15" s="120">
        <f t="shared" si="3"/>
        <v>1.9301220000000001</v>
      </c>
      <c r="K15" s="98">
        <f t="shared" si="4"/>
        <v>0.69180000000000008</v>
      </c>
      <c r="L15" s="118">
        <v>0</v>
      </c>
      <c r="M15" s="120">
        <f t="shared" si="5"/>
        <v>0</v>
      </c>
      <c r="N15" s="118">
        <v>0</v>
      </c>
      <c r="O15" s="120">
        <f t="shared" si="21"/>
        <v>0</v>
      </c>
      <c r="P15" s="120">
        <f t="shared" si="6"/>
        <v>1.9301220000000001</v>
      </c>
      <c r="Q15" s="120">
        <f t="shared" si="7"/>
        <v>1.7371098</v>
      </c>
      <c r="R15" s="120">
        <f t="shared" si="8"/>
        <v>0.19301220000000002</v>
      </c>
      <c r="S15" s="120">
        <f t="shared" si="9"/>
        <v>0</v>
      </c>
      <c r="T15" s="98">
        <f t="shared" si="10"/>
        <v>1.7371098</v>
      </c>
      <c r="U15" s="98">
        <f t="shared" si="11"/>
        <v>0</v>
      </c>
      <c r="V15" s="98">
        <f t="shared" si="12"/>
        <v>0</v>
      </c>
      <c r="W15" s="98">
        <f t="shared" si="13"/>
        <v>0.19301220000000002</v>
      </c>
      <c r="X15" s="98">
        <f t="shared" si="14"/>
        <v>0</v>
      </c>
      <c r="Y15" s="98">
        <f t="shared" si="15"/>
        <v>0</v>
      </c>
      <c r="Z15" s="98">
        <f t="shared" si="16"/>
        <v>0</v>
      </c>
      <c r="AA15" s="98">
        <f t="shared" si="17"/>
        <v>0</v>
      </c>
      <c r="AB15" s="98">
        <f t="shared" si="18"/>
        <v>0</v>
      </c>
      <c r="AD15" s="119">
        <f t="shared" si="22"/>
        <v>55.763211833611194</v>
      </c>
      <c r="AE15" s="119">
        <f t="shared" si="23"/>
        <v>6.1959124259568004</v>
      </c>
      <c r="AF15" s="119">
        <f t="shared" si="24"/>
        <v>61.959124259567993</v>
      </c>
      <c r="AG15" s="119">
        <f>AD15+AD53+AD97</f>
        <v>55.763211833611194</v>
      </c>
      <c r="AH15" s="119">
        <f>AE15+AE53+AE97</f>
        <v>6.1959124259568004</v>
      </c>
      <c r="AI15" s="119">
        <f>AF15+AF53+AF97</f>
        <v>61.959124259567993</v>
      </c>
    </row>
    <row r="16" spans="1:35" x14ac:dyDescent="0.25">
      <c r="A16" s="97" t="s">
        <v>351</v>
      </c>
      <c r="B16" s="88"/>
      <c r="C16" s="12">
        <v>2.5</v>
      </c>
      <c r="D16" s="121"/>
      <c r="E16" s="118">
        <f t="shared" si="20"/>
        <v>2.5</v>
      </c>
      <c r="F16" s="98">
        <f>E16/$G$92</f>
        <v>5.6042502633997628</v>
      </c>
      <c r="G16" s="98">
        <f t="shared" si="0"/>
        <v>3.8770203322199559</v>
      </c>
      <c r="H16" s="98">
        <f t="shared" si="1"/>
        <v>1.7295</v>
      </c>
      <c r="I16" s="98">
        <f t="shared" si="2"/>
        <v>0.69179999999999997</v>
      </c>
      <c r="J16" s="120">
        <f t="shared" si="3"/>
        <v>1.7295</v>
      </c>
      <c r="K16" s="98">
        <f t="shared" si="4"/>
        <v>0.69179999999999997</v>
      </c>
      <c r="L16" s="118">
        <v>0</v>
      </c>
      <c r="M16" s="120">
        <f t="shared" si="5"/>
        <v>0</v>
      </c>
      <c r="N16" s="118">
        <v>0</v>
      </c>
      <c r="O16" s="120">
        <f t="shared" si="21"/>
        <v>0</v>
      </c>
      <c r="P16" s="120">
        <f t="shared" si="6"/>
        <v>1.7295</v>
      </c>
      <c r="Q16" s="120">
        <f t="shared" si="7"/>
        <v>1.5565500000000001</v>
      </c>
      <c r="R16" s="120">
        <f t="shared" si="8"/>
        <v>0.17295000000000002</v>
      </c>
      <c r="S16" s="120">
        <f t="shared" si="9"/>
        <v>0</v>
      </c>
      <c r="T16" s="98">
        <f t="shared" si="10"/>
        <v>1.5565500000000001</v>
      </c>
      <c r="U16" s="98">
        <f t="shared" si="11"/>
        <v>0</v>
      </c>
      <c r="V16" s="98">
        <f t="shared" si="12"/>
        <v>0</v>
      </c>
      <c r="W16" s="98">
        <f t="shared" si="13"/>
        <v>0.17295000000000002</v>
      </c>
      <c r="X16" s="98">
        <f t="shared" si="14"/>
        <v>0</v>
      </c>
      <c r="Y16" s="98">
        <f t="shared" si="15"/>
        <v>0</v>
      </c>
      <c r="Z16" s="98">
        <f t="shared" si="16"/>
        <v>0</v>
      </c>
      <c r="AA16" s="98">
        <f t="shared" si="17"/>
        <v>0</v>
      </c>
      <c r="AB16" s="98">
        <f t="shared" si="18"/>
        <v>0</v>
      </c>
      <c r="AD16" s="119">
        <f t="shared" si="22"/>
        <v>49.967035693200003</v>
      </c>
      <c r="AE16" s="119">
        <f t="shared" si="23"/>
        <v>5.5518928548000002</v>
      </c>
      <c r="AF16" s="119">
        <f t="shared" si="24"/>
        <v>55.518928548000005</v>
      </c>
      <c r="AG16" s="119">
        <f>AD16+AD54+AD98</f>
        <v>49.967035693200003</v>
      </c>
      <c r="AH16" s="119">
        <f>AE16+AE54+AE98</f>
        <v>5.5518928548000002</v>
      </c>
      <c r="AI16" s="119">
        <f>AF16+AF54+AF98</f>
        <v>55.518928548000005</v>
      </c>
    </row>
    <row r="17" spans="1:35" x14ac:dyDescent="0.25">
      <c r="A17" s="97" t="s">
        <v>352</v>
      </c>
      <c r="B17" s="88" t="s">
        <v>405</v>
      </c>
      <c r="C17" s="84">
        <v>5.85</v>
      </c>
      <c r="D17" s="121"/>
      <c r="E17" s="118">
        <f t="shared" si="20"/>
        <v>5.85</v>
      </c>
      <c r="F17" s="98">
        <f>E17/$G$92</f>
        <v>13.113945616355444</v>
      </c>
      <c r="G17" s="98">
        <f t="shared" si="0"/>
        <v>9.0722275773946954</v>
      </c>
      <c r="H17" s="98">
        <f t="shared" si="1"/>
        <v>4.0470299999999995</v>
      </c>
      <c r="I17" s="98">
        <f t="shared" si="2"/>
        <v>0.69179999999999997</v>
      </c>
      <c r="J17" s="120">
        <f t="shared" si="3"/>
        <v>4.0470299999999995</v>
      </c>
      <c r="K17" s="98">
        <f t="shared" si="4"/>
        <v>0.69179999999999997</v>
      </c>
      <c r="L17" s="118">
        <v>0</v>
      </c>
      <c r="M17" s="120">
        <f t="shared" si="5"/>
        <v>0</v>
      </c>
      <c r="N17" s="118">
        <v>0</v>
      </c>
      <c r="O17" s="120">
        <f t="shared" si="21"/>
        <v>0</v>
      </c>
      <c r="P17" s="120">
        <f t="shared" si="6"/>
        <v>4.0470299999999995</v>
      </c>
      <c r="Q17" s="120">
        <f t="shared" si="7"/>
        <v>3.6423269999999994</v>
      </c>
      <c r="R17" s="120">
        <f t="shared" si="8"/>
        <v>0.40470299999999998</v>
      </c>
      <c r="S17" s="120">
        <f t="shared" si="9"/>
        <v>0</v>
      </c>
      <c r="T17" s="98">
        <f t="shared" si="10"/>
        <v>3.6423269999999994</v>
      </c>
      <c r="U17" s="98">
        <f t="shared" si="11"/>
        <v>0</v>
      </c>
      <c r="V17" s="98">
        <f t="shared" si="12"/>
        <v>0</v>
      </c>
      <c r="W17" s="98">
        <f t="shared" si="13"/>
        <v>0.40470299999999998</v>
      </c>
      <c r="X17" s="98">
        <f t="shared" si="14"/>
        <v>0</v>
      </c>
      <c r="Y17" s="98">
        <f t="shared" si="15"/>
        <v>0</v>
      </c>
      <c r="Z17" s="98">
        <f t="shared" si="16"/>
        <v>0</v>
      </c>
      <c r="AA17" s="98">
        <f t="shared" si="17"/>
        <v>0</v>
      </c>
      <c r="AB17" s="98">
        <f t="shared" si="18"/>
        <v>0</v>
      </c>
      <c r="AD17" s="119">
        <f t="shared" si="22"/>
        <v>116.92286352208798</v>
      </c>
      <c r="AE17" s="119">
        <f t="shared" si="23"/>
        <v>12.991429280231998</v>
      </c>
      <c r="AF17" s="119">
        <f t="shared" si="24"/>
        <v>129.91429280231998</v>
      </c>
      <c r="AG17" s="119">
        <f>AD17+AD55+AD99</f>
        <v>116.92286352208798</v>
      </c>
      <c r="AH17" s="119">
        <f>AE17+AE55+AE99</f>
        <v>12.991429280231998</v>
      </c>
      <c r="AI17" s="119">
        <f>AF17+AF55+AF99</f>
        <v>129.91429280231998</v>
      </c>
    </row>
    <row r="18" spans="1:35" x14ac:dyDescent="0.25">
      <c r="A18" s="97" t="s">
        <v>353</v>
      </c>
      <c r="B18" s="88"/>
      <c r="C18" s="84">
        <v>8.85</v>
      </c>
      <c r="D18" s="121"/>
      <c r="E18" s="118">
        <f t="shared" si="20"/>
        <v>8.85</v>
      </c>
      <c r="F18" s="98">
        <f>E18/$G$92</f>
        <v>19.839045932435159</v>
      </c>
      <c r="G18" s="98">
        <f t="shared" si="0"/>
        <v>13.724651976058642</v>
      </c>
      <c r="H18" s="98">
        <f t="shared" si="1"/>
        <v>6.1224299999999996</v>
      </c>
      <c r="I18" s="98">
        <f t="shared" si="2"/>
        <v>0.69179999999999997</v>
      </c>
      <c r="J18" s="120">
        <f t="shared" si="3"/>
        <v>6.1224299999999996</v>
      </c>
      <c r="K18" s="98">
        <f t="shared" si="4"/>
        <v>0.69179999999999997</v>
      </c>
      <c r="L18" s="118">
        <v>0</v>
      </c>
      <c r="M18" s="120">
        <f t="shared" si="5"/>
        <v>0</v>
      </c>
      <c r="N18" s="118">
        <v>0</v>
      </c>
      <c r="O18" s="120">
        <f t="shared" si="21"/>
        <v>0</v>
      </c>
      <c r="P18" s="120">
        <f t="shared" si="6"/>
        <v>6.1224299999999996</v>
      </c>
      <c r="Q18" s="120">
        <f t="shared" si="7"/>
        <v>5.5101870000000002</v>
      </c>
      <c r="R18" s="120">
        <f t="shared" si="8"/>
        <v>0.61224299999999998</v>
      </c>
      <c r="S18" s="120">
        <f t="shared" si="9"/>
        <v>0</v>
      </c>
      <c r="T18" s="98">
        <f t="shared" si="10"/>
        <v>5.5101870000000002</v>
      </c>
      <c r="U18" s="98">
        <f t="shared" si="11"/>
        <v>0</v>
      </c>
      <c r="V18" s="98">
        <f t="shared" si="12"/>
        <v>0</v>
      </c>
      <c r="W18" s="98">
        <f t="shared" si="13"/>
        <v>0.61224299999999998</v>
      </c>
      <c r="X18" s="98">
        <f t="shared" si="14"/>
        <v>0</v>
      </c>
      <c r="Y18" s="98">
        <f t="shared" si="15"/>
        <v>0</v>
      </c>
      <c r="Z18" s="98">
        <f t="shared" si="16"/>
        <v>0</v>
      </c>
      <c r="AA18" s="98">
        <f t="shared" si="17"/>
        <v>0</v>
      </c>
      <c r="AB18" s="98">
        <f t="shared" si="18"/>
        <v>0</v>
      </c>
      <c r="AD18" s="119">
        <f t="shared" si="22"/>
        <v>176.88330635392799</v>
      </c>
      <c r="AE18" s="119">
        <f t="shared" si="23"/>
        <v>19.653700705991998</v>
      </c>
      <c r="AF18" s="119">
        <f t="shared" si="24"/>
        <v>196.53700705992</v>
      </c>
      <c r="AG18" s="119">
        <f>AD18+AD56+AD100</f>
        <v>176.88330635392799</v>
      </c>
      <c r="AH18" s="119">
        <f>AE18+AE56+AE100</f>
        <v>19.653700705991998</v>
      </c>
      <c r="AI18" s="119">
        <f>AF18+AF56+AF100</f>
        <v>196.53700705992</v>
      </c>
    </row>
    <row r="19" spans="1:35" x14ac:dyDescent="0.25">
      <c r="A19" s="97" t="s">
        <v>354</v>
      </c>
      <c r="B19" s="88"/>
      <c r="C19" s="84">
        <v>12.7</v>
      </c>
      <c r="D19" s="121"/>
      <c r="E19" s="118">
        <f t="shared" si="20"/>
        <v>12.7</v>
      </c>
      <c r="F19" s="98">
        <f>E19/$G$92</f>
        <v>28.469591338070792</v>
      </c>
      <c r="G19" s="98">
        <f t="shared" si="0"/>
        <v>19.695263287677374</v>
      </c>
      <c r="H19" s="98">
        <f t="shared" si="1"/>
        <v>8.7858599999999996</v>
      </c>
      <c r="I19" s="98">
        <f t="shared" si="2"/>
        <v>0.69179999999999997</v>
      </c>
      <c r="J19" s="120">
        <f t="shared" si="3"/>
        <v>8.7858599999999996</v>
      </c>
      <c r="K19" s="98">
        <f t="shared" si="4"/>
        <v>0.69179999999999997</v>
      </c>
      <c r="L19" s="118">
        <v>0</v>
      </c>
      <c r="M19" s="120">
        <f t="shared" si="5"/>
        <v>0</v>
      </c>
      <c r="N19" s="118">
        <v>0</v>
      </c>
      <c r="O19" s="120">
        <f t="shared" si="21"/>
        <v>0</v>
      </c>
      <c r="P19" s="120">
        <f t="shared" si="6"/>
        <v>8.7858599999999996</v>
      </c>
      <c r="Q19" s="120">
        <f t="shared" si="7"/>
        <v>7.9072740000000001</v>
      </c>
      <c r="R19" s="120">
        <f t="shared" si="8"/>
        <v>0.87858599999999998</v>
      </c>
      <c r="S19" s="120">
        <f t="shared" si="9"/>
        <v>0</v>
      </c>
      <c r="T19" s="98">
        <f t="shared" si="10"/>
        <v>7.9072740000000001</v>
      </c>
      <c r="U19" s="98">
        <f t="shared" si="11"/>
        <v>0</v>
      </c>
      <c r="V19" s="98">
        <f t="shared" si="12"/>
        <v>0</v>
      </c>
      <c r="W19" s="98">
        <f t="shared" si="13"/>
        <v>0.87858599999999998</v>
      </c>
      <c r="X19" s="98">
        <f t="shared" si="14"/>
        <v>0</v>
      </c>
      <c r="Y19" s="98">
        <f t="shared" si="15"/>
        <v>0</v>
      </c>
      <c r="Z19" s="98">
        <f t="shared" si="16"/>
        <v>0</v>
      </c>
      <c r="AA19" s="98">
        <f t="shared" si="17"/>
        <v>0</v>
      </c>
      <c r="AB19" s="98">
        <f t="shared" si="18"/>
        <v>0</v>
      </c>
      <c r="AD19" s="119">
        <f t="shared" si="22"/>
        <v>253.83254132145598</v>
      </c>
      <c r="AE19" s="119">
        <f t="shared" si="23"/>
        <v>28.203615702383999</v>
      </c>
      <c r="AF19" s="119">
        <f t="shared" si="24"/>
        <v>282.03615702383996</v>
      </c>
      <c r="AG19" s="119">
        <f>AD19+AD57+AD101</f>
        <v>253.83254132145598</v>
      </c>
      <c r="AH19" s="119">
        <f>AE19+AE57+AE101</f>
        <v>28.203615702383999</v>
      </c>
      <c r="AI19" s="119">
        <f>AF19+AF57+AF101</f>
        <v>282.03615702383996</v>
      </c>
    </row>
    <row r="20" spans="1:35" x14ac:dyDescent="0.25">
      <c r="A20" s="97" t="s">
        <v>355</v>
      </c>
      <c r="B20" s="88"/>
      <c r="C20" s="85">
        <v>2.95</v>
      </c>
      <c r="D20" s="121"/>
      <c r="E20" s="118">
        <f t="shared" si="20"/>
        <v>2.95</v>
      </c>
      <c r="F20" s="98">
        <f>E20/$G$92</f>
        <v>6.6130153108117202</v>
      </c>
      <c r="G20" s="98">
        <f t="shared" si="0"/>
        <v>4.5748839920195481</v>
      </c>
      <c r="H20" s="98">
        <f t="shared" si="1"/>
        <v>2.04081</v>
      </c>
      <c r="I20" s="98">
        <f t="shared" si="2"/>
        <v>0.69179999999999997</v>
      </c>
      <c r="J20" s="120">
        <f t="shared" si="3"/>
        <v>2.04081</v>
      </c>
      <c r="K20" s="98">
        <f t="shared" si="4"/>
        <v>0.69179999999999997</v>
      </c>
      <c r="L20" s="118">
        <v>0</v>
      </c>
      <c r="M20" s="120">
        <f t="shared" si="5"/>
        <v>0</v>
      </c>
      <c r="N20" s="118">
        <v>0</v>
      </c>
      <c r="O20" s="120">
        <f t="shared" si="21"/>
        <v>0</v>
      </c>
      <c r="P20" s="120">
        <f t="shared" si="6"/>
        <v>2.04081</v>
      </c>
      <c r="Q20" s="120">
        <f t="shared" si="7"/>
        <v>1.8367290000000001</v>
      </c>
      <c r="R20" s="120">
        <f t="shared" si="8"/>
        <v>0.20408100000000001</v>
      </c>
      <c r="S20" s="120">
        <f t="shared" si="9"/>
        <v>0</v>
      </c>
      <c r="T20" s="98">
        <f t="shared" si="10"/>
        <v>1.8367290000000001</v>
      </c>
      <c r="U20" s="98">
        <f t="shared" si="11"/>
        <v>0</v>
      </c>
      <c r="V20" s="98">
        <f t="shared" si="12"/>
        <v>0</v>
      </c>
      <c r="W20" s="98">
        <f t="shared" si="13"/>
        <v>0.20408100000000001</v>
      </c>
      <c r="X20" s="98">
        <f t="shared" si="14"/>
        <v>0</v>
      </c>
      <c r="Y20" s="98">
        <f t="shared" si="15"/>
        <v>0</v>
      </c>
      <c r="Z20" s="98">
        <f t="shared" si="16"/>
        <v>0</v>
      </c>
      <c r="AA20" s="98">
        <f t="shared" si="17"/>
        <v>0</v>
      </c>
      <c r="AB20" s="98">
        <f t="shared" si="18"/>
        <v>0</v>
      </c>
      <c r="AD20" s="119">
        <f t="shared" si="22"/>
        <v>58.961102117975997</v>
      </c>
      <c r="AE20" s="119">
        <f t="shared" si="23"/>
        <v>6.5512335686640002</v>
      </c>
      <c r="AF20" s="119">
        <f t="shared" si="24"/>
        <v>65.51233568664</v>
      </c>
      <c r="AG20" s="119">
        <f>AD20+AD58+AD102</f>
        <v>58.961102117975997</v>
      </c>
      <c r="AH20" s="119">
        <f>AE20+AE58+AE102</f>
        <v>6.5512335686640002</v>
      </c>
      <c r="AI20" s="119">
        <f>AF20+AF58+AF102</f>
        <v>65.51233568664</v>
      </c>
    </row>
    <row r="21" spans="1:35" x14ac:dyDescent="0.25">
      <c r="A21" s="97" t="s">
        <v>356</v>
      </c>
      <c r="B21" s="88"/>
      <c r="C21" s="85">
        <v>1.87</v>
      </c>
      <c r="D21" s="121"/>
      <c r="E21" s="118">
        <f t="shared" si="20"/>
        <v>1.87</v>
      </c>
      <c r="F21" s="98">
        <f>E21/$G$92</f>
        <v>4.1919791970230227</v>
      </c>
      <c r="G21" s="98">
        <f t="shared" si="0"/>
        <v>2.9000112085005272</v>
      </c>
      <c r="H21" s="98">
        <f t="shared" si="1"/>
        <v>1.2936660000000002</v>
      </c>
      <c r="I21" s="98">
        <f t="shared" si="2"/>
        <v>0.69180000000000008</v>
      </c>
      <c r="J21" s="120">
        <f t="shared" si="3"/>
        <v>1.2936660000000002</v>
      </c>
      <c r="K21" s="98">
        <f t="shared" si="4"/>
        <v>0.69180000000000008</v>
      </c>
      <c r="L21" s="118">
        <v>0</v>
      </c>
      <c r="M21" s="120">
        <f t="shared" si="5"/>
        <v>0</v>
      </c>
      <c r="N21" s="118">
        <v>0</v>
      </c>
      <c r="O21" s="120">
        <f t="shared" si="21"/>
        <v>0</v>
      </c>
      <c r="P21" s="120">
        <f t="shared" si="6"/>
        <v>1.2936660000000002</v>
      </c>
      <c r="Q21" s="120">
        <f t="shared" si="7"/>
        <v>1.1642994000000002</v>
      </c>
      <c r="R21" s="120">
        <f t="shared" si="8"/>
        <v>0.12936660000000003</v>
      </c>
      <c r="S21" s="120">
        <f t="shared" si="9"/>
        <v>0</v>
      </c>
      <c r="T21" s="98">
        <f t="shared" si="10"/>
        <v>1.1642994000000002</v>
      </c>
      <c r="U21" s="98">
        <f t="shared" si="11"/>
        <v>0</v>
      </c>
      <c r="V21" s="98">
        <f t="shared" si="12"/>
        <v>0</v>
      </c>
      <c r="W21" s="98">
        <f t="shared" si="13"/>
        <v>0.12936660000000003</v>
      </c>
      <c r="X21" s="98">
        <f t="shared" si="14"/>
        <v>0</v>
      </c>
      <c r="Y21" s="98">
        <f t="shared" si="15"/>
        <v>0</v>
      </c>
      <c r="Z21" s="98">
        <f t="shared" si="16"/>
        <v>0</v>
      </c>
      <c r="AA21" s="98">
        <f t="shared" si="17"/>
        <v>0</v>
      </c>
      <c r="AB21" s="98">
        <f t="shared" si="18"/>
        <v>0</v>
      </c>
      <c r="AD21" s="119">
        <f t="shared" si="22"/>
        <v>37.375342698513599</v>
      </c>
      <c r="AE21" s="119">
        <f t="shared" si="23"/>
        <v>4.1528158553904007</v>
      </c>
      <c r="AF21" s="119">
        <f t="shared" si="24"/>
        <v>41.528158553903999</v>
      </c>
      <c r="AG21" s="119">
        <f>AD21+AD59+AD103</f>
        <v>37.375342698513599</v>
      </c>
      <c r="AH21" s="119">
        <f>AE21+AE59+AE103</f>
        <v>4.1528158553904007</v>
      </c>
      <c r="AI21" s="119">
        <f>AF21+AF59+AF103</f>
        <v>41.528158553903999</v>
      </c>
    </row>
    <row r="22" spans="1:35" s="118" customFormat="1" x14ac:dyDescent="0.25">
      <c r="A22" s="98" t="s">
        <v>358</v>
      </c>
      <c r="B22" s="88" t="s">
        <v>405</v>
      </c>
      <c r="C22">
        <v>3.15</v>
      </c>
      <c r="D22" s="119"/>
      <c r="E22" s="118">
        <f t="shared" si="20"/>
        <v>3.15</v>
      </c>
      <c r="F22" s="120">
        <f>E22/$G$92</f>
        <v>7.0613553318837008</v>
      </c>
      <c r="G22" s="120">
        <f t="shared" si="0"/>
        <v>4.885045618597144</v>
      </c>
      <c r="H22" s="120">
        <f t="shared" si="1"/>
        <v>2.1791700000000001</v>
      </c>
      <c r="I22" s="120">
        <f t="shared" si="2"/>
        <v>0.69180000000000008</v>
      </c>
      <c r="J22" s="120">
        <f t="shared" si="3"/>
        <v>2.1791700000000001</v>
      </c>
      <c r="K22" s="120">
        <f t="shared" si="4"/>
        <v>0.69180000000000008</v>
      </c>
      <c r="L22" s="118">
        <v>0</v>
      </c>
      <c r="M22" s="120">
        <f t="shared" si="5"/>
        <v>0</v>
      </c>
      <c r="N22" s="118">
        <v>0</v>
      </c>
      <c r="O22" s="120">
        <f t="shared" si="21"/>
        <v>0</v>
      </c>
      <c r="P22" s="120">
        <f t="shared" si="6"/>
        <v>2.1791700000000001</v>
      </c>
      <c r="Q22" s="120">
        <f t="shared" si="7"/>
        <v>1.9612530000000001</v>
      </c>
      <c r="R22" s="120">
        <f t="shared" si="8"/>
        <v>0.21791700000000003</v>
      </c>
      <c r="S22" s="120">
        <f t="shared" si="9"/>
        <v>0</v>
      </c>
      <c r="T22" s="120">
        <f t="shared" si="10"/>
        <v>1.9612530000000001</v>
      </c>
      <c r="U22" s="120">
        <f t="shared" si="11"/>
        <v>0</v>
      </c>
      <c r="V22" s="120">
        <f t="shared" si="12"/>
        <v>0</v>
      </c>
      <c r="W22" s="120">
        <f t="shared" si="13"/>
        <v>0.21791700000000003</v>
      </c>
      <c r="X22" s="120">
        <f t="shared" si="14"/>
        <v>0</v>
      </c>
      <c r="Y22" s="120">
        <f t="shared" si="15"/>
        <v>0</v>
      </c>
      <c r="Z22" s="120">
        <f t="shared" si="16"/>
        <v>0</v>
      </c>
      <c r="AA22" s="120">
        <f t="shared" si="17"/>
        <v>0</v>
      </c>
      <c r="AB22" s="120">
        <f t="shared" si="18"/>
        <v>0</v>
      </c>
      <c r="AD22" s="119">
        <f t="shared" si="22"/>
        <v>62.958464973432001</v>
      </c>
      <c r="AE22" s="119">
        <f t="shared" si="23"/>
        <v>6.9953849970480002</v>
      </c>
      <c r="AF22" s="119">
        <f t="shared" si="24"/>
        <v>69.953849970480007</v>
      </c>
      <c r="AG22" s="119">
        <f>AD22+AD60+AD104</f>
        <v>62.958464973432001</v>
      </c>
      <c r="AH22" s="119">
        <f>AE22+AE60+AE104</f>
        <v>6.9953849970480002</v>
      </c>
      <c r="AI22" s="119">
        <f>AF22+AF60+AF104</f>
        <v>69.953849970480007</v>
      </c>
    </row>
    <row r="23" spans="1:35" x14ac:dyDescent="0.25">
      <c r="A23" s="98" t="s">
        <v>359</v>
      </c>
      <c r="B23" s="98"/>
      <c r="C23">
        <v>6.95</v>
      </c>
      <c r="D23" s="121"/>
      <c r="E23" s="118">
        <f t="shared" si="20"/>
        <v>6.95</v>
      </c>
      <c r="F23" s="98">
        <f>E23/$G$92</f>
        <v>15.57981573225134</v>
      </c>
      <c r="G23" s="98">
        <f t="shared" si="0"/>
        <v>10.778116523571477</v>
      </c>
      <c r="H23" s="98">
        <f t="shared" si="1"/>
        <v>4.8080099999999995</v>
      </c>
      <c r="I23" s="98">
        <f t="shared" si="2"/>
        <v>0.69179999999999986</v>
      </c>
      <c r="J23" s="120">
        <f t="shared" si="3"/>
        <v>4.8080099999999995</v>
      </c>
      <c r="K23" s="98">
        <f t="shared" si="4"/>
        <v>0.69179999999999986</v>
      </c>
      <c r="L23" s="118">
        <v>0</v>
      </c>
      <c r="M23" s="120">
        <f t="shared" si="5"/>
        <v>0</v>
      </c>
      <c r="N23" s="118">
        <v>0</v>
      </c>
      <c r="O23" s="120">
        <f t="shared" si="21"/>
        <v>0</v>
      </c>
      <c r="P23" s="120">
        <f t="shared" si="6"/>
        <v>4.8080099999999995</v>
      </c>
      <c r="Q23" s="120">
        <f t="shared" si="7"/>
        <v>4.3272089999999999</v>
      </c>
      <c r="R23" s="120">
        <f t="shared" si="8"/>
        <v>0.48080099999999998</v>
      </c>
      <c r="S23" s="120">
        <f t="shared" si="9"/>
        <v>0</v>
      </c>
      <c r="T23" s="98">
        <f t="shared" si="10"/>
        <v>4.3272089999999999</v>
      </c>
      <c r="U23" s="98">
        <f t="shared" si="11"/>
        <v>0</v>
      </c>
      <c r="V23" s="98">
        <f t="shared" si="12"/>
        <v>0</v>
      </c>
      <c r="W23" s="98">
        <f t="shared" si="13"/>
        <v>0.48080099999999998</v>
      </c>
      <c r="X23" s="98">
        <f t="shared" si="14"/>
        <v>0</v>
      </c>
      <c r="Y23" s="98">
        <f t="shared" si="15"/>
        <v>0</v>
      </c>
      <c r="Z23" s="98">
        <f t="shared" si="16"/>
        <v>0</v>
      </c>
      <c r="AA23" s="98">
        <f t="shared" si="17"/>
        <v>0</v>
      </c>
      <c r="AB23" s="98">
        <f t="shared" si="18"/>
        <v>0</v>
      </c>
      <c r="AD23" s="119">
        <f t="shared" si="22"/>
        <v>138.90835922709599</v>
      </c>
      <c r="AE23" s="119">
        <f t="shared" si="23"/>
        <v>15.434262136343998</v>
      </c>
      <c r="AF23" s="119">
        <f t="shared" si="24"/>
        <v>154.34262136343997</v>
      </c>
      <c r="AG23" s="119">
        <f>AD23+AD61+AD105</f>
        <v>138.90835922709599</v>
      </c>
      <c r="AH23" s="119">
        <f>AE23+AE61+AE105</f>
        <v>15.434262136343998</v>
      </c>
      <c r="AI23" s="119">
        <f>AF23+AF61+AF105</f>
        <v>154.34262136343997</v>
      </c>
    </row>
    <row r="24" spans="1:35" x14ac:dyDescent="0.25">
      <c r="A24" s="98" t="s">
        <v>360</v>
      </c>
      <c r="B24" s="98"/>
      <c r="C24">
        <v>11.7</v>
      </c>
      <c r="D24" s="121"/>
      <c r="E24" s="118">
        <f t="shared" si="20"/>
        <v>11.7</v>
      </c>
      <c r="F24" s="98">
        <f>E24/$G$92</f>
        <v>26.227891232710888</v>
      </c>
      <c r="G24" s="98">
        <f t="shared" si="0"/>
        <v>18.144455154789391</v>
      </c>
      <c r="H24" s="98">
        <f t="shared" si="1"/>
        <v>8.0940599999999989</v>
      </c>
      <c r="I24" s="98">
        <f t="shared" si="2"/>
        <v>0.69179999999999997</v>
      </c>
      <c r="J24" s="120">
        <f t="shared" si="3"/>
        <v>8.0940599999999989</v>
      </c>
      <c r="K24" s="98">
        <f t="shared" si="4"/>
        <v>0.69179999999999997</v>
      </c>
      <c r="L24" s="118">
        <v>0</v>
      </c>
      <c r="M24" s="120">
        <f t="shared" si="5"/>
        <v>0</v>
      </c>
      <c r="N24" s="118">
        <v>0</v>
      </c>
      <c r="O24" s="120">
        <f t="shared" si="21"/>
        <v>0</v>
      </c>
      <c r="P24" s="120">
        <f t="shared" si="6"/>
        <v>8.0940599999999989</v>
      </c>
      <c r="Q24" s="120">
        <f t="shared" si="7"/>
        <v>7.2846539999999989</v>
      </c>
      <c r="R24" s="120">
        <f t="shared" si="8"/>
        <v>0.80940599999999996</v>
      </c>
      <c r="S24" s="120">
        <f t="shared" si="9"/>
        <v>0</v>
      </c>
      <c r="T24" s="98">
        <f t="shared" si="10"/>
        <v>7.2846539999999989</v>
      </c>
      <c r="U24" s="98">
        <f t="shared" si="11"/>
        <v>0</v>
      </c>
      <c r="V24" s="98">
        <f t="shared" si="12"/>
        <v>0</v>
      </c>
      <c r="W24" s="98">
        <f t="shared" si="13"/>
        <v>0.80940599999999996</v>
      </c>
      <c r="X24" s="98">
        <f t="shared" si="14"/>
        <v>0</v>
      </c>
      <c r="Y24" s="98">
        <f t="shared" si="15"/>
        <v>0</v>
      </c>
      <c r="Z24" s="98">
        <f t="shared" si="16"/>
        <v>0</v>
      </c>
      <c r="AA24" s="98">
        <f t="shared" si="17"/>
        <v>0</v>
      </c>
      <c r="AB24" s="98">
        <f t="shared" si="18"/>
        <v>0</v>
      </c>
      <c r="AD24" s="119">
        <f t="shared" si="22"/>
        <v>233.84572704417596</v>
      </c>
      <c r="AE24" s="119">
        <f t="shared" si="23"/>
        <v>25.982858560463995</v>
      </c>
      <c r="AF24" s="119">
        <f t="shared" si="24"/>
        <v>259.82858560463995</v>
      </c>
      <c r="AG24" s="119">
        <f>AD24+AD62+AD106</f>
        <v>233.84572704417596</v>
      </c>
      <c r="AH24" s="119">
        <f>AE24+AE62+AE106</f>
        <v>25.982858560463995</v>
      </c>
      <c r="AI24" s="119">
        <f>AF24+AF62+AF106</f>
        <v>259.82858560463995</v>
      </c>
    </row>
    <row r="25" spans="1:35" x14ac:dyDescent="0.25">
      <c r="A25" s="98" t="s">
        <v>361</v>
      </c>
      <c r="B25" s="98"/>
      <c r="C25" s="12">
        <v>0.93</v>
      </c>
      <c r="D25" s="121"/>
      <c r="E25" s="118">
        <f t="shared" si="20"/>
        <v>0.93</v>
      </c>
      <c r="F25" s="98">
        <f>E25/$G$92</f>
        <v>2.0847810979847119</v>
      </c>
      <c r="G25" s="98">
        <f t="shared" si="0"/>
        <v>1.4422515635858237</v>
      </c>
      <c r="H25" s="98">
        <f t="shared" si="1"/>
        <v>0.64337400000000011</v>
      </c>
      <c r="I25" s="98">
        <f t="shared" si="2"/>
        <v>0.69180000000000008</v>
      </c>
      <c r="J25" s="120">
        <f t="shared" si="3"/>
        <v>0.64337400000000011</v>
      </c>
      <c r="K25" s="98">
        <f t="shared" si="4"/>
        <v>0.69180000000000008</v>
      </c>
      <c r="L25" s="118">
        <v>0</v>
      </c>
      <c r="M25" s="120">
        <f t="shared" si="5"/>
        <v>0</v>
      </c>
      <c r="N25" s="118">
        <v>0</v>
      </c>
      <c r="O25" s="120">
        <f t="shared" si="21"/>
        <v>0</v>
      </c>
      <c r="P25" s="120">
        <f t="shared" si="6"/>
        <v>0.64337400000000011</v>
      </c>
      <c r="Q25" s="120">
        <f t="shared" si="7"/>
        <v>0.57903660000000012</v>
      </c>
      <c r="R25" s="120">
        <f t="shared" si="8"/>
        <v>6.4337400000000017E-2</v>
      </c>
      <c r="S25" s="120">
        <f t="shared" si="9"/>
        <v>0</v>
      </c>
      <c r="T25" s="98">
        <f t="shared" si="10"/>
        <v>0.57903660000000012</v>
      </c>
      <c r="U25" s="98">
        <f t="shared" si="11"/>
        <v>0</v>
      </c>
      <c r="V25" s="98">
        <f t="shared" si="12"/>
        <v>0</v>
      </c>
      <c r="W25" s="98">
        <f t="shared" si="13"/>
        <v>6.4337400000000017E-2</v>
      </c>
      <c r="X25" s="98">
        <f t="shared" si="14"/>
        <v>0</v>
      </c>
      <c r="Y25" s="98">
        <f t="shared" si="15"/>
        <v>0</v>
      </c>
      <c r="Z25" s="98">
        <f t="shared" si="16"/>
        <v>0</v>
      </c>
      <c r="AA25" s="98">
        <f t="shared" si="17"/>
        <v>0</v>
      </c>
      <c r="AB25" s="98">
        <f t="shared" si="18"/>
        <v>0</v>
      </c>
      <c r="AD25" s="119">
        <f t="shared" si="22"/>
        <v>18.587737277870403</v>
      </c>
      <c r="AE25" s="119">
        <f t="shared" si="23"/>
        <v>2.0653041419856004</v>
      </c>
      <c r="AF25" s="119">
        <f t="shared" si="24"/>
        <v>20.653041419856002</v>
      </c>
      <c r="AG25" s="119">
        <f>AD25+AD63+AD107</f>
        <v>18.587737277870403</v>
      </c>
      <c r="AH25" s="119">
        <f>AE25+AE63+AE107</f>
        <v>2.0653041419856004</v>
      </c>
      <c r="AI25" s="119">
        <f>AF25+AF63+AF107</f>
        <v>20.653041419856002</v>
      </c>
    </row>
    <row r="26" spans="1:35" x14ac:dyDescent="0.25">
      <c r="A26" s="98" t="s">
        <v>362</v>
      </c>
      <c r="B26" s="98"/>
      <c r="C26" s="12">
        <v>2.5</v>
      </c>
      <c r="D26" s="121"/>
      <c r="E26" s="118">
        <f t="shared" si="20"/>
        <v>2.5</v>
      </c>
      <c r="F26" s="98">
        <f>E26/$G$92</f>
        <v>5.6042502633997628</v>
      </c>
      <c r="G26" s="98">
        <f t="shared" si="0"/>
        <v>3.8770203322199559</v>
      </c>
      <c r="H26" s="98">
        <f t="shared" si="1"/>
        <v>1.7295</v>
      </c>
      <c r="I26" s="98">
        <f t="shared" si="2"/>
        <v>0.69179999999999997</v>
      </c>
      <c r="J26" s="120">
        <f t="shared" si="3"/>
        <v>1.7295</v>
      </c>
      <c r="K26" s="98">
        <f t="shared" si="4"/>
        <v>0.69179999999999997</v>
      </c>
      <c r="L26" s="118">
        <v>0</v>
      </c>
      <c r="M26" s="120">
        <f t="shared" si="5"/>
        <v>0</v>
      </c>
      <c r="N26" s="118">
        <v>0</v>
      </c>
      <c r="O26" s="120">
        <f t="shared" si="21"/>
        <v>0</v>
      </c>
      <c r="P26" s="120">
        <f t="shared" si="6"/>
        <v>1.7295</v>
      </c>
      <c r="Q26" s="120">
        <f t="shared" si="7"/>
        <v>1.5565500000000001</v>
      </c>
      <c r="R26" s="120">
        <f t="shared" si="8"/>
        <v>0.17295000000000002</v>
      </c>
      <c r="S26" s="120">
        <f t="shared" si="9"/>
        <v>0</v>
      </c>
      <c r="T26" s="98">
        <f t="shared" si="10"/>
        <v>1.5565500000000001</v>
      </c>
      <c r="U26" s="98">
        <f t="shared" si="11"/>
        <v>0</v>
      </c>
      <c r="V26" s="98">
        <f t="shared" si="12"/>
        <v>0</v>
      </c>
      <c r="W26" s="98">
        <f t="shared" si="13"/>
        <v>0.17295000000000002</v>
      </c>
      <c r="X26" s="98">
        <f t="shared" si="14"/>
        <v>0</v>
      </c>
      <c r="Y26" s="98">
        <f t="shared" si="15"/>
        <v>0</v>
      </c>
      <c r="Z26" s="98">
        <f t="shared" si="16"/>
        <v>0</v>
      </c>
      <c r="AA26" s="98">
        <f t="shared" si="17"/>
        <v>0</v>
      </c>
      <c r="AB26" s="98">
        <f t="shared" si="18"/>
        <v>0</v>
      </c>
      <c r="AD26" s="119">
        <f t="shared" si="22"/>
        <v>49.967035693200003</v>
      </c>
      <c r="AE26" s="119">
        <f t="shared" si="23"/>
        <v>5.5518928548000002</v>
      </c>
      <c r="AF26" s="119">
        <f t="shared" si="24"/>
        <v>55.518928548000005</v>
      </c>
      <c r="AG26" s="119">
        <f>AD26+AD64+AD108</f>
        <v>49.967035693200003</v>
      </c>
      <c r="AH26" s="119">
        <f>AE26+AE64+AE108</f>
        <v>5.5518928548000002</v>
      </c>
      <c r="AI26" s="119">
        <f>AF26+AF64+AF108</f>
        <v>55.518928548000005</v>
      </c>
    </row>
    <row r="27" spans="1:35" x14ac:dyDescent="0.25">
      <c r="A27" s="98" t="s">
        <v>363</v>
      </c>
      <c r="B27" s="98" t="s">
        <v>406</v>
      </c>
      <c r="C27" s="84">
        <v>3.55</v>
      </c>
      <c r="D27" s="121"/>
      <c r="E27" s="118"/>
      <c r="F27" s="98">
        <f>E27/$G$92</f>
        <v>0</v>
      </c>
      <c r="G27" s="98">
        <f t="shared" si="0"/>
        <v>0</v>
      </c>
      <c r="H27" s="98">
        <f t="shared" si="1"/>
        <v>0</v>
      </c>
      <c r="I27" s="98">
        <f t="shared" si="2"/>
        <v>0</v>
      </c>
      <c r="J27" s="120">
        <f t="shared" si="3"/>
        <v>0</v>
      </c>
      <c r="K27" s="98">
        <f t="shared" si="4"/>
        <v>0</v>
      </c>
      <c r="L27" s="118">
        <v>0</v>
      </c>
      <c r="M27" s="120">
        <f t="shared" si="5"/>
        <v>0</v>
      </c>
      <c r="N27" s="118">
        <v>0</v>
      </c>
      <c r="O27" s="120">
        <f t="shared" si="21"/>
        <v>0</v>
      </c>
      <c r="P27" s="120">
        <f t="shared" si="6"/>
        <v>0</v>
      </c>
      <c r="Q27" s="120">
        <f t="shared" si="7"/>
        <v>0</v>
      </c>
      <c r="R27" s="120">
        <f t="shared" si="8"/>
        <v>0</v>
      </c>
      <c r="S27" s="120">
        <f t="shared" si="9"/>
        <v>0</v>
      </c>
      <c r="T27" s="98">
        <f t="shared" si="10"/>
        <v>0</v>
      </c>
      <c r="U27" s="98">
        <f t="shared" si="11"/>
        <v>0</v>
      </c>
      <c r="V27" s="98">
        <f t="shared" si="12"/>
        <v>0</v>
      </c>
      <c r="W27" s="98">
        <f t="shared" si="13"/>
        <v>0</v>
      </c>
      <c r="X27" s="98">
        <f t="shared" si="14"/>
        <v>0</v>
      </c>
      <c r="Y27" s="98">
        <f t="shared" si="15"/>
        <v>0</v>
      </c>
      <c r="Z27" s="98">
        <f t="shared" si="16"/>
        <v>0</v>
      </c>
      <c r="AA27" s="98">
        <f t="shared" si="17"/>
        <v>0</v>
      </c>
      <c r="AB27" s="98">
        <f t="shared" si="18"/>
        <v>0</v>
      </c>
      <c r="AD27" s="119">
        <f t="shared" si="22"/>
        <v>0</v>
      </c>
      <c r="AE27" s="119">
        <f t="shared" si="23"/>
        <v>0</v>
      </c>
      <c r="AF27" s="118">
        <f t="shared" si="24"/>
        <v>0</v>
      </c>
      <c r="AG27" s="119">
        <f>AD27+AD65+AD109</f>
        <v>60.000792115500012</v>
      </c>
      <c r="AH27" s="119">
        <f>AE27+AE65+AE109</f>
        <v>4.7442486789000018</v>
      </c>
      <c r="AI27" s="119">
        <f>AF27+AF65+AF109</f>
        <v>64.745040794400012</v>
      </c>
    </row>
    <row r="28" spans="1:35" x14ac:dyDescent="0.25">
      <c r="A28" s="98" t="s">
        <v>364</v>
      </c>
      <c r="B28" s="98"/>
      <c r="C28" s="84">
        <v>7.11</v>
      </c>
      <c r="D28" s="121"/>
      <c r="E28" s="118"/>
      <c r="F28" s="98">
        <f>E28/$G$92</f>
        <v>0</v>
      </c>
      <c r="G28" s="98">
        <f t="shared" si="0"/>
        <v>0</v>
      </c>
      <c r="H28" s="98">
        <f t="shared" si="1"/>
        <v>0</v>
      </c>
      <c r="I28" s="98">
        <f t="shared" si="2"/>
        <v>0</v>
      </c>
      <c r="J28" s="120">
        <f t="shared" si="3"/>
        <v>0</v>
      </c>
      <c r="K28" s="98">
        <f t="shared" si="4"/>
        <v>0</v>
      </c>
      <c r="L28" s="118">
        <v>0</v>
      </c>
      <c r="M28" s="120">
        <f t="shared" si="5"/>
        <v>0</v>
      </c>
      <c r="N28" s="118">
        <v>0</v>
      </c>
      <c r="O28" s="120">
        <f t="shared" si="21"/>
        <v>0</v>
      </c>
      <c r="P28" s="120">
        <f t="shared" si="6"/>
        <v>0</v>
      </c>
      <c r="Q28" s="120">
        <f t="shared" si="7"/>
        <v>0</v>
      </c>
      <c r="R28" s="120">
        <f t="shared" si="8"/>
        <v>0</v>
      </c>
      <c r="S28" s="120">
        <f t="shared" si="9"/>
        <v>0</v>
      </c>
      <c r="T28" s="98">
        <f t="shared" si="10"/>
        <v>0</v>
      </c>
      <c r="U28" s="98">
        <f t="shared" si="11"/>
        <v>0</v>
      </c>
      <c r="V28" s="98">
        <f t="shared" si="12"/>
        <v>0</v>
      </c>
      <c r="W28" s="98">
        <f t="shared" si="13"/>
        <v>0</v>
      </c>
      <c r="X28" s="98">
        <f t="shared" si="14"/>
        <v>0</v>
      </c>
      <c r="Y28" s="98">
        <f t="shared" si="15"/>
        <v>0</v>
      </c>
      <c r="Z28" s="98">
        <f t="shared" si="16"/>
        <v>0</v>
      </c>
      <c r="AA28" s="98">
        <f t="shared" si="17"/>
        <v>0</v>
      </c>
      <c r="AB28" s="98">
        <f t="shared" si="18"/>
        <v>0</v>
      </c>
      <c r="AD28" s="119">
        <f t="shared" si="22"/>
        <v>0</v>
      </c>
      <c r="AE28" s="119">
        <f t="shared" si="23"/>
        <v>0</v>
      </c>
      <c r="AF28" s="118">
        <f t="shared" si="24"/>
        <v>0</v>
      </c>
      <c r="AG28" s="119">
        <f>AD28+AD66+AD110</f>
        <v>127.4677405155</v>
      </c>
      <c r="AH28" s="119">
        <f>AE28+AE66+AE110</f>
        <v>10.078844598900002</v>
      </c>
      <c r="AI28" s="119">
        <f>AF28+AF66+AF110</f>
        <v>137.54658511439999</v>
      </c>
    </row>
    <row r="29" spans="1:35" x14ac:dyDescent="0.25">
      <c r="A29" s="98" t="s">
        <v>365</v>
      </c>
      <c r="B29" s="98"/>
      <c r="C29" s="84">
        <v>11.58</v>
      </c>
      <c r="D29" s="121"/>
      <c r="E29" s="118"/>
      <c r="F29" s="98">
        <f>E29/$G$92</f>
        <v>0</v>
      </c>
      <c r="G29" s="98">
        <f t="shared" si="0"/>
        <v>0</v>
      </c>
      <c r="H29" s="98">
        <f t="shared" si="1"/>
        <v>0</v>
      </c>
      <c r="I29" s="98">
        <f t="shared" si="2"/>
        <v>0</v>
      </c>
      <c r="J29" s="120">
        <f t="shared" si="3"/>
        <v>0</v>
      </c>
      <c r="K29" s="98">
        <f t="shared" si="4"/>
        <v>0</v>
      </c>
      <c r="L29" s="118">
        <v>0</v>
      </c>
      <c r="M29" s="120">
        <f t="shared" si="5"/>
        <v>0</v>
      </c>
      <c r="N29" s="118">
        <v>0</v>
      </c>
      <c r="O29" s="120">
        <f t="shared" si="21"/>
        <v>0</v>
      </c>
      <c r="P29" s="120">
        <f t="shared" si="6"/>
        <v>0</v>
      </c>
      <c r="Q29" s="120">
        <f t="shared" si="7"/>
        <v>0</v>
      </c>
      <c r="R29" s="120">
        <f t="shared" si="8"/>
        <v>0</v>
      </c>
      <c r="S29" s="120">
        <f t="shared" si="9"/>
        <v>0</v>
      </c>
      <c r="T29" s="98">
        <f t="shared" si="10"/>
        <v>0</v>
      </c>
      <c r="U29" s="98">
        <f t="shared" si="11"/>
        <v>0</v>
      </c>
      <c r="V29" s="98">
        <f t="shared" si="12"/>
        <v>0</v>
      </c>
      <c r="W29" s="98">
        <f t="shared" si="13"/>
        <v>0</v>
      </c>
      <c r="X29" s="98">
        <f t="shared" si="14"/>
        <v>0</v>
      </c>
      <c r="Y29" s="98">
        <f t="shared" si="15"/>
        <v>0</v>
      </c>
      <c r="Z29" s="98">
        <f t="shared" si="16"/>
        <v>0</v>
      </c>
      <c r="AA29" s="98">
        <f t="shared" si="17"/>
        <v>0</v>
      </c>
      <c r="AB29" s="98">
        <f t="shared" si="18"/>
        <v>0</v>
      </c>
      <c r="AD29" s="119">
        <f t="shared" si="22"/>
        <v>0</v>
      </c>
      <c r="AE29" s="119">
        <f t="shared" si="23"/>
        <v>0</v>
      </c>
      <c r="AF29" s="118">
        <f t="shared" si="24"/>
        <v>0</v>
      </c>
      <c r="AG29" s="119">
        <f>AD29+AD67+AD111</f>
        <v>212.18045381550002</v>
      </c>
      <c r="AH29" s="119">
        <f>AE29+AE67+AE111</f>
        <v>16.777059138900004</v>
      </c>
      <c r="AI29" s="119">
        <f>AF29+AF67+AF111</f>
        <v>228.95751295440002</v>
      </c>
    </row>
    <row r="30" spans="1:35" x14ac:dyDescent="0.25">
      <c r="A30" s="98" t="s">
        <v>366</v>
      </c>
      <c r="B30" s="98"/>
      <c r="C30" s="85">
        <v>0.91</v>
      </c>
      <c r="D30" s="121"/>
      <c r="E30" s="118"/>
      <c r="F30" s="98">
        <f>E30/$G$92</f>
        <v>0</v>
      </c>
      <c r="G30" s="98">
        <f t="shared" si="0"/>
        <v>0</v>
      </c>
      <c r="H30" s="98">
        <f t="shared" si="1"/>
        <v>0</v>
      </c>
      <c r="I30" s="98">
        <f t="shared" si="2"/>
        <v>0</v>
      </c>
      <c r="J30" s="120">
        <f t="shared" si="3"/>
        <v>0</v>
      </c>
      <c r="K30" s="98">
        <f t="shared" si="4"/>
        <v>0</v>
      </c>
      <c r="L30" s="118">
        <v>0</v>
      </c>
      <c r="M30" s="120">
        <f t="shared" si="5"/>
        <v>0</v>
      </c>
      <c r="N30" s="118">
        <v>0</v>
      </c>
      <c r="O30" s="120">
        <f t="shared" si="21"/>
        <v>0</v>
      </c>
      <c r="P30" s="120">
        <f t="shared" si="6"/>
        <v>0</v>
      </c>
      <c r="Q30" s="120">
        <f t="shared" si="7"/>
        <v>0</v>
      </c>
      <c r="R30" s="120">
        <f t="shared" si="8"/>
        <v>0</v>
      </c>
      <c r="S30" s="120">
        <f t="shared" si="9"/>
        <v>0</v>
      </c>
      <c r="T30" s="98">
        <f t="shared" si="10"/>
        <v>0</v>
      </c>
      <c r="U30" s="98">
        <f t="shared" si="11"/>
        <v>0</v>
      </c>
      <c r="V30" s="98">
        <f t="shared" si="12"/>
        <v>0</v>
      </c>
      <c r="W30" s="98">
        <f t="shared" si="13"/>
        <v>0</v>
      </c>
      <c r="X30" s="98">
        <f t="shared" si="14"/>
        <v>0</v>
      </c>
      <c r="Y30" s="98">
        <f t="shared" si="15"/>
        <v>0</v>
      </c>
      <c r="Z30" s="98">
        <f t="shared" si="16"/>
        <v>0</v>
      </c>
      <c r="AA30" s="98">
        <f t="shared" si="17"/>
        <v>0</v>
      </c>
      <c r="AB30" s="98">
        <f t="shared" si="18"/>
        <v>0</v>
      </c>
      <c r="AD30" s="119">
        <f t="shared" si="22"/>
        <v>0</v>
      </c>
      <c r="AE30" s="119">
        <f t="shared" si="23"/>
        <v>0</v>
      </c>
      <c r="AF30" s="118">
        <f t="shared" si="24"/>
        <v>0</v>
      </c>
      <c r="AG30" s="119">
        <f>AD30+AD70+AD112</f>
        <v>9.9691225155000023</v>
      </c>
      <c r="AH30" s="119">
        <f>AE30+AE70+AE112</f>
        <v>0.7882561989000002</v>
      </c>
      <c r="AI30" s="119">
        <f>AF30+AF70+AF112</f>
        <v>10.757378714400003</v>
      </c>
    </row>
    <row r="31" spans="1:35" x14ac:dyDescent="0.25">
      <c r="A31" s="98" t="s">
        <v>367</v>
      </c>
      <c r="B31" s="98"/>
      <c r="C31" s="85">
        <v>9.99</v>
      </c>
      <c r="D31" s="121"/>
      <c r="E31" s="118"/>
      <c r="F31" s="98">
        <f>E31/$G$92</f>
        <v>0</v>
      </c>
      <c r="G31" s="98">
        <f t="shared" si="0"/>
        <v>0</v>
      </c>
      <c r="H31" s="98">
        <f t="shared" si="1"/>
        <v>0</v>
      </c>
      <c r="I31" s="98">
        <f t="shared" si="2"/>
        <v>0</v>
      </c>
      <c r="J31" s="120">
        <f t="shared" si="3"/>
        <v>0</v>
      </c>
      <c r="K31" s="98">
        <f t="shared" si="4"/>
        <v>0</v>
      </c>
      <c r="L31" s="118">
        <v>0</v>
      </c>
      <c r="M31" s="120">
        <f t="shared" si="5"/>
        <v>0</v>
      </c>
      <c r="N31" s="118">
        <v>0</v>
      </c>
      <c r="O31" s="120">
        <f t="shared" si="21"/>
        <v>0</v>
      </c>
      <c r="P31" s="120">
        <f t="shared" si="6"/>
        <v>0</v>
      </c>
      <c r="Q31" s="120">
        <f t="shared" si="7"/>
        <v>0</v>
      </c>
      <c r="R31" s="120">
        <f t="shared" si="8"/>
        <v>0</v>
      </c>
      <c r="S31" s="120">
        <f t="shared" si="9"/>
        <v>0</v>
      </c>
      <c r="T31" s="98">
        <f t="shared" si="10"/>
        <v>0</v>
      </c>
      <c r="U31" s="98">
        <f t="shared" si="11"/>
        <v>0</v>
      </c>
      <c r="V31" s="98">
        <f t="shared" si="12"/>
        <v>0</v>
      </c>
      <c r="W31" s="98">
        <f t="shared" si="13"/>
        <v>0</v>
      </c>
      <c r="X31" s="98">
        <f t="shared" si="14"/>
        <v>0</v>
      </c>
      <c r="Y31" s="98">
        <f t="shared" si="15"/>
        <v>0</v>
      </c>
      <c r="Z31" s="98">
        <f t="shared" si="16"/>
        <v>0</v>
      </c>
      <c r="AA31" s="98">
        <f t="shared" si="17"/>
        <v>0</v>
      </c>
      <c r="AB31" s="98">
        <f t="shared" si="18"/>
        <v>0</v>
      </c>
      <c r="AD31" s="119">
        <f t="shared" si="22"/>
        <v>0</v>
      </c>
      <c r="AE31" s="119">
        <f t="shared" si="23"/>
        <v>0</v>
      </c>
      <c r="AF31" s="118">
        <f t="shared" si="24"/>
        <v>0</v>
      </c>
      <c r="AG31" s="119">
        <f>AD31+AD71+AD113</f>
        <v>182.04774371549999</v>
      </c>
      <c r="AH31" s="119">
        <f>AE31+AE71+AE113</f>
        <v>14.394472758900001</v>
      </c>
      <c r="AI31" s="119">
        <f>AF31+AF71+AF113</f>
        <v>196.4422164744</v>
      </c>
    </row>
    <row r="32" spans="1:35" s="118" customFormat="1" x14ac:dyDescent="0.25">
      <c r="A32" s="98" t="s">
        <v>371</v>
      </c>
      <c r="B32" s="98" t="s">
        <v>407</v>
      </c>
      <c r="C32">
        <v>3.67</v>
      </c>
      <c r="D32" s="119"/>
      <c r="F32" s="120">
        <f>E32/$G$92</f>
        <v>0</v>
      </c>
      <c r="G32" s="120">
        <f t="shared" si="0"/>
        <v>0</v>
      </c>
      <c r="H32" s="120">
        <f t="shared" si="1"/>
        <v>0</v>
      </c>
      <c r="I32" s="120">
        <f t="shared" si="2"/>
        <v>0</v>
      </c>
      <c r="J32" s="120">
        <f t="shared" si="3"/>
        <v>0</v>
      </c>
      <c r="K32" s="120">
        <f t="shared" si="4"/>
        <v>0</v>
      </c>
      <c r="L32" s="118">
        <v>0</v>
      </c>
      <c r="M32" s="120">
        <f t="shared" si="5"/>
        <v>0</v>
      </c>
      <c r="N32" s="118">
        <v>0</v>
      </c>
      <c r="O32" s="120">
        <f t="shared" si="21"/>
        <v>0</v>
      </c>
      <c r="P32" s="120">
        <f t="shared" si="6"/>
        <v>0</v>
      </c>
      <c r="Q32" s="120">
        <f t="shared" si="7"/>
        <v>0</v>
      </c>
      <c r="R32" s="120">
        <f t="shared" si="8"/>
        <v>0</v>
      </c>
      <c r="S32" s="120">
        <f t="shared" si="9"/>
        <v>0</v>
      </c>
      <c r="T32" s="120">
        <f t="shared" si="10"/>
        <v>0</v>
      </c>
      <c r="U32" s="120">
        <f t="shared" si="11"/>
        <v>0</v>
      </c>
      <c r="V32" s="120">
        <f t="shared" si="12"/>
        <v>0</v>
      </c>
      <c r="W32" s="120">
        <f t="shared" si="13"/>
        <v>0</v>
      </c>
      <c r="X32" s="120">
        <f t="shared" si="14"/>
        <v>0</v>
      </c>
      <c r="Y32" s="120">
        <f t="shared" si="15"/>
        <v>0</v>
      </c>
      <c r="Z32" s="120">
        <f t="shared" si="16"/>
        <v>0</v>
      </c>
      <c r="AA32" s="120">
        <f t="shared" si="17"/>
        <v>0</v>
      </c>
      <c r="AB32" s="120">
        <f t="shared" si="18"/>
        <v>0</v>
      </c>
      <c r="AD32" s="119">
        <f t="shared" si="22"/>
        <v>0</v>
      </c>
      <c r="AE32" s="119">
        <f t="shared" si="23"/>
        <v>0</v>
      </c>
      <c r="AF32" s="118">
        <f t="shared" si="24"/>
        <v>0</v>
      </c>
      <c r="AG32" s="119">
        <f>AD32+AD72+AD114</f>
        <v>31.492924879832461</v>
      </c>
      <c r="AH32" s="119">
        <f>AE32+AE72+AE114</f>
        <v>3.4992138755369404</v>
      </c>
      <c r="AI32" s="119">
        <f>AF32+AF72+AF114</f>
        <v>39.337112624623622</v>
      </c>
    </row>
    <row r="33" spans="1:35" s="118" customFormat="1" x14ac:dyDescent="0.25">
      <c r="A33" s="98" t="s">
        <v>372</v>
      </c>
      <c r="B33" s="98"/>
      <c r="C33">
        <v>6.34</v>
      </c>
      <c r="D33" s="119"/>
      <c r="F33" s="98">
        <f>E33/$G$92</f>
        <v>0</v>
      </c>
      <c r="G33" s="98">
        <f t="shared" ref="G33:G41" si="25">$G$8*F33</f>
        <v>0</v>
      </c>
      <c r="H33" s="98">
        <f t="shared" si="1"/>
        <v>0</v>
      </c>
      <c r="I33" s="98">
        <f t="shared" ref="I33:I41" si="26">IF(F33=0,0,H33/E33)</f>
        <v>0</v>
      </c>
      <c r="J33" s="120">
        <f t="shared" ref="J33:J41" si="27">IF(E33=0,0,H33)</f>
        <v>0</v>
      </c>
      <c r="K33" s="98">
        <f t="shared" ref="K33:K41" si="28">IF(J33=0,0,J33/E33)</f>
        <v>0</v>
      </c>
      <c r="L33" s="118">
        <v>0</v>
      </c>
      <c r="M33" s="120">
        <f t="shared" ref="M33:M41" si="29">K33*L33</f>
        <v>0</v>
      </c>
      <c r="N33" s="118">
        <v>0</v>
      </c>
      <c r="O33" s="120">
        <f t="shared" ref="O33:O41" si="30">K33*N33</f>
        <v>0</v>
      </c>
      <c r="P33" s="120">
        <f t="shared" ref="P33:P41" si="31">SUM(J33,M33,O33)</f>
        <v>0</v>
      </c>
      <c r="Q33" s="120">
        <f t="shared" ref="Q33:Q41" si="32">SUM(T33:V33)</f>
        <v>0</v>
      </c>
      <c r="R33" s="120">
        <f t="shared" ref="R33:R41" si="33">SUM(W33:Y33)</f>
        <v>0</v>
      </c>
      <c r="S33" s="120">
        <f t="shared" ref="S33:S41" si="34">SUM(Z33:AB33)</f>
        <v>0</v>
      </c>
      <c r="T33" s="98">
        <f t="shared" si="10"/>
        <v>0</v>
      </c>
      <c r="U33" s="98">
        <f t="shared" si="11"/>
        <v>0</v>
      </c>
      <c r="V33" s="98">
        <f t="shared" si="12"/>
        <v>0</v>
      </c>
      <c r="W33" s="98">
        <f t="shared" si="13"/>
        <v>0</v>
      </c>
      <c r="X33" s="98">
        <f t="shared" si="14"/>
        <v>0</v>
      </c>
      <c r="Y33" s="98">
        <f t="shared" si="15"/>
        <v>0</v>
      </c>
      <c r="Z33" s="98">
        <f t="shared" si="16"/>
        <v>0</v>
      </c>
      <c r="AA33" s="98">
        <f t="shared" si="17"/>
        <v>0</v>
      </c>
      <c r="AB33" s="98">
        <f t="shared" si="18"/>
        <v>0</v>
      </c>
      <c r="AD33" s="119">
        <f t="shared" si="22"/>
        <v>0</v>
      </c>
      <c r="AE33" s="119">
        <f t="shared" si="23"/>
        <v>0</v>
      </c>
      <c r="AF33" s="118">
        <f t="shared" si="24"/>
        <v>0</v>
      </c>
      <c r="AG33" s="119">
        <f>AD33+AD73+AD115</f>
        <v>56.508442064103093</v>
      </c>
      <c r="AH33" s="119">
        <f>AE33+AE73+AE115</f>
        <v>6.278715784900343</v>
      </c>
      <c r="AI33" s="119">
        <f>AF33+AF73+AF115</f>
        <v>70.583439239114185</v>
      </c>
    </row>
    <row r="34" spans="1:35" s="118" customFormat="1" x14ac:dyDescent="0.25">
      <c r="A34" s="98" t="s">
        <v>373</v>
      </c>
      <c r="B34" s="98"/>
      <c r="C34">
        <v>11.83</v>
      </c>
      <c r="D34" s="119"/>
      <c r="F34" s="120">
        <f>E34/$G$92</f>
        <v>0</v>
      </c>
      <c r="G34" s="120">
        <f t="shared" si="25"/>
        <v>0</v>
      </c>
      <c r="H34" s="120">
        <f t="shared" si="1"/>
        <v>0</v>
      </c>
      <c r="I34" s="120">
        <f t="shared" si="26"/>
        <v>0</v>
      </c>
      <c r="J34" s="120">
        <f t="shared" si="27"/>
        <v>0</v>
      </c>
      <c r="K34" s="120">
        <f t="shared" si="28"/>
        <v>0</v>
      </c>
      <c r="L34" s="118">
        <v>0</v>
      </c>
      <c r="M34" s="120">
        <f t="shared" si="29"/>
        <v>0</v>
      </c>
      <c r="N34" s="118">
        <v>0</v>
      </c>
      <c r="O34" s="120">
        <f t="shared" si="30"/>
        <v>0</v>
      </c>
      <c r="P34" s="120">
        <f t="shared" si="31"/>
        <v>0</v>
      </c>
      <c r="Q34" s="120">
        <f t="shared" si="32"/>
        <v>0</v>
      </c>
      <c r="R34" s="120">
        <f t="shared" si="33"/>
        <v>0</v>
      </c>
      <c r="S34" s="120">
        <f t="shared" si="34"/>
        <v>0</v>
      </c>
      <c r="T34" s="120">
        <f t="shared" si="10"/>
        <v>0</v>
      </c>
      <c r="U34" s="120">
        <f t="shared" si="11"/>
        <v>0</v>
      </c>
      <c r="V34" s="120">
        <f t="shared" si="12"/>
        <v>0</v>
      </c>
      <c r="W34" s="120">
        <f t="shared" si="13"/>
        <v>0</v>
      </c>
      <c r="X34" s="120">
        <f t="shared" si="14"/>
        <v>0</v>
      </c>
      <c r="Y34" s="120">
        <f t="shared" si="15"/>
        <v>0</v>
      </c>
      <c r="Z34" s="120">
        <f t="shared" si="16"/>
        <v>0</v>
      </c>
      <c r="AA34" s="120">
        <f t="shared" si="17"/>
        <v>0</v>
      </c>
      <c r="AB34" s="120">
        <f t="shared" si="18"/>
        <v>0</v>
      </c>
      <c r="AD34" s="119">
        <f t="shared" si="22"/>
        <v>0</v>
      </c>
      <c r="AE34" s="119">
        <f t="shared" si="23"/>
        <v>0</v>
      </c>
      <c r="AF34" s="118">
        <f t="shared" si="24"/>
        <v>0</v>
      </c>
      <c r="AG34" s="119">
        <f>AD34+AD74+AD116</f>
        <v>107.94484256659216</v>
      </c>
      <c r="AH34" s="119">
        <f>AE34+AE74+AE116</f>
        <v>11.99387139628802</v>
      </c>
      <c r="AI34" s="119">
        <f>AF34+AF74+AF116</f>
        <v>134.831504075651</v>
      </c>
    </row>
    <row r="35" spans="1:35" s="118" customFormat="1" x14ac:dyDescent="0.25">
      <c r="A35" s="98" t="s">
        <v>374</v>
      </c>
      <c r="B35" s="98"/>
      <c r="C35" s="12">
        <v>1.5</v>
      </c>
      <c r="D35" s="119"/>
      <c r="F35" s="98">
        <f>E35/$G$92</f>
        <v>0</v>
      </c>
      <c r="G35" s="98">
        <f t="shared" si="25"/>
        <v>0</v>
      </c>
      <c r="H35" s="98">
        <f t="shared" si="1"/>
        <v>0</v>
      </c>
      <c r="I35" s="98">
        <f t="shared" si="26"/>
        <v>0</v>
      </c>
      <c r="J35" s="120">
        <f t="shared" si="27"/>
        <v>0</v>
      </c>
      <c r="K35" s="98">
        <f t="shared" si="28"/>
        <v>0</v>
      </c>
      <c r="L35" s="118">
        <v>0</v>
      </c>
      <c r="M35" s="120">
        <f t="shared" si="29"/>
        <v>0</v>
      </c>
      <c r="N35" s="118">
        <v>0</v>
      </c>
      <c r="O35" s="120">
        <f t="shared" si="30"/>
        <v>0</v>
      </c>
      <c r="P35" s="120">
        <f t="shared" si="31"/>
        <v>0</v>
      </c>
      <c r="Q35" s="120">
        <f t="shared" si="32"/>
        <v>0</v>
      </c>
      <c r="R35" s="120">
        <f t="shared" si="33"/>
        <v>0</v>
      </c>
      <c r="S35" s="120">
        <f t="shared" si="34"/>
        <v>0</v>
      </c>
      <c r="T35" s="98">
        <f t="shared" si="10"/>
        <v>0</v>
      </c>
      <c r="U35" s="98">
        <f t="shared" si="11"/>
        <v>0</v>
      </c>
      <c r="V35" s="98">
        <f t="shared" si="12"/>
        <v>0</v>
      </c>
      <c r="W35" s="98">
        <f t="shared" si="13"/>
        <v>0</v>
      </c>
      <c r="X35" s="98">
        <f t="shared" si="14"/>
        <v>0</v>
      </c>
      <c r="Y35" s="98">
        <f t="shared" si="15"/>
        <v>0</v>
      </c>
      <c r="Z35" s="98">
        <f t="shared" si="16"/>
        <v>0</v>
      </c>
      <c r="AA35" s="98">
        <f t="shared" si="17"/>
        <v>0</v>
      </c>
      <c r="AB35" s="98">
        <f t="shared" si="18"/>
        <v>0</v>
      </c>
      <c r="AD35" s="119">
        <f t="shared" si="22"/>
        <v>0</v>
      </c>
      <c r="AE35" s="119">
        <f t="shared" si="23"/>
        <v>0</v>
      </c>
      <c r="AF35" s="118">
        <f t="shared" si="24"/>
        <v>0</v>
      </c>
      <c r="AG35" s="119">
        <f>AD35+AD77+AD117</f>
        <v>28.6123942413099</v>
      </c>
      <c r="AH35" s="119">
        <f>AE35+AE77+AE117</f>
        <v>3.1791549157010999</v>
      </c>
      <c r="AI35" s="119">
        <f>AF35+AF77+AF117</f>
        <v>35.739105815837057</v>
      </c>
    </row>
    <row r="36" spans="1:35" s="118" customFormat="1" x14ac:dyDescent="0.25">
      <c r="A36" s="98" t="s">
        <v>375</v>
      </c>
      <c r="B36" s="98"/>
      <c r="C36" s="12">
        <v>1.87</v>
      </c>
      <c r="D36" s="119"/>
      <c r="F36" s="120">
        <f>E36/$G$92</f>
        <v>0</v>
      </c>
      <c r="G36" s="120">
        <f t="shared" si="25"/>
        <v>0</v>
      </c>
      <c r="H36" s="120">
        <f t="shared" si="1"/>
        <v>0</v>
      </c>
      <c r="I36" s="120">
        <f t="shared" si="26"/>
        <v>0</v>
      </c>
      <c r="J36" s="120">
        <f t="shared" si="27"/>
        <v>0</v>
      </c>
      <c r="K36" s="120">
        <f t="shared" si="28"/>
        <v>0</v>
      </c>
      <c r="L36" s="118">
        <v>0</v>
      </c>
      <c r="M36" s="120">
        <f t="shared" si="29"/>
        <v>0</v>
      </c>
      <c r="N36" s="118">
        <v>0</v>
      </c>
      <c r="O36" s="120">
        <f t="shared" si="30"/>
        <v>0</v>
      </c>
      <c r="P36" s="120">
        <f t="shared" si="31"/>
        <v>0</v>
      </c>
      <c r="Q36" s="120">
        <f t="shared" si="32"/>
        <v>0</v>
      </c>
      <c r="R36" s="120">
        <f t="shared" si="33"/>
        <v>0</v>
      </c>
      <c r="S36" s="120">
        <f t="shared" si="34"/>
        <v>0</v>
      </c>
      <c r="T36" s="120">
        <f t="shared" si="10"/>
        <v>0</v>
      </c>
      <c r="U36" s="120">
        <f t="shared" si="11"/>
        <v>0</v>
      </c>
      <c r="V36" s="120">
        <f t="shared" si="12"/>
        <v>0</v>
      </c>
      <c r="W36" s="120">
        <f t="shared" si="13"/>
        <v>0</v>
      </c>
      <c r="X36" s="120">
        <f t="shared" si="14"/>
        <v>0</v>
      </c>
      <c r="Y36" s="120">
        <f t="shared" si="15"/>
        <v>0</v>
      </c>
      <c r="Z36" s="120">
        <f t="shared" si="16"/>
        <v>0</v>
      </c>
      <c r="AA36" s="120">
        <f t="shared" si="17"/>
        <v>0</v>
      </c>
      <c r="AB36" s="120">
        <f t="shared" si="18"/>
        <v>0</v>
      </c>
      <c r="AD36" s="119">
        <f t="shared" si="22"/>
        <v>0</v>
      </c>
      <c r="AE36" s="119">
        <f t="shared" si="23"/>
        <v>0</v>
      </c>
      <c r="AF36" s="118">
        <f t="shared" si="24"/>
        <v>0</v>
      </c>
      <c r="AG36" s="119">
        <f>AD36+AD78+AD118</f>
        <v>36.383404120641906</v>
      </c>
      <c r="AH36" s="119">
        <f>AE36+AE78+AE118</f>
        <v>4.042600457849101</v>
      </c>
      <c r="AI36" s="119">
        <f>AF36+AF78+AF118</f>
        <v>45.445701567002232</v>
      </c>
    </row>
    <row r="37" spans="1:35" s="118" customFormat="1" x14ac:dyDescent="0.25">
      <c r="A37" s="98" t="s">
        <v>376</v>
      </c>
      <c r="B37" s="98" t="s">
        <v>408</v>
      </c>
      <c r="C37" s="84">
        <v>4.67</v>
      </c>
      <c r="D37" s="119"/>
      <c r="F37" s="98">
        <f>E37/$G$92</f>
        <v>0</v>
      </c>
      <c r="G37" s="98">
        <f t="shared" si="25"/>
        <v>0</v>
      </c>
      <c r="H37" s="98">
        <f t="shared" si="1"/>
        <v>0</v>
      </c>
      <c r="I37" s="98">
        <f t="shared" si="26"/>
        <v>0</v>
      </c>
      <c r="J37" s="120">
        <f t="shared" si="27"/>
        <v>0</v>
      </c>
      <c r="K37" s="98">
        <f t="shared" si="28"/>
        <v>0</v>
      </c>
      <c r="L37" s="118">
        <v>0</v>
      </c>
      <c r="M37" s="120">
        <f t="shared" si="29"/>
        <v>0</v>
      </c>
      <c r="N37" s="118">
        <v>0</v>
      </c>
      <c r="O37" s="120">
        <f t="shared" si="30"/>
        <v>0</v>
      </c>
      <c r="P37" s="120">
        <f t="shared" si="31"/>
        <v>0</v>
      </c>
      <c r="Q37" s="120">
        <f t="shared" si="32"/>
        <v>0</v>
      </c>
      <c r="R37" s="120">
        <f t="shared" si="33"/>
        <v>0</v>
      </c>
      <c r="S37" s="120">
        <f t="shared" si="34"/>
        <v>0</v>
      </c>
      <c r="T37" s="98">
        <f t="shared" si="10"/>
        <v>0</v>
      </c>
      <c r="U37" s="98">
        <f t="shared" si="11"/>
        <v>0</v>
      </c>
      <c r="V37" s="98">
        <f t="shared" si="12"/>
        <v>0</v>
      </c>
      <c r="W37" s="98">
        <f t="shared" si="13"/>
        <v>0</v>
      </c>
      <c r="X37" s="98">
        <f t="shared" si="14"/>
        <v>0</v>
      </c>
      <c r="Y37" s="98">
        <f t="shared" si="15"/>
        <v>0</v>
      </c>
      <c r="Z37" s="98">
        <f t="shared" si="16"/>
        <v>0</v>
      </c>
      <c r="AA37" s="98">
        <f t="shared" si="17"/>
        <v>0</v>
      </c>
      <c r="AB37" s="98">
        <f t="shared" si="18"/>
        <v>0</v>
      </c>
      <c r="AD37" s="119">
        <f t="shared" si="22"/>
        <v>0</v>
      </c>
      <c r="AE37" s="119">
        <f t="shared" si="23"/>
        <v>0</v>
      </c>
      <c r="AF37" s="118">
        <f t="shared" si="24"/>
        <v>0</v>
      </c>
      <c r="AG37" s="119">
        <f>AD37+AD79+AD119</f>
        <v>40.862032439484388</v>
      </c>
      <c r="AH37" s="119">
        <f>AE37+AE79+AE119</f>
        <v>4.5402258266093769</v>
      </c>
      <c r="AI37" s="119">
        <f>AF37+AF79+AF119</f>
        <v>51.039856674994624</v>
      </c>
    </row>
    <row r="38" spans="1:35" s="118" customFormat="1" x14ac:dyDescent="0.25">
      <c r="A38" s="98" t="s">
        <v>377</v>
      </c>
      <c r="B38" s="98"/>
      <c r="C38" s="84">
        <v>7.32</v>
      </c>
      <c r="D38" s="119"/>
      <c r="F38" s="120">
        <f>E38/$G$92</f>
        <v>0</v>
      </c>
      <c r="G38" s="120">
        <f t="shared" si="25"/>
        <v>0</v>
      </c>
      <c r="H38" s="120">
        <f t="shared" si="1"/>
        <v>0</v>
      </c>
      <c r="I38" s="120">
        <f t="shared" si="26"/>
        <v>0</v>
      </c>
      <c r="J38" s="120">
        <f t="shared" si="27"/>
        <v>0</v>
      </c>
      <c r="K38" s="120">
        <f t="shared" si="28"/>
        <v>0</v>
      </c>
      <c r="L38" s="118">
        <v>0</v>
      </c>
      <c r="M38" s="120">
        <f t="shared" si="29"/>
        <v>0</v>
      </c>
      <c r="N38" s="118">
        <v>0</v>
      </c>
      <c r="O38" s="120">
        <f t="shared" si="30"/>
        <v>0</v>
      </c>
      <c r="P38" s="120">
        <f t="shared" si="31"/>
        <v>0</v>
      </c>
      <c r="Q38" s="120">
        <f t="shared" si="32"/>
        <v>0</v>
      </c>
      <c r="R38" s="120">
        <f t="shared" si="33"/>
        <v>0</v>
      </c>
      <c r="S38" s="120">
        <f t="shared" si="34"/>
        <v>0</v>
      </c>
      <c r="T38" s="120">
        <f t="shared" si="10"/>
        <v>0</v>
      </c>
      <c r="U38" s="120">
        <f t="shared" si="11"/>
        <v>0</v>
      </c>
      <c r="V38" s="120">
        <f t="shared" si="12"/>
        <v>0</v>
      </c>
      <c r="W38" s="120">
        <f t="shared" si="13"/>
        <v>0</v>
      </c>
      <c r="X38" s="120">
        <f t="shared" si="14"/>
        <v>0</v>
      </c>
      <c r="Y38" s="120">
        <f t="shared" si="15"/>
        <v>0</v>
      </c>
      <c r="Z38" s="120">
        <f t="shared" si="16"/>
        <v>0</v>
      </c>
      <c r="AA38" s="120">
        <f t="shared" si="17"/>
        <v>0</v>
      </c>
      <c r="AB38" s="120">
        <f t="shared" si="18"/>
        <v>0</v>
      </c>
      <c r="AD38" s="119">
        <f t="shared" si="22"/>
        <v>0</v>
      </c>
      <c r="AE38" s="119">
        <f t="shared" si="23"/>
        <v>0</v>
      </c>
      <c r="AF38" s="118">
        <f t="shared" si="24"/>
        <v>0</v>
      </c>
      <c r="AG38" s="119">
        <f>AD38+AD80+AD120</f>
        <v>65.690167472561996</v>
      </c>
      <c r="AH38" s="119">
        <f>AE38+AE80+AE120</f>
        <v>7.2989074969513323</v>
      </c>
      <c r="AI38" s="119">
        <f>AF38+AF80+AF120</f>
        <v>82.052128408477799</v>
      </c>
    </row>
    <row r="39" spans="1:35" s="118" customFormat="1" x14ac:dyDescent="0.25">
      <c r="A39" s="98" t="s">
        <v>378</v>
      </c>
      <c r="B39" s="98"/>
      <c r="C39" s="84">
        <v>12.57</v>
      </c>
      <c r="D39" s="119"/>
      <c r="F39" s="98">
        <f>E39/$G$92</f>
        <v>0</v>
      </c>
      <c r="G39" s="98">
        <f t="shared" si="25"/>
        <v>0</v>
      </c>
      <c r="H39" s="98">
        <f t="shared" si="1"/>
        <v>0</v>
      </c>
      <c r="I39" s="98">
        <f t="shared" si="26"/>
        <v>0</v>
      </c>
      <c r="J39" s="120">
        <f t="shared" si="27"/>
        <v>0</v>
      </c>
      <c r="K39" s="98">
        <f t="shared" si="28"/>
        <v>0</v>
      </c>
      <c r="L39" s="118">
        <v>0</v>
      </c>
      <c r="M39" s="120">
        <f t="shared" si="29"/>
        <v>0</v>
      </c>
      <c r="N39" s="118">
        <v>0</v>
      </c>
      <c r="O39" s="120">
        <f t="shared" si="30"/>
        <v>0</v>
      </c>
      <c r="P39" s="120">
        <f t="shared" si="31"/>
        <v>0</v>
      </c>
      <c r="Q39" s="120">
        <f t="shared" si="32"/>
        <v>0</v>
      </c>
      <c r="R39" s="120">
        <f t="shared" si="33"/>
        <v>0</v>
      </c>
      <c r="S39" s="120">
        <f t="shared" si="34"/>
        <v>0</v>
      </c>
      <c r="T39" s="98">
        <f t="shared" si="10"/>
        <v>0</v>
      </c>
      <c r="U39" s="98">
        <f t="shared" si="11"/>
        <v>0</v>
      </c>
      <c r="V39" s="98">
        <f t="shared" si="12"/>
        <v>0</v>
      </c>
      <c r="W39" s="98">
        <f t="shared" si="13"/>
        <v>0</v>
      </c>
      <c r="X39" s="98">
        <f t="shared" si="14"/>
        <v>0</v>
      </c>
      <c r="Y39" s="98">
        <f t="shared" si="15"/>
        <v>0</v>
      </c>
      <c r="Z39" s="98">
        <f t="shared" si="16"/>
        <v>0</v>
      </c>
      <c r="AA39" s="98">
        <f t="shared" si="17"/>
        <v>0</v>
      </c>
      <c r="AB39" s="98">
        <f t="shared" si="18"/>
        <v>0</v>
      </c>
      <c r="AD39" s="119">
        <f t="shared" si="22"/>
        <v>0</v>
      </c>
      <c r="AE39" s="119">
        <f t="shared" si="23"/>
        <v>0</v>
      </c>
      <c r="AF39" s="118">
        <f t="shared" si="24"/>
        <v>0</v>
      </c>
      <c r="AG39" s="119">
        <f>AD39+AD81+AD121</f>
        <v>114.87798216073456</v>
      </c>
      <c r="AH39" s="119">
        <f>AE39+AE81+AE121</f>
        <v>12.76422024008162</v>
      </c>
      <c r="AI39" s="119">
        <f>AF39+AF81+AF121</f>
        <v>143.49153467292552</v>
      </c>
    </row>
    <row r="40" spans="1:35" s="118" customFormat="1" x14ac:dyDescent="0.25">
      <c r="A40" s="98" t="s">
        <v>379</v>
      </c>
      <c r="B40" s="98"/>
      <c r="C40" s="85">
        <v>1.88</v>
      </c>
      <c r="D40" s="119"/>
      <c r="F40" s="120">
        <f>E40/$G$92</f>
        <v>0</v>
      </c>
      <c r="G40" s="120">
        <f t="shared" si="25"/>
        <v>0</v>
      </c>
      <c r="H40" s="120">
        <f t="shared" si="1"/>
        <v>0</v>
      </c>
      <c r="I40" s="120">
        <f t="shared" si="26"/>
        <v>0</v>
      </c>
      <c r="J40" s="120">
        <f t="shared" si="27"/>
        <v>0</v>
      </c>
      <c r="K40" s="120">
        <f t="shared" si="28"/>
        <v>0</v>
      </c>
      <c r="L40" s="118">
        <v>0</v>
      </c>
      <c r="M40" s="120">
        <f t="shared" si="29"/>
        <v>0</v>
      </c>
      <c r="N40" s="118">
        <v>0</v>
      </c>
      <c r="O40" s="120">
        <f t="shared" si="30"/>
        <v>0</v>
      </c>
      <c r="P40" s="120">
        <f t="shared" si="31"/>
        <v>0</v>
      </c>
      <c r="Q40" s="120">
        <f t="shared" si="32"/>
        <v>0</v>
      </c>
      <c r="R40" s="120">
        <f t="shared" si="33"/>
        <v>0</v>
      </c>
      <c r="S40" s="120">
        <f t="shared" si="34"/>
        <v>0</v>
      </c>
      <c r="T40" s="120">
        <f t="shared" si="10"/>
        <v>0</v>
      </c>
      <c r="U40" s="120">
        <f t="shared" si="11"/>
        <v>0</v>
      </c>
      <c r="V40" s="120">
        <f t="shared" si="12"/>
        <v>0</v>
      </c>
      <c r="W40" s="120">
        <f t="shared" si="13"/>
        <v>0</v>
      </c>
      <c r="X40" s="120">
        <f t="shared" si="14"/>
        <v>0</v>
      </c>
      <c r="Y40" s="120">
        <f t="shared" si="15"/>
        <v>0</v>
      </c>
      <c r="Z40" s="120">
        <f t="shared" si="16"/>
        <v>0</v>
      </c>
      <c r="AA40" s="120">
        <f t="shared" si="17"/>
        <v>0</v>
      </c>
      <c r="AB40" s="120">
        <f t="shared" si="18"/>
        <v>0</v>
      </c>
      <c r="AD40" s="119">
        <f t="shared" si="22"/>
        <v>0</v>
      </c>
      <c r="AE40" s="119">
        <f t="shared" si="23"/>
        <v>0</v>
      </c>
      <c r="AF40" s="118">
        <f t="shared" si="24"/>
        <v>0</v>
      </c>
      <c r="AG40" s="119">
        <f>AD40+AD84+AD122</f>
        <v>36.593431414677895</v>
      </c>
      <c r="AH40" s="119">
        <f>AE40+AE84+AE122</f>
        <v>4.0659368238531002</v>
      </c>
      <c r="AI40" s="119">
        <f>AF40+AF84+AF122</f>
        <v>45.70804199270939</v>
      </c>
    </row>
    <row r="41" spans="1:35" s="118" customFormat="1" x14ac:dyDescent="0.25">
      <c r="A41" s="98" t="s">
        <v>380</v>
      </c>
      <c r="B41" s="98"/>
      <c r="C41" s="85">
        <v>1.1599999999999999</v>
      </c>
      <c r="D41" s="119"/>
      <c r="F41" s="98">
        <f>E41/$G$92</f>
        <v>0</v>
      </c>
      <c r="G41" s="98">
        <f t="shared" si="25"/>
        <v>0</v>
      </c>
      <c r="H41" s="98">
        <f t="shared" si="1"/>
        <v>0</v>
      </c>
      <c r="I41" s="98">
        <f t="shared" si="26"/>
        <v>0</v>
      </c>
      <c r="J41" s="120">
        <f t="shared" si="27"/>
        <v>0</v>
      </c>
      <c r="K41" s="98">
        <f t="shared" si="28"/>
        <v>0</v>
      </c>
      <c r="L41" s="118">
        <v>0</v>
      </c>
      <c r="M41" s="120">
        <f t="shared" si="29"/>
        <v>0</v>
      </c>
      <c r="N41" s="118">
        <v>0</v>
      </c>
      <c r="O41" s="120">
        <f t="shared" si="30"/>
        <v>0</v>
      </c>
      <c r="P41" s="120">
        <f t="shared" si="31"/>
        <v>0</v>
      </c>
      <c r="Q41" s="120">
        <f t="shared" si="32"/>
        <v>0</v>
      </c>
      <c r="R41" s="120">
        <f t="shared" si="33"/>
        <v>0</v>
      </c>
      <c r="S41" s="120">
        <f t="shared" si="34"/>
        <v>0</v>
      </c>
      <c r="T41" s="98">
        <f t="shared" si="10"/>
        <v>0</v>
      </c>
      <c r="U41" s="98">
        <f t="shared" si="11"/>
        <v>0</v>
      </c>
      <c r="V41" s="98">
        <f t="shared" si="12"/>
        <v>0</v>
      </c>
      <c r="W41" s="98">
        <f t="shared" si="13"/>
        <v>0</v>
      </c>
      <c r="X41" s="98">
        <f t="shared" si="14"/>
        <v>0</v>
      </c>
      <c r="Y41" s="98">
        <f t="shared" si="15"/>
        <v>0</v>
      </c>
      <c r="Z41" s="98">
        <f t="shared" si="16"/>
        <v>0</v>
      </c>
      <c r="AA41" s="98">
        <f t="shared" si="17"/>
        <v>0</v>
      </c>
      <c r="AB41" s="98">
        <f t="shared" si="18"/>
        <v>0</v>
      </c>
      <c r="AD41" s="119">
        <f t="shared" si="22"/>
        <v>0</v>
      </c>
      <c r="AE41" s="119">
        <f t="shared" si="23"/>
        <v>0</v>
      </c>
      <c r="AF41" s="118">
        <f t="shared" si="24"/>
        <v>0</v>
      </c>
      <c r="AG41" s="119">
        <f>AD41+AD85+AD123</f>
        <v>21.471466244085896</v>
      </c>
      <c r="AH41" s="119">
        <f>AE41+AE85+AE123</f>
        <v>2.3857184715650996</v>
      </c>
      <c r="AI41" s="119">
        <f>AF41+AF85+AF123</f>
        <v>26.819531341793379</v>
      </c>
    </row>
    <row r="42" spans="1:35" s="118" customFormat="1" x14ac:dyDescent="0.25">
      <c r="D42" s="119"/>
      <c r="F42" s="120"/>
      <c r="G42" s="120"/>
      <c r="H42" s="120"/>
      <c r="I42" s="120"/>
      <c r="J42" s="120"/>
      <c r="K42" s="120"/>
      <c r="M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</row>
    <row r="43" spans="1:35" x14ac:dyDescent="0.25">
      <c r="F43" s="115" t="s">
        <v>255</v>
      </c>
      <c r="G43" s="115" t="s">
        <v>162</v>
      </c>
      <c r="H43" s="115" t="s">
        <v>163</v>
      </c>
    </row>
    <row r="44" spans="1:35" x14ac:dyDescent="0.25">
      <c r="F44" s="97" t="s">
        <v>256</v>
      </c>
      <c r="G44" s="97">
        <v>0.6804</v>
      </c>
      <c r="H44" s="97">
        <v>-7.0000000000000001E-3</v>
      </c>
    </row>
    <row r="45" spans="1:35" x14ac:dyDescent="0.25">
      <c r="E45" s="115" t="s">
        <v>257</v>
      </c>
    </row>
    <row r="46" spans="1:35" x14ac:dyDescent="0.25">
      <c r="E46" s="97">
        <f>EVInputs!B1</f>
        <v>30</v>
      </c>
    </row>
    <row r="47" spans="1:35" x14ac:dyDescent="0.25">
      <c r="G47" s="115" t="s">
        <v>93</v>
      </c>
    </row>
    <row r="48" spans="1:35" x14ac:dyDescent="0.25">
      <c r="C48" s="97" t="s">
        <v>241</v>
      </c>
      <c r="E48" s="115" t="s">
        <v>258</v>
      </c>
      <c r="I48" s="97">
        <v>0.44608999999999999</v>
      </c>
      <c r="J48" s="97" t="s">
        <v>83</v>
      </c>
      <c r="L48" s="115" t="s">
        <v>243</v>
      </c>
      <c r="M48" s="97" t="s">
        <v>83</v>
      </c>
      <c r="N48" s="115" t="s">
        <v>244</v>
      </c>
      <c r="O48" s="97" t="s">
        <v>83</v>
      </c>
      <c r="P48" s="97" t="s">
        <v>83</v>
      </c>
      <c r="Q48" s="97" t="s">
        <v>83</v>
      </c>
      <c r="R48" s="97" t="s">
        <v>83</v>
      </c>
      <c r="S48" s="97" t="s">
        <v>83</v>
      </c>
      <c r="AD48" s="97" t="s">
        <v>236</v>
      </c>
    </row>
    <row r="49" spans="1:32" x14ac:dyDescent="0.25">
      <c r="A49" s="115" t="s">
        <v>416</v>
      </c>
      <c r="B49" s="115"/>
      <c r="C49" s="97" t="s">
        <v>245</v>
      </c>
      <c r="E49" s="97" t="s">
        <v>100</v>
      </c>
      <c r="F49" s="97" t="s">
        <v>101</v>
      </c>
      <c r="G49" s="97" t="s">
        <v>103</v>
      </c>
      <c r="H49" s="97" t="s">
        <v>100</v>
      </c>
      <c r="I49" s="97" t="s">
        <v>104</v>
      </c>
      <c r="J49" s="118" t="s">
        <v>36</v>
      </c>
      <c r="K49" s="97" t="s">
        <v>105</v>
      </c>
      <c r="L49" s="97" t="s">
        <v>100</v>
      </c>
      <c r="M49" s="118" t="s">
        <v>37</v>
      </c>
      <c r="N49" s="97" t="s">
        <v>100</v>
      </c>
      <c r="O49" s="118" t="s">
        <v>38</v>
      </c>
      <c r="P49" s="118" t="s">
        <v>15</v>
      </c>
      <c r="Q49" s="118" t="s">
        <v>19</v>
      </c>
      <c r="R49" s="118" t="s">
        <v>23</v>
      </c>
      <c r="S49" s="118" t="s">
        <v>27</v>
      </c>
      <c r="T49" s="97" t="s">
        <v>246</v>
      </c>
      <c r="U49" s="97" t="s">
        <v>247</v>
      </c>
      <c r="V49" s="97" t="s">
        <v>248</v>
      </c>
      <c r="W49" s="97" t="s">
        <v>249</v>
      </c>
      <c r="X49" s="97" t="s">
        <v>250</v>
      </c>
      <c r="Y49" s="97" t="s">
        <v>251</v>
      </c>
      <c r="Z49" s="97" t="s">
        <v>252</v>
      </c>
      <c r="AA49" s="97" t="s">
        <v>253</v>
      </c>
      <c r="AB49" s="97" t="s">
        <v>254</v>
      </c>
      <c r="AD49" s="97" t="s">
        <v>412</v>
      </c>
      <c r="AE49" s="97" t="s">
        <v>413</v>
      </c>
      <c r="AF49" s="97" t="s">
        <v>415</v>
      </c>
    </row>
    <row r="50" spans="1:32" s="118" customFormat="1" x14ac:dyDescent="0.25">
      <c r="A50" s="97" t="s">
        <v>348</v>
      </c>
      <c r="B50" s="88" t="s">
        <v>405</v>
      </c>
      <c r="C50">
        <v>6.47</v>
      </c>
      <c r="D50" s="119"/>
      <c r="F50" s="120">
        <f t="shared" ref="F50:F85" si="35">E50/$G$92</f>
        <v>0</v>
      </c>
      <c r="G50" s="120">
        <f t="shared" ref="G50:G72" si="36">($G$44*F50)+($H$44*$E$46)</f>
        <v>-0.21</v>
      </c>
      <c r="H50" s="120">
        <f t="shared" ref="H50:H72" si="37">G50*$I$48</f>
        <v>-9.3678899999999996E-2</v>
      </c>
      <c r="I50" s="120">
        <f t="shared" ref="I50:I72" si="38">IF(F50=0,0,H50/E50)</f>
        <v>0</v>
      </c>
      <c r="J50" s="120">
        <f t="shared" ref="J50:J72" si="39">IF(H50&lt;=0,0,IF(H50&gt;E50,E50,H50))</f>
        <v>0</v>
      </c>
      <c r="K50" s="120">
        <f t="shared" ref="K50:K72" si="40">IF(J50=0,0,J50/E50)</f>
        <v>0</v>
      </c>
      <c r="L50" s="118">
        <v>0</v>
      </c>
      <c r="M50" s="120">
        <f t="shared" ref="M50:M72" si="41">K50*L50</f>
        <v>0</v>
      </c>
      <c r="N50" s="118">
        <v>0</v>
      </c>
      <c r="O50" s="120">
        <f t="shared" ref="O50:O72" si="42">K50*N50</f>
        <v>0</v>
      </c>
      <c r="P50" s="120">
        <f t="shared" ref="P50:P72" si="43">SUM(J50,M50,O50)</f>
        <v>0</v>
      </c>
      <c r="Q50" s="120">
        <f>SUM(T50:V50)</f>
        <v>0</v>
      </c>
      <c r="R50" s="120">
        <f>SUM(W50:Y50)</f>
        <v>0</v>
      </c>
      <c r="S50" s="120">
        <f t="shared" ref="S50:S72" si="44">SUM(Z50:AB50)</f>
        <v>0</v>
      </c>
      <c r="T50" s="120">
        <f t="shared" ref="T50:T85" si="45">$D$3*J50</f>
        <v>0</v>
      </c>
      <c r="U50" s="120">
        <f t="shared" ref="U50:U85" si="46">$D$4*M50</f>
        <v>0</v>
      </c>
      <c r="V50" s="120">
        <f t="shared" ref="V50:V85" si="47">$D$5*O50</f>
        <v>0</v>
      </c>
      <c r="W50" s="120">
        <f t="shared" ref="W50:W85" si="48">$E$3*J50</f>
        <v>0</v>
      </c>
      <c r="X50" s="120">
        <f t="shared" ref="X50:X85" si="49">$E$4*M50</f>
        <v>0</v>
      </c>
      <c r="Y50" s="120">
        <f t="shared" ref="Y50:Y85" si="50">$E$5*O50</f>
        <v>0</v>
      </c>
      <c r="Z50" s="120">
        <f t="shared" ref="Z50:Z85" si="51">$F$3*J50</f>
        <v>0</v>
      </c>
      <c r="AA50" s="120">
        <f t="shared" ref="AA50:AA85" si="52">$F$4*M50</f>
        <v>0</v>
      </c>
      <c r="AB50" s="120">
        <f t="shared" ref="AB50:AB85" si="53">$F$5*O50</f>
        <v>0</v>
      </c>
      <c r="AD50" s="119">
        <f>T50*$L$3*$U$6</f>
        <v>0</v>
      </c>
      <c r="AE50" s="119">
        <f>W50*$L$3*$U$6</f>
        <v>0</v>
      </c>
      <c r="AF50" s="119">
        <f>AD50+AE50*$U$6</f>
        <v>0</v>
      </c>
    </row>
    <row r="51" spans="1:32" s="118" customFormat="1" x14ac:dyDescent="0.25">
      <c r="A51" s="97" t="s">
        <v>349</v>
      </c>
      <c r="B51" s="88"/>
      <c r="C51">
        <v>9.32</v>
      </c>
      <c r="D51" s="119"/>
      <c r="F51" s="120">
        <f t="shared" si="35"/>
        <v>0</v>
      </c>
      <c r="G51" s="120">
        <f t="shared" si="36"/>
        <v>-0.21</v>
      </c>
      <c r="H51" s="120">
        <f t="shared" si="37"/>
        <v>-9.3678899999999996E-2</v>
      </c>
      <c r="I51" s="120">
        <f t="shared" si="38"/>
        <v>0</v>
      </c>
      <c r="J51" s="120">
        <f t="shared" si="39"/>
        <v>0</v>
      </c>
      <c r="K51" s="120">
        <f t="shared" si="40"/>
        <v>0</v>
      </c>
      <c r="L51" s="118">
        <v>0</v>
      </c>
      <c r="M51" s="120">
        <f>K51*L51</f>
        <v>0</v>
      </c>
      <c r="N51" s="118">
        <v>0</v>
      </c>
      <c r="O51" s="120">
        <f t="shared" si="42"/>
        <v>0</v>
      </c>
      <c r="P51" s="120">
        <f t="shared" si="43"/>
        <v>0</v>
      </c>
      <c r="Q51" s="120">
        <f t="shared" ref="Q51:Q72" si="54">SUM(T51:V51)</f>
        <v>0</v>
      </c>
      <c r="R51" s="120">
        <f t="shared" ref="R51:R72" si="55">SUM(W51:Y51)</f>
        <v>0</v>
      </c>
      <c r="S51" s="120">
        <f t="shared" si="44"/>
        <v>0</v>
      </c>
      <c r="T51" s="120">
        <f t="shared" si="45"/>
        <v>0</v>
      </c>
      <c r="U51" s="120">
        <f t="shared" si="46"/>
        <v>0</v>
      </c>
      <c r="V51" s="120">
        <f t="shared" si="47"/>
        <v>0</v>
      </c>
      <c r="W51" s="120">
        <f t="shared" si="48"/>
        <v>0</v>
      </c>
      <c r="X51" s="120">
        <f t="shared" si="49"/>
        <v>0</v>
      </c>
      <c r="Y51" s="120">
        <f t="shared" si="50"/>
        <v>0</v>
      </c>
      <c r="Z51" s="120">
        <f t="shared" si="51"/>
        <v>0</v>
      </c>
      <c r="AA51" s="120">
        <f t="shared" si="52"/>
        <v>0</v>
      </c>
      <c r="AB51" s="120">
        <f t="shared" si="53"/>
        <v>0</v>
      </c>
      <c r="AD51" s="119">
        <f t="shared" ref="AD51:AD85" si="56">T51*$L$3*$U$6</f>
        <v>0</v>
      </c>
      <c r="AE51" s="119">
        <f t="shared" ref="AE51:AE85" si="57">W51*$L$3*$U$6</f>
        <v>0</v>
      </c>
      <c r="AF51" s="119">
        <f t="shared" ref="AF51:AF85" si="58">AD51+AE51*$U$6</f>
        <v>0</v>
      </c>
    </row>
    <row r="52" spans="1:32" x14ac:dyDescent="0.25">
      <c r="A52" s="97" t="s">
        <v>350</v>
      </c>
      <c r="B52" s="88"/>
      <c r="C52">
        <v>13.28</v>
      </c>
      <c r="D52" s="121"/>
      <c r="E52" s="118"/>
      <c r="F52" s="98">
        <f t="shared" si="35"/>
        <v>0</v>
      </c>
      <c r="G52" s="98">
        <f t="shared" si="36"/>
        <v>-0.21</v>
      </c>
      <c r="H52" s="98">
        <f t="shared" si="37"/>
        <v>-9.3678899999999996E-2</v>
      </c>
      <c r="I52" s="98">
        <f t="shared" si="38"/>
        <v>0</v>
      </c>
      <c r="J52" s="120">
        <f t="shared" si="39"/>
        <v>0</v>
      </c>
      <c r="K52" s="98">
        <f t="shared" si="40"/>
        <v>0</v>
      </c>
      <c r="L52" s="118">
        <v>0</v>
      </c>
      <c r="M52" s="120">
        <f t="shared" si="41"/>
        <v>0</v>
      </c>
      <c r="N52" s="118">
        <v>0</v>
      </c>
      <c r="O52" s="120">
        <f t="shared" si="42"/>
        <v>0</v>
      </c>
      <c r="P52" s="120">
        <f t="shared" si="43"/>
        <v>0</v>
      </c>
      <c r="Q52" s="120">
        <f t="shared" si="54"/>
        <v>0</v>
      </c>
      <c r="R52" s="120">
        <f t="shared" si="55"/>
        <v>0</v>
      </c>
      <c r="S52" s="120">
        <f t="shared" si="44"/>
        <v>0</v>
      </c>
      <c r="T52" s="98">
        <f t="shared" si="45"/>
        <v>0</v>
      </c>
      <c r="U52" s="98">
        <f t="shared" si="46"/>
        <v>0</v>
      </c>
      <c r="V52" s="98">
        <f t="shared" si="47"/>
        <v>0</v>
      </c>
      <c r="W52" s="98">
        <f t="shared" si="48"/>
        <v>0</v>
      </c>
      <c r="X52" s="98">
        <f t="shared" si="49"/>
        <v>0</v>
      </c>
      <c r="Y52" s="98">
        <f t="shared" si="50"/>
        <v>0</v>
      </c>
      <c r="Z52" s="98">
        <f t="shared" si="51"/>
        <v>0</v>
      </c>
      <c r="AA52" s="98">
        <f t="shared" si="52"/>
        <v>0</v>
      </c>
      <c r="AB52" s="98">
        <f t="shared" si="53"/>
        <v>0</v>
      </c>
      <c r="AD52" s="119">
        <f t="shared" si="56"/>
        <v>0</v>
      </c>
      <c r="AE52" s="119">
        <f t="shared" si="57"/>
        <v>0</v>
      </c>
      <c r="AF52" s="119">
        <f t="shared" si="58"/>
        <v>0</v>
      </c>
    </row>
    <row r="53" spans="1:32" x14ac:dyDescent="0.25">
      <c r="A53" s="97" t="s">
        <v>357</v>
      </c>
      <c r="B53" s="88"/>
      <c r="C53" s="12">
        <v>2.79</v>
      </c>
      <c r="D53" s="121"/>
      <c r="E53" s="118"/>
      <c r="F53" s="98">
        <f t="shared" si="35"/>
        <v>0</v>
      </c>
      <c r="G53" s="98">
        <f t="shared" si="36"/>
        <v>-0.21</v>
      </c>
      <c r="H53" s="98">
        <f t="shared" si="37"/>
        <v>-9.3678899999999996E-2</v>
      </c>
      <c r="I53" s="98">
        <f t="shared" si="38"/>
        <v>0</v>
      </c>
      <c r="J53" s="120">
        <f t="shared" si="39"/>
        <v>0</v>
      </c>
      <c r="K53" s="98">
        <f t="shared" si="40"/>
        <v>0</v>
      </c>
      <c r="L53" s="118">
        <v>0</v>
      </c>
      <c r="M53" s="120">
        <f t="shared" si="41"/>
        <v>0</v>
      </c>
      <c r="N53" s="118">
        <v>0</v>
      </c>
      <c r="O53" s="120">
        <f t="shared" si="42"/>
        <v>0</v>
      </c>
      <c r="P53" s="120">
        <f t="shared" si="43"/>
        <v>0</v>
      </c>
      <c r="Q53" s="120">
        <f t="shared" si="54"/>
        <v>0</v>
      </c>
      <c r="R53" s="120">
        <f t="shared" si="55"/>
        <v>0</v>
      </c>
      <c r="S53" s="120">
        <f t="shared" si="44"/>
        <v>0</v>
      </c>
      <c r="T53" s="98">
        <f t="shared" si="45"/>
        <v>0</v>
      </c>
      <c r="U53" s="98">
        <f t="shared" si="46"/>
        <v>0</v>
      </c>
      <c r="V53" s="98">
        <f t="shared" si="47"/>
        <v>0</v>
      </c>
      <c r="W53" s="98">
        <f t="shared" si="48"/>
        <v>0</v>
      </c>
      <c r="X53" s="98">
        <f t="shared" si="49"/>
        <v>0</v>
      </c>
      <c r="Y53" s="98">
        <f t="shared" si="50"/>
        <v>0</v>
      </c>
      <c r="Z53" s="98">
        <f t="shared" si="51"/>
        <v>0</v>
      </c>
      <c r="AA53" s="98">
        <f t="shared" si="52"/>
        <v>0</v>
      </c>
      <c r="AB53" s="98">
        <f t="shared" si="53"/>
        <v>0</v>
      </c>
      <c r="AD53" s="119">
        <f t="shared" si="56"/>
        <v>0</v>
      </c>
      <c r="AE53" s="119">
        <f t="shared" si="57"/>
        <v>0</v>
      </c>
      <c r="AF53" s="119">
        <f t="shared" si="58"/>
        <v>0</v>
      </c>
    </row>
    <row r="54" spans="1:32" x14ac:dyDescent="0.25">
      <c r="A54" s="97" t="s">
        <v>351</v>
      </c>
      <c r="B54" s="88"/>
      <c r="C54" s="12">
        <v>2.5</v>
      </c>
      <c r="D54" s="121"/>
      <c r="E54" s="118"/>
      <c r="F54" s="98">
        <f t="shared" si="35"/>
        <v>0</v>
      </c>
      <c r="G54" s="98">
        <f t="shared" si="36"/>
        <v>-0.21</v>
      </c>
      <c r="H54" s="98">
        <f t="shared" si="37"/>
        <v>-9.3678899999999996E-2</v>
      </c>
      <c r="I54" s="98">
        <f t="shared" si="38"/>
        <v>0</v>
      </c>
      <c r="J54" s="120">
        <f t="shared" si="39"/>
        <v>0</v>
      </c>
      <c r="K54" s="98">
        <f t="shared" si="40"/>
        <v>0</v>
      </c>
      <c r="L54" s="118">
        <v>0</v>
      </c>
      <c r="M54" s="120">
        <f t="shared" si="41"/>
        <v>0</v>
      </c>
      <c r="N54" s="118">
        <v>0</v>
      </c>
      <c r="O54" s="120">
        <f t="shared" si="42"/>
        <v>0</v>
      </c>
      <c r="P54" s="120">
        <f t="shared" si="43"/>
        <v>0</v>
      </c>
      <c r="Q54" s="120">
        <f t="shared" si="54"/>
        <v>0</v>
      </c>
      <c r="R54" s="120">
        <f t="shared" si="55"/>
        <v>0</v>
      </c>
      <c r="S54" s="120">
        <f t="shared" si="44"/>
        <v>0</v>
      </c>
      <c r="T54" s="98">
        <f t="shared" si="45"/>
        <v>0</v>
      </c>
      <c r="U54" s="98">
        <f t="shared" si="46"/>
        <v>0</v>
      </c>
      <c r="V54" s="98">
        <f t="shared" si="47"/>
        <v>0</v>
      </c>
      <c r="W54" s="98">
        <f t="shared" si="48"/>
        <v>0</v>
      </c>
      <c r="X54" s="98">
        <f t="shared" si="49"/>
        <v>0</v>
      </c>
      <c r="Y54" s="98">
        <f t="shared" si="50"/>
        <v>0</v>
      </c>
      <c r="Z54" s="98">
        <f t="shared" si="51"/>
        <v>0</v>
      </c>
      <c r="AA54" s="98">
        <f t="shared" si="52"/>
        <v>0</v>
      </c>
      <c r="AB54" s="98">
        <f t="shared" si="53"/>
        <v>0</v>
      </c>
      <c r="AD54" s="119">
        <f t="shared" si="56"/>
        <v>0</v>
      </c>
      <c r="AE54" s="119">
        <f t="shared" si="57"/>
        <v>0</v>
      </c>
      <c r="AF54" s="119">
        <f t="shared" si="58"/>
        <v>0</v>
      </c>
    </row>
    <row r="55" spans="1:32" x14ac:dyDescent="0.25">
      <c r="A55" s="97" t="s">
        <v>352</v>
      </c>
      <c r="B55" s="88" t="s">
        <v>405</v>
      </c>
      <c r="C55" s="84">
        <v>5.85</v>
      </c>
      <c r="D55" s="121"/>
      <c r="E55" s="118"/>
      <c r="F55" s="98">
        <f t="shared" si="35"/>
        <v>0</v>
      </c>
      <c r="G55" s="98">
        <f t="shared" si="36"/>
        <v>-0.21</v>
      </c>
      <c r="H55" s="98">
        <f t="shared" si="37"/>
        <v>-9.3678899999999996E-2</v>
      </c>
      <c r="I55" s="98">
        <f t="shared" si="38"/>
        <v>0</v>
      </c>
      <c r="J55" s="120">
        <f t="shared" si="39"/>
        <v>0</v>
      </c>
      <c r="K55" s="98">
        <f t="shared" si="40"/>
        <v>0</v>
      </c>
      <c r="L55" s="118">
        <v>0</v>
      </c>
      <c r="M55" s="120">
        <f t="shared" si="41"/>
        <v>0</v>
      </c>
      <c r="N55" s="118">
        <v>0</v>
      </c>
      <c r="O55" s="120">
        <f t="shared" si="42"/>
        <v>0</v>
      </c>
      <c r="P55" s="120">
        <f t="shared" si="43"/>
        <v>0</v>
      </c>
      <c r="Q55" s="120">
        <f t="shared" si="54"/>
        <v>0</v>
      </c>
      <c r="R55" s="120">
        <f t="shared" si="55"/>
        <v>0</v>
      </c>
      <c r="S55" s="120">
        <f t="shared" si="44"/>
        <v>0</v>
      </c>
      <c r="T55" s="98">
        <f t="shared" si="45"/>
        <v>0</v>
      </c>
      <c r="U55" s="98">
        <f t="shared" si="46"/>
        <v>0</v>
      </c>
      <c r="V55" s="98">
        <f t="shared" si="47"/>
        <v>0</v>
      </c>
      <c r="W55" s="98">
        <f t="shared" si="48"/>
        <v>0</v>
      </c>
      <c r="X55" s="98">
        <f t="shared" si="49"/>
        <v>0</v>
      </c>
      <c r="Y55" s="98">
        <f t="shared" si="50"/>
        <v>0</v>
      </c>
      <c r="Z55" s="98">
        <f t="shared" si="51"/>
        <v>0</v>
      </c>
      <c r="AA55" s="98">
        <f t="shared" si="52"/>
        <v>0</v>
      </c>
      <c r="AB55" s="98">
        <f t="shared" si="53"/>
        <v>0</v>
      </c>
      <c r="AD55" s="119">
        <f t="shared" si="56"/>
        <v>0</v>
      </c>
      <c r="AE55" s="119">
        <f t="shared" si="57"/>
        <v>0</v>
      </c>
      <c r="AF55" s="119">
        <f t="shared" si="58"/>
        <v>0</v>
      </c>
    </row>
    <row r="56" spans="1:32" x14ac:dyDescent="0.25">
      <c r="A56" s="97" t="s">
        <v>353</v>
      </c>
      <c r="B56" s="88"/>
      <c r="C56" s="84">
        <v>8.85</v>
      </c>
      <c r="D56" s="121"/>
      <c r="E56" s="118"/>
      <c r="F56" s="98">
        <f t="shared" si="35"/>
        <v>0</v>
      </c>
      <c r="G56" s="98">
        <f t="shared" si="36"/>
        <v>-0.21</v>
      </c>
      <c r="H56" s="98">
        <f t="shared" si="37"/>
        <v>-9.3678899999999996E-2</v>
      </c>
      <c r="I56" s="98">
        <f t="shared" si="38"/>
        <v>0</v>
      </c>
      <c r="J56" s="120">
        <f t="shared" si="39"/>
        <v>0</v>
      </c>
      <c r="K56" s="98">
        <f t="shared" si="40"/>
        <v>0</v>
      </c>
      <c r="L56" s="118">
        <v>0</v>
      </c>
      <c r="M56" s="120">
        <f t="shared" si="41"/>
        <v>0</v>
      </c>
      <c r="N56" s="118">
        <v>0</v>
      </c>
      <c r="O56" s="120">
        <f t="shared" si="42"/>
        <v>0</v>
      </c>
      <c r="P56" s="120">
        <f t="shared" si="43"/>
        <v>0</v>
      </c>
      <c r="Q56" s="120">
        <f t="shared" si="54"/>
        <v>0</v>
      </c>
      <c r="R56" s="120">
        <f t="shared" si="55"/>
        <v>0</v>
      </c>
      <c r="S56" s="120">
        <f t="shared" si="44"/>
        <v>0</v>
      </c>
      <c r="T56" s="98">
        <f t="shared" si="45"/>
        <v>0</v>
      </c>
      <c r="U56" s="98">
        <f t="shared" si="46"/>
        <v>0</v>
      </c>
      <c r="V56" s="98">
        <f t="shared" si="47"/>
        <v>0</v>
      </c>
      <c r="W56" s="98">
        <f t="shared" si="48"/>
        <v>0</v>
      </c>
      <c r="X56" s="98">
        <f t="shared" si="49"/>
        <v>0</v>
      </c>
      <c r="Y56" s="98">
        <f t="shared" si="50"/>
        <v>0</v>
      </c>
      <c r="Z56" s="98">
        <f t="shared" si="51"/>
        <v>0</v>
      </c>
      <c r="AA56" s="98">
        <f t="shared" si="52"/>
        <v>0</v>
      </c>
      <c r="AB56" s="98">
        <f t="shared" si="53"/>
        <v>0</v>
      </c>
      <c r="AD56" s="119">
        <f t="shared" si="56"/>
        <v>0</v>
      </c>
      <c r="AE56" s="119">
        <f t="shared" si="57"/>
        <v>0</v>
      </c>
      <c r="AF56" s="119">
        <f t="shared" si="58"/>
        <v>0</v>
      </c>
    </row>
    <row r="57" spans="1:32" x14ac:dyDescent="0.25">
      <c r="A57" s="97" t="s">
        <v>354</v>
      </c>
      <c r="B57" s="88"/>
      <c r="C57" s="84">
        <v>12.7</v>
      </c>
      <c r="D57" s="121"/>
      <c r="E57" s="118"/>
      <c r="F57" s="98">
        <f t="shared" si="35"/>
        <v>0</v>
      </c>
      <c r="G57" s="98">
        <f t="shared" si="36"/>
        <v>-0.21</v>
      </c>
      <c r="H57" s="98">
        <f t="shared" si="37"/>
        <v>-9.3678899999999996E-2</v>
      </c>
      <c r="I57" s="98">
        <f t="shared" si="38"/>
        <v>0</v>
      </c>
      <c r="J57" s="120">
        <f t="shared" si="39"/>
        <v>0</v>
      </c>
      <c r="K57" s="98">
        <f t="shared" si="40"/>
        <v>0</v>
      </c>
      <c r="L57" s="118">
        <v>0</v>
      </c>
      <c r="M57" s="120">
        <f t="shared" si="41"/>
        <v>0</v>
      </c>
      <c r="N57" s="118">
        <v>0</v>
      </c>
      <c r="O57" s="120">
        <f t="shared" si="42"/>
        <v>0</v>
      </c>
      <c r="P57" s="120">
        <f t="shared" si="43"/>
        <v>0</v>
      </c>
      <c r="Q57" s="120">
        <f t="shared" si="54"/>
        <v>0</v>
      </c>
      <c r="R57" s="120">
        <f t="shared" si="55"/>
        <v>0</v>
      </c>
      <c r="S57" s="120">
        <f t="shared" si="44"/>
        <v>0</v>
      </c>
      <c r="T57" s="98">
        <f t="shared" si="45"/>
        <v>0</v>
      </c>
      <c r="U57" s="98">
        <f t="shared" si="46"/>
        <v>0</v>
      </c>
      <c r="V57" s="98">
        <f t="shared" si="47"/>
        <v>0</v>
      </c>
      <c r="W57" s="98">
        <f t="shared" si="48"/>
        <v>0</v>
      </c>
      <c r="X57" s="98">
        <f t="shared" si="49"/>
        <v>0</v>
      </c>
      <c r="Y57" s="98">
        <f t="shared" si="50"/>
        <v>0</v>
      </c>
      <c r="Z57" s="98">
        <f t="shared" si="51"/>
        <v>0</v>
      </c>
      <c r="AA57" s="98">
        <f t="shared" si="52"/>
        <v>0</v>
      </c>
      <c r="AB57" s="98">
        <f t="shared" si="53"/>
        <v>0</v>
      </c>
      <c r="AD57" s="119">
        <f t="shared" si="56"/>
        <v>0</v>
      </c>
      <c r="AE57" s="119">
        <f t="shared" si="57"/>
        <v>0</v>
      </c>
      <c r="AF57" s="119">
        <f t="shared" si="58"/>
        <v>0</v>
      </c>
    </row>
    <row r="58" spans="1:32" x14ac:dyDescent="0.25">
      <c r="A58" s="97" t="s">
        <v>355</v>
      </c>
      <c r="B58" s="88"/>
      <c r="C58" s="85">
        <v>2.95</v>
      </c>
      <c r="D58" s="121"/>
      <c r="E58" s="118"/>
      <c r="F58" s="98">
        <f t="shared" si="35"/>
        <v>0</v>
      </c>
      <c r="G58" s="98">
        <f t="shared" si="36"/>
        <v>-0.21</v>
      </c>
      <c r="H58" s="98">
        <f t="shared" si="37"/>
        <v>-9.3678899999999996E-2</v>
      </c>
      <c r="I58" s="98">
        <f t="shared" si="38"/>
        <v>0</v>
      </c>
      <c r="J58" s="120">
        <f t="shared" si="39"/>
        <v>0</v>
      </c>
      <c r="K58" s="98">
        <f t="shared" si="40"/>
        <v>0</v>
      </c>
      <c r="L58" s="118">
        <v>0</v>
      </c>
      <c r="M58" s="120">
        <f t="shared" si="41"/>
        <v>0</v>
      </c>
      <c r="N58" s="118">
        <v>0</v>
      </c>
      <c r="O58" s="120">
        <f t="shared" si="42"/>
        <v>0</v>
      </c>
      <c r="P58" s="120">
        <f t="shared" si="43"/>
        <v>0</v>
      </c>
      <c r="Q58" s="120">
        <f t="shared" si="54"/>
        <v>0</v>
      </c>
      <c r="R58" s="120">
        <f t="shared" si="55"/>
        <v>0</v>
      </c>
      <c r="S58" s="120">
        <f t="shared" si="44"/>
        <v>0</v>
      </c>
      <c r="T58" s="98">
        <f t="shared" si="45"/>
        <v>0</v>
      </c>
      <c r="U58" s="98">
        <f t="shared" si="46"/>
        <v>0</v>
      </c>
      <c r="V58" s="98">
        <f t="shared" si="47"/>
        <v>0</v>
      </c>
      <c r="W58" s="98">
        <f t="shared" si="48"/>
        <v>0</v>
      </c>
      <c r="X58" s="98">
        <f t="shared" si="49"/>
        <v>0</v>
      </c>
      <c r="Y58" s="98">
        <f t="shared" si="50"/>
        <v>0</v>
      </c>
      <c r="Z58" s="98">
        <f t="shared" si="51"/>
        <v>0</v>
      </c>
      <c r="AA58" s="98">
        <f t="shared" si="52"/>
        <v>0</v>
      </c>
      <c r="AB58" s="98">
        <f t="shared" si="53"/>
        <v>0</v>
      </c>
      <c r="AD58" s="119">
        <f t="shared" si="56"/>
        <v>0</v>
      </c>
      <c r="AE58" s="119">
        <f t="shared" si="57"/>
        <v>0</v>
      </c>
      <c r="AF58" s="119">
        <f t="shared" si="58"/>
        <v>0</v>
      </c>
    </row>
    <row r="59" spans="1:32" x14ac:dyDescent="0.25">
      <c r="A59" s="97" t="s">
        <v>356</v>
      </c>
      <c r="B59" s="88"/>
      <c r="C59" s="85">
        <v>1.87</v>
      </c>
      <c r="D59" s="121"/>
      <c r="E59" s="118"/>
      <c r="F59" s="98">
        <f t="shared" si="35"/>
        <v>0</v>
      </c>
      <c r="G59" s="98">
        <f t="shared" si="36"/>
        <v>-0.21</v>
      </c>
      <c r="H59" s="98">
        <f t="shared" si="37"/>
        <v>-9.3678899999999996E-2</v>
      </c>
      <c r="I59" s="98">
        <f t="shared" si="38"/>
        <v>0</v>
      </c>
      <c r="J59" s="120">
        <f t="shared" si="39"/>
        <v>0</v>
      </c>
      <c r="K59" s="98">
        <f t="shared" si="40"/>
        <v>0</v>
      </c>
      <c r="L59" s="118">
        <v>0</v>
      </c>
      <c r="M59" s="120">
        <f t="shared" si="41"/>
        <v>0</v>
      </c>
      <c r="N59" s="118">
        <v>0</v>
      </c>
      <c r="O59" s="120">
        <f t="shared" si="42"/>
        <v>0</v>
      </c>
      <c r="P59" s="120">
        <f t="shared" si="43"/>
        <v>0</v>
      </c>
      <c r="Q59" s="120">
        <f t="shared" si="54"/>
        <v>0</v>
      </c>
      <c r="R59" s="120">
        <f t="shared" si="55"/>
        <v>0</v>
      </c>
      <c r="S59" s="120">
        <f t="shared" si="44"/>
        <v>0</v>
      </c>
      <c r="T59" s="98">
        <f t="shared" si="45"/>
        <v>0</v>
      </c>
      <c r="U59" s="98">
        <f t="shared" si="46"/>
        <v>0</v>
      </c>
      <c r="V59" s="98">
        <f t="shared" si="47"/>
        <v>0</v>
      </c>
      <c r="W59" s="98">
        <f t="shared" si="48"/>
        <v>0</v>
      </c>
      <c r="X59" s="98">
        <f t="shared" si="49"/>
        <v>0</v>
      </c>
      <c r="Y59" s="98">
        <f t="shared" si="50"/>
        <v>0</v>
      </c>
      <c r="Z59" s="98">
        <f t="shared" si="51"/>
        <v>0</v>
      </c>
      <c r="AA59" s="98">
        <f t="shared" si="52"/>
        <v>0</v>
      </c>
      <c r="AB59" s="98">
        <f t="shared" si="53"/>
        <v>0</v>
      </c>
      <c r="AD59" s="119">
        <f t="shared" si="56"/>
        <v>0</v>
      </c>
      <c r="AE59" s="119">
        <f t="shared" si="57"/>
        <v>0</v>
      </c>
      <c r="AF59" s="119">
        <f t="shared" si="58"/>
        <v>0</v>
      </c>
    </row>
    <row r="60" spans="1:32" s="118" customFormat="1" x14ac:dyDescent="0.25">
      <c r="A60" s="98" t="s">
        <v>358</v>
      </c>
      <c r="B60" s="88" t="s">
        <v>405</v>
      </c>
      <c r="C60">
        <v>3.15</v>
      </c>
      <c r="D60" s="119"/>
      <c r="F60" s="120">
        <f t="shared" si="35"/>
        <v>0</v>
      </c>
      <c r="G60" s="120">
        <f t="shared" si="36"/>
        <v>-0.21</v>
      </c>
      <c r="H60" s="120">
        <f t="shared" si="37"/>
        <v>-9.3678899999999996E-2</v>
      </c>
      <c r="I60" s="120">
        <f t="shared" si="38"/>
        <v>0</v>
      </c>
      <c r="J60" s="120">
        <f t="shared" si="39"/>
        <v>0</v>
      </c>
      <c r="K60" s="120">
        <f t="shared" si="40"/>
        <v>0</v>
      </c>
      <c r="L60" s="118">
        <v>0</v>
      </c>
      <c r="M60" s="120">
        <f t="shared" si="41"/>
        <v>0</v>
      </c>
      <c r="N60" s="118">
        <v>0</v>
      </c>
      <c r="O60" s="120">
        <f t="shared" si="42"/>
        <v>0</v>
      </c>
      <c r="P60" s="120">
        <f t="shared" si="43"/>
        <v>0</v>
      </c>
      <c r="Q60" s="120">
        <f t="shared" si="54"/>
        <v>0</v>
      </c>
      <c r="R60" s="120">
        <f t="shared" si="55"/>
        <v>0</v>
      </c>
      <c r="S60" s="120">
        <f t="shared" si="44"/>
        <v>0</v>
      </c>
      <c r="T60" s="120">
        <f t="shared" si="45"/>
        <v>0</v>
      </c>
      <c r="U60" s="120">
        <f t="shared" si="46"/>
        <v>0</v>
      </c>
      <c r="V60" s="120">
        <f t="shared" si="47"/>
        <v>0</v>
      </c>
      <c r="W60" s="120">
        <f t="shared" si="48"/>
        <v>0</v>
      </c>
      <c r="X60" s="120">
        <f t="shared" si="49"/>
        <v>0</v>
      </c>
      <c r="Y60" s="120">
        <f t="shared" si="50"/>
        <v>0</v>
      </c>
      <c r="Z60" s="120">
        <f t="shared" si="51"/>
        <v>0</v>
      </c>
      <c r="AA60" s="120">
        <f t="shared" si="52"/>
        <v>0</v>
      </c>
      <c r="AB60" s="120">
        <f t="shared" si="53"/>
        <v>0</v>
      </c>
      <c r="AD60" s="119">
        <f t="shared" si="56"/>
        <v>0</v>
      </c>
      <c r="AE60" s="119">
        <f t="shared" si="57"/>
        <v>0</v>
      </c>
      <c r="AF60" s="119">
        <f t="shared" si="58"/>
        <v>0</v>
      </c>
    </row>
    <row r="61" spans="1:32" x14ac:dyDescent="0.25">
      <c r="A61" s="98" t="s">
        <v>359</v>
      </c>
      <c r="B61" s="98"/>
      <c r="C61">
        <v>6.95</v>
      </c>
      <c r="D61" s="121"/>
      <c r="E61" s="118"/>
      <c r="F61" s="98">
        <f t="shared" si="35"/>
        <v>0</v>
      </c>
      <c r="G61" s="98">
        <f t="shared" si="36"/>
        <v>-0.21</v>
      </c>
      <c r="H61" s="98">
        <f t="shared" si="37"/>
        <v>-9.3678899999999996E-2</v>
      </c>
      <c r="I61" s="98">
        <f t="shared" si="38"/>
        <v>0</v>
      </c>
      <c r="J61" s="120">
        <f t="shared" si="39"/>
        <v>0</v>
      </c>
      <c r="K61" s="98">
        <f t="shared" si="40"/>
        <v>0</v>
      </c>
      <c r="L61" s="118">
        <v>0</v>
      </c>
      <c r="M61" s="120">
        <f t="shared" si="41"/>
        <v>0</v>
      </c>
      <c r="N61" s="118">
        <v>0</v>
      </c>
      <c r="O61" s="120">
        <f t="shared" si="42"/>
        <v>0</v>
      </c>
      <c r="P61" s="120">
        <f t="shared" si="43"/>
        <v>0</v>
      </c>
      <c r="Q61" s="120">
        <f t="shared" si="54"/>
        <v>0</v>
      </c>
      <c r="R61" s="120">
        <f t="shared" si="55"/>
        <v>0</v>
      </c>
      <c r="S61" s="120">
        <f t="shared" si="44"/>
        <v>0</v>
      </c>
      <c r="T61" s="98">
        <f t="shared" si="45"/>
        <v>0</v>
      </c>
      <c r="U61" s="98">
        <f t="shared" si="46"/>
        <v>0</v>
      </c>
      <c r="V61" s="98">
        <f t="shared" si="47"/>
        <v>0</v>
      </c>
      <c r="W61" s="98">
        <f t="shared" si="48"/>
        <v>0</v>
      </c>
      <c r="X61" s="98">
        <f t="shared" si="49"/>
        <v>0</v>
      </c>
      <c r="Y61" s="98">
        <f t="shared" si="50"/>
        <v>0</v>
      </c>
      <c r="Z61" s="98">
        <f t="shared" si="51"/>
        <v>0</v>
      </c>
      <c r="AA61" s="98">
        <f t="shared" si="52"/>
        <v>0</v>
      </c>
      <c r="AB61" s="98">
        <f t="shared" si="53"/>
        <v>0</v>
      </c>
      <c r="AD61" s="119">
        <f t="shared" si="56"/>
        <v>0</v>
      </c>
      <c r="AE61" s="119">
        <f t="shared" si="57"/>
        <v>0</v>
      </c>
      <c r="AF61" s="119">
        <f t="shared" si="58"/>
        <v>0</v>
      </c>
    </row>
    <row r="62" spans="1:32" x14ac:dyDescent="0.25">
      <c r="A62" s="98" t="s">
        <v>360</v>
      </c>
      <c r="B62" s="98"/>
      <c r="C62">
        <v>11.7</v>
      </c>
      <c r="D62" s="121"/>
      <c r="E62" s="118"/>
      <c r="F62" s="98">
        <f t="shared" si="35"/>
        <v>0</v>
      </c>
      <c r="G62" s="98">
        <f t="shared" si="36"/>
        <v>-0.21</v>
      </c>
      <c r="H62" s="98">
        <f t="shared" si="37"/>
        <v>-9.3678899999999996E-2</v>
      </c>
      <c r="I62" s="98">
        <f t="shared" si="38"/>
        <v>0</v>
      </c>
      <c r="J62" s="120">
        <f t="shared" si="39"/>
        <v>0</v>
      </c>
      <c r="K62" s="98">
        <f t="shared" si="40"/>
        <v>0</v>
      </c>
      <c r="L62" s="118">
        <v>0</v>
      </c>
      <c r="M62" s="120">
        <f t="shared" si="41"/>
        <v>0</v>
      </c>
      <c r="N62" s="118">
        <v>0</v>
      </c>
      <c r="O62" s="120">
        <f t="shared" si="42"/>
        <v>0</v>
      </c>
      <c r="P62" s="120">
        <f t="shared" si="43"/>
        <v>0</v>
      </c>
      <c r="Q62" s="120">
        <f t="shared" si="54"/>
        <v>0</v>
      </c>
      <c r="R62" s="120">
        <f t="shared" si="55"/>
        <v>0</v>
      </c>
      <c r="S62" s="120">
        <f t="shared" si="44"/>
        <v>0</v>
      </c>
      <c r="T62" s="98">
        <f t="shared" si="45"/>
        <v>0</v>
      </c>
      <c r="U62" s="98">
        <f t="shared" si="46"/>
        <v>0</v>
      </c>
      <c r="V62" s="98">
        <f t="shared" si="47"/>
        <v>0</v>
      </c>
      <c r="W62" s="98">
        <f t="shared" si="48"/>
        <v>0</v>
      </c>
      <c r="X62" s="98">
        <f t="shared" si="49"/>
        <v>0</v>
      </c>
      <c r="Y62" s="98">
        <f t="shared" si="50"/>
        <v>0</v>
      </c>
      <c r="Z62" s="98">
        <f t="shared" si="51"/>
        <v>0</v>
      </c>
      <c r="AA62" s="98">
        <f t="shared" si="52"/>
        <v>0</v>
      </c>
      <c r="AB62" s="98">
        <f t="shared" si="53"/>
        <v>0</v>
      </c>
      <c r="AD62" s="119">
        <f t="shared" si="56"/>
        <v>0</v>
      </c>
      <c r="AE62" s="119">
        <f t="shared" si="57"/>
        <v>0</v>
      </c>
      <c r="AF62" s="119">
        <f t="shared" si="58"/>
        <v>0</v>
      </c>
    </row>
    <row r="63" spans="1:32" x14ac:dyDescent="0.25">
      <c r="A63" s="98" t="s">
        <v>361</v>
      </c>
      <c r="B63" s="98"/>
      <c r="C63" s="12">
        <v>0.93</v>
      </c>
      <c r="D63" s="121"/>
      <c r="E63" s="118"/>
      <c r="F63" s="98">
        <f t="shared" si="35"/>
        <v>0</v>
      </c>
      <c r="G63" s="98">
        <f t="shared" si="36"/>
        <v>-0.21</v>
      </c>
      <c r="H63" s="98">
        <f t="shared" si="37"/>
        <v>-9.3678899999999996E-2</v>
      </c>
      <c r="I63" s="98">
        <f t="shared" si="38"/>
        <v>0</v>
      </c>
      <c r="J63" s="120">
        <f t="shared" si="39"/>
        <v>0</v>
      </c>
      <c r="K63" s="98">
        <f t="shared" si="40"/>
        <v>0</v>
      </c>
      <c r="L63" s="118">
        <v>0</v>
      </c>
      <c r="M63" s="120">
        <f t="shared" si="41"/>
        <v>0</v>
      </c>
      <c r="N63" s="118">
        <v>0</v>
      </c>
      <c r="O63" s="120">
        <f t="shared" si="42"/>
        <v>0</v>
      </c>
      <c r="P63" s="120">
        <f t="shared" si="43"/>
        <v>0</v>
      </c>
      <c r="Q63" s="120">
        <f t="shared" si="54"/>
        <v>0</v>
      </c>
      <c r="R63" s="120">
        <f t="shared" si="55"/>
        <v>0</v>
      </c>
      <c r="S63" s="120">
        <f t="shared" si="44"/>
        <v>0</v>
      </c>
      <c r="T63" s="98">
        <f t="shared" si="45"/>
        <v>0</v>
      </c>
      <c r="U63" s="98">
        <f t="shared" si="46"/>
        <v>0</v>
      </c>
      <c r="V63" s="98">
        <f t="shared" si="47"/>
        <v>0</v>
      </c>
      <c r="W63" s="98">
        <f t="shared" si="48"/>
        <v>0</v>
      </c>
      <c r="X63" s="98">
        <f t="shared" si="49"/>
        <v>0</v>
      </c>
      <c r="Y63" s="98">
        <f t="shared" si="50"/>
        <v>0</v>
      </c>
      <c r="Z63" s="98">
        <f t="shared" si="51"/>
        <v>0</v>
      </c>
      <c r="AA63" s="98">
        <f t="shared" si="52"/>
        <v>0</v>
      </c>
      <c r="AB63" s="98">
        <f t="shared" si="53"/>
        <v>0</v>
      </c>
      <c r="AD63" s="119">
        <f t="shared" si="56"/>
        <v>0</v>
      </c>
      <c r="AE63" s="119">
        <f t="shared" si="57"/>
        <v>0</v>
      </c>
      <c r="AF63" s="119">
        <f t="shared" si="58"/>
        <v>0</v>
      </c>
    </row>
    <row r="64" spans="1:32" x14ac:dyDescent="0.25">
      <c r="A64" s="98" t="s">
        <v>362</v>
      </c>
      <c r="B64" s="98"/>
      <c r="C64" s="12">
        <v>2.5</v>
      </c>
      <c r="D64" s="121"/>
      <c r="E64" s="118"/>
      <c r="F64" s="98">
        <f t="shared" si="35"/>
        <v>0</v>
      </c>
      <c r="G64" s="98">
        <f t="shared" si="36"/>
        <v>-0.21</v>
      </c>
      <c r="H64" s="98">
        <f t="shared" si="37"/>
        <v>-9.3678899999999996E-2</v>
      </c>
      <c r="I64" s="98">
        <f t="shared" si="38"/>
        <v>0</v>
      </c>
      <c r="J64" s="120">
        <f t="shared" si="39"/>
        <v>0</v>
      </c>
      <c r="K64" s="98">
        <f t="shared" si="40"/>
        <v>0</v>
      </c>
      <c r="L64" s="118">
        <v>0</v>
      </c>
      <c r="M64" s="120">
        <f t="shared" si="41"/>
        <v>0</v>
      </c>
      <c r="N64" s="118">
        <v>0</v>
      </c>
      <c r="O64" s="120">
        <f t="shared" si="42"/>
        <v>0</v>
      </c>
      <c r="P64" s="120">
        <f t="shared" si="43"/>
        <v>0</v>
      </c>
      <c r="Q64" s="120">
        <f t="shared" si="54"/>
        <v>0</v>
      </c>
      <c r="R64" s="120">
        <f t="shared" si="55"/>
        <v>0</v>
      </c>
      <c r="S64" s="120">
        <f t="shared" si="44"/>
        <v>0</v>
      </c>
      <c r="T64" s="98">
        <f t="shared" si="45"/>
        <v>0</v>
      </c>
      <c r="U64" s="98">
        <f t="shared" si="46"/>
        <v>0</v>
      </c>
      <c r="V64" s="98">
        <f t="shared" si="47"/>
        <v>0</v>
      </c>
      <c r="W64" s="98">
        <f t="shared" si="48"/>
        <v>0</v>
      </c>
      <c r="X64" s="98">
        <f t="shared" si="49"/>
        <v>0</v>
      </c>
      <c r="Y64" s="98">
        <f t="shared" si="50"/>
        <v>0</v>
      </c>
      <c r="Z64" s="98">
        <f t="shared" si="51"/>
        <v>0</v>
      </c>
      <c r="AA64" s="98">
        <f t="shared" si="52"/>
        <v>0</v>
      </c>
      <c r="AB64" s="98">
        <f t="shared" si="53"/>
        <v>0</v>
      </c>
      <c r="AD64" s="119">
        <f t="shared" si="56"/>
        <v>0</v>
      </c>
      <c r="AE64" s="119">
        <f t="shared" si="57"/>
        <v>0</v>
      </c>
      <c r="AF64" s="119">
        <f t="shared" si="58"/>
        <v>0</v>
      </c>
    </row>
    <row r="65" spans="1:32" x14ac:dyDescent="0.25">
      <c r="A65" s="98" t="s">
        <v>363</v>
      </c>
      <c r="B65" s="98" t="s">
        <v>406</v>
      </c>
      <c r="C65" s="84">
        <v>3.55</v>
      </c>
      <c r="D65" s="121"/>
      <c r="E65" s="118"/>
      <c r="F65" s="98">
        <f t="shared" si="35"/>
        <v>0</v>
      </c>
      <c r="G65" s="98">
        <f t="shared" si="36"/>
        <v>-0.21</v>
      </c>
      <c r="H65" s="98">
        <f t="shared" si="37"/>
        <v>-9.3678899999999996E-2</v>
      </c>
      <c r="I65" s="98">
        <f t="shared" si="38"/>
        <v>0</v>
      </c>
      <c r="J65" s="120">
        <f t="shared" si="39"/>
        <v>0</v>
      </c>
      <c r="K65" s="98">
        <f t="shared" si="40"/>
        <v>0</v>
      </c>
      <c r="L65" s="118">
        <v>0</v>
      </c>
      <c r="M65" s="120">
        <f t="shared" si="41"/>
        <v>0</v>
      </c>
      <c r="N65" s="118">
        <v>0</v>
      </c>
      <c r="O65" s="120">
        <f t="shared" si="42"/>
        <v>0</v>
      </c>
      <c r="P65" s="120">
        <f t="shared" si="43"/>
        <v>0</v>
      </c>
      <c r="Q65" s="120">
        <f t="shared" si="54"/>
        <v>0</v>
      </c>
      <c r="R65" s="120">
        <f t="shared" si="55"/>
        <v>0</v>
      </c>
      <c r="S65" s="120">
        <f t="shared" si="44"/>
        <v>0</v>
      </c>
      <c r="T65" s="98">
        <f t="shared" si="45"/>
        <v>0</v>
      </c>
      <c r="U65" s="98">
        <f t="shared" si="46"/>
        <v>0</v>
      </c>
      <c r="V65" s="98">
        <f t="shared" si="47"/>
        <v>0</v>
      </c>
      <c r="W65" s="98">
        <f t="shared" si="48"/>
        <v>0</v>
      </c>
      <c r="X65" s="98">
        <f t="shared" si="49"/>
        <v>0</v>
      </c>
      <c r="Y65" s="98">
        <f t="shared" si="50"/>
        <v>0</v>
      </c>
      <c r="Z65" s="98">
        <f t="shared" si="51"/>
        <v>0</v>
      </c>
      <c r="AA65" s="98">
        <f t="shared" si="52"/>
        <v>0</v>
      </c>
      <c r="AB65" s="98">
        <f t="shared" si="53"/>
        <v>0</v>
      </c>
      <c r="AD65" s="119">
        <f t="shared" si="56"/>
        <v>0</v>
      </c>
      <c r="AE65" s="119">
        <f t="shared" si="57"/>
        <v>0</v>
      </c>
      <c r="AF65" s="119">
        <f t="shared" si="58"/>
        <v>0</v>
      </c>
    </row>
    <row r="66" spans="1:32" x14ac:dyDescent="0.25">
      <c r="A66" s="98" t="s">
        <v>364</v>
      </c>
      <c r="B66" s="98"/>
      <c r="C66" s="84">
        <v>7.11</v>
      </c>
      <c r="D66" s="121"/>
      <c r="E66" s="118"/>
      <c r="F66" s="98">
        <f t="shared" si="35"/>
        <v>0</v>
      </c>
      <c r="G66" s="98">
        <f t="shared" si="36"/>
        <v>-0.21</v>
      </c>
      <c r="H66" s="98">
        <f t="shared" si="37"/>
        <v>-9.3678899999999996E-2</v>
      </c>
      <c r="I66" s="98">
        <f t="shared" si="38"/>
        <v>0</v>
      </c>
      <c r="J66" s="120">
        <f t="shared" si="39"/>
        <v>0</v>
      </c>
      <c r="K66" s="98">
        <f t="shared" si="40"/>
        <v>0</v>
      </c>
      <c r="L66" s="118">
        <v>0</v>
      </c>
      <c r="M66" s="120">
        <f t="shared" si="41"/>
        <v>0</v>
      </c>
      <c r="N66" s="118">
        <v>0</v>
      </c>
      <c r="O66" s="120">
        <f t="shared" si="42"/>
        <v>0</v>
      </c>
      <c r="P66" s="120">
        <f t="shared" si="43"/>
        <v>0</v>
      </c>
      <c r="Q66" s="120">
        <f t="shared" si="54"/>
        <v>0</v>
      </c>
      <c r="R66" s="120">
        <f t="shared" si="55"/>
        <v>0</v>
      </c>
      <c r="S66" s="120">
        <f t="shared" si="44"/>
        <v>0</v>
      </c>
      <c r="T66" s="98">
        <f t="shared" si="45"/>
        <v>0</v>
      </c>
      <c r="U66" s="98">
        <f t="shared" si="46"/>
        <v>0</v>
      </c>
      <c r="V66" s="98">
        <f t="shared" si="47"/>
        <v>0</v>
      </c>
      <c r="W66" s="98">
        <f t="shared" si="48"/>
        <v>0</v>
      </c>
      <c r="X66" s="98">
        <f t="shared" si="49"/>
        <v>0</v>
      </c>
      <c r="Y66" s="98">
        <f t="shared" si="50"/>
        <v>0</v>
      </c>
      <c r="Z66" s="98">
        <f t="shared" si="51"/>
        <v>0</v>
      </c>
      <c r="AA66" s="98">
        <f t="shared" si="52"/>
        <v>0</v>
      </c>
      <c r="AB66" s="98">
        <f t="shared" si="53"/>
        <v>0</v>
      </c>
      <c r="AD66" s="119">
        <f t="shared" si="56"/>
        <v>0</v>
      </c>
      <c r="AE66" s="119">
        <f t="shared" si="57"/>
        <v>0</v>
      </c>
      <c r="AF66" s="119">
        <f t="shared" si="58"/>
        <v>0</v>
      </c>
    </row>
    <row r="67" spans="1:32" x14ac:dyDescent="0.25">
      <c r="A67" s="98" t="s">
        <v>365</v>
      </c>
      <c r="B67" s="98"/>
      <c r="C67" s="84">
        <v>11.58</v>
      </c>
      <c r="D67" s="121"/>
      <c r="E67" s="118"/>
      <c r="F67" s="98">
        <f t="shared" si="35"/>
        <v>0</v>
      </c>
      <c r="G67" s="98">
        <f t="shared" si="36"/>
        <v>-0.21</v>
      </c>
      <c r="H67" s="98">
        <f t="shared" si="37"/>
        <v>-9.3678899999999996E-2</v>
      </c>
      <c r="I67" s="98">
        <f t="shared" si="38"/>
        <v>0</v>
      </c>
      <c r="J67" s="120">
        <f t="shared" si="39"/>
        <v>0</v>
      </c>
      <c r="K67" s="98">
        <f t="shared" si="40"/>
        <v>0</v>
      </c>
      <c r="L67" s="118">
        <v>0</v>
      </c>
      <c r="M67" s="120">
        <f t="shared" si="41"/>
        <v>0</v>
      </c>
      <c r="N67" s="118">
        <v>0</v>
      </c>
      <c r="O67" s="120">
        <f t="shared" si="42"/>
        <v>0</v>
      </c>
      <c r="P67" s="120">
        <f t="shared" si="43"/>
        <v>0</v>
      </c>
      <c r="Q67" s="120">
        <f t="shared" si="54"/>
        <v>0</v>
      </c>
      <c r="R67" s="120">
        <f t="shared" si="55"/>
        <v>0</v>
      </c>
      <c r="S67" s="120">
        <f t="shared" si="44"/>
        <v>0</v>
      </c>
      <c r="T67" s="98">
        <f t="shared" si="45"/>
        <v>0</v>
      </c>
      <c r="U67" s="98">
        <f t="shared" si="46"/>
        <v>0</v>
      </c>
      <c r="V67" s="98">
        <f t="shared" si="47"/>
        <v>0</v>
      </c>
      <c r="W67" s="98">
        <f t="shared" si="48"/>
        <v>0</v>
      </c>
      <c r="X67" s="98">
        <f t="shared" si="49"/>
        <v>0</v>
      </c>
      <c r="Y67" s="98">
        <f t="shared" si="50"/>
        <v>0</v>
      </c>
      <c r="Z67" s="98">
        <f t="shared" si="51"/>
        <v>0</v>
      </c>
      <c r="AA67" s="98">
        <f t="shared" si="52"/>
        <v>0</v>
      </c>
      <c r="AB67" s="98">
        <f t="shared" si="53"/>
        <v>0</v>
      </c>
      <c r="AD67" s="119">
        <f t="shared" si="56"/>
        <v>0</v>
      </c>
      <c r="AE67" s="119">
        <f t="shared" si="57"/>
        <v>0</v>
      </c>
      <c r="AF67" s="119">
        <f t="shared" si="58"/>
        <v>0</v>
      </c>
    </row>
    <row r="68" spans="1:32" x14ac:dyDescent="0.25">
      <c r="A68" s="98"/>
      <c r="B68" s="98"/>
      <c r="C68" s="84"/>
      <c r="D68" s="121"/>
      <c r="E68" s="118"/>
      <c r="F68" s="98"/>
      <c r="G68" s="98"/>
      <c r="H68" s="98"/>
      <c r="I68" s="98"/>
      <c r="J68" s="120"/>
      <c r="K68" s="98"/>
      <c r="L68" s="118"/>
      <c r="M68" s="120"/>
      <c r="N68" s="118"/>
      <c r="O68" s="120"/>
      <c r="P68" s="120"/>
      <c r="Q68" s="120"/>
      <c r="R68" s="120"/>
      <c r="S68" s="120"/>
      <c r="T68" s="98"/>
      <c r="U68" s="98"/>
      <c r="V68" s="98"/>
      <c r="W68" s="98"/>
      <c r="X68" s="98"/>
      <c r="Y68" s="98"/>
      <c r="Z68" s="98"/>
      <c r="AA68" s="98"/>
      <c r="AB68" s="98"/>
      <c r="AD68" s="119"/>
      <c r="AE68" s="119"/>
      <c r="AF68" s="119"/>
    </row>
    <row r="69" spans="1:32" x14ac:dyDescent="0.25">
      <c r="A69" s="98"/>
      <c r="B69" s="98"/>
      <c r="C69" s="84"/>
      <c r="D69" s="121"/>
      <c r="E69" s="118"/>
      <c r="F69" s="98"/>
      <c r="G69" s="98"/>
      <c r="H69" s="98"/>
      <c r="I69" s="98"/>
      <c r="J69" s="120"/>
      <c r="K69" s="98"/>
      <c r="L69" s="118"/>
      <c r="M69" s="120"/>
      <c r="N69" s="118"/>
      <c r="O69" s="120"/>
      <c r="P69" s="120"/>
      <c r="Q69" s="120"/>
      <c r="R69" s="120"/>
      <c r="S69" s="120"/>
      <c r="T69" s="98"/>
      <c r="U69" s="98"/>
      <c r="V69" s="98"/>
      <c r="W69" s="98"/>
      <c r="X69" s="98"/>
      <c r="Y69" s="98"/>
      <c r="Z69" s="98"/>
      <c r="AA69" s="98"/>
      <c r="AB69" s="98"/>
      <c r="AD69" s="119"/>
      <c r="AE69" s="119"/>
      <c r="AF69" s="119"/>
    </row>
    <row r="70" spans="1:32" x14ac:dyDescent="0.25">
      <c r="A70" s="98" t="s">
        <v>366</v>
      </c>
      <c r="B70" s="98"/>
      <c r="C70" s="85">
        <v>0.91</v>
      </c>
      <c r="D70" s="121"/>
      <c r="E70" s="118"/>
      <c r="F70" s="98">
        <f t="shared" si="35"/>
        <v>0</v>
      </c>
      <c r="G70" s="98">
        <f t="shared" si="36"/>
        <v>-0.21</v>
      </c>
      <c r="H70" s="98">
        <f t="shared" si="37"/>
        <v>-9.3678899999999996E-2</v>
      </c>
      <c r="I70" s="98">
        <f t="shared" si="38"/>
        <v>0</v>
      </c>
      <c r="J70" s="120">
        <f t="shared" si="39"/>
        <v>0</v>
      </c>
      <c r="K70" s="98">
        <f t="shared" si="40"/>
        <v>0</v>
      </c>
      <c r="L70" s="118">
        <v>0</v>
      </c>
      <c r="M70" s="120">
        <f t="shared" si="41"/>
        <v>0</v>
      </c>
      <c r="N70" s="118">
        <v>0</v>
      </c>
      <c r="O70" s="120">
        <f t="shared" si="42"/>
        <v>0</v>
      </c>
      <c r="P70" s="120">
        <f t="shared" si="43"/>
        <v>0</v>
      </c>
      <c r="Q70" s="120">
        <f t="shared" si="54"/>
        <v>0</v>
      </c>
      <c r="R70" s="120">
        <f t="shared" si="55"/>
        <v>0</v>
      </c>
      <c r="S70" s="120">
        <f t="shared" si="44"/>
        <v>0</v>
      </c>
      <c r="T70" s="98">
        <f t="shared" si="45"/>
        <v>0</v>
      </c>
      <c r="U70" s="98">
        <f t="shared" si="46"/>
        <v>0</v>
      </c>
      <c r="V70" s="98">
        <f t="shared" si="47"/>
        <v>0</v>
      </c>
      <c r="W70" s="98">
        <f t="shared" si="48"/>
        <v>0</v>
      </c>
      <c r="X70" s="98">
        <f t="shared" si="49"/>
        <v>0</v>
      </c>
      <c r="Y70" s="98">
        <f t="shared" si="50"/>
        <v>0</v>
      </c>
      <c r="Z70" s="98">
        <f t="shared" si="51"/>
        <v>0</v>
      </c>
      <c r="AA70" s="98">
        <f t="shared" si="52"/>
        <v>0</v>
      </c>
      <c r="AB70" s="98">
        <f t="shared" si="53"/>
        <v>0</v>
      </c>
      <c r="AD70" s="119">
        <f t="shared" si="56"/>
        <v>0</v>
      </c>
      <c r="AE70" s="119">
        <f t="shared" si="57"/>
        <v>0</v>
      </c>
      <c r="AF70" s="119">
        <f t="shared" si="58"/>
        <v>0</v>
      </c>
    </row>
    <row r="71" spans="1:32" x14ac:dyDescent="0.25">
      <c r="A71" s="98" t="s">
        <v>367</v>
      </c>
      <c r="B71" s="98"/>
      <c r="C71" s="85">
        <v>9.99</v>
      </c>
      <c r="D71" s="121"/>
      <c r="E71" s="118"/>
      <c r="F71" s="98">
        <f t="shared" si="35"/>
        <v>0</v>
      </c>
      <c r="G71" s="98">
        <f t="shared" si="36"/>
        <v>-0.21</v>
      </c>
      <c r="H71" s="98">
        <f t="shared" si="37"/>
        <v>-9.3678899999999996E-2</v>
      </c>
      <c r="I71" s="98">
        <f t="shared" si="38"/>
        <v>0</v>
      </c>
      <c r="J71" s="120">
        <f t="shared" si="39"/>
        <v>0</v>
      </c>
      <c r="K71" s="98">
        <f t="shared" si="40"/>
        <v>0</v>
      </c>
      <c r="L71" s="118">
        <v>0</v>
      </c>
      <c r="M71" s="120">
        <f t="shared" si="41"/>
        <v>0</v>
      </c>
      <c r="N71" s="118">
        <v>0</v>
      </c>
      <c r="O71" s="120">
        <f t="shared" si="42"/>
        <v>0</v>
      </c>
      <c r="P71" s="120">
        <f t="shared" si="43"/>
        <v>0</v>
      </c>
      <c r="Q71" s="120">
        <f t="shared" si="54"/>
        <v>0</v>
      </c>
      <c r="R71" s="120">
        <f t="shared" si="55"/>
        <v>0</v>
      </c>
      <c r="S71" s="120">
        <f t="shared" si="44"/>
        <v>0</v>
      </c>
      <c r="T71" s="98">
        <f t="shared" si="45"/>
        <v>0</v>
      </c>
      <c r="U71" s="98">
        <f t="shared" si="46"/>
        <v>0</v>
      </c>
      <c r="V71" s="98">
        <f t="shared" si="47"/>
        <v>0</v>
      </c>
      <c r="W71" s="98">
        <f t="shared" si="48"/>
        <v>0</v>
      </c>
      <c r="X71" s="98">
        <f t="shared" si="49"/>
        <v>0</v>
      </c>
      <c r="Y71" s="98">
        <f t="shared" si="50"/>
        <v>0</v>
      </c>
      <c r="Z71" s="98">
        <f t="shared" si="51"/>
        <v>0</v>
      </c>
      <c r="AA71" s="98">
        <f t="shared" si="52"/>
        <v>0</v>
      </c>
      <c r="AB71" s="98">
        <f t="shared" si="53"/>
        <v>0</v>
      </c>
      <c r="AD71" s="119">
        <f t="shared" si="56"/>
        <v>0</v>
      </c>
      <c r="AE71" s="119">
        <f t="shared" si="57"/>
        <v>0</v>
      </c>
      <c r="AF71" s="119">
        <f t="shared" si="58"/>
        <v>0</v>
      </c>
    </row>
    <row r="72" spans="1:32" s="118" customFormat="1" x14ac:dyDescent="0.25">
      <c r="A72" s="98" t="s">
        <v>371</v>
      </c>
      <c r="B72" s="98" t="s">
        <v>407</v>
      </c>
      <c r="C72">
        <v>3.67</v>
      </c>
      <c r="D72" s="119"/>
      <c r="E72" s="118">
        <f t="shared" ref="E72:E85" si="59">C72</f>
        <v>3.67</v>
      </c>
      <c r="F72" s="120">
        <f>E72</f>
        <v>3.67</v>
      </c>
      <c r="G72" s="120">
        <f t="shared" si="36"/>
        <v>2.2870680000000001</v>
      </c>
      <c r="H72" s="120">
        <f t="shared" si="37"/>
        <v>1.02023816412</v>
      </c>
      <c r="I72" s="120">
        <f t="shared" si="38"/>
        <v>0.27799405016893736</v>
      </c>
      <c r="J72" s="120">
        <f t="shared" si="39"/>
        <v>1.02023816412</v>
      </c>
      <c r="K72" s="120">
        <f t="shared" si="40"/>
        <v>0.27799405016893736</v>
      </c>
      <c r="L72" s="118">
        <v>0</v>
      </c>
      <c r="M72" s="120">
        <f t="shared" si="41"/>
        <v>0</v>
      </c>
      <c r="N72" s="118">
        <v>0</v>
      </c>
      <c r="O72" s="120">
        <f t="shared" si="42"/>
        <v>0</v>
      </c>
      <c r="P72" s="120">
        <f t="shared" si="43"/>
        <v>1.02023816412</v>
      </c>
      <c r="Q72" s="120">
        <f t="shared" si="54"/>
        <v>0.91821434770800003</v>
      </c>
      <c r="R72" s="120">
        <f t="shared" si="55"/>
        <v>0.10202381641200001</v>
      </c>
      <c r="S72" s="120">
        <f t="shared" si="44"/>
        <v>0</v>
      </c>
      <c r="T72" s="120">
        <f t="shared" si="45"/>
        <v>0.91821434770800003</v>
      </c>
      <c r="U72" s="120">
        <f t="shared" si="46"/>
        <v>0</v>
      </c>
      <c r="V72" s="120">
        <f t="shared" si="47"/>
        <v>0</v>
      </c>
      <c r="W72" s="120">
        <f t="shared" si="48"/>
        <v>0.10202381641200001</v>
      </c>
      <c r="X72" s="120">
        <f t="shared" si="49"/>
        <v>0</v>
      </c>
      <c r="Y72" s="120">
        <f t="shared" si="50"/>
        <v>0</v>
      </c>
      <c r="Z72" s="120">
        <f t="shared" si="51"/>
        <v>0</v>
      </c>
      <c r="AA72" s="120">
        <f t="shared" si="52"/>
        <v>0</v>
      </c>
      <c r="AB72" s="120">
        <f t="shared" si="53"/>
        <v>0</v>
      </c>
      <c r="AD72" s="119">
        <f t="shared" si="56"/>
        <v>31.492924879832461</v>
      </c>
      <c r="AE72" s="119">
        <f t="shared" si="57"/>
        <v>3.4992138755369404</v>
      </c>
      <c r="AF72" s="119">
        <f t="shared" si="58"/>
        <v>39.337112624623622</v>
      </c>
    </row>
    <row r="73" spans="1:32" s="118" customFormat="1" x14ac:dyDescent="0.25">
      <c r="A73" s="98" t="s">
        <v>372</v>
      </c>
      <c r="B73" s="98"/>
      <c r="C73">
        <v>6.34</v>
      </c>
      <c r="D73" s="121"/>
      <c r="E73" s="118">
        <f t="shared" si="59"/>
        <v>6.34</v>
      </c>
      <c r="F73" s="120">
        <f t="shared" ref="F73:F76" si="60">E73</f>
        <v>6.34</v>
      </c>
      <c r="G73" s="98">
        <f t="shared" ref="G73:G84" si="61">($G$44*F73)+($H$44*$E$46)</f>
        <v>4.1037359999999996</v>
      </c>
      <c r="H73" s="98">
        <f t="shared" ref="H73:H84" si="62">G73*$I$48</f>
        <v>1.8306355922399997</v>
      </c>
      <c r="I73" s="98">
        <f t="shared" ref="I73:I84" si="63">IF(F73=0,0,H73/E73)</f>
        <v>0.2887437842649842</v>
      </c>
      <c r="J73" s="120">
        <f t="shared" ref="J73:J84" si="64">IF(H73&lt;=0,0,IF(H73&gt;E73,E73,H73))</f>
        <v>1.8306355922399997</v>
      </c>
      <c r="K73" s="98">
        <f t="shared" ref="K73:K84" si="65">IF(J73=0,0,J73/E73)</f>
        <v>0.2887437842649842</v>
      </c>
      <c r="L73" s="118">
        <v>0</v>
      </c>
      <c r="M73" s="120">
        <f t="shared" ref="M73:M84" si="66">K73*L73</f>
        <v>0</v>
      </c>
      <c r="N73" s="118">
        <v>0</v>
      </c>
      <c r="O73" s="120">
        <f t="shared" ref="O73:O84" si="67">K73*N73</f>
        <v>0</v>
      </c>
      <c r="P73" s="120">
        <f t="shared" ref="P73:P84" si="68">SUM(J73,M73,O73)</f>
        <v>1.8306355922399997</v>
      </c>
      <c r="Q73" s="120">
        <f t="shared" ref="Q73:Q84" si="69">SUM(T73:V73)</f>
        <v>1.6475720330159997</v>
      </c>
      <c r="R73" s="120">
        <f t="shared" ref="R73:R84" si="70">SUM(W73:Y73)</f>
        <v>0.18306355922399997</v>
      </c>
      <c r="S73" s="120">
        <f t="shared" ref="S73:S84" si="71">SUM(Z73:AB73)</f>
        <v>0</v>
      </c>
      <c r="T73" s="98">
        <f t="shared" si="45"/>
        <v>1.6475720330159997</v>
      </c>
      <c r="U73" s="98">
        <f t="shared" si="46"/>
        <v>0</v>
      </c>
      <c r="V73" s="98">
        <f t="shared" si="47"/>
        <v>0</v>
      </c>
      <c r="W73" s="98">
        <f t="shared" si="48"/>
        <v>0.18306355922399997</v>
      </c>
      <c r="X73" s="98">
        <f t="shared" si="49"/>
        <v>0</v>
      </c>
      <c r="Y73" s="98">
        <f t="shared" si="50"/>
        <v>0</v>
      </c>
      <c r="Z73" s="98">
        <f t="shared" si="51"/>
        <v>0</v>
      </c>
      <c r="AA73" s="98">
        <f t="shared" si="52"/>
        <v>0</v>
      </c>
      <c r="AB73" s="98">
        <f t="shared" si="53"/>
        <v>0</v>
      </c>
      <c r="AD73" s="119">
        <f t="shared" si="56"/>
        <v>56.508442064103093</v>
      </c>
      <c r="AE73" s="119">
        <f t="shared" si="57"/>
        <v>6.278715784900343</v>
      </c>
      <c r="AF73" s="119">
        <f t="shared" si="58"/>
        <v>70.583439239114185</v>
      </c>
    </row>
    <row r="74" spans="1:32" s="118" customFormat="1" x14ac:dyDescent="0.25">
      <c r="A74" s="98" t="s">
        <v>373</v>
      </c>
      <c r="B74" s="98"/>
      <c r="C74">
        <v>11.83</v>
      </c>
      <c r="D74" s="119"/>
      <c r="E74" s="118">
        <f t="shared" si="59"/>
        <v>11.83</v>
      </c>
      <c r="F74" s="120">
        <f t="shared" si="60"/>
        <v>11.83</v>
      </c>
      <c r="G74" s="120">
        <f t="shared" si="61"/>
        <v>7.8391320000000002</v>
      </c>
      <c r="H74" s="120">
        <f t="shared" si="62"/>
        <v>3.49695839388</v>
      </c>
      <c r="I74" s="120">
        <f t="shared" si="63"/>
        <v>0.29560087860355028</v>
      </c>
      <c r="J74" s="120">
        <f t="shared" si="64"/>
        <v>3.49695839388</v>
      </c>
      <c r="K74" s="120">
        <f t="shared" si="65"/>
        <v>0.29560087860355028</v>
      </c>
      <c r="L74" s="118">
        <v>0</v>
      </c>
      <c r="M74" s="120">
        <f t="shared" si="66"/>
        <v>0</v>
      </c>
      <c r="N74" s="118">
        <v>0</v>
      </c>
      <c r="O74" s="120">
        <f t="shared" si="67"/>
        <v>0</v>
      </c>
      <c r="P74" s="120">
        <f t="shared" si="68"/>
        <v>3.49695839388</v>
      </c>
      <c r="Q74" s="120">
        <f t="shared" si="69"/>
        <v>3.1472625544919999</v>
      </c>
      <c r="R74" s="120">
        <f t="shared" si="70"/>
        <v>0.34969583938800003</v>
      </c>
      <c r="S74" s="120">
        <f t="shared" si="71"/>
        <v>0</v>
      </c>
      <c r="T74" s="120">
        <f t="shared" si="45"/>
        <v>3.1472625544919999</v>
      </c>
      <c r="U74" s="120">
        <f t="shared" si="46"/>
        <v>0</v>
      </c>
      <c r="V74" s="120">
        <f t="shared" si="47"/>
        <v>0</v>
      </c>
      <c r="W74" s="120">
        <f t="shared" si="48"/>
        <v>0.34969583938800003</v>
      </c>
      <c r="X74" s="120">
        <f t="shared" si="49"/>
        <v>0</v>
      </c>
      <c r="Y74" s="120">
        <f t="shared" si="50"/>
        <v>0</v>
      </c>
      <c r="Z74" s="120">
        <f t="shared" si="51"/>
        <v>0</v>
      </c>
      <c r="AA74" s="120">
        <f t="shared" si="52"/>
        <v>0</v>
      </c>
      <c r="AB74" s="120">
        <f t="shared" si="53"/>
        <v>0</v>
      </c>
      <c r="AD74" s="119">
        <f t="shared" si="56"/>
        <v>107.94484256659216</v>
      </c>
      <c r="AE74" s="119">
        <f t="shared" si="57"/>
        <v>11.99387139628802</v>
      </c>
      <c r="AF74" s="119">
        <f t="shared" si="58"/>
        <v>134.831504075651</v>
      </c>
    </row>
    <row r="75" spans="1:32" s="118" customFormat="1" x14ac:dyDescent="0.25">
      <c r="A75" s="98"/>
      <c r="B75" s="98"/>
      <c r="C75"/>
      <c r="D75" s="119"/>
      <c r="E75" s="118">
        <v>0.13200000000000001</v>
      </c>
      <c r="F75" s="120">
        <f t="shared" si="60"/>
        <v>0.13200000000000001</v>
      </c>
      <c r="G75" s="120">
        <f t="shared" ref="G75:G76" si="72">($G$44*F75)+($H$44*$E$46)</f>
        <v>-0.12018719999999999</v>
      </c>
      <c r="H75" s="120">
        <f t="shared" ref="H75:H76" si="73">G75*$I$48</f>
        <v>-5.3614308047999992E-2</v>
      </c>
      <c r="I75" s="120">
        <f t="shared" ref="I75:I76" si="74">IF(F75=0,0,H75/E75)</f>
        <v>-0.40616900036363629</v>
      </c>
      <c r="J75" s="120">
        <f t="shared" ref="J75:J76" si="75">IF(H75&lt;=0,0,IF(H75&gt;E75,E75,H75))</f>
        <v>0</v>
      </c>
      <c r="K75" s="120">
        <f t="shared" ref="K75:K76" si="76">IF(J75=0,0,J75/E75)</f>
        <v>0</v>
      </c>
      <c r="L75" s="118">
        <v>1</v>
      </c>
      <c r="M75" s="120">
        <f t="shared" ref="M75:M76" si="77">K75*L75</f>
        <v>0</v>
      </c>
      <c r="N75" s="118">
        <v>1</v>
      </c>
      <c r="O75" s="120">
        <f t="shared" ref="O75:O76" si="78">K75*N75</f>
        <v>0</v>
      </c>
      <c r="P75" s="120">
        <f t="shared" ref="P75:P76" si="79">SUM(J75,M75,O75)</f>
        <v>0</v>
      </c>
      <c r="Q75" s="120">
        <f t="shared" ref="Q75:Q76" si="80">SUM(T75:V75)</f>
        <v>0</v>
      </c>
      <c r="R75" s="120">
        <f t="shared" ref="R75:R76" si="81">SUM(W75:Y75)</f>
        <v>0</v>
      </c>
      <c r="S75" s="120">
        <f t="shared" ref="S75:S76" si="82">SUM(Z75:AB75)</f>
        <v>0</v>
      </c>
      <c r="T75" s="120">
        <f t="shared" ref="T75:T76" si="83">$D$3*J75</f>
        <v>0</v>
      </c>
      <c r="U75" s="120">
        <f t="shared" ref="U75:U76" si="84">$D$4*M75</f>
        <v>0</v>
      </c>
      <c r="V75" s="120">
        <f t="shared" ref="V75:V76" si="85">$D$5*O75</f>
        <v>0</v>
      </c>
      <c r="W75" s="120">
        <f t="shared" ref="W75:W76" si="86">$E$3*J75</f>
        <v>0</v>
      </c>
      <c r="X75" s="120">
        <f t="shared" ref="X75:X76" si="87">$E$4*M75</f>
        <v>0</v>
      </c>
      <c r="Y75" s="120">
        <f t="shared" ref="Y75:Y76" si="88">$E$5*O75</f>
        <v>0</v>
      </c>
      <c r="Z75" s="120">
        <f t="shared" ref="Z75:Z76" si="89">$F$3*J75</f>
        <v>0</v>
      </c>
      <c r="AA75" s="120">
        <f t="shared" ref="AA75:AA76" si="90">$F$4*M75</f>
        <v>0</v>
      </c>
      <c r="AB75" s="120">
        <f t="shared" ref="AB75:AB76" si="91">$F$5*O75</f>
        <v>0</v>
      </c>
      <c r="AD75" s="119">
        <f t="shared" ref="AD75:AD76" si="92">T75*$L$3*$U$6</f>
        <v>0</v>
      </c>
      <c r="AE75" s="119">
        <f t="shared" ref="AE75:AE76" si="93">W75*$L$3*$U$6</f>
        <v>0</v>
      </c>
      <c r="AF75" s="119">
        <f t="shared" ref="AF75:AF76" si="94">AD75+AE75*$U$6</f>
        <v>0</v>
      </c>
    </row>
    <row r="76" spans="1:32" s="118" customFormat="1" x14ac:dyDescent="0.25">
      <c r="A76" s="98"/>
      <c r="B76" s="98"/>
      <c r="C76"/>
      <c r="D76" s="119"/>
      <c r="E76" s="118">
        <v>185.2</v>
      </c>
      <c r="F76" s="120">
        <f t="shared" si="60"/>
        <v>185.2</v>
      </c>
      <c r="G76" s="120">
        <f t="shared" si="72"/>
        <v>125.80007999999999</v>
      </c>
      <c r="H76" s="120">
        <f t="shared" si="73"/>
        <v>56.118157687199997</v>
      </c>
      <c r="I76" s="120">
        <f t="shared" si="74"/>
        <v>0.30301381040604752</v>
      </c>
      <c r="J76" s="120">
        <f t="shared" si="75"/>
        <v>56.118157687199997</v>
      </c>
      <c r="K76" s="120">
        <f t="shared" si="76"/>
        <v>0.30301381040604752</v>
      </c>
      <c r="L76" s="118">
        <v>2</v>
      </c>
      <c r="M76" s="120">
        <f t="shared" si="77"/>
        <v>0.60602762081209505</v>
      </c>
      <c r="N76" s="118">
        <v>2</v>
      </c>
      <c r="O76" s="120">
        <f t="shared" si="78"/>
        <v>0.60602762081209505</v>
      </c>
      <c r="P76" s="120">
        <f t="shared" si="79"/>
        <v>57.330212928824182</v>
      </c>
      <c r="Q76" s="120">
        <f t="shared" si="80"/>
        <v>51.657794398022979</v>
      </c>
      <c r="R76" s="120">
        <f t="shared" si="81"/>
        <v>5.6724185308012096</v>
      </c>
      <c r="S76" s="120">
        <f t="shared" si="82"/>
        <v>0</v>
      </c>
      <c r="T76" s="120">
        <f t="shared" si="83"/>
        <v>50.506341918479997</v>
      </c>
      <c r="U76" s="120">
        <f t="shared" si="84"/>
        <v>0.57572623977149029</v>
      </c>
      <c r="V76" s="120">
        <f t="shared" si="85"/>
        <v>0.57572623977149029</v>
      </c>
      <c r="W76" s="120">
        <f t="shared" si="86"/>
        <v>5.6118157687199997</v>
      </c>
      <c r="X76" s="120">
        <f t="shared" si="87"/>
        <v>3.0301381040604754E-2</v>
      </c>
      <c r="Y76" s="120">
        <f t="shared" si="88"/>
        <v>3.0301381040604754E-2</v>
      </c>
      <c r="Z76" s="120">
        <f t="shared" si="89"/>
        <v>0</v>
      </c>
      <c r="AA76" s="120">
        <f t="shared" si="90"/>
        <v>0</v>
      </c>
      <c r="AB76" s="120">
        <f t="shared" si="91"/>
        <v>0</v>
      </c>
      <c r="AD76" s="119">
        <f t="shared" si="92"/>
        <v>1732.267020183446</v>
      </c>
      <c r="AE76" s="119">
        <f t="shared" si="93"/>
        <v>192.47411335371621</v>
      </c>
      <c r="AF76" s="119">
        <f t="shared" si="94"/>
        <v>2163.7362400884717</v>
      </c>
    </row>
    <row r="77" spans="1:32" s="118" customFormat="1" x14ac:dyDescent="0.25">
      <c r="A77" s="98" t="s">
        <v>374</v>
      </c>
      <c r="B77" s="98"/>
      <c r="C77" s="12">
        <v>1.5</v>
      </c>
      <c r="D77" s="121"/>
      <c r="E77" s="118">
        <f t="shared" si="59"/>
        <v>1.5</v>
      </c>
      <c r="F77" s="98">
        <f t="shared" si="35"/>
        <v>3.3625501580398574</v>
      </c>
      <c r="G77" s="98">
        <f t="shared" si="61"/>
        <v>2.077879127530319</v>
      </c>
      <c r="H77" s="98">
        <f t="shared" si="62"/>
        <v>0.92692109999999994</v>
      </c>
      <c r="I77" s="98">
        <f t="shared" si="63"/>
        <v>0.61794739999999992</v>
      </c>
      <c r="J77" s="120">
        <f t="shared" si="64"/>
        <v>0.92692109999999994</v>
      </c>
      <c r="K77" s="98">
        <f t="shared" si="65"/>
        <v>0.61794739999999992</v>
      </c>
      <c r="L77" s="118">
        <v>0</v>
      </c>
      <c r="M77" s="120">
        <f t="shared" si="66"/>
        <v>0</v>
      </c>
      <c r="N77" s="118">
        <v>0</v>
      </c>
      <c r="O77" s="120">
        <f t="shared" si="67"/>
        <v>0</v>
      </c>
      <c r="P77" s="120">
        <f t="shared" si="68"/>
        <v>0.92692109999999994</v>
      </c>
      <c r="Q77" s="120">
        <f t="shared" si="69"/>
        <v>0.83422898999999995</v>
      </c>
      <c r="R77" s="120">
        <f t="shared" si="70"/>
        <v>9.2692109999999994E-2</v>
      </c>
      <c r="S77" s="120">
        <f t="shared" si="71"/>
        <v>0</v>
      </c>
      <c r="T77" s="98">
        <f t="shared" si="45"/>
        <v>0.83422898999999995</v>
      </c>
      <c r="U77" s="98">
        <f t="shared" si="46"/>
        <v>0</v>
      </c>
      <c r="V77" s="98">
        <f t="shared" si="47"/>
        <v>0</v>
      </c>
      <c r="W77" s="98">
        <f t="shared" si="48"/>
        <v>9.2692109999999994E-2</v>
      </c>
      <c r="X77" s="98">
        <f t="shared" si="49"/>
        <v>0</v>
      </c>
      <c r="Y77" s="98">
        <f t="shared" si="50"/>
        <v>0</v>
      </c>
      <c r="Z77" s="98">
        <f t="shared" si="51"/>
        <v>0</v>
      </c>
      <c r="AA77" s="98">
        <f t="shared" si="52"/>
        <v>0</v>
      </c>
      <c r="AB77" s="98">
        <f t="shared" si="53"/>
        <v>0</v>
      </c>
      <c r="AD77" s="119">
        <f t="shared" si="56"/>
        <v>28.6123942413099</v>
      </c>
      <c r="AE77" s="119">
        <f t="shared" si="57"/>
        <v>3.1791549157010999</v>
      </c>
      <c r="AF77" s="119">
        <f t="shared" si="58"/>
        <v>35.739105815837057</v>
      </c>
    </row>
    <row r="78" spans="1:32" s="118" customFormat="1" x14ac:dyDescent="0.25">
      <c r="A78" s="98" t="s">
        <v>375</v>
      </c>
      <c r="B78" s="98"/>
      <c r="C78" s="12">
        <v>1.87</v>
      </c>
      <c r="D78" s="119"/>
      <c r="E78" s="118">
        <f t="shared" si="59"/>
        <v>1.87</v>
      </c>
      <c r="F78" s="120">
        <f t="shared" si="35"/>
        <v>4.1919791970230227</v>
      </c>
      <c r="G78" s="120">
        <f t="shared" si="61"/>
        <v>2.6422226456544649</v>
      </c>
      <c r="H78" s="120">
        <f t="shared" si="62"/>
        <v>1.1786691000000002</v>
      </c>
      <c r="I78" s="120">
        <f t="shared" si="63"/>
        <v>0.63030433155080223</v>
      </c>
      <c r="J78" s="120">
        <f t="shared" si="64"/>
        <v>1.1786691000000002</v>
      </c>
      <c r="K78" s="120">
        <f t="shared" si="65"/>
        <v>0.63030433155080223</v>
      </c>
      <c r="L78" s="118">
        <v>0</v>
      </c>
      <c r="M78" s="120">
        <f t="shared" si="66"/>
        <v>0</v>
      </c>
      <c r="N78" s="118">
        <v>0</v>
      </c>
      <c r="O78" s="120">
        <f t="shared" si="67"/>
        <v>0</v>
      </c>
      <c r="P78" s="120">
        <f t="shared" si="68"/>
        <v>1.1786691000000002</v>
      </c>
      <c r="Q78" s="120">
        <f t="shared" si="69"/>
        <v>1.0608021900000002</v>
      </c>
      <c r="R78" s="120">
        <f t="shared" si="70"/>
        <v>0.11786691000000003</v>
      </c>
      <c r="S78" s="120">
        <f t="shared" si="71"/>
        <v>0</v>
      </c>
      <c r="T78" s="120">
        <f t="shared" si="45"/>
        <v>1.0608021900000002</v>
      </c>
      <c r="U78" s="120">
        <f t="shared" si="46"/>
        <v>0</v>
      </c>
      <c r="V78" s="120">
        <f t="shared" si="47"/>
        <v>0</v>
      </c>
      <c r="W78" s="120">
        <f t="shared" si="48"/>
        <v>0.11786691000000003</v>
      </c>
      <c r="X78" s="120">
        <f t="shared" si="49"/>
        <v>0</v>
      </c>
      <c r="Y78" s="120">
        <f t="shared" si="50"/>
        <v>0</v>
      </c>
      <c r="Z78" s="120">
        <f t="shared" si="51"/>
        <v>0</v>
      </c>
      <c r="AA78" s="120">
        <f t="shared" si="52"/>
        <v>0</v>
      </c>
      <c r="AB78" s="120">
        <f t="shared" si="53"/>
        <v>0</v>
      </c>
      <c r="AD78" s="119">
        <f t="shared" si="56"/>
        <v>36.383404120641906</v>
      </c>
      <c r="AE78" s="119">
        <f t="shared" si="57"/>
        <v>4.042600457849101</v>
      </c>
      <c r="AF78" s="119">
        <f t="shared" si="58"/>
        <v>45.445701567002232</v>
      </c>
    </row>
    <row r="79" spans="1:32" s="118" customFormat="1" x14ac:dyDescent="0.25">
      <c r="A79" s="98" t="s">
        <v>376</v>
      </c>
      <c r="B79" s="98" t="s">
        <v>408</v>
      </c>
      <c r="C79" s="84">
        <v>4.67</v>
      </c>
      <c r="D79" s="121"/>
      <c r="E79" s="118">
        <f t="shared" si="59"/>
        <v>4.67</v>
      </c>
      <c r="F79" s="98">
        <f>E79</f>
        <v>4.67</v>
      </c>
      <c r="G79" s="98">
        <f t="shared" si="61"/>
        <v>2.9674680000000002</v>
      </c>
      <c r="H79" s="98">
        <f t="shared" si="62"/>
        <v>1.3237578001200001</v>
      </c>
      <c r="I79" s="98">
        <f t="shared" si="63"/>
        <v>0.28345991437259105</v>
      </c>
      <c r="J79" s="120">
        <f t="shared" si="64"/>
        <v>1.3237578001200001</v>
      </c>
      <c r="K79" s="98">
        <f t="shared" si="65"/>
        <v>0.28345991437259105</v>
      </c>
      <c r="L79" s="118">
        <v>0</v>
      </c>
      <c r="M79" s="120">
        <f t="shared" si="66"/>
        <v>0</v>
      </c>
      <c r="N79" s="118">
        <v>0</v>
      </c>
      <c r="O79" s="120">
        <f t="shared" si="67"/>
        <v>0</v>
      </c>
      <c r="P79" s="120">
        <f t="shared" si="68"/>
        <v>1.3237578001200001</v>
      </c>
      <c r="Q79" s="120">
        <f t="shared" si="69"/>
        <v>1.1913820201080001</v>
      </c>
      <c r="R79" s="120">
        <f t="shared" si="70"/>
        <v>0.13237578001200001</v>
      </c>
      <c r="S79" s="120">
        <f t="shared" si="71"/>
        <v>0</v>
      </c>
      <c r="T79" s="98">
        <f t="shared" si="45"/>
        <v>1.1913820201080001</v>
      </c>
      <c r="U79" s="98">
        <f t="shared" si="46"/>
        <v>0</v>
      </c>
      <c r="V79" s="98">
        <f t="shared" si="47"/>
        <v>0</v>
      </c>
      <c r="W79" s="98">
        <f t="shared" si="48"/>
        <v>0.13237578001200001</v>
      </c>
      <c r="X79" s="98">
        <f t="shared" si="49"/>
        <v>0</v>
      </c>
      <c r="Y79" s="98">
        <f t="shared" si="50"/>
        <v>0</v>
      </c>
      <c r="Z79" s="98">
        <f t="shared" si="51"/>
        <v>0</v>
      </c>
      <c r="AA79" s="98">
        <f t="shared" si="52"/>
        <v>0</v>
      </c>
      <c r="AB79" s="98">
        <f t="shared" si="53"/>
        <v>0</v>
      </c>
      <c r="AD79" s="119">
        <f t="shared" si="56"/>
        <v>40.862032439484388</v>
      </c>
      <c r="AE79" s="119">
        <f t="shared" si="57"/>
        <v>4.5402258266093769</v>
      </c>
      <c r="AF79" s="119">
        <f t="shared" si="58"/>
        <v>51.039856674994624</v>
      </c>
    </row>
    <row r="80" spans="1:32" s="118" customFormat="1" x14ac:dyDescent="0.25">
      <c r="A80" s="98" t="s">
        <v>377</v>
      </c>
      <c r="B80" s="98"/>
      <c r="C80" s="84">
        <v>7.32</v>
      </c>
      <c r="D80" s="119"/>
      <c r="E80" s="118">
        <f t="shared" si="59"/>
        <v>7.32</v>
      </c>
      <c r="F80" s="98">
        <f t="shared" ref="F80:F83" si="95">E80</f>
        <v>7.32</v>
      </c>
      <c r="G80" s="120">
        <f t="shared" si="61"/>
        <v>4.7705280000000005</v>
      </c>
      <c r="H80" s="120">
        <f t="shared" si="62"/>
        <v>2.1280848355200002</v>
      </c>
      <c r="I80" s="120">
        <f t="shared" si="63"/>
        <v>0.29072197206557376</v>
      </c>
      <c r="J80" s="120">
        <f t="shared" si="64"/>
        <v>2.1280848355200002</v>
      </c>
      <c r="K80" s="120">
        <f t="shared" si="65"/>
        <v>0.29072197206557376</v>
      </c>
      <c r="L80" s="118">
        <v>0</v>
      </c>
      <c r="M80" s="120">
        <f t="shared" si="66"/>
        <v>0</v>
      </c>
      <c r="N80" s="118">
        <v>0</v>
      </c>
      <c r="O80" s="120">
        <f t="shared" si="67"/>
        <v>0</v>
      </c>
      <c r="P80" s="120">
        <f t="shared" si="68"/>
        <v>2.1280848355200002</v>
      </c>
      <c r="Q80" s="120">
        <f t="shared" si="69"/>
        <v>1.9152763519680003</v>
      </c>
      <c r="R80" s="120">
        <f t="shared" si="70"/>
        <v>0.21280848355200002</v>
      </c>
      <c r="S80" s="120">
        <f t="shared" si="71"/>
        <v>0</v>
      </c>
      <c r="T80" s="120">
        <f t="shared" si="45"/>
        <v>1.9152763519680003</v>
      </c>
      <c r="U80" s="120">
        <f t="shared" si="46"/>
        <v>0</v>
      </c>
      <c r="V80" s="120">
        <f t="shared" si="47"/>
        <v>0</v>
      </c>
      <c r="W80" s="120">
        <f t="shared" si="48"/>
        <v>0.21280848355200002</v>
      </c>
      <c r="X80" s="120">
        <f t="shared" si="49"/>
        <v>0</v>
      </c>
      <c r="Y80" s="120">
        <f t="shared" si="50"/>
        <v>0</v>
      </c>
      <c r="Z80" s="120">
        <f t="shared" si="51"/>
        <v>0</v>
      </c>
      <c r="AA80" s="120">
        <f t="shared" si="52"/>
        <v>0</v>
      </c>
      <c r="AB80" s="120">
        <f t="shared" si="53"/>
        <v>0</v>
      </c>
      <c r="AD80" s="119">
        <f t="shared" si="56"/>
        <v>65.690167472561996</v>
      </c>
      <c r="AE80" s="119">
        <f t="shared" si="57"/>
        <v>7.2989074969513323</v>
      </c>
      <c r="AF80" s="119">
        <f t="shared" si="58"/>
        <v>82.052128408477799</v>
      </c>
    </row>
    <row r="81" spans="1:32" s="118" customFormat="1" x14ac:dyDescent="0.25">
      <c r="A81" s="98" t="s">
        <v>378</v>
      </c>
      <c r="B81" s="98"/>
      <c r="C81" s="84">
        <v>12.57</v>
      </c>
      <c r="D81" s="121"/>
      <c r="E81" s="118">
        <f t="shared" si="59"/>
        <v>12.57</v>
      </c>
      <c r="F81" s="98">
        <f t="shared" si="95"/>
        <v>12.57</v>
      </c>
      <c r="G81" s="98">
        <f t="shared" si="61"/>
        <v>8.3426279999999995</v>
      </c>
      <c r="H81" s="98">
        <f t="shared" si="62"/>
        <v>3.7215629245199997</v>
      </c>
      <c r="I81" s="98">
        <f t="shared" si="63"/>
        <v>0.29606705843436754</v>
      </c>
      <c r="J81" s="120">
        <f t="shared" si="64"/>
        <v>3.7215629245199997</v>
      </c>
      <c r="K81" s="98">
        <f t="shared" si="65"/>
        <v>0.29606705843436754</v>
      </c>
      <c r="L81" s="118">
        <v>0</v>
      </c>
      <c r="M81" s="120">
        <f t="shared" si="66"/>
        <v>0</v>
      </c>
      <c r="N81" s="118">
        <v>0</v>
      </c>
      <c r="O81" s="120">
        <f t="shared" si="67"/>
        <v>0</v>
      </c>
      <c r="P81" s="120">
        <f t="shared" si="68"/>
        <v>3.7215629245199997</v>
      </c>
      <c r="Q81" s="120">
        <f t="shared" si="69"/>
        <v>3.3494066320679998</v>
      </c>
      <c r="R81" s="120">
        <f t="shared" si="70"/>
        <v>0.37215629245199999</v>
      </c>
      <c r="S81" s="120">
        <f t="shared" si="71"/>
        <v>0</v>
      </c>
      <c r="T81" s="98">
        <f t="shared" si="45"/>
        <v>3.3494066320679998</v>
      </c>
      <c r="U81" s="98">
        <f t="shared" si="46"/>
        <v>0</v>
      </c>
      <c r="V81" s="98">
        <f t="shared" si="47"/>
        <v>0</v>
      </c>
      <c r="W81" s="98">
        <f t="shared" si="48"/>
        <v>0.37215629245199999</v>
      </c>
      <c r="X81" s="98">
        <f t="shared" si="49"/>
        <v>0</v>
      </c>
      <c r="Y81" s="98">
        <f t="shared" si="50"/>
        <v>0</v>
      </c>
      <c r="Z81" s="98">
        <f t="shared" si="51"/>
        <v>0</v>
      </c>
      <c r="AA81" s="98">
        <f t="shared" si="52"/>
        <v>0</v>
      </c>
      <c r="AB81" s="98">
        <f t="shared" si="53"/>
        <v>0</v>
      </c>
      <c r="AD81" s="119">
        <f t="shared" si="56"/>
        <v>114.87798216073456</v>
      </c>
      <c r="AE81" s="119">
        <f t="shared" si="57"/>
        <v>12.76422024008162</v>
      </c>
      <c r="AF81" s="119">
        <f t="shared" si="58"/>
        <v>143.49153467292552</v>
      </c>
    </row>
    <row r="82" spans="1:32" s="118" customFormat="1" x14ac:dyDescent="0.25">
      <c r="A82" s="98"/>
      <c r="B82" s="98"/>
      <c r="C82" s="84"/>
      <c r="D82" s="121"/>
      <c r="E82" s="118">
        <v>0.17499999999999999</v>
      </c>
      <c r="F82" s="98">
        <f t="shared" si="95"/>
        <v>0.17499999999999999</v>
      </c>
      <c r="G82" s="98">
        <f t="shared" ref="G82:G83" si="96">($G$44*F82)+($H$44*$E$46)</f>
        <v>-9.0929999999999997E-2</v>
      </c>
      <c r="H82" s="98">
        <f t="shared" ref="H82:H83" si="97">G82*$I$48</f>
        <v>-4.0562963699999996E-2</v>
      </c>
      <c r="I82" s="98">
        <f t="shared" ref="I82:I83" si="98">IF(F82=0,0,H82/E82)</f>
        <v>-0.231788364</v>
      </c>
      <c r="J82" s="120">
        <f t="shared" ref="J82:J83" si="99">IF(H82&lt;=0,0,IF(H82&gt;E82,E82,H82))</f>
        <v>0</v>
      </c>
      <c r="K82" s="98">
        <f t="shared" ref="K82:K83" si="100">IF(J82=0,0,J82/E82)</f>
        <v>0</v>
      </c>
      <c r="L82" s="118">
        <v>1</v>
      </c>
      <c r="M82" s="120">
        <f t="shared" ref="M82:M83" si="101">K82*L82</f>
        <v>0</v>
      </c>
      <c r="N82" s="118">
        <v>1</v>
      </c>
      <c r="O82" s="120">
        <f t="shared" ref="O82:O83" si="102">K82*N82</f>
        <v>0</v>
      </c>
      <c r="P82" s="120">
        <f t="shared" ref="P82:P83" si="103">SUM(J82,M82,O82)</f>
        <v>0</v>
      </c>
      <c r="Q82" s="120">
        <f t="shared" ref="Q82:Q83" si="104">SUM(T82:V82)</f>
        <v>0</v>
      </c>
      <c r="R82" s="120">
        <f t="shared" ref="R82:R83" si="105">SUM(W82:Y82)</f>
        <v>0</v>
      </c>
      <c r="S82" s="120">
        <f t="shared" ref="S82:S83" si="106">SUM(Z82:AB82)</f>
        <v>0</v>
      </c>
      <c r="T82" s="98">
        <f t="shared" ref="T82:T83" si="107">$D$3*J82</f>
        <v>0</v>
      </c>
      <c r="U82" s="98">
        <f t="shared" ref="U82:U83" si="108">$D$4*M82</f>
        <v>0</v>
      </c>
      <c r="V82" s="98">
        <f t="shared" ref="V82:V83" si="109">$D$5*O82</f>
        <v>0</v>
      </c>
      <c r="W82" s="98">
        <f t="shared" ref="W82:W83" si="110">$E$3*J82</f>
        <v>0</v>
      </c>
      <c r="X82" s="98">
        <f t="shared" ref="X82:X83" si="111">$E$4*M82</f>
        <v>0</v>
      </c>
      <c r="Y82" s="98">
        <f t="shared" ref="Y82:Y83" si="112">$E$5*O82</f>
        <v>0</v>
      </c>
      <c r="Z82" s="98">
        <f t="shared" ref="Z82:Z83" si="113">$F$3*J82</f>
        <v>0</v>
      </c>
      <c r="AA82" s="98">
        <f t="shared" ref="AA82:AA83" si="114">$F$4*M82</f>
        <v>0</v>
      </c>
      <c r="AB82" s="98">
        <f t="shared" ref="AB82:AB83" si="115">$F$5*O82</f>
        <v>0</v>
      </c>
      <c r="AD82" s="119">
        <f t="shared" ref="AD82:AD83" si="116">T82*$L$3*$U$6</f>
        <v>0</v>
      </c>
      <c r="AE82" s="119">
        <f t="shared" ref="AE82:AE83" si="117">W82*$L$3*$U$6</f>
        <v>0</v>
      </c>
      <c r="AF82" s="119">
        <f t="shared" ref="AF82:AF83" si="118">AD82+AE82*$U$6</f>
        <v>0</v>
      </c>
    </row>
    <row r="83" spans="1:32" s="118" customFormat="1" x14ac:dyDescent="0.25">
      <c r="A83" s="98"/>
      <c r="B83" s="98"/>
      <c r="C83" s="84"/>
      <c r="D83" s="121"/>
      <c r="E83" s="118">
        <v>49.811999999999998</v>
      </c>
      <c r="F83" s="98">
        <f t="shared" si="95"/>
        <v>49.811999999999998</v>
      </c>
      <c r="G83" s="98">
        <f t="shared" si="96"/>
        <v>33.682084799999998</v>
      </c>
      <c r="H83" s="98">
        <f t="shared" si="97"/>
        <v>15.025241208431998</v>
      </c>
      <c r="I83" s="98">
        <f t="shared" si="98"/>
        <v>0.30163898675885326</v>
      </c>
      <c r="J83" s="120">
        <f t="shared" si="99"/>
        <v>15.025241208431998</v>
      </c>
      <c r="K83" s="98">
        <f t="shared" si="100"/>
        <v>0.30163898675885326</v>
      </c>
      <c r="L83" s="118">
        <v>2</v>
      </c>
      <c r="M83" s="120">
        <f t="shared" si="101"/>
        <v>0.60327797351770651</v>
      </c>
      <c r="N83" s="118">
        <v>2</v>
      </c>
      <c r="O83" s="120">
        <f t="shared" si="102"/>
        <v>0.60327797351770651</v>
      </c>
      <c r="P83" s="120">
        <f t="shared" si="103"/>
        <v>16.231797155467412</v>
      </c>
      <c r="Q83" s="120">
        <f t="shared" si="104"/>
        <v>14.668945237272442</v>
      </c>
      <c r="R83" s="120">
        <f t="shared" si="105"/>
        <v>1.5628519181949707</v>
      </c>
      <c r="S83" s="120">
        <f t="shared" si="106"/>
        <v>0</v>
      </c>
      <c r="T83" s="98">
        <f t="shared" si="107"/>
        <v>13.522717087588799</v>
      </c>
      <c r="U83" s="98">
        <f t="shared" si="108"/>
        <v>0.5731140748418212</v>
      </c>
      <c r="V83" s="98">
        <f t="shared" si="109"/>
        <v>0.5731140748418212</v>
      </c>
      <c r="W83" s="98">
        <f t="shared" si="110"/>
        <v>1.5025241208431999</v>
      </c>
      <c r="X83" s="98">
        <f t="shared" si="111"/>
        <v>3.0163898675885328E-2</v>
      </c>
      <c r="Y83" s="98">
        <f t="shared" si="112"/>
        <v>3.0163898675885328E-2</v>
      </c>
      <c r="Z83" s="98">
        <f t="shared" si="113"/>
        <v>0</v>
      </c>
      <c r="AA83" s="98">
        <f t="shared" si="114"/>
        <v>0</v>
      </c>
      <c r="AB83" s="98">
        <f t="shared" si="115"/>
        <v>0</v>
      </c>
      <c r="AD83" s="119">
        <f t="shared" si="116"/>
        <v>463.80228589729148</v>
      </c>
      <c r="AE83" s="119">
        <f t="shared" si="117"/>
        <v>51.533587321921274</v>
      </c>
      <c r="AF83" s="119">
        <f t="shared" si="118"/>
        <v>579.32512859684243</v>
      </c>
    </row>
    <row r="84" spans="1:32" s="118" customFormat="1" x14ac:dyDescent="0.25">
      <c r="A84" s="98" t="s">
        <v>379</v>
      </c>
      <c r="B84" s="98"/>
      <c r="C84" s="85">
        <v>1.88</v>
      </c>
      <c r="D84" s="119"/>
      <c r="E84" s="118">
        <f t="shared" si="59"/>
        <v>1.88</v>
      </c>
      <c r="F84" s="120">
        <f t="shared" si="35"/>
        <v>4.2143961980766216</v>
      </c>
      <c r="G84" s="120">
        <f t="shared" si="61"/>
        <v>2.6574751731713335</v>
      </c>
      <c r="H84" s="120">
        <f t="shared" si="62"/>
        <v>1.1854731000000001</v>
      </c>
      <c r="I84" s="120">
        <f t="shared" si="63"/>
        <v>0.63057079787234049</v>
      </c>
      <c r="J84" s="120">
        <f t="shared" si="64"/>
        <v>1.1854731000000001</v>
      </c>
      <c r="K84" s="120">
        <f t="shared" si="65"/>
        <v>0.63057079787234049</v>
      </c>
      <c r="L84" s="118">
        <v>0</v>
      </c>
      <c r="M84" s="120">
        <f t="shared" si="66"/>
        <v>0</v>
      </c>
      <c r="N84" s="118">
        <v>0</v>
      </c>
      <c r="O84" s="120">
        <f t="shared" si="67"/>
        <v>0</v>
      </c>
      <c r="P84" s="120">
        <f t="shared" si="68"/>
        <v>1.1854731000000001</v>
      </c>
      <c r="Q84" s="120">
        <f t="shared" si="69"/>
        <v>1.06692579</v>
      </c>
      <c r="R84" s="120">
        <f t="shared" si="70"/>
        <v>0.11854731000000002</v>
      </c>
      <c r="S84" s="120">
        <f t="shared" si="71"/>
        <v>0</v>
      </c>
      <c r="T84" s="120">
        <f t="shared" si="45"/>
        <v>1.06692579</v>
      </c>
      <c r="U84" s="120">
        <f t="shared" si="46"/>
        <v>0</v>
      </c>
      <c r="V84" s="120">
        <f t="shared" si="47"/>
        <v>0</v>
      </c>
      <c r="W84" s="120">
        <f t="shared" si="48"/>
        <v>0.11854731000000002</v>
      </c>
      <c r="X84" s="120">
        <f t="shared" si="49"/>
        <v>0</v>
      </c>
      <c r="Y84" s="120">
        <f t="shared" si="50"/>
        <v>0</v>
      </c>
      <c r="Z84" s="120">
        <f t="shared" si="51"/>
        <v>0</v>
      </c>
      <c r="AA84" s="120">
        <f t="shared" si="52"/>
        <v>0</v>
      </c>
      <c r="AB84" s="120">
        <f t="shared" si="53"/>
        <v>0</v>
      </c>
      <c r="AD84" s="119">
        <f t="shared" si="56"/>
        <v>36.593431414677895</v>
      </c>
      <c r="AE84" s="119">
        <f t="shared" si="57"/>
        <v>4.0659368238531002</v>
      </c>
      <c r="AF84" s="119">
        <f t="shared" si="58"/>
        <v>45.70804199270939</v>
      </c>
    </row>
    <row r="85" spans="1:32" s="118" customFormat="1" x14ac:dyDescent="0.25">
      <c r="A85" s="98" t="s">
        <v>380</v>
      </c>
      <c r="B85" s="98"/>
      <c r="C85" s="85">
        <v>1.1599999999999999</v>
      </c>
      <c r="D85" s="121"/>
      <c r="E85" s="118">
        <f t="shared" si="59"/>
        <v>1.1599999999999999</v>
      </c>
      <c r="F85" s="98">
        <f t="shared" si="35"/>
        <v>2.6003721222174896</v>
      </c>
      <c r="G85" s="98">
        <f t="shared" ref="G85" si="119">($G$44*F85)+($H$44*$E$46)</f>
        <v>1.5592931919567801</v>
      </c>
      <c r="H85" s="98">
        <f t="shared" ref="H85" si="120">G85*$I$48</f>
        <v>0.69558509999999996</v>
      </c>
      <c r="I85" s="98">
        <f t="shared" ref="I85" si="121">IF(F85=0,0,H85/E85)</f>
        <v>0.59964232758620695</v>
      </c>
      <c r="J85" s="120">
        <f t="shared" ref="J85" si="122">IF(H85&lt;=0,0,IF(H85&gt;E85,E85,H85))</f>
        <v>0.69558509999999996</v>
      </c>
      <c r="K85" s="98">
        <f t="shared" ref="K85" si="123">IF(J85=0,0,J85/E85)</f>
        <v>0.59964232758620695</v>
      </c>
      <c r="L85" s="118">
        <v>0</v>
      </c>
      <c r="M85" s="120">
        <f t="shared" ref="M85" si="124">K85*L85</f>
        <v>0</v>
      </c>
      <c r="N85" s="118">
        <v>0</v>
      </c>
      <c r="O85" s="120">
        <f t="shared" ref="O85" si="125">K85*N85</f>
        <v>0</v>
      </c>
      <c r="P85" s="120">
        <f t="shared" ref="P85" si="126">SUM(J85,M85,O85)</f>
        <v>0.69558509999999996</v>
      </c>
      <c r="Q85" s="120">
        <f t="shared" ref="Q85" si="127">SUM(T85:V85)</f>
        <v>0.62602658999999994</v>
      </c>
      <c r="R85" s="120">
        <f t="shared" ref="R85" si="128">SUM(W85:Y85)</f>
        <v>6.9558510000000004E-2</v>
      </c>
      <c r="S85" s="120">
        <f t="shared" ref="S85" si="129">SUM(Z85:AB85)</f>
        <v>0</v>
      </c>
      <c r="T85" s="98">
        <f t="shared" si="45"/>
        <v>0.62602658999999994</v>
      </c>
      <c r="U85" s="98">
        <f t="shared" si="46"/>
        <v>0</v>
      </c>
      <c r="V85" s="98">
        <f t="shared" si="47"/>
        <v>0</v>
      </c>
      <c r="W85" s="98">
        <f t="shared" si="48"/>
        <v>6.9558510000000004E-2</v>
      </c>
      <c r="X85" s="98">
        <f t="shared" si="49"/>
        <v>0</v>
      </c>
      <c r="Y85" s="98">
        <f t="shared" si="50"/>
        <v>0</v>
      </c>
      <c r="Z85" s="98">
        <f t="shared" si="51"/>
        <v>0</v>
      </c>
      <c r="AA85" s="98">
        <f t="shared" si="52"/>
        <v>0</v>
      </c>
      <c r="AB85" s="98">
        <f t="shared" si="53"/>
        <v>0</v>
      </c>
      <c r="AD85" s="119">
        <f t="shared" si="56"/>
        <v>21.471466244085896</v>
      </c>
      <c r="AE85" s="119">
        <f t="shared" si="57"/>
        <v>2.3857184715650996</v>
      </c>
      <c r="AF85" s="119">
        <f t="shared" si="58"/>
        <v>26.819531341793379</v>
      </c>
    </row>
    <row r="86" spans="1:32" s="118" customFormat="1" x14ac:dyDescent="0.25">
      <c r="B86" s="97"/>
      <c r="D86" s="119"/>
      <c r="F86" s="120"/>
      <c r="G86" s="120"/>
      <c r="H86" s="120"/>
      <c r="I86" s="120"/>
      <c r="J86" s="120"/>
      <c r="K86" s="120"/>
      <c r="M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  <c r="AA86" s="120"/>
      <c r="AB86" s="120"/>
      <c r="AD86" s="119"/>
    </row>
    <row r="87" spans="1:32" x14ac:dyDescent="0.25">
      <c r="F87" s="115" t="s">
        <v>259</v>
      </c>
      <c r="G87" s="115" t="s">
        <v>162</v>
      </c>
      <c r="H87" s="115" t="s">
        <v>163</v>
      </c>
      <c r="K87" s="115"/>
      <c r="AD87" s="119"/>
    </row>
    <row r="88" spans="1:32" x14ac:dyDescent="0.25">
      <c r="E88" s="97" t="s">
        <v>236</v>
      </c>
      <c r="F88" s="97" t="s">
        <v>260</v>
      </c>
      <c r="G88" s="97">
        <v>0.97940000000000005</v>
      </c>
      <c r="H88" s="97">
        <v>-2.81E-2</v>
      </c>
      <c r="T88" s="115"/>
      <c r="V88" s="115"/>
    </row>
    <row r="89" spans="1:32" x14ac:dyDescent="0.25">
      <c r="F89" s="116" t="s">
        <v>261</v>
      </c>
    </row>
    <row r="90" spans="1:32" x14ac:dyDescent="0.25">
      <c r="G90" s="115" t="s">
        <v>257</v>
      </c>
      <c r="P90" s="98"/>
      <c r="Q90" s="98"/>
      <c r="R90" s="98"/>
      <c r="S90" s="98"/>
      <c r="U90" s="98"/>
      <c r="W90" s="98"/>
    </row>
    <row r="91" spans="1:32" x14ac:dyDescent="0.25">
      <c r="G91" s="97">
        <v>30</v>
      </c>
      <c r="P91" s="98"/>
      <c r="Q91" s="98"/>
      <c r="R91" s="98"/>
      <c r="S91" s="98"/>
      <c r="U91" s="98"/>
      <c r="W91" s="98"/>
    </row>
    <row r="92" spans="1:32" x14ac:dyDescent="0.25">
      <c r="C92" s="97" t="s">
        <v>241</v>
      </c>
      <c r="G92" s="97">
        <v>0.44608999999999999</v>
      </c>
      <c r="H92" s="97" t="s">
        <v>83</v>
      </c>
      <c r="L92" s="115" t="s">
        <v>243</v>
      </c>
      <c r="M92" s="97" t="s">
        <v>83</v>
      </c>
      <c r="N92" s="115" t="s">
        <v>244</v>
      </c>
      <c r="O92" s="97" t="s">
        <v>83</v>
      </c>
      <c r="P92" s="97" t="s">
        <v>83</v>
      </c>
      <c r="Q92" s="97" t="s">
        <v>83</v>
      </c>
      <c r="R92" s="97" t="s">
        <v>83</v>
      </c>
      <c r="S92" s="97" t="s">
        <v>83</v>
      </c>
      <c r="AD92" s="97" t="s">
        <v>236</v>
      </c>
    </row>
    <row r="93" spans="1:32" x14ac:dyDescent="0.25">
      <c r="A93" s="115" t="s">
        <v>368</v>
      </c>
      <c r="B93" s="115"/>
      <c r="C93" s="97" t="s">
        <v>245</v>
      </c>
      <c r="F93" s="97" t="s">
        <v>101</v>
      </c>
      <c r="G93" s="97" t="s">
        <v>103</v>
      </c>
      <c r="H93" s="97" t="s">
        <v>100</v>
      </c>
      <c r="I93" s="97" t="s">
        <v>104</v>
      </c>
      <c r="J93" s="97" t="s">
        <v>36</v>
      </c>
      <c r="K93" s="97" t="s">
        <v>105</v>
      </c>
      <c r="L93" s="97" t="s">
        <v>100</v>
      </c>
      <c r="M93" s="118" t="s">
        <v>37</v>
      </c>
      <c r="N93" s="97" t="s">
        <v>100</v>
      </c>
      <c r="O93" s="118" t="s">
        <v>38</v>
      </c>
      <c r="P93" s="118" t="s">
        <v>15</v>
      </c>
      <c r="Q93" s="118" t="s">
        <v>19</v>
      </c>
      <c r="R93" s="118" t="s">
        <v>23</v>
      </c>
      <c r="S93" s="118" t="s">
        <v>27</v>
      </c>
      <c r="T93" s="97" t="s">
        <v>246</v>
      </c>
      <c r="U93" s="97" t="s">
        <v>247</v>
      </c>
      <c r="V93" s="97" t="s">
        <v>248</v>
      </c>
      <c r="W93" s="97" t="s">
        <v>249</v>
      </c>
      <c r="X93" s="97" t="s">
        <v>250</v>
      </c>
      <c r="Y93" s="97" t="s">
        <v>251</v>
      </c>
      <c r="Z93" s="97" t="s">
        <v>252</v>
      </c>
      <c r="AA93" s="97" t="s">
        <v>253</v>
      </c>
      <c r="AB93" s="97" t="s">
        <v>254</v>
      </c>
      <c r="AD93" s="97" t="s">
        <v>412</v>
      </c>
      <c r="AE93" s="97" t="s">
        <v>413</v>
      </c>
      <c r="AF93" s="97" t="s">
        <v>415</v>
      </c>
    </row>
    <row r="94" spans="1:32" x14ac:dyDescent="0.25">
      <c r="A94" s="97" t="s">
        <v>348</v>
      </c>
      <c r="B94" s="88" t="s">
        <v>405</v>
      </c>
      <c r="C94"/>
      <c r="F94" s="98">
        <f t="shared" ref="F94:F123" si="130">C94/$G$92</f>
        <v>0</v>
      </c>
      <c r="G94" s="98">
        <f t="shared" ref="G94:G123" si="131">($G$88*F94)+($H$88*$G$91)</f>
        <v>-0.84299999999999997</v>
      </c>
      <c r="H94" s="98">
        <f t="shared" ref="H94:H114" si="132">G94*$I$48</f>
        <v>-0.37605386999999996</v>
      </c>
      <c r="I94" s="98">
        <f t="shared" ref="I94:I123" si="133">IF(F94=0,0,H94/C94)</f>
        <v>0</v>
      </c>
      <c r="J94" s="98">
        <f t="shared" ref="J94:J123" si="134">IF(H94&lt;=0,0,IF(H94&gt;C94,C94,H94))</f>
        <v>0</v>
      </c>
      <c r="K94" s="98">
        <f t="shared" ref="K94:K123" si="135">IF(J94=0,0,J94/C94)</f>
        <v>0</v>
      </c>
      <c r="L94" s="118">
        <v>0</v>
      </c>
      <c r="M94" s="120">
        <f>K94*L94</f>
        <v>0</v>
      </c>
      <c r="N94" s="118">
        <v>0</v>
      </c>
      <c r="O94" s="120">
        <f>K94*N94</f>
        <v>0</v>
      </c>
      <c r="P94" s="120">
        <f>SUM(J94,M94,O94)</f>
        <v>0</v>
      </c>
      <c r="Q94" s="120">
        <f>SUM(T94:V94)</f>
        <v>0</v>
      </c>
      <c r="R94" s="120">
        <f>SUM(W94:Y94)</f>
        <v>0</v>
      </c>
      <c r="S94" s="120">
        <f t="shared" ref="S94:S123" si="136">SUM(Z94:AB94)</f>
        <v>0</v>
      </c>
      <c r="T94" s="120">
        <f>$D$3*J94</f>
        <v>0</v>
      </c>
      <c r="U94" s="120">
        <f t="shared" ref="U94:U123" si="137">$D$4*M94</f>
        <v>0</v>
      </c>
      <c r="V94" s="120">
        <f t="shared" ref="V94:V123" si="138">$D$5*O94</f>
        <v>0</v>
      </c>
      <c r="W94" s="120">
        <f>$E$3*J94</f>
        <v>0</v>
      </c>
      <c r="X94" s="120">
        <f t="shared" ref="X94:X123" si="139">$E$4*M94</f>
        <v>0</v>
      </c>
      <c r="Y94" s="120">
        <f t="shared" ref="Y94:Y123" si="140">$E$5*O94</f>
        <v>0</v>
      </c>
      <c r="Z94" s="120">
        <f>$F$3*J94</f>
        <v>0</v>
      </c>
      <c r="AA94" s="120">
        <f t="shared" ref="AA94:AA123" si="141">$F$4*M94</f>
        <v>0</v>
      </c>
      <c r="AB94" s="120">
        <f t="shared" ref="AB94:AB123" si="142">$F$5*O94</f>
        <v>0</v>
      </c>
      <c r="AC94" s="118"/>
      <c r="AD94" s="119">
        <f>T94*$S$3</f>
        <v>0</v>
      </c>
      <c r="AE94" s="119">
        <f>W94*$L$3</f>
        <v>0</v>
      </c>
      <c r="AF94" s="119">
        <f>AD94+AE94</f>
        <v>0</v>
      </c>
    </row>
    <row r="95" spans="1:32" x14ac:dyDescent="0.25">
      <c r="A95" s="97" t="s">
        <v>349</v>
      </c>
      <c r="B95" s="88"/>
      <c r="C95"/>
      <c r="F95" s="98">
        <f t="shared" si="130"/>
        <v>0</v>
      </c>
      <c r="G95" s="98">
        <f t="shared" si="131"/>
        <v>-0.84299999999999997</v>
      </c>
      <c r="H95" s="98">
        <f t="shared" si="132"/>
        <v>-0.37605386999999996</v>
      </c>
      <c r="I95" s="98">
        <f t="shared" si="133"/>
        <v>0</v>
      </c>
      <c r="J95" s="98">
        <f t="shared" si="134"/>
        <v>0</v>
      </c>
      <c r="K95" s="98">
        <f t="shared" si="135"/>
        <v>0</v>
      </c>
      <c r="L95" s="118">
        <v>0</v>
      </c>
      <c r="M95" s="120">
        <f t="shared" ref="M95:M123" si="143">K95*L95</f>
        <v>0</v>
      </c>
      <c r="N95" s="118">
        <v>0</v>
      </c>
      <c r="O95" s="120">
        <f t="shared" ref="O95:O123" si="144">K95*N95</f>
        <v>0</v>
      </c>
      <c r="P95" s="120">
        <f t="shared" ref="P95:P123" si="145">SUM(J95,M95,O95)</f>
        <v>0</v>
      </c>
      <c r="Q95" s="120">
        <f t="shared" ref="Q95:Q123" si="146">SUM(T95:V95)</f>
        <v>0</v>
      </c>
      <c r="R95" s="120">
        <f t="shared" ref="R95:R123" si="147">SUM(W95:Y95)</f>
        <v>0</v>
      </c>
      <c r="S95" s="120">
        <f t="shared" si="136"/>
        <v>0</v>
      </c>
      <c r="T95" s="120">
        <f t="shared" ref="T95:T123" si="148">$D$3*J95</f>
        <v>0</v>
      </c>
      <c r="U95" s="120">
        <f t="shared" si="137"/>
        <v>0</v>
      </c>
      <c r="V95" s="120">
        <f t="shared" si="138"/>
        <v>0</v>
      </c>
      <c r="W95" s="120">
        <f t="shared" ref="W95:W123" si="149">$E$3*J95</f>
        <v>0</v>
      </c>
      <c r="X95" s="120">
        <f t="shared" si="139"/>
        <v>0</v>
      </c>
      <c r="Y95" s="120">
        <f t="shared" si="140"/>
        <v>0</v>
      </c>
      <c r="Z95" s="120">
        <f t="shared" ref="Z95:Z123" si="150">$F$3*J95</f>
        <v>0</v>
      </c>
      <c r="AA95" s="120">
        <f t="shared" si="141"/>
        <v>0</v>
      </c>
      <c r="AB95" s="120">
        <f t="shared" si="142"/>
        <v>0</v>
      </c>
      <c r="AC95" s="118"/>
      <c r="AD95" s="119">
        <f t="shared" ref="AD95:AD123" si="151">T95*$S$3</f>
        <v>0</v>
      </c>
      <c r="AE95" s="119">
        <f t="shared" ref="AE95:AE123" si="152">W95*$L$3</f>
        <v>0</v>
      </c>
      <c r="AF95" s="119">
        <f t="shared" ref="AF95:AF123" si="153">AD95+AE95</f>
        <v>0</v>
      </c>
    </row>
    <row r="96" spans="1:32" x14ac:dyDescent="0.25">
      <c r="A96" s="97" t="s">
        <v>350</v>
      </c>
      <c r="B96" s="88"/>
      <c r="C96"/>
      <c r="F96" s="98">
        <f t="shared" si="130"/>
        <v>0</v>
      </c>
      <c r="G96" s="98">
        <f t="shared" si="131"/>
        <v>-0.84299999999999997</v>
      </c>
      <c r="H96" s="98">
        <f t="shared" si="132"/>
        <v>-0.37605386999999996</v>
      </c>
      <c r="I96" s="98">
        <f t="shared" si="133"/>
        <v>0</v>
      </c>
      <c r="J96" s="98">
        <f t="shared" si="134"/>
        <v>0</v>
      </c>
      <c r="K96" s="98">
        <f t="shared" si="135"/>
        <v>0</v>
      </c>
      <c r="L96" s="118">
        <v>0</v>
      </c>
      <c r="M96" s="120">
        <f t="shared" si="143"/>
        <v>0</v>
      </c>
      <c r="N96" s="118">
        <v>0</v>
      </c>
      <c r="O96" s="120">
        <f t="shared" si="144"/>
        <v>0</v>
      </c>
      <c r="P96" s="120">
        <f t="shared" si="145"/>
        <v>0</v>
      </c>
      <c r="Q96" s="120">
        <f t="shared" si="146"/>
        <v>0</v>
      </c>
      <c r="R96" s="120">
        <f t="shared" si="147"/>
        <v>0</v>
      </c>
      <c r="S96" s="120">
        <f t="shared" si="136"/>
        <v>0</v>
      </c>
      <c r="T96" s="120">
        <f t="shared" si="148"/>
        <v>0</v>
      </c>
      <c r="U96" s="98">
        <f t="shared" si="137"/>
        <v>0</v>
      </c>
      <c r="V96" s="98">
        <f t="shared" si="138"/>
        <v>0</v>
      </c>
      <c r="W96" s="120">
        <f t="shared" si="149"/>
        <v>0</v>
      </c>
      <c r="X96" s="98">
        <f t="shared" si="139"/>
        <v>0</v>
      </c>
      <c r="Y96" s="98">
        <f t="shared" si="140"/>
        <v>0</v>
      </c>
      <c r="Z96" s="120">
        <f t="shared" si="150"/>
        <v>0</v>
      </c>
      <c r="AA96" s="98">
        <f t="shared" si="141"/>
        <v>0</v>
      </c>
      <c r="AB96" s="98">
        <f t="shared" si="142"/>
        <v>0</v>
      </c>
      <c r="AD96" s="119">
        <f t="shared" si="151"/>
        <v>0</v>
      </c>
      <c r="AE96" s="119">
        <f t="shared" si="152"/>
        <v>0</v>
      </c>
      <c r="AF96" s="119">
        <f t="shared" si="153"/>
        <v>0</v>
      </c>
    </row>
    <row r="97" spans="1:32" x14ac:dyDescent="0.25">
      <c r="A97" s="97" t="s">
        <v>357</v>
      </c>
      <c r="B97" s="88"/>
      <c r="C97" s="12"/>
      <c r="F97" s="98">
        <f t="shared" si="130"/>
        <v>0</v>
      </c>
      <c r="G97" s="98">
        <f t="shared" si="131"/>
        <v>-0.84299999999999997</v>
      </c>
      <c r="H97" s="98">
        <f t="shared" si="132"/>
        <v>-0.37605386999999996</v>
      </c>
      <c r="I97" s="98">
        <f t="shared" si="133"/>
        <v>0</v>
      </c>
      <c r="J97" s="98">
        <f t="shared" si="134"/>
        <v>0</v>
      </c>
      <c r="K97" s="98">
        <f t="shared" si="135"/>
        <v>0</v>
      </c>
      <c r="L97" s="118">
        <v>0</v>
      </c>
      <c r="M97" s="120">
        <f t="shared" si="143"/>
        <v>0</v>
      </c>
      <c r="N97" s="118">
        <v>0</v>
      </c>
      <c r="O97" s="120">
        <f t="shared" si="144"/>
        <v>0</v>
      </c>
      <c r="P97" s="120">
        <f t="shared" si="145"/>
        <v>0</v>
      </c>
      <c r="Q97" s="120">
        <f t="shared" si="146"/>
        <v>0</v>
      </c>
      <c r="R97" s="120">
        <f t="shared" si="147"/>
        <v>0</v>
      </c>
      <c r="S97" s="120">
        <f t="shared" si="136"/>
        <v>0</v>
      </c>
      <c r="T97" s="120">
        <f t="shared" si="148"/>
        <v>0</v>
      </c>
      <c r="U97" s="98">
        <f t="shared" si="137"/>
        <v>0</v>
      </c>
      <c r="V97" s="98">
        <f t="shared" si="138"/>
        <v>0</v>
      </c>
      <c r="W97" s="120">
        <f t="shared" si="149"/>
        <v>0</v>
      </c>
      <c r="X97" s="98">
        <f t="shared" si="139"/>
        <v>0</v>
      </c>
      <c r="Y97" s="98">
        <f t="shared" si="140"/>
        <v>0</v>
      </c>
      <c r="Z97" s="120">
        <f t="shared" si="150"/>
        <v>0</v>
      </c>
      <c r="AA97" s="98">
        <f t="shared" si="141"/>
        <v>0</v>
      </c>
      <c r="AB97" s="98">
        <f t="shared" si="142"/>
        <v>0</v>
      </c>
      <c r="AD97" s="119">
        <f t="shared" si="151"/>
        <v>0</v>
      </c>
      <c r="AE97" s="119">
        <f t="shared" si="152"/>
        <v>0</v>
      </c>
      <c r="AF97" s="119">
        <f t="shared" si="153"/>
        <v>0</v>
      </c>
    </row>
    <row r="98" spans="1:32" x14ac:dyDescent="0.25">
      <c r="A98" s="97" t="s">
        <v>351</v>
      </c>
      <c r="B98" s="88"/>
      <c r="C98" s="12"/>
      <c r="F98" s="98">
        <f t="shared" si="130"/>
        <v>0</v>
      </c>
      <c r="G98" s="98">
        <f t="shared" si="131"/>
        <v>-0.84299999999999997</v>
      </c>
      <c r="H98" s="98">
        <f t="shared" si="132"/>
        <v>-0.37605386999999996</v>
      </c>
      <c r="I98" s="98">
        <f t="shared" si="133"/>
        <v>0</v>
      </c>
      <c r="J98" s="98">
        <f t="shared" si="134"/>
        <v>0</v>
      </c>
      <c r="K98" s="98">
        <f t="shared" si="135"/>
        <v>0</v>
      </c>
      <c r="L98" s="118">
        <v>0</v>
      </c>
      <c r="M98" s="120">
        <f t="shared" si="143"/>
        <v>0</v>
      </c>
      <c r="N98" s="118">
        <v>0</v>
      </c>
      <c r="O98" s="120">
        <f t="shared" si="144"/>
        <v>0</v>
      </c>
      <c r="P98" s="120">
        <f t="shared" si="145"/>
        <v>0</v>
      </c>
      <c r="Q98" s="120">
        <f t="shared" si="146"/>
        <v>0</v>
      </c>
      <c r="R98" s="120">
        <f t="shared" si="147"/>
        <v>0</v>
      </c>
      <c r="S98" s="120">
        <f t="shared" si="136"/>
        <v>0</v>
      </c>
      <c r="T98" s="120">
        <f t="shared" si="148"/>
        <v>0</v>
      </c>
      <c r="U98" s="98">
        <f t="shared" si="137"/>
        <v>0</v>
      </c>
      <c r="V98" s="98">
        <f t="shared" si="138"/>
        <v>0</v>
      </c>
      <c r="W98" s="120">
        <f t="shared" si="149"/>
        <v>0</v>
      </c>
      <c r="X98" s="98">
        <f t="shared" si="139"/>
        <v>0</v>
      </c>
      <c r="Y98" s="98">
        <f t="shared" si="140"/>
        <v>0</v>
      </c>
      <c r="Z98" s="120">
        <f t="shared" si="150"/>
        <v>0</v>
      </c>
      <c r="AA98" s="98">
        <f t="shared" si="141"/>
        <v>0</v>
      </c>
      <c r="AB98" s="98">
        <f t="shared" si="142"/>
        <v>0</v>
      </c>
      <c r="AD98" s="119">
        <f t="shared" si="151"/>
        <v>0</v>
      </c>
      <c r="AE98" s="119">
        <f t="shared" si="152"/>
        <v>0</v>
      </c>
      <c r="AF98" s="119">
        <f t="shared" si="153"/>
        <v>0</v>
      </c>
    </row>
    <row r="99" spans="1:32" x14ac:dyDescent="0.25">
      <c r="A99" s="97" t="s">
        <v>352</v>
      </c>
      <c r="B99" s="88" t="s">
        <v>405</v>
      </c>
      <c r="C99" s="84"/>
      <c r="F99" s="98">
        <f t="shared" si="130"/>
        <v>0</v>
      </c>
      <c r="G99" s="98">
        <f t="shared" si="131"/>
        <v>-0.84299999999999997</v>
      </c>
      <c r="H99" s="98">
        <f t="shared" si="132"/>
        <v>-0.37605386999999996</v>
      </c>
      <c r="I99" s="98">
        <f t="shared" si="133"/>
        <v>0</v>
      </c>
      <c r="J99" s="98">
        <f t="shared" si="134"/>
        <v>0</v>
      </c>
      <c r="K99" s="98">
        <f t="shared" si="135"/>
        <v>0</v>
      </c>
      <c r="L99" s="118">
        <v>0</v>
      </c>
      <c r="M99" s="120">
        <f t="shared" si="143"/>
        <v>0</v>
      </c>
      <c r="N99" s="118">
        <v>0</v>
      </c>
      <c r="O99" s="120">
        <f t="shared" si="144"/>
        <v>0</v>
      </c>
      <c r="P99" s="120">
        <f t="shared" si="145"/>
        <v>0</v>
      </c>
      <c r="Q99" s="120">
        <f t="shared" si="146"/>
        <v>0</v>
      </c>
      <c r="R99" s="120">
        <f t="shared" si="147"/>
        <v>0</v>
      </c>
      <c r="S99" s="120">
        <f t="shared" si="136"/>
        <v>0</v>
      </c>
      <c r="T99" s="120">
        <f t="shared" si="148"/>
        <v>0</v>
      </c>
      <c r="U99" s="98">
        <f t="shared" si="137"/>
        <v>0</v>
      </c>
      <c r="V99" s="98">
        <f t="shared" si="138"/>
        <v>0</v>
      </c>
      <c r="W99" s="120">
        <f t="shared" si="149"/>
        <v>0</v>
      </c>
      <c r="X99" s="98">
        <f t="shared" si="139"/>
        <v>0</v>
      </c>
      <c r="Y99" s="98">
        <f t="shared" si="140"/>
        <v>0</v>
      </c>
      <c r="Z99" s="120">
        <f t="shared" si="150"/>
        <v>0</v>
      </c>
      <c r="AA99" s="98">
        <f t="shared" si="141"/>
        <v>0</v>
      </c>
      <c r="AB99" s="98">
        <f t="shared" si="142"/>
        <v>0</v>
      </c>
      <c r="AD99" s="119">
        <f t="shared" si="151"/>
        <v>0</v>
      </c>
      <c r="AE99" s="119">
        <f t="shared" si="152"/>
        <v>0</v>
      </c>
      <c r="AF99" s="119">
        <f t="shared" si="153"/>
        <v>0</v>
      </c>
    </row>
    <row r="100" spans="1:32" x14ac:dyDescent="0.25">
      <c r="A100" s="97" t="s">
        <v>353</v>
      </c>
      <c r="B100" s="88"/>
      <c r="C100" s="84"/>
      <c r="F100" s="98">
        <f t="shared" si="130"/>
        <v>0</v>
      </c>
      <c r="G100" s="98">
        <f t="shared" si="131"/>
        <v>-0.84299999999999997</v>
      </c>
      <c r="H100" s="98">
        <f t="shared" si="132"/>
        <v>-0.37605386999999996</v>
      </c>
      <c r="I100" s="98">
        <f t="shared" si="133"/>
        <v>0</v>
      </c>
      <c r="J100" s="98">
        <f t="shared" si="134"/>
        <v>0</v>
      </c>
      <c r="K100" s="98">
        <f t="shared" si="135"/>
        <v>0</v>
      </c>
      <c r="L100" s="118">
        <v>0</v>
      </c>
      <c r="M100" s="120">
        <f t="shared" si="143"/>
        <v>0</v>
      </c>
      <c r="N100" s="118">
        <v>0</v>
      </c>
      <c r="O100" s="120">
        <f t="shared" si="144"/>
        <v>0</v>
      </c>
      <c r="P100" s="120">
        <f t="shared" si="145"/>
        <v>0</v>
      </c>
      <c r="Q100" s="120">
        <f t="shared" si="146"/>
        <v>0</v>
      </c>
      <c r="R100" s="120">
        <f t="shared" si="147"/>
        <v>0</v>
      </c>
      <c r="S100" s="120">
        <f t="shared" si="136"/>
        <v>0</v>
      </c>
      <c r="T100" s="120">
        <f t="shared" si="148"/>
        <v>0</v>
      </c>
      <c r="U100" s="98">
        <f t="shared" si="137"/>
        <v>0</v>
      </c>
      <c r="V100" s="98">
        <f t="shared" si="138"/>
        <v>0</v>
      </c>
      <c r="W100" s="120">
        <f t="shared" si="149"/>
        <v>0</v>
      </c>
      <c r="X100" s="98">
        <f t="shared" si="139"/>
        <v>0</v>
      </c>
      <c r="Y100" s="98">
        <f t="shared" si="140"/>
        <v>0</v>
      </c>
      <c r="Z100" s="120">
        <f t="shared" si="150"/>
        <v>0</v>
      </c>
      <c r="AA100" s="98">
        <f t="shared" si="141"/>
        <v>0</v>
      </c>
      <c r="AB100" s="98">
        <f t="shared" si="142"/>
        <v>0</v>
      </c>
      <c r="AD100" s="119">
        <f t="shared" si="151"/>
        <v>0</v>
      </c>
      <c r="AE100" s="119">
        <f t="shared" si="152"/>
        <v>0</v>
      </c>
      <c r="AF100" s="119">
        <f t="shared" si="153"/>
        <v>0</v>
      </c>
    </row>
    <row r="101" spans="1:32" x14ac:dyDescent="0.25">
      <c r="A101" s="97" t="s">
        <v>354</v>
      </c>
      <c r="B101" s="88"/>
      <c r="C101" s="84"/>
      <c r="F101" s="98">
        <f t="shared" si="130"/>
        <v>0</v>
      </c>
      <c r="G101" s="98">
        <f t="shared" si="131"/>
        <v>-0.84299999999999997</v>
      </c>
      <c r="H101" s="98">
        <f t="shared" si="132"/>
        <v>-0.37605386999999996</v>
      </c>
      <c r="I101" s="98">
        <f t="shared" si="133"/>
        <v>0</v>
      </c>
      <c r="J101" s="98">
        <f t="shared" si="134"/>
        <v>0</v>
      </c>
      <c r="K101" s="98">
        <f t="shared" si="135"/>
        <v>0</v>
      </c>
      <c r="L101" s="118">
        <v>0</v>
      </c>
      <c r="M101" s="120">
        <f t="shared" si="143"/>
        <v>0</v>
      </c>
      <c r="N101" s="118">
        <v>0</v>
      </c>
      <c r="O101" s="120">
        <f t="shared" si="144"/>
        <v>0</v>
      </c>
      <c r="P101" s="120">
        <f t="shared" si="145"/>
        <v>0</v>
      </c>
      <c r="Q101" s="120">
        <f t="shared" si="146"/>
        <v>0</v>
      </c>
      <c r="R101" s="120">
        <f t="shared" si="147"/>
        <v>0</v>
      </c>
      <c r="S101" s="120">
        <f t="shared" si="136"/>
        <v>0</v>
      </c>
      <c r="T101" s="120">
        <f t="shared" si="148"/>
        <v>0</v>
      </c>
      <c r="U101" s="98">
        <f t="shared" si="137"/>
        <v>0</v>
      </c>
      <c r="V101" s="98">
        <f t="shared" si="138"/>
        <v>0</v>
      </c>
      <c r="W101" s="120">
        <f t="shared" si="149"/>
        <v>0</v>
      </c>
      <c r="X101" s="98">
        <f t="shared" si="139"/>
        <v>0</v>
      </c>
      <c r="Y101" s="98">
        <f t="shared" si="140"/>
        <v>0</v>
      </c>
      <c r="Z101" s="120">
        <f t="shared" si="150"/>
        <v>0</v>
      </c>
      <c r="AA101" s="98">
        <f t="shared" si="141"/>
        <v>0</v>
      </c>
      <c r="AB101" s="98">
        <f t="shared" si="142"/>
        <v>0</v>
      </c>
      <c r="AD101" s="119">
        <f t="shared" si="151"/>
        <v>0</v>
      </c>
      <c r="AE101" s="119">
        <f t="shared" si="152"/>
        <v>0</v>
      </c>
      <c r="AF101" s="119">
        <f t="shared" si="153"/>
        <v>0</v>
      </c>
    </row>
    <row r="102" spans="1:32" x14ac:dyDescent="0.25">
      <c r="A102" s="97" t="s">
        <v>355</v>
      </c>
      <c r="B102" s="88"/>
      <c r="C102" s="85"/>
      <c r="F102" s="98">
        <f t="shared" si="130"/>
        <v>0</v>
      </c>
      <c r="G102" s="98">
        <f t="shared" si="131"/>
        <v>-0.84299999999999997</v>
      </c>
      <c r="H102" s="98">
        <f t="shared" si="132"/>
        <v>-0.37605386999999996</v>
      </c>
      <c r="I102" s="98">
        <f t="shared" si="133"/>
        <v>0</v>
      </c>
      <c r="J102" s="98">
        <f t="shared" si="134"/>
        <v>0</v>
      </c>
      <c r="K102" s="98">
        <f t="shared" si="135"/>
        <v>0</v>
      </c>
      <c r="L102" s="118">
        <v>0</v>
      </c>
      <c r="M102" s="120">
        <f t="shared" si="143"/>
        <v>0</v>
      </c>
      <c r="N102" s="118">
        <v>0</v>
      </c>
      <c r="O102" s="120">
        <f t="shared" si="144"/>
        <v>0</v>
      </c>
      <c r="P102" s="120">
        <f t="shared" si="145"/>
        <v>0</v>
      </c>
      <c r="Q102" s="120">
        <f t="shared" si="146"/>
        <v>0</v>
      </c>
      <c r="R102" s="120">
        <f t="shared" si="147"/>
        <v>0</v>
      </c>
      <c r="S102" s="120">
        <f t="shared" si="136"/>
        <v>0</v>
      </c>
      <c r="T102" s="120">
        <f t="shared" si="148"/>
        <v>0</v>
      </c>
      <c r="U102" s="98">
        <f t="shared" si="137"/>
        <v>0</v>
      </c>
      <c r="V102" s="98">
        <f t="shared" si="138"/>
        <v>0</v>
      </c>
      <c r="W102" s="120">
        <f t="shared" si="149"/>
        <v>0</v>
      </c>
      <c r="X102" s="98">
        <f t="shared" si="139"/>
        <v>0</v>
      </c>
      <c r="Y102" s="98">
        <f t="shared" si="140"/>
        <v>0</v>
      </c>
      <c r="Z102" s="120">
        <f t="shared" si="150"/>
        <v>0</v>
      </c>
      <c r="AA102" s="98">
        <f t="shared" si="141"/>
        <v>0</v>
      </c>
      <c r="AB102" s="98">
        <f t="shared" si="142"/>
        <v>0</v>
      </c>
      <c r="AD102" s="119">
        <f t="shared" si="151"/>
        <v>0</v>
      </c>
      <c r="AE102" s="119">
        <f t="shared" si="152"/>
        <v>0</v>
      </c>
      <c r="AF102" s="119">
        <f t="shared" si="153"/>
        <v>0</v>
      </c>
    </row>
    <row r="103" spans="1:32" x14ac:dyDescent="0.25">
      <c r="A103" s="97" t="s">
        <v>356</v>
      </c>
      <c r="B103" s="88"/>
      <c r="C103" s="85"/>
      <c r="F103" s="98">
        <f t="shared" si="130"/>
        <v>0</v>
      </c>
      <c r="G103" s="98">
        <f t="shared" si="131"/>
        <v>-0.84299999999999997</v>
      </c>
      <c r="H103" s="98">
        <f t="shared" si="132"/>
        <v>-0.37605386999999996</v>
      </c>
      <c r="I103" s="98">
        <f t="shared" si="133"/>
        <v>0</v>
      </c>
      <c r="J103" s="98">
        <f t="shared" si="134"/>
        <v>0</v>
      </c>
      <c r="K103" s="98">
        <f t="shared" si="135"/>
        <v>0</v>
      </c>
      <c r="L103" s="118">
        <v>0</v>
      </c>
      <c r="M103" s="120">
        <f t="shared" si="143"/>
        <v>0</v>
      </c>
      <c r="N103" s="118">
        <v>0</v>
      </c>
      <c r="O103" s="120">
        <f t="shared" si="144"/>
        <v>0</v>
      </c>
      <c r="P103" s="120">
        <f t="shared" si="145"/>
        <v>0</v>
      </c>
      <c r="Q103" s="120">
        <f t="shared" si="146"/>
        <v>0</v>
      </c>
      <c r="R103" s="120">
        <f t="shared" si="147"/>
        <v>0</v>
      </c>
      <c r="S103" s="120">
        <f t="shared" si="136"/>
        <v>0</v>
      </c>
      <c r="T103" s="120">
        <f t="shared" si="148"/>
        <v>0</v>
      </c>
      <c r="U103" s="98">
        <f t="shared" si="137"/>
        <v>0</v>
      </c>
      <c r="V103" s="98">
        <f t="shared" si="138"/>
        <v>0</v>
      </c>
      <c r="W103" s="120">
        <f t="shared" si="149"/>
        <v>0</v>
      </c>
      <c r="X103" s="98">
        <f t="shared" si="139"/>
        <v>0</v>
      </c>
      <c r="Y103" s="98">
        <f t="shared" si="140"/>
        <v>0</v>
      </c>
      <c r="Z103" s="120">
        <f t="shared" si="150"/>
        <v>0</v>
      </c>
      <c r="AA103" s="98">
        <f t="shared" si="141"/>
        <v>0</v>
      </c>
      <c r="AB103" s="98">
        <f t="shared" si="142"/>
        <v>0</v>
      </c>
      <c r="AD103" s="119">
        <f t="shared" si="151"/>
        <v>0</v>
      </c>
      <c r="AE103" s="119">
        <f t="shared" si="152"/>
        <v>0</v>
      </c>
      <c r="AF103" s="119">
        <f t="shared" si="153"/>
        <v>0</v>
      </c>
    </row>
    <row r="104" spans="1:32" x14ac:dyDescent="0.25">
      <c r="A104" s="98" t="s">
        <v>358</v>
      </c>
      <c r="B104" s="88" t="s">
        <v>405</v>
      </c>
      <c r="C104"/>
      <c r="F104" s="98">
        <f t="shared" si="130"/>
        <v>0</v>
      </c>
      <c r="G104" s="98">
        <f t="shared" si="131"/>
        <v>-0.84299999999999997</v>
      </c>
      <c r="H104" s="98">
        <f t="shared" si="132"/>
        <v>-0.37605386999999996</v>
      </c>
      <c r="I104" s="98">
        <f t="shared" si="133"/>
        <v>0</v>
      </c>
      <c r="J104" s="98">
        <f t="shared" si="134"/>
        <v>0</v>
      </c>
      <c r="K104" s="98">
        <f t="shared" si="135"/>
        <v>0</v>
      </c>
      <c r="L104" s="118">
        <v>0</v>
      </c>
      <c r="M104" s="120">
        <f t="shared" si="143"/>
        <v>0</v>
      </c>
      <c r="N104" s="118">
        <v>0</v>
      </c>
      <c r="O104" s="120">
        <f t="shared" si="144"/>
        <v>0</v>
      </c>
      <c r="P104" s="120">
        <f t="shared" si="145"/>
        <v>0</v>
      </c>
      <c r="Q104" s="120">
        <f t="shared" si="146"/>
        <v>0</v>
      </c>
      <c r="R104" s="120">
        <f t="shared" si="147"/>
        <v>0</v>
      </c>
      <c r="S104" s="120">
        <f t="shared" si="136"/>
        <v>0</v>
      </c>
      <c r="T104" s="120">
        <f t="shared" si="148"/>
        <v>0</v>
      </c>
      <c r="U104" s="120">
        <f t="shared" si="137"/>
        <v>0</v>
      </c>
      <c r="V104" s="120">
        <f t="shared" si="138"/>
        <v>0</v>
      </c>
      <c r="W104" s="120">
        <f t="shared" si="149"/>
        <v>0</v>
      </c>
      <c r="X104" s="120">
        <f t="shared" si="139"/>
        <v>0</v>
      </c>
      <c r="Y104" s="120">
        <f t="shared" si="140"/>
        <v>0</v>
      </c>
      <c r="Z104" s="120">
        <f t="shared" si="150"/>
        <v>0</v>
      </c>
      <c r="AA104" s="120">
        <f t="shared" si="141"/>
        <v>0</v>
      </c>
      <c r="AB104" s="120">
        <f t="shared" si="142"/>
        <v>0</v>
      </c>
      <c r="AC104" s="118"/>
      <c r="AD104" s="119">
        <f t="shared" si="151"/>
        <v>0</v>
      </c>
      <c r="AE104" s="119">
        <f t="shared" si="152"/>
        <v>0</v>
      </c>
      <c r="AF104" s="119">
        <f t="shared" si="153"/>
        <v>0</v>
      </c>
    </row>
    <row r="105" spans="1:32" x14ac:dyDescent="0.25">
      <c r="A105" s="98" t="s">
        <v>359</v>
      </c>
      <c r="B105" s="98"/>
      <c r="C105"/>
      <c r="F105" s="98">
        <f t="shared" si="130"/>
        <v>0</v>
      </c>
      <c r="G105" s="98">
        <f t="shared" si="131"/>
        <v>-0.84299999999999997</v>
      </c>
      <c r="H105" s="98">
        <f t="shared" si="132"/>
        <v>-0.37605386999999996</v>
      </c>
      <c r="I105" s="98">
        <f t="shared" si="133"/>
        <v>0</v>
      </c>
      <c r="J105" s="98">
        <f t="shared" si="134"/>
        <v>0</v>
      </c>
      <c r="K105" s="98">
        <f t="shared" si="135"/>
        <v>0</v>
      </c>
      <c r="L105" s="118">
        <v>0</v>
      </c>
      <c r="M105" s="120">
        <f t="shared" si="143"/>
        <v>0</v>
      </c>
      <c r="N105" s="118">
        <v>0</v>
      </c>
      <c r="O105" s="120">
        <f t="shared" si="144"/>
        <v>0</v>
      </c>
      <c r="P105" s="120">
        <f t="shared" si="145"/>
        <v>0</v>
      </c>
      <c r="Q105" s="120">
        <f t="shared" si="146"/>
        <v>0</v>
      </c>
      <c r="R105" s="120">
        <f t="shared" si="147"/>
        <v>0</v>
      </c>
      <c r="S105" s="120">
        <f t="shared" si="136"/>
        <v>0</v>
      </c>
      <c r="T105" s="120">
        <f t="shared" si="148"/>
        <v>0</v>
      </c>
      <c r="U105" s="98">
        <f t="shared" si="137"/>
        <v>0</v>
      </c>
      <c r="V105" s="98">
        <f t="shared" si="138"/>
        <v>0</v>
      </c>
      <c r="W105" s="120">
        <f t="shared" si="149"/>
        <v>0</v>
      </c>
      <c r="X105" s="98">
        <f t="shared" si="139"/>
        <v>0</v>
      </c>
      <c r="Y105" s="98">
        <f t="shared" si="140"/>
        <v>0</v>
      </c>
      <c r="Z105" s="120">
        <f t="shared" si="150"/>
        <v>0</v>
      </c>
      <c r="AA105" s="98">
        <f t="shared" si="141"/>
        <v>0</v>
      </c>
      <c r="AB105" s="98">
        <f t="shared" si="142"/>
        <v>0</v>
      </c>
      <c r="AD105" s="119">
        <f t="shared" si="151"/>
        <v>0</v>
      </c>
      <c r="AE105" s="119">
        <f t="shared" si="152"/>
        <v>0</v>
      </c>
      <c r="AF105" s="119">
        <f t="shared" si="153"/>
        <v>0</v>
      </c>
    </row>
    <row r="106" spans="1:32" x14ac:dyDescent="0.25">
      <c r="A106" s="98" t="s">
        <v>360</v>
      </c>
      <c r="B106" s="98"/>
      <c r="C106"/>
      <c r="F106" s="98">
        <f t="shared" si="130"/>
        <v>0</v>
      </c>
      <c r="G106" s="98">
        <f t="shared" si="131"/>
        <v>-0.84299999999999997</v>
      </c>
      <c r="H106" s="98">
        <f t="shared" si="132"/>
        <v>-0.37605386999999996</v>
      </c>
      <c r="I106" s="98">
        <f t="shared" si="133"/>
        <v>0</v>
      </c>
      <c r="J106" s="98">
        <f t="shared" si="134"/>
        <v>0</v>
      </c>
      <c r="K106" s="98">
        <f t="shared" si="135"/>
        <v>0</v>
      </c>
      <c r="L106" s="118">
        <v>0</v>
      </c>
      <c r="M106" s="120">
        <f t="shared" si="143"/>
        <v>0</v>
      </c>
      <c r="N106" s="118">
        <v>0</v>
      </c>
      <c r="O106" s="120">
        <f t="shared" si="144"/>
        <v>0</v>
      </c>
      <c r="P106" s="120">
        <f t="shared" si="145"/>
        <v>0</v>
      </c>
      <c r="Q106" s="120">
        <f t="shared" si="146"/>
        <v>0</v>
      </c>
      <c r="R106" s="120">
        <f t="shared" si="147"/>
        <v>0</v>
      </c>
      <c r="S106" s="120">
        <f t="shared" si="136"/>
        <v>0</v>
      </c>
      <c r="T106" s="120">
        <f t="shared" si="148"/>
        <v>0</v>
      </c>
      <c r="U106" s="98">
        <f t="shared" si="137"/>
        <v>0</v>
      </c>
      <c r="V106" s="98">
        <f t="shared" si="138"/>
        <v>0</v>
      </c>
      <c r="W106" s="120">
        <f t="shared" si="149"/>
        <v>0</v>
      </c>
      <c r="X106" s="98">
        <f t="shared" si="139"/>
        <v>0</v>
      </c>
      <c r="Y106" s="98">
        <f t="shared" si="140"/>
        <v>0</v>
      </c>
      <c r="Z106" s="120">
        <f t="shared" si="150"/>
        <v>0</v>
      </c>
      <c r="AA106" s="98">
        <f t="shared" si="141"/>
        <v>0</v>
      </c>
      <c r="AB106" s="98">
        <f t="shared" si="142"/>
        <v>0</v>
      </c>
      <c r="AD106" s="119">
        <f t="shared" si="151"/>
        <v>0</v>
      </c>
      <c r="AE106" s="119">
        <f t="shared" si="152"/>
        <v>0</v>
      </c>
      <c r="AF106" s="119">
        <f t="shared" si="153"/>
        <v>0</v>
      </c>
    </row>
    <row r="107" spans="1:32" x14ac:dyDescent="0.25">
      <c r="A107" s="98" t="s">
        <v>361</v>
      </c>
      <c r="B107" s="98"/>
      <c r="C107" s="12"/>
      <c r="F107" s="98">
        <f t="shared" si="130"/>
        <v>0</v>
      </c>
      <c r="G107" s="98">
        <f t="shared" si="131"/>
        <v>-0.84299999999999997</v>
      </c>
      <c r="H107" s="98">
        <f t="shared" si="132"/>
        <v>-0.37605386999999996</v>
      </c>
      <c r="I107" s="98">
        <f t="shared" si="133"/>
        <v>0</v>
      </c>
      <c r="J107" s="98">
        <f t="shared" si="134"/>
        <v>0</v>
      </c>
      <c r="K107" s="98">
        <f t="shared" si="135"/>
        <v>0</v>
      </c>
      <c r="L107" s="118">
        <v>0</v>
      </c>
      <c r="M107" s="120">
        <f t="shared" si="143"/>
        <v>0</v>
      </c>
      <c r="N107" s="118">
        <v>0</v>
      </c>
      <c r="O107" s="120">
        <f t="shared" si="144"/>
        <v>0</v>
      </c>
      <c r="P107" s="120">
        <f t="shared" si="145"/>
        <v>0</v>
      </c>
      <c r="Q107" s="120">
        <f t="shared" si="146"/>
        <v>0</v>
      </c>
      <c r="R107" s="120">
        <f t="shared" si="147"/>
        <v>0</v>
      </c>
      <c r="S107" s="120">
        <f t="shared" si="136"/>
        <v>0</v>
      </c>
      <c r="T107" s="120">
        <f t="shared" si="148"/>
        <v>0</v>
      </c>
      <c r="U107" s="98">
        <f t="shared" si="137"/>
        <v>0</v>
      </c>
      <c r="V107" s="98">
        <f t="shared" si="138"/>
        <v>0</v>
      </c>
      <c r="W107" s="120">
        <f t="shared" si="149"/>
        <v>0</v>
      </c>
      <c r="X107" s="98">
        <f t="shared" si="139"/>
        <v>0</v>
      </c>
      <c r="Y107" s="98">
        <f t="shared" si="140"/>
        <v>0</v>
      </c>
      <c r="Z107" s="120">
        <f t="shared" si="150"/>
        <v>0</v>
      </c>
      <c r="AA107" s="98">
        <f t="shared" si="141"/>
        <v>0</v>
      </c>
      <c r="AB107" s="98">
        <f t="shared" si="142"/>
        <v>0</v>
      </c>
      <c r="AD107" s="119">
        <f t="shared" si="151"/>
        <v>0</v>
      </c>
      <c r="AE107" s="119">
        <f t="shared" si="152"/>
        <v>0</v>
      </c>
      <c r="AF107" s="119">
        <f t="shared" si="153"/>
        <v>0</v>
      </c>
    </row>
    <row r="108" spans="1:32" x14ac:dyDescent="0.25">
      <c r="A108" s="98" t="s">
        <v>362</v>
      </c>
      <c r="B108" s="98"/>
      <c r="C108" s="12"/>
      <c r="F108" s="98">
        <f t="shared" si="130"/>
        <v>0</v>
      </c>
      <c r="G108" s="98">
        <f t="shared" si="131"/>
        <v>-0.84299999999999997</v>
      </c>
      <c r="H108" s="98">
        <f t="shared" si="132"/>
        <v>-0.37605386999999996</v>
      </c>
      <c r="I108" s="98">
        <f t="shared" si="133"/>
        <v>0</v>
      </c>
      <c r="J108" s="98">
        <f t="shared" si="134"/>
        <v>0</v>
      </c>
      <c r="K108" s="98">
        <f t="shared" si="135"/>
        <v>0</v>
      </c>
      <c r="L108" s="118">
        <v>0</v>
      </c>
      <c r="M108" s="120">
        <f t="shared" si="143"/>
        <v>0</v>
      </c>
      <c r="N108" s="118">
        <v>0</v>
      </c>
      <c r="O108" s="120">
        <f t="shared" si="144"/>
        <v>0</v>
      </c>
      <c r="P108" s="120">
        <f t="shared" si="145"/>
        <v>0</v>
      </c>
      <c r="Q108" s="120">
        <f t="shared" si="146"/>
        <v>0</v>
      </c>
      <c r="R108" s="120">
        <f t="shared" si="147"/>
        <v>0</v>
      </c>
      <c r="S108" s="120">
        <f t="shared" si="136"/>
        <v>0</v>
      </c>
      <c r="T108" s="120">
        <f t="shared" si="148"/>
        <v>0</v>
      </c>
      <c r="U108" s="98">
        <f t="shared" si="137"/>
        <v>0</v>
      </c>
      <c r="V108" s="98">
        <f t="shared" si="138"/>
        <v>0</v>
      </c>
      <c r="W108" s="120">
        <f t="shared" si="149"/>
        <v>0</v>
      </c>
      <c r="X108" s="98">
        <f t="shared" si="139"/>
        <v>0</v>
      </c>
      <c r="Y108" s="98">
        <f t="shared" si="140"/>
        <v>0</v>
      </c>
      <c r="Z108" s="120">
        <f t="shared" si="150"/>
        <v>0</v>
      </c>
      <c r="AA108" s="98">
        <f t="shared" si="141"/>
        <v>0</v>
      </c>
      <c r="AB108" s="98">
        <f t="shared" si="142"/>
        <v>0</v>
      </c>
      <c r="AD108" s="119">
        <f t="shared" si="151"/>
        <v>0</v>
      </c>
      <c r="AE108" s="119">
        <f t="shared" si="152"/>
        <v>0</v>
      </c>
      <c r="AF108" s="119">
        <f t="shared" si="153"/>
        <v>0</v>
      </c>
    </row>
    <row r="109" spans="1:32" x14ac:dyDescent="0.25">
      <c r="A109" s="98" t="s">
        <v>363</v>
      </c>
      <c r="B109" s="98" t="s">
        <v>406</v>
      </c>
      <c r="C109" s="84">
        <v>3.55</v>
      </c>
      <c r="F109" s="98">
        <f t="shared" si="130"/>
        <v>7.9580353740276628</v>
      </c>
      <c r="G109" s="98">
        <f t="shared" si="131"/>
        <v>6.9510998453226938</v>
      </c>
      <c r="H109" s="98">
        <f t="shared" si="132"/>
        <v>3.1008161300000006</v>
      </c>
      <c r="I109" s="98">
        <f t="shared" si="133"/>
        <v>0.87346933239436642</v>
      </c>
      <c r="J109" s="98">
        <f t="shared" si="134"/>
        <v>3.1008161300000006</v>
      </c>
      <c r="K109" s="98">
        <f t="shared" si="135"/>
        <v>0.87346933239436642</v>
      </c>
      <c r="L109" s="118">
        <v>0</v>
      </c>
      <c r="M109" s="120">
        <f t="shared" si="143"/>
        <v>0</v>
      </c>
      <c r="N109" s="118">
        <v>0</v>
      </c>
      <c r="O109" s="120">
        <f t="shared" si="144"/>
        <v>0</v>
      </c>
      <c r="P109" s="120">
        <f t="shared" si="145"/>
        <v>3.1008161300000006</v>
      </c>
      <c r="Q109" s="120">
        <f t="shared" si="146"/>
        <v>2.7907345170000006</v>
      </c>
      <c r="R109" s="120">
        <f t="shared" si="147"/>
        <v>0.31008161300000009</v>
      </c>
      <c r="S109" s="120">
        <f t="shared" si="136"/>
        <v>0</v>
      </c>
      <c r="T109" s="120">
        <f t="shared" si="148"/>
        <v>2.7907345170000006</v>
      </c>
      <c r="U109" s="98">
        <f t="shared" si="137"/>
        <v>0</v>
      </c>
      <c r="V109" s="98">
        <f t="shared" si="138"/>
        <v>0</v>
      </c>
      <c r="W109" s="120">
        <f t="shared" si="149"/>
        <v>0.31008161300000009</v>
      </c>
      <c r="X109" s="98">
        <f t="shared" si="139"/>
        <v>0</v>
      </c>
      <c r="Y109" s="98">
        <f t="shared" si="140"/>
        <v>0</v>
      </c>
      <c r="Z109" s="120">
        <f t="shared" si="150"/>
        <v>0</v>
      </c>
      <c r="AA109" s="98">
        <f t="shared" si="141"/>
        <v>0</v>
      </c>
      <c r="AB109" s="98">
        <f t="shared" si="142"/>
        <v>0</v>
      </c>
      <c r="AD109" s="119">
        <f t="shared" si="151"/>
        <v>60.000792115500012</v>
      </c>
      <c r="AE109" s="119">
        <f t="shared" si="152"/>
        <v>4.7442486789000018</v>
      </c>
      <c r="AF109" s="119">
        <f t="shared" si="153"/>
        <v>64.745040794400012</v>
      </c>
    </row>
    <row r="110" spans="1:32" x14ac:dyDescent="0.25">
      <c r="A110" s="98" t="s">
        <v>364</v>
      </c>
      <c r="B110" s="98"/>
      <c r="C110" s="84">
        <v>7.11</v>
      </c>
      <c r="F110" s="98">
        <f t="shared" si="130"/>
        <v>15.938487749108925</v>
      </c>
      <c r="G110" s="98">
        <f t="shared" si="131"/>
        <v>14.767154901477282</v>
      </c>
      <c r="H110" s="98">
        <f t="shared" si="132"/>
        <v>6.5874801300000003</v>
      </c>
      <c r="I110" s="98">
        <f t="shared" si="133"/>
        <v>0.92650916033755271</v>
      </c>
      <c r="J110" s="98">
        <f t="shared" si="134"/>
        <v>6.5874801300000003</v>
      </c>
      <c r="K110" s="98">
        <f t="shared" si="135"/>
        <v>0.92650916033755271</v>
      </c>
      <c r="L110" s="118">
        <v>0</v>
      </c>
      <c r="M110" s="120">
        <f t="shared" si="143"/>
        <v>0</v>
      </c>
      <c r="N110" s="118">
        <v>0</v>
      </c>
      <c r="O110" s="120">
        <f t="shared" si="144"/>
        <v>0</v>
      </c>
      <c r="P110" s="120">
        <f t="shared" si="145"/>
        <v>6.5874801300000003</v>
      </c>
      <c r="Q110" s="120">
        <f t="shared" si="146"/>
        <v>5.928732117</v>
      </c>
      <c r="R110" s="120">
        <f t="shared" si="147"/>
        <v>0.65874801300000008</v>
      </c>
      <c r="S110" s="120">
        <f t="shared" si="136"/>
        <v>0</v>
      </c>
      <c r="T110" s="120">
        <f t="shared" si="148"/>
        <v>5.928732117</v>
      </c>
      <c r="U110" s="98">
        <f t="shared" si="137"/>
        <v>0</v>
      </c>
      <c r="V110" s="98">
        <f t="shared" si="138"/>
        <v>0</v>
      </c>
      <c r="W110" s="120">
        <f t="shared" si="149"/>
        <v>0.65874801300000008</v>
      </c>
      <c r="X110" s="98">
        <f t="shared" si="139"/>
        <v>0</v>
      </c>
      <c r="Y110" s="98">
        <f t="shared" si="140"/>
        <v>0</v>
      </c>
      <c r="Z110" s="120">
        <f t="shared" si="150"/>
        <v>0</v>
      </c>
      <c r="AA110" s="98">
        <f t="shared" si="141"/>
        <v>0</v>
      </c>
      <c r="AB110" s="98">
        <f t="shared" si="142"/>
        <v>0</v>
      </c>
      <c r="AD110" s="119">
        <f t="shared" si="151"/>
        <v>127.4677405155</v>
      </c>
      <c r="AE110" s="119">
        <f t="shared" si="152"/>
        <v>10.078844598900002</v>
      </c>
      <c r="AF110" s="119">
        <f t="shared" si="153"/>
        <v>137.54658511439999</v>
      </c>
    </row>
    <row r="111" spans="1:32" x14ac:dyDescent="0.25">
      <c r="A111" s="98" t="s">
        <v>365</v>
      </c>
      <c r="B111" s="98"/>
      <c r="C111" s="84">
        <v>11.58</v>
      </c>
      <c r="F111" s="98">
        <f t="shared" si="130"/>
        <v>25.958887220067702</v>
      </c>
      <c r="G111" s="98">
        <f t="shared" si="131"/>
        <v>24.581134143334307</v>
      </c>
      <c r="H111" s="98">
        <f t="shared" si="132"/>
        <v>10.965398130000001</v>
      </c>
      <c r="I111" s="98">
        <f t="shared" si="133"/>
        <v>0.94692557253886012</v>
      </c>
      <c r="J111" s="98">
        <f t="shared" si="134"/>
        <v>10.965398130000001</v>
      </c>
      <c r="K111" s="98">
        <f t="shared" si="135"/>
        <v>0.94692557253886012</v>
      </c>
      <c r="L111" s="118">
        <v>0</v>
      </c>
      <c r="M111" s="120">
        <f t="shared" si="143"/>
        <v>0</v>
      </c>
      <c r="N111" s="118">
        <v>0</v>
      </c>
      <c r="O111" s="120">
        <f t="shared" si="144"/>
        <v>0</v>
      </c>
      <c r="P111" s="120">
        <f t="shared" si="145"/>
        <v>10.965398130000001</v>
      </c>
      <c r="Q111" s="120">
        <f t="shared" si="146"/>
        <v>9.8688583170000008</v>
      </c>
      <c r="R111" s="120">
        <f t="shared" si="147"/>
        <v>1.0965398130000001</v>
      </c>
      <c r="S111" s="120">
        <f t="shared" si="136"/>
        <v>0</v>
      </c>
      <c r="T111" s="120">
        <f t="shared" si="148"/>
        <v>9.8688583170000008</v>
      </c>
      <c r="U111" s="98">
        <f t="shared" si="137"/>
        <v>0</v>
      </c>
      <c r="V111" s="98">
        <f t="shared" si="138"/>
        <v>0</v>
      </c>
      <c r="W111" s="120">
        <f t="shared" si="149"/>
        <v>1.0965398130000001</v>
      </c>
      <c r="X111" s="98">
        <f t="shared" si="139"/>
        <v>0</v>
      </c>
      <c r="Y111" s="98">
        <f t="shared" si="140"/>
        <v>0</v>
      </c>
      <c r="Z111" s="120">
        <f t="shared" si="150"/>
        <v>0</v>
      </c>
      <c r="AA111" s="98">
        <f t="shared" si="141"/>
        <v>0</v>
      </c>
      <c r="AB111" s="98">
        <f t="shared" si="142"/>
        <v>0</v>
      </c>
      <c r="AD111" s="119">
        <f t="shared" si="151"/>
        <v>212.18045381550002</v>
      </c>
      <c r="AE111" s="119">
        <f t="shared" si="152"/>
        <v>16.777059138900004</v>
      </c>
      <c r="AF111" s="119">
        <f t="shared" si="153"/>
        <v>228.95751295440002</v>
      </c>
    </row>
    <row r="112" spans="1:32" x14ac:dyDescent="0.25">
      <c r="A112" s="98" t="s">
        <v>366</v>
      </c>
      <c r="B112" s="98"/>
      <c r="C112" s="85">
        <v>0.91</v>
      </c>
      <c r="F112" s="98">
        <f t="shared" si="130"/>
        <v>2.0399470958775137</v>
      </c>
      <c r="G112" s="98">
        <f t="shared" si="131"/>
        <v>1.154924185702437</v>
      </c>
      <c r="H112" s="98">
        <f t="shared" si="132"/>
        <v>0.51520013000000009</v>
      </c>
      <c r="I112" s="98">
        <f t="shared" si="133"/>
        <v>0.56615398901098912</v>
      </c>
      <c r="J112" s="98">
        <f t="shared" si="134"/>
        <v>0.51520013000000009</v>
      </c>
      <c r="K112" s="98">
        <f t="shared" si="135"/>
        <v>0.56615398901098912</v>
      </c>
      <c r="L112" s="118">
        <v>0</v>
      </c>
      <c r="M112" s="120">
        <f t="shared" si="143"/>
        <v>0</v>
      </c>
      <c r="N112" s="118">
        <v>0</v>
      </c>
      <c r="O112" s="120">
        <f t="shared" si="144"/>
        <v>0</v>
      </c>
      <c r="P112" s="120">
        <f t="shared" si="145"/>
        <v>0.51520013000000009</v>
      </c>
      <c r="Q112" s="120">
        <f t="shared" si="146"/>
        <v>0.46368011700000011</v>
      </c>
      <c r="R112" s="120">
        <f t="shared" si="147"/>
        <v>5.152001300000001E-2</v>
      </c>
      <c r="S112" s="120">
        <f t="shared" si="136"/>
        <v>0</v>
      </c>
      <c r="T112" s="120">
        <f t="shared" si="148"/>
        <v>0.46368011700000011</v>
      </c>
      <c r="U112" s="98">
        <f t="shared" si="137"/>
        <v>0</v>
      </c>
      <c r="V112" s="98">
        <f t="shared" si="138"/>
        <v>0</v>
      </c>
      <c r="W112" s="120">
        <f t="shared" si="149"/>
        <v>5.152001300000001E-2</v>
      </c>
      <c r="X112" s="98">
        <f t="shared" si="139"/>
        <v>0</v>
      </c>
      <c r="Y112" s="98">
        <f t="shared" si="140"/>
        <v>0</v>
      </c>
      <c r="Z112" s="120">
        <f t="shared" si="150"/>
        <v>0</v>
      </c>
      <c r="AA112" s="98">
        <f t="shared" si="141"/>
        <v>0</v>
      </c>
      <c r="AB112" s="98">
        <f t="shared" si="142"/>
        <v>0</v>
      </c>
      <c r="AD112" s="119">
        <f t="shared" si="151"/>
        <v>9.9691225155000023</v>
      </c>
      <c r="AE112" s="119">
        <f t="shared" si="152"/>
        <v>0.7882561989000002</v>
      </c>
      <c r="AF112" s="119">
        <f t="shared" si="153"/>
        <v>10.757378714400003</v>
      </c>
    </row>
    <row r="113" spans="1:32" x14ac:dyDescent="0.25">
      <c r="A113" s="98" t="s">
        <v>367</v>
      </c>
      <c r="B113" s="98"/>
      <c r="C113" s="85">
        <v>9.99</v>
      </c>
      <c r="F113" s="98">
        <f t="shared" si="130"/>
        <v>22.394584052545451</v>
      </c>
      <c r="G113" s="98">
        <f t="shared" si="131"/>
        <v>21.090255621063015</v>
      </c>
      <c r="H113" s="98">
        <f t="shared" si="132"/>
        <v>9.4081521299999995</v>
      </c>
      <c r="I113" s="98">
        <f t="shared" si="133"/>
        <v>0.94175696996996994</v>
      </c>
      <c r="J113" s="98">
        <f t="shared" si="134"/>
        <v>9.4081521299999995</v>
      </c>
      <c r="K113" s="98">
        <f t="shared" si="135"/>
        <v>0.94175696996996994</v>
      </c>
      <c r="L113" s="118">
        <v>0</v>
      </c>
      <c r="M113" s="120">
        <f t="shared" si="143"/>
        <v>0</v>
      </c>
      <c r="N113" s="118">
        <v>0</v>
      </c>
      <c r="O113" s="120">
        <f t="shared" si="144"/>
        <v>0</v>
      </c>
      <c r="P113" s="120">
        <f t="shared" si="145"/>
        <v>9.4081521299999995</v>
      </c>
      <c r="Q113" s="120">
        <f t="shared" si="146"/>
        <v>8.467336916999999</v>
      </c>
      <c r="R113" s="120">
        <f t="shared" si="147"/>
        <v>0.94081521300000004</v>
      </c>
      <c r="S113" s="120">
        <f t="shared" si="136"/>
        <v>0</v>
      </c>
      <c r="T113" s="120">
        <f t="shared" si="148"/>
        <v>8.467336916999999</v>
      </c>
      <c r="U113" s="98">
        <f t="shared" si="137"/>
        <v>0</v>
      </c>
      <c r="V113" s="98">
        <f t="shared" si="138"/>
        <v>0</v>
      </c>
      <c r="W113" s="120">
        <f t="shared" si="149"/>
        <v>0.94081521300000004</v>
      </c>
      <c r="X113" s="98">
        <f t="shared" si="139"/>
        <v>0</v>
      </c>
      <c r="Y113" s="98">
        <f t="shared" si="140"/>
        <v>0</v>
      </c>
      <c r="Z113" s="120">
        <f t="shared" si="150"/>
        <v>0</v>
      </c>
      <c r="AA113" s="98">
        <f t="shared" si="141"/>
        <v>0</v>
      </c>
      <c r="AB113" s="98">
        <f t="shared" si="142"/>
        <v>0</v>
      </c>
      <c r="AD113" s="119">
        <f t="shared" si="151"/>
        <v>182.04774371549999</v>
      </c>
      <c r="AE113" s="119">
        <f t="shared" si="152"/>
        <v>14.394472758900001</v>
      </c>
      <c r="AF113" s="119">
        <f t="shared" si="153"/>
        <v>196.4422164744</v>
      </c>
    </row>
    <row r="114" spans="1:32" x14ac:dyDescent="0.25">
      <c r="A114" s="98" t="s">
        <v>371</v>
      </c>
      <c r="B114" s="98" t="s">
        <v>407</v>
      </c>
      <c r="C114"/>
      <c r="F114" s="98">
        <f t="shared" si="130"/>
        <v>0</v>
      </c>
      <c r="G114" s="98">
        <f t="shared" si="131"/>
        <v>-0.84299999999999997</v>
      </c>
      <c r="H114" s="98">
        <f t="shared" si="132"/>
        <v>-0.37605386999999996</v>
      </c>
      <c r="I114" s="98">
        <f t="shared" si="133"/>
        <v>0</v>
      </c>
      <c r="J114" s="98">
        <f t="shared" si="134"/>
        <v>0</v>
      </c>
      <c r="K114" s="98">
        <f t="shared" si="135"/>
        <v>0</v>
      </c>
      <c r="L114" s="118">
        <v>0</v>
      </c>
      <c r="M114" s="120">
        <f t="shared" si="143"/>
        <v>0</v>
      </c>
      <c r="N114" s="118">
        <v>0</v>
      </c>
      <c r="O114" s="120">
        <f t="shared" si="144"/>
        <v>0</v>
      </c>
      <c r="P114" s="120">
        <f t="shared" si="145"/>
        <v>0</v>
      </c>
      <c r="Q114" s="120">
        <f t="shared" si="146"/>
        <v>0</v>
      </c>
      <c r="R114" s="120">
        <f t="shared" si="147"/>
        <v>0</v>
      </c>
      <c r="S114" s="120">
        <f t="shared" si="136"/>
        <v>0</v>
      </c>
      <c r="T114" s="120">
        <f t="shared" si="148"/>
        <v>0</v>
      </c>
      <c r="U114" s="120">
        <f t="shared" si="137"/>
        <v>0</v>
      </c>
      <c r="V114" s="120">
        <f t="shared" si="138"/>
        <v>0</v>
      </c>
      <c r="W114" s="120">
        <f t="shared" si="149"/>
        <v>0</v>
      </c>
      <c r="X114" s="120">
        <f t="shared" si="139"/>
        <v>0</v>
      </c>
      <c r="Y114" s="120">
        <f t="shared" si="140"/>
        <v>0</v>
      </c>
      <c r="Z114" s="120">
        <f t="shared" si="150"/>
        <v>0</v>
      </c>
      <c r="AA114" s="120">
        <f t="shared" si="141"/>
        <v>0</v>
      </c>
      <c r="AB114" s="120">
        <f t="shared" si="142"/>
        <v>0</v>
      </c>
      <c r="AC114" s="118"/>
      <c r="AD114" s="119">
        <f t="shared" si="151"/>
        <v>0</v>
      </c>
      <c r="AE114" s="119">
        <f t="shared" si="152"/>
        <v>0</v>
      </c>
      <c r="AF114" s="119">
        <f t="shared" si="153"/>
        <v>0</v>
      </c>
    </row>
    <row r="115" spans="1:32" x14ac:dyDescent="0.25">
      <c r="A115" s="98" t="s">
        <v>372</v>
      </c>
      <c r="B115" s="98"/>
      <c r="C115"/>
      <c r="F115" s="98">
        <f t="shared" si="130"/>
        <v>0</v>
      </c>
      <c r="G115" s="98">
        <f t="shared" si="131"/>
        <v>-0.84299999999999997</v>
      </c>
      <c r="H115" s="98">
        <f t="shared" ref="H115:H123" si="154">G115*$I$48</f>
        <v>-0.37605386999999996</v>
      </c>
      <c r="I115" s="98">
        <f t="shared" si="133"/>
        <v>0</v>
      </c>
      <c r="J115" s="98">
        <f t="shared" si="134"/>
        <v>0</v>
      </c>
      <c r="K115" s="98">
        <f t="shared" si="135"/>
        <v>0</v>
      </c>
      <c r="L115" s="118">
        <v>0</v>
      </c>
      <c r="M115" s="120">
        <f t="shared" si="143"/>
        <v>0</v>
      </c>
      <c r="N115" s="118">
        <v>0</v>
      </c>
      <c r="O115" s="120">
        <f t="shared" si="144"/>
        <v>0</v>
      </c>
      <c r="P115" s="120">
        <f t="shared" si="145"/>
        <v>0</v>
      </c>
      <c r="Q115" s="120">
        <f t="shared" si="146"/>
        <v>0</v>
      </c>
      <c r="R115" s="120">
        <f t="shared" si="147"/>
        <v>0</v>
      </c>
      <c r="S115" s="120">
        <f t="shared" si="136"/>
        <v>0</v>
      </c>
      <c r="T115" s="120">
        <f t="shared" si="148"/>
        <v>0</v>
      </c>
      <c r="U115" s="98">
        <f t="shared" si="137"/>
        <v>0</v>
      </c>
      <c r="V115" s="98">
        <f t="shared" si="138"/>
        <v>0</v>
      </c>
      <c r="W115" s="120">
        <f t="shared" si="149"/>
        <v>0</v>
      </c>
      <c r="X115" s="98">
        <f t="shared" si="139"/>
        <v>0</v>
      </c>
      <c r="Y115" s="98">
        <f t="shared" si="140"/>
        <v>0</v>
      </c>
      <c r="Z115" s="120">
        <f t="shared" si="150"/>
        <v>0</v>
      </c>
      <c r="AA115" s="98">
        <f t="shared" si="141"/>
        <v>0</v>
      </c>
      <c r="AB115" s="98">
        <f t="shared" si="142"/>
        <v>0</v>
      </c>
      <c r="AC115" s="118"/>
      <c r="AD115" s="119">
        <f t="shared" si="151"/>
        <v>0</v>
      </c>
      <c r="AE115" s="119">
        <f t="shared" si="152"/>
        <v>0</v>
      </c>
      <c r="AF115" s="119">
        <f t="shared" si="153"/>
        <v>0</v>
      </c>
    </row>
    <row r="116" spans="1:32" x14ac:dyDescent="0.25">
      <c r="A116" s="98" t="s">
        <v>373</v>
      </c>
      <c r="B116" s="98"/>
      <c r="C116"/>
      <c r="F116" s="98">
        <f t="shared" si="130"/>
        <v>0</v>
      </c>
      <c r="G116" s="98">
        <f t="shared" si="131"/>
        <v>-0.84299999999999997</v>
      </c>
      <c r="H116" s="98">
        <f t="shared" si="154"/>
        <v>-0.37605386999999996</v>
      </c>
      <c r="I116" s="98">
        <f t="shared" si="133"/>
        <v>0</v>
      </c>
      <c r="J116" s="98">
        <f t="shared" si="134"/>
        <v>0</v>
      </c>
      <c r="K116" s="98">
        <f t="shared" si="135"/>
        <v>0</v>
      </c>
      <c r="L116" s="118">
        <v>0</v>
      </c>
      <c r="M116" s="120">
        <f t="shared" si="143"/>
        <v>0</v>
      </c>
      <c r="N116" s="118">
        <v>0</v>
      </c>
      <c r="O116" s="120">
        <f t="shared" si="144"/>
        <v>0</v>
      </c>
      <c r="P116" s="120">
        <f t="shared" si="145"/>
        <v>0</v>
      </c>
      <c r="Q116" s="120">
        <f t="shared" si="146"/>
        <v>0</v>
      </c>
      <c r="R116" s="120">
        <f t="shared" si="147"/>
        <v>0</v>
      </c>
      <c r="S116" s="120">
        <f t="shared" si="136"/>
        <v>0</v>
      </c>
      <c r="T116" s="120">
        <f t="shared" si="148"/>
        <v>0</v>
      </c>
      <c r="U116" s="120">
        <f t="shared" si="137"/>
        <v>0</v>
      </c>
      <c r="V116" s="120">
        <f t="shared" si="138"/>
        <v>0</v>
      </c>
      <c r="W116" s="120">
        <f t="shared" si="149"/>
        <v>0</v>
      </c>
      <c r="X116" s="120">
        <f t="shared" si="139"/>
        <v>0</v>
      </c>
      <c r="Y116" s="120">
        <f t="shared" si="140"/>
        <v>0</v>
      </c>
      <c r="Z116" s="120">
        <f t="shared" si="150"/>
        <v>0</v>
      </c>
      <c r="AA116" s="120">
        <f t="shared" si="141"/>
        <v>0</v>
      </c>
      <c r="AB116" s="120">
        <f t="shared" si="142"/>
        <v>0</v>
      </c>
      <c r="AC116" s="118"/>
      <c r="AD116" s="119">
        <f t="shared" si="151"/>
        <v>0</v>
      </c>
      <c r="AE116" s="119">
        <f t="shared" si="152"/>
        <v>0</v>
      </c>
      <c r="AF116" s="119">
        <f t="shared" si="153"/>
        <v>0</v>
      </c>
    </row>
    <row r="117" spans="1:32" x14ac:dyDescent="0.25">
      <c r="A117" s="98" t="s">
        <v>374</v>
      </c>
      <c r="B117" s="98"/>
      <c r="C117" s="12"/>
      <c r="F117" s="98">
        <f t="shared" si="130"/>
        <v>0</v>
      </c>
      <c r="G117" s="98">
        <f t="shared" si="131"/>
        <v>-0.84299999999999997</v>
      </c>
      <c r="H117" s="98">
        <f t="shared" si="154"/>
        <v>-0.37605386999999996</v>
      </c>
      <c r="I117" s="98">
        <f t="shared" si="133"/>
        <v>0</v>
      </c>
      <c r="J117" s="98">
        <f t="shared" si="134"/>
        <v>0</v>
      </c>
      <c r="K117" s="98">
        <f t="shared" si="135"/>
        <v>0</v>
      </c>
      <c r="L117" s="118">
        <v>0</v>
      </c>
      <c r="M117" s="120">
        <f t="shared" si="143"/>
        <v>0</v>
      </c>
      <c r="N117" s="118">
        <v>0</v>
      </c>
      <c r="O117" s="120">
        <f t="shared" si="144"/>
        <v>0</v>
      </c>
      <c r="P117" s="120">
        <f t="shared" si="145"/>
        <v>0</v>
      </c>
      <c r="Q117" s="120">
        <f t="shared" si="146"/>
        <v>0</v>
      </c>
      <c r="R117" s="120">
        <f t="shared" si="147"/>
        <v>0</v>
      </c>
      <c r="S117" s="120">
        <f t="shared" si="136"/>
        <v>0</v>
      </c>
      <c r="T117" s="120">
        <f t="shared" si="148"/>
        <v>0</v>
      </c>
      <c r="U117" s="98">
        <f t="shared" si="137"/>
        <v>0</v>
      </c>
      <c r="V117" s="98">
        <f t="shared" si="138"/>
        <v>0</v>
      </c>
      <c r="W117" s="120">
        <f t="shared" si="149"/>
        <v>0</v>
      </c>
      <c r="X117" s="98">
        <f t="shared" si="139"/>
        <v>0</v>
      </c>
      <c r="Y117" s="98">
        <f t="shared" si="140"/>
        <v>0</v>
      </c>
      <c r="Z117" s="120">
        <f t="shared" si="150"/>
        <v>0</v>
      </c>
      <c r="AA117" s="98">
        <f t="shared" si="141"/>
        <v>0</v>
      </c>
      <c r="AB117" s="98">
        <f t="shared" si="142"/>
        <v>0</v>
      </c>
      <c r="AC117" s="118"/>
      <c r="AD117" s="119">
        <f t="shared" si="151"/>
        <v>0</v>
      </c>
      <c r="AE117" s="119">
        <f t="shared" si="152"/>
        <v>0</v>
      </c>
      <c r="AF117" s="119">
        <f t="shared" si="153"/>
        <v>0</v>
      </c>
    </row>
    <row r="118" spans="1:32" x14ac:dyDescent="0.25">
      <c r="A118" s="98" t="s">
        <v>375</v>
      </c>
      <c r="B118" s="98"/>
      <c r="C118" s="12"/>
      <c r="F118" s="98">
        <f t="shared" si="130"/>
        <v>0</v>
      </c>
      <c r="G118" s="98">
        <f t="shared" si="131"/>
        <v>-0.84299999999999997</v>
      </c>
      <c r="H118" s="98">
        <f t="shared" si="154"/>
        <v>-0.37605386999999996</v>
      </c>
      <c r="I118" s="98">
        <f t="shared" si="133"/>
        <v>0</v>
      </c>
      <c r="J118" s="98">
        <f t="shared" si="134"/>
        <v>0</v>
      </c>
      <c r="K118" s="98">
        <f t="shared" si="135"/>
        <v>0</v>
      </c>
      <c r="L118" s="118">
        <v>0</v>
      </c>
      <c r="M118" s="120">
        <f t="shared" si="143"/>
        <v>0</v>
      </c>
      <c r="N118" s="118">
        <v>0</v>
      </c>
      <c r="O118" s="120">
        <f t="shared" si="144"/>
        <v>0</v>
      </c>
      <c r="P118" s="120">
        <f t="shared" si="145"/>
        <v>0</v>
      </c>
      <c r="Q118" s="120">
        <f t="shared" si="146"/>
        <v>0</v>
      </c>
      <c r="R118" s="120">
        <f t="shared" si="147"/>
        <v>0</v>
      </c>
      <c r="S118" s="120">
        <f t="shared" si="136"/>
        <v>0</v>
      </c>
      <c r="T118" s="120">
        <f t="shared" si="148"/>
        <v>0</v>
      </c>
      <c r="U118" s="120">
        <f t="shared" si="137"/>
        <v>0</v>
      </c>
      <c r="V118" s="120">
        <f t="shared" si="138"/>
        <v>0</v>
      </c>
      <c r="W118" s="120">
        <f t="shared" si="149"/>
        <v>0</v>
      </c>
      <c r="X118" s="120">
        <f t="shared" si="139"/>
        <v>0</v>
      </c>
      <c r="Y118" s="120">
        <f t="shared" si="140"/>
        <v>0</v>
      </c>
      <c r="Z118" s="120">
        <f t="shared" si="150"/>
        <v>0</v>
      </c>
      <c r="AA118" s="120">
        <f t="shared" si="141"/>
        <v>0</v>
      </c>
      <c r="AB118" s="120">
        <f t="shared" si="142"/>
        <v>0</v>
      </c>
      <c r="AC118" s="118"/>
      <c r="AD118" s="119">
        <f t="shared" si="151"/>
        <v>0</v>
      </c>
      <c r="AE118" s="119">
        <f t="shared" si="152"/>
        <v>0</v>
      </c>
      <c r="AF118" s="119">
        <f t="shared" si="153"/>
        <v>0</v>
      </c>
    </row>
    <row r="119" spans="1:32" x14ac:dyDescent="0.25">
      <c r="A119" s="98" t="s">
        <v>376</v>
      </c>
      <c r="B119" s="98" t="s">
        <v>408</v>
      </c>
      <c r="C119" s="84"/>
      <c r="F119" s="98">
        <f t="shared" si="130"/>
        <v>0</v>
      </c>
      <c r="G119" s="98">
        <f t="shared" si="131"/>
        <v>-0.84299999999999997</v>
      </c>
      <c r="H119" s="98">
        <f t="shared" si="154"/>
        <v>-0.37605386999999996</v>
      </c>
      <c r="I119" s="98">
        <f t="shared" si="133"/>
        <v>0</v>
      </c>
      <c r="J119" s="98">
        <f t="shared" si="134"/>
        <v>0</v>
      </c>
      <c r="K119" s="98">
        <f t="shared" si="135"/>
        <v>0</v>
      </c>
      <c r="L119" s="118">
        <v>0</v>
      </c>
      <c r="M119" s="120">
        <f t="shared" si="143"/>
        <v>0</v>
      </c>
      <c r="N119" s="118">
        <v>0</v>
      </c>
      <c r="O119" s="120">
        <f t="shared" si="144"/>
        <v>0</v>
      </c>
      <c r="P119" s="120">
        <f t="shared" si="145"/>
        <v>0</v>
      </c>
      <c r="Q119" s="120">
        <f t="shared" si="146"/>
        <v>0</v>
      </c>
      <c r="R119" s="120">
        <f t="shared" si="147"/>
        <v>0</v>
      </c>
      <c r="S119" s="120">
        <f t="shared" si="136"/>
        <v>0</v>
      </c>
      <c r="T119" s="120">
        <f t="shared" si="148"/>
        <v>0</v>
      </c>
      <c r="U119" s="98">
        <f t="shared" si="137"/>
        <v>0</v>
      </c>
      <c r="V119" s="98">
        <f t="shared" si="138"/>
        <v>0</v>
      </c>
      <c r="W119" s="120">
        <f t="shared" si="149"/>
        <v>0</v>
      </c>
      <c r="X119" s="98">
        <f t="shared" si="139"/>
        <v>0</v>
      </c>
      <c r="Y119" s="98">
        <f t="shared" si="140"/>
        <v>0</v>
      </c>
      <c r="Z119" s="120">
        <f t="shared" si="150"/>
        <v>0</v>
      </c>
      <c r="AA119" s="98">
        <f t="shared" si="141"/>
        <v>0</v>
      </c>
      <c r="AB119" s="98">
        <f t="shared" si="142"/>
        <v>0</v>
      </c>
      <c r="AC119" s="118"/>
      <c r="AD119" s="119">
        <f t="shared" si="151"/>
        <v>0</v>
      </c>
      <c r="AE119" s="119">
        <f t="shared" si="152"/>
        <v>0</v>
      </c>
      <c r="AF119" s="119">
        <f t="shared" si="153"/>
        <v>0</v>
      </c>
    </row>
    <row r="120" spans="1:32" x14ac:dyDescent="0.25">
      <c r="A120" s="98" t="s">
        <v>377</v>
      </c>
      <c r="B120" s="98"/>
      <c r="C120" s="84"/>
      <c r="F120" s="98">
        <f t="shared" si="130"/>
        <v>0</v>
      </c>
      <c r="G120" s="98">
        <f t="shared" si="131"/>
        <v>-0.84299999999999997</v>
      </c>
      <c r="H120" s="98">
        <f t="shared" si="154"/>
        <v>-0.37605386999999996</v>
      </c>
      <c r="I120" s="98">
        <f t="shared" si="133"/>
        <v>0</v>
      </c>
      <c r="J120" s="98">
        <f t="shared" si="134"/>
        <v>0</v>
      </c>
      <c r="K120" s="98">
        <f t="shared" si="135"/>
        <v>0</v>
      </c>
      <c r="L120" s="118">
        <v>0</v>
      </c>
      <c r="M120" s="120">
        <f t="shared" si="143"/>
        <v>0</v>
      </c>
      <c r="N120" s="118">
        <v>0</v>
      </c>
      <c r="O120" s="120">
        <f t="shared" si="144"/>
        <v>0</v>
      </c>
      <c r="P120" s="120">
        <f t="shared" si="145"/>
        <v>0</v>
      </c>
      <c r="Q120" s="120">
        <f t="shared" si="146"/>
        <v>0</v>
      </c>
      <c r="R120" s="120">
        <f t="shared" si="147"/>
        <v>0</v>
      </c>
      <c r="S120" s="120">
        <f t="shared" si="136"/>
        <v>0</v>
      </c>
      <c r="T120" s="120">
        <f t="shared" si="148"/>
        <v>0</v>
      </c>
      <c r="U120" s="120">
        <f t="shared" si="137"/>
        <v>0</v>
      </c>
      <c r="V120" s="120">
        <f t="shared" si="138"/>
        <v>0</v>
      </c>
      <c r="W120" s="120">
        <f t="shared" si="149"/>
        <v>0</v>
      </c>
      <c r="X120" s="120">
        <f t="shared" si="139"/>
        <v>0</v>
      </c>
      <c r="Y120" s="120">
        <f t="shared" si="140"/>
        <v>0</v>
      </c>
      <c r="Z120" s="120">
        <f t="shared" si="150"/>
        <v>0</v>
      </c>
      <c r="AA120" s="120">
        <f t="shared" si="141"/>
        <v>0</v>
      </c>
      <c r="AB120" s="120">
        <f t="shared" si="142"/>
        <v>0</v>
      </c>
      <c r="AC120" s="118"/>
      <c r="AD120" s="119">
        <f t="shared" si="151"/>
        <v>0</v>
      </c>
      <c r="AE120" s="119">
        <f t="shared" si="152"/>
        <v>0</v>
      </c>
      <c r="AF120" s="119">
        <f t="shared" si="153"/>
        <v>0</v>
      </c>
    </row>
    <row r="121" spans="1:32" x14ac:dyDescent="0.25">
      <c r="A121" s="98" t="s">
        <v>378</v>
      </c>
      <c r="B121" s="98"/>
      <c r="C121" s="84"/>
      <c r="F121" s="98">
        <f t="shared" si="130"/>
        <v>0</v>
      </c>
      <c r="G121" s="98">
        <f t="shared" si="131"/>
        <v>-0.84299999999999997</v>
      </c>
      <c r="H121" s="98">
        <f t="shared" si="154"/>
        <v>-0.37605386999999996</v>
      </c>
      <c r="I121" s="98">
        <f t="shared" si="133"/>
        <v>0</v>
      </c>
      <c r="J121" s="98">
        <f t="shared" si="134"/>
        <v>0</v>
      </c>
      <c r="K121" s="98">
        <f t="shared" si="135"/>
        <v>0</v>
      </c>
      <c r="L121" s="118">
        <v>0</v>
      </c>
      <c r="M121" s="120">
        <f t="shared" si="143"/>
        <v>0</v>
      </c>
      <c r="N121" s="118">
        <v>0</v>
      </c>
      <c r="O121" s="120">
        <f t="shared" si="144"/>
        <v>0</v>
      </c>
      <c r="P121" s="120">
        <f t="shared" si="145"/>
        <v>0</v>
      </c>
      <c r="Q121" s="120">
        <f t="shared" si="146"/>
        <v>0</v>
      </c>
      <c r="R121" s="120">
        <f t="shared" si="147"/>
        <v>0</v>
      </c>
      <c r="S121" s="120">
        <f t="shared" si="136"/>
        <v>0</v>
      </c>
      <c r="T121" s="120">
        <f t="shared" si="148"/>
        <v>0</v>
      </c>
      <c r="U121" s="98">
        <f t="shared" si="137"/>
        <v>0</v>
      </c>
      <c r="V121" s="98">
        <f t="shared" si="138"/>
        <v>0</v>
      </c>
      <c r="W121" s="120">
        <f t="shared" si="149"/>
        <v>0</v>
      </c>
      <c r="X121" s="98">
        <f t="shared" si="139"/>
        <v>0</v>
      </c>
      <c r="Y121" s="98">
        <f t="shared" si="140"/>
        <v>0</v>
      </c>
      <c r="Z121" s="120">
        <f t="shared" si="150"/>
        <v>0</v>
      </c>
      <c r="AA121" s="98">
        <f t="shared" si="141"/>
        <v>0</v>
      </c>
      <c r="AB121" s="98">
        <f t="shared" si="142"/>
        <v>0</v>
      </c>
      <c r="AC121" s="118"/>
      <c r="AD121" s="119">
        <f t="shared" si="151"/>
        <v>0</v>
      </c>
      <c r="AE121" s="119">
        <f t="shared" si="152"/>
        <v>0</v>
      </c>
      <c r="AF121" s="119">
        <f t="shared" si="153"/>
        <v>0</v>
      </c>
    </row>
    <row r="122" spans="1:32" x14ac:dyDescent="0.25">
      <c r="A122" s="98" t="s">
        <v>379</v>
      </c>
      <c r="B122" s="98"/>
      <c r="C122" s="85"/>
      <c r="F122" s="98">
        <f t="shared" si="130"/>
        <v>0</v>
      </c>
      <c r="G122" s="98">
        <f t="shared" si="131"/>
        <v>-0.84299999999999997</v>
      </c>
      <c r="H122" s="98">
        <f t="shared" si="154"/>
        <v>-0.37605386999999996</v>
      </c>
      <c r="I122" s="98">
        <f t="shared" si="133"/>
        <v>0</v>
      </c>
      <c r="J122" s="98">
        <f t="shared" si="134"/>
        <v>0</v>
      </c>
      <c r="K122" s="98">
        <f t="shared" si="135"/>
        <v>0</v>
      </c>
      <c r="L122" s="118">
        <v>0</v>
      </c>
      <c r="M122" s="120">
        <f t="shared" si="143"/>
        <v>0</v>
      </c>
      <c r="N122" s="118">
        <v>0</v>
      </c>
      <c r="O122" s="120">
        <f t="shared" si="144"/>
        <v>0</v>
      </c>
      <c r="P122" s="120">
        <f t="shared" si="145"/>
        <v>0</v>
      </c>
      <c r="Q122" s="120">
        <f t="shared" si="146"/>
        <v>0</v>
      </c>
      <c r="R122" s="120">
        <f t="shared" si="147"/>
        <v>0</v>
      </c>
      <c r="S122" s="120">
        <f t="shared" si="136"/>
        <v>0</v>
      </c>
      <c r="T122" s="120">
        <f t="shared" si="148"/>
        <v>0</v>
      </c>
      <c r="U122" s="120">
        <f t="shared" si="137"/>
        <v>0</v>
      </c>
      <c r="V122" s="120">
        <f t="shared" si="138"/>
        <v>0</v>
      </c>
      <c r="W122" s="120">
        <f t="shared" si="149"/>
        <v>0</v>
      </c>
      <c r="X122" s="120">
        <f t="shared" si="139"/>
        <v>0</v>
      </c>
      <c r="Y122" s="120">
        <f t="shared" si="140"/>
        <v>0</v>
      </c>
      <c r="Z122" s="120">
        <f t="shared" si="150"/>
        <v>0</v>
      </c>
      <c r="AA122" s="120">
        <f t="shared" si="141"/>
        <v>0</v>
      </c>
      <c r="AB122" s="120">
        <f t="shared" si="142"/>
        <v>0</v>
      </c>
      <c r="AC122" s="118"/>
      <c r="AD122" s="119">
        <f t="shared" si="151"/>
        <v>0</v>
      </c>
      <c r="AE122" s="119">
        <f t="shared" si="152"/>
        <v>0</v>
      </c>
      <c r="AF122" s="119">
        <f t="shared" si="153"/>
        <v>0</v>
      </c>
    </row>
    <row r="123" spans="1:32" x14ac:dyDescent="0.25">
      <c r="A123" s="98" t="s">
        <v>380</v>
      </c>
      <c r="B123" s="98"/>
      <c r="C123" s="85"/>
      <c r="F123" s="98">
        <f t="shared" si="130"/>
        <v>0</v>
      </c>
      <c r="G123" s="98">
        <f t="shared" si="131"/>
        <v>-0.84299999999999997</v>
      </c>
      <c r="H123" s="98">
        <f t="shared" si="154"/>
        <v>-0.37605386999999996</v>
      </c>
      <c r="I123" s="98">
        <f t="shared" si="133"/>
        <v>0</v>
      </c>
      <c r="J123" s="98">
        <f t="shared" si="134"/>
        <v>0</v>
      </c>
      <c r="K123" s="98">
        <f t="shared" si="135"/>
        <v>0</v>
      </c>
      <c r="L123" s="118">
        <v>0</v>
      </c>
      <c r="M123" s="120">
        <f t="shared" si="143"/>
        <v>0</v>
      </c>
      <c r="N123" s="118">
        <v>0</v>
      </c>
      <c r="O123" s="120">
        <f t="shared" si="144"/>
        <v>0</v>
      </c>
      <c r="P123" s="120">
        <f t="shared" si="145"/>
        <v>0</v>
      </c>
      <c r="Q123" s="120">
        <f t="shared" si="146"/>
        <v>0</v>
      </c>
      <c r="R123" s="120">
        <f t="shared" si="147"/>
        <v>0</v>
      </c>
      <c r="S123" s="120">
        <f t="shared" si="136"/>
        <v>0</v>
      </c>
      <c r="T123" s="120">
        <f t="shared" si="148"/>
        <v>0</v>
      </c>
      <c r="U123" s="98">
        <f t="shared" si="137"/>
        <v>0</v>
      </c>
      <c r="V123" s="98">
        <f t="shared" si="138"/>
        <v>0</v>
      </c>
      <c r="W123" s="120">
        <f t="shared" si="149"/>
        <v>0</v>
      </c>
      <c r="X123" s="98">
        <f t="shared" si="139"/>
        <v>0</v>
      </c>
      <c r="Y123" s="98">
        <f t="shared" si="140"/>
        <v>0</v>
      </c>
      <c r="Z123" s="120">
        <f t="shared" si="150"/>
        <v>0</v>
      </c>
      <c r="AA123" s="98">
        <f t="shared" si="141"/>
        <v>0</v>
      </c>
      <c r="AB123" s="98">
        <f t="shared" si="142"/>
        <v>0</v>
      </c>
      <c r="AC123" s="118"/>
      <c r="AD123" s="119">
        <f t="shared" si="151"/>
        <v>0</v>
      </c>
      <c r="AE123" s="119">
        <f t="shared" si="152"/>
        <v>0</v>
      </c>
      <c r="AF123" s="119">
        <f t="shared" si="153"/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"/>
  <sheetViews>
    <sheetView topLeftCell="A65" zoomScaleNormal="100" workbookViewId="0">
      <selection activeCell="S81" sqref="S81"/>
    </sheetView>
  </sheetViews>
  <sheetFormatPr defaultColWidth="8.7109375" defaultRowHeight="15" x14ac:dyDescent="0.25"/>
  <cols>
    <col min="1" max="2" width="8.7109375" style="97"/>
    <col min="3" max="4" width="8.5703125" style="97"/>
    <col min="5" max="5" width="12.5703125" style="97" customWidth="1"/>
    <col min="6" max="6" width="13.28515625" style="97"/>
    <col min="7" max="10" width="8.5703125" style="97"/>
    <col min="11" max="11" width="9.7109375" style="97"/>
    <col min="12" max="15" width="8.7109375" style="97"/>
    <col min="16" max="16" width="7.28515625" style="97"/>
    <col min="17" max="18" width="8.7109375" style="97"/>
    <col min="19" max="24" width="11" style="97"/>
    <col min="25" max="25" width="8.28515625" style="97"/>
    <col min="26" max="26" width="7.7109375" style="97"/>
    <col min="27" max="28" width="8.42578125" style="97"/>
    <col min="29" max="29" width="9.28515625" style="97"/>
    <col min="30" max="32" width="8.5703125" style="97"/>
    <col min="33" max="33" width="11.7109375" style="97"/>
    <col min="34" max="1026" width="8.5703125" style="97"/>
    <col min="1027" max="16384" width="8.7109375" style="97"/>
  </cols>
  <sheetData>
    <row r="1" spans="1:28" x14ac:dyDescent="0.25">
      <c r="A1" s="116" t="s">
        <v>232</v>
      </c>
      <c r="J1" s="97" t="s">
        <v>262</v>
      </c>
      <c r="M1" s="110" t="s">
        <v>387</v>
      </c>
      <c r="N1" s="110"/>
      <c r="O1" s="110"/>
      <c r="P1" s="110" t="s">
        <v>389</v>
      </c>
      <c r="Q1" s="110"/>
      <c r="R1" s="110"/>
      <c r="S1" s="83" t="s">
        <v>397</v>
      </c>
      <c r="T1" s="83" t="s">
        <v>417</v>
      </c>
    </row>
    <row r="2" spans="1:28" x14ac:dyDescent="0.25">
      <c r="J2" s="97">
        <v>0.44608999999999999</v>
      </c>
      <c r="M2" s="111" t="s">
        <v>390</v>
      </c>
      <c r="N2" s="111" t="s">
        <v>41</v>
      </c>
      <c r="O2" s="111" t="s">
        <v>42</v>
      </c>
      <c r="P2" s="111" t="s">
        <v>390</v>
      </c>
      <c r="Q2" s="111" t="s">
        <v>41</v>
      </c>
      <c r="R2" s="111" t="s">
        <v>42</v>
      </c>
      <c r="S2" s="111" t="s">
        <v>390</v>
      </c>
      <c r="T2" s="111" t="s">
        <v>390</v>
      </c>
      <c r="U2" s="97" t="s">
        <v>421</v>
      </c>
    </row>
    <row r="3" spans="1:28" x14ac:dyDescent="0.25">
      <c r="D3" s="122" t="s">
        <v>89</v>
      </c>
      <c r="F3" s="97" t="s">
        <v>263</v>
      </c>
      <c r="M3" s="81">
        <v>15.3</v>
      </c>
      <c r="N3" s="81">
        <v>13.73</v>
      </c>
      <c r="O3" s="81">
        <v>25.38</v>
      </c>
      <c r="P3" s="81">
        <v>29.43</v>
      </c>
      <c r="Q3" s="81">
        <v>17.559999999999999</v>
      </c>
      <c r="R3" s="81">
        <v>49.72</v>
      </c>
      <c r="S3" s="81">
        <v>14.32</v>
      </c>
      <c r="T3">
        <v>21.5</v>
      </c>
      <c r="U3" s="97">
        <v>50</v>
      </c>
    </row>
    <row r="4" spans="1:28" x14ac:dyDescent="0.25">
      <c r="D4" s="97" t="s">
        <v>264</v>
      </c>
      <c r="E4" s="97" t="s">
        <v>265</v>
      </c>
      <c r="F4" s="97" t="s">
        <v>266</v>
      </c>
      <c r="G4" s="97">
        <f>EVInputs!B13/100</f>
        <v>0.5</v>
      </c>
      <c r="M4" s="81">
        <v>7.45</v>
      </c>
      <c r="N4" s="81">
        <v>5.18</v>
      </c>
      <c r="O4" s="81">
        <v>11.4</v>
      </c>
      <c r="P4" s="81">
        <v>27.88</v>
      </c>
      <c r="Q4" s="81">
        <v>11.26</v>
      </c>
      <c r="R4" s="81">
        <v>32.700000000000003</v>
      </c>
      <c r="S4" s="81">
        <v>14.09</v>
      </c>
      <c r="Y4" s="117" t="s">
        <v>233</v>
      </c>
      <c r="Z4" s="97" t="s">
        <v>234</v>
      </c>
      <c r="AA4" s="97" t="s">
        <v>154</v>
      </c>
      <c r="AB4" s="97" t="s">
        <v>235</v>
      </c>
    </row>
    <row r="5" spans="1:28" x14ac:dyDescent="0.25">
      <c r="D5" s="97" t="s">
        <v>267</v>
      </c>
      <c r="E5" s="97" t="s">
        <v>268</v>
      </c>
      <c r="F5" s="97" t="s">
        <v>269</v>
      </c>
      <c r="G5" s="97">
        <f>EVInputs!B14/100</f>
        <v>0.5</v>
      </c>
      <c r="Y5" s="117" t="s">
        <v>264</v>
      </c>
      <c r="Z5" s="97">
        <v>0.1</v>
      </c>
      <c r="AA5" s="97">
        <v>0.7</v>
      </c>
      <c r="AB5" s="97">
        <v>0.2</v>
      </c>
    </row>
    <row r="6" spans="1:28" x14ac:dyDescent="0.25">
      <c r="D6" s="97" t="s">
        <v>270</v>
      </c>
      <c r="E6" s="97" t="s">
        <v>271</v>
      </c>
      <c r="M6" s="97" t="s">
        <v>399</v>
      </c>
      <c r="N6" s="97" t="s">
        <v>431</v>
      </c>
      <c r="Y6" s="117" t="s">
        <v>267</v>
      </c>
      <c r="Z6" s="97">
        <v>0</v>
      </c>
      <c r="AA6" s="97">
        <v>0.2</v>
      </c>
      <c r="AB6" s="97">
        <v>0.8</v>
      </c>
    </row>
    <row r="7" spans="1:28" x14ac:dyDescent="0.25">
      <c r="N7" s="97">
        <v>2241.6999999999998</v>
      </c>
      <c r="Y7" s="117" t="s">
        <v>272</v>
      </c>
      <c r="Z7" s="97">
        <v>0.1</v>
      </c>
      <c r="AA7" s="97">
        <v>0.4</v>
      </c>
      <c r="AB7" s="97">
        <v>0.5</v>
      </c>
    </row>
    <row r="8" spans="1:28" x14ac:dyDescent="0.25">
      <c r="E8" s="115" t="s">
        <v>239</v>
      </c>
      <c r="F8" s="115" t="s">
        <v>108</v>
      </c>
      <c r="G8" s="115" t="s">
        <v>162</v>
      </c>
      <c r="H8" s="115" t="s">
        <v>163</v>
      </c>
      <c r="N8" s="97" t="s">
        <v>428</v>
      </c>
      <c r="Y8" s="117" t="s">
        <v>273</v>
      </c>
      <c r="Z8" s="97">
        <v>0.1</v>
      </c>
      <c r="AA8" s="97">
        <v>0.3</v>
      </c>
      <c r="AB8" s="97">
        <v>0.6</v>
      </c>
    </row>
    <row r="9" spans="1:28" x14ac:dyDescent="0.25">
      <c r="D9" s="97" t="s">
        <v>274</v>
      </c>
      <c r="E9" s="97" t="s">
        <v>275</v>
      </c>
      <c r="F9" s="97">
        <v>2.9710999999999999</v>
      </c>
      <c r="G9" s="97">
        <v>7.0199999999999999E-2</v>
      </c>
      <c r="H9" s="97">
        <v>-0.17150000000000001</v>
      </c>
      <c r="N9" s="97">
        <v>1E-3</v>
      </c>
    </row>
    <row r="10" spans="1:28" ht="15.75" thickBot="1" x14ac:dyDescent="0.3">
      <c r="D10" s="123" t="s">
        <v>276</v>
      </c>
      <c r="F10" s="97" t="s">
        <v>277</v>
      </c>
      <c r="N10" s="97" t="s">
        <v>430</v>
      </c>
    </row>
    <row r="11" spans="1:28" ht="15.75" thickBot="1" x14ac:dyDescent="0.3">
      <c r="D11" s="97">
        <v>10</v>
      </c>
      <c r="F11" s="97" t="s">
        <v>278</v>
      </c>
      <c r="G11" s="115"/>
      <c r="H11" s="115"/>
      <c r="N11" s="136">
        <f>N7*N9</f>
        <v>2.2416999999999998</v>
      </c>
    </row>
    <row r="12" spans="1:28" x14ac:dyDescent="0.25">
      <c r="D12" s="115" t="s">
        <v>279</v>
      </c>
      <c r="K12" s="116"/>
      <c r="M12" s="97" t="s">
        <v>83</v>
      </c>
      <c r="P12" s="97" t="s">
        <v>404</v>
      </c>
    </row>
    <row r="13" spans="1:28" x14ac:dyDescent="0.25">
      <c r="C13" s="97" t="s">
        <v>49</v>
      </c>
      <c r="D13" s="97" t="s">
        <v>49</v>
      </c>
      <c r="E13" s="97" t="s">
        <v>49</v>
      </c>
      <c r="K13" s="97" t="s">
        <v>83</v>
      </c>
      <c r="L13" s="97" t="s">
        <v>83</v>
      </c>
      <c r="M13" s="97" t="s">
        <v>45</v>
      </c>
      <c r="N13" s="97" t="s">
        <v>46</v>
      </c>
      <c r="O13" s="97" t="s">
        <v>47</v>
      </c>
      <c r="P13" s="125" t="s">
        <v>422</v>
      </c>
      <c r="T13" s="125" t="s">
        <v>429</v>
      </c>
    </row>
    <row r="14" spans="1:28" x14ac:dyDescent="0.25">
      <c r="A14" s="115" t="s">
        <v>416</v>
      </c>
      <c r="B14" s="115"/>
      <c r="C14" s="97" t="s">
        <v>270</v>
      </c>
      <c r="D14" s="97" t="s">
        <v>100</v>
      </c>
      <c r="E14" s="97" t="s">
        <v>101</v>
      </c>
      <c r="F14" s="97" t="s">
        <v>103</v>
      </c>
      <c r="G14" s="97" t="s">
        <v>100</v>
      </c>
      <c r="H14" s="97" t="s">
        <v>104</v>
      </c>
      <c r="I14" s="97" t="s">
        <v>170</v>
      </c>
      <c r="J14" s="97" t="s">
        <v>105</v>
      </c>
      <c r="K14" s="97" t="s">
        <v>280</v>
      </c>
      <c r="L14" s="118" t="s">
        <v>39</v>
      </c>
      <c r="M14" s="97" t="s">
        <v>281</v>
      </c>
      <c r="N14" s="97" t="s">
        <v>282</v>
      </c>
      <c r="O14" s="97" t="s">
        <v>283</v>
      </c>
      <c r="P14" s="97" t="s">
        <v>412</v>
      </c>
      <c r="Q14" s="97" t="s">
        <v>413</v>
      </c>
      <c r="R14" s="97" t="s">
        <v>414</v>
      </c>
      <c r="S14" s="97" t="s">
        <v>420</v>
      </c>
      <c r="T14" s="97" t="s">
        <v>412</v>
      </c>
      <c r="U14" s="97" t="s">
        <v>413</v>
      </c>
      <c r="V14" s="97" t="s">
        <v>414</v>
      </c>
      <c r="W14" s="97" t="s">
        <v>420</v>
      </c>
    </row>
    <row r="15" spans="1:28" s="118" customFormat="1" x14ac:dyDescent="0.25">
      <c r="A15" s="97" t="s">
        <v>348</v>
      </c>
      <c r="B15" s="88" t="s">
        <v>405</v>
      </c>
      <c r="C15">
        <v>2.2999999999999998</v>
      </c>
      <c r="D15" s="118">
        <f>C15</f>
        <v>2.2999999999999998</v>
      </c>
      <c r="E15" s="120">
        <f>D15/$J$2</f>
        <v>5.1559102423277814</v>
      </c>
      <c r="F15" s="120">
        <f t="shared" ref="F15:F35" si="0">$F$9+($G$9*E15)+($H$9*$D$11)</f>
        <v>1.6180448990114102</v>
      </c>
      <c r="G15" s="120">
        <f t="shared" ref="G15:G35" si="1">F15*$J$2</f>
        <v>0.72179364899999998</v>
      </c>
      <c r="H15" s="120">
        <f t="shared" ref="H15:H35" si="2">IF(E15=0,0,G15/D15)</f>
        <v>0.31382332565217391</v>
      </c>
      <c r="I15" s="120">
        <f t="shared" ref="I15:I35" si="3">IF(G15&lt;=0,0,IF(G15&gt;D15,D15,G15))</f>
        <v>0.72179364899999998</v>
      </c>
      <c r="J15" s="120">
        <f t="shared" ref="J15:J35" si="4">IF(I15=0,0,I15/D15)</f>
        <v>0.31382332565217391</v>
      </c>
      <c r="K15" s="118">
        <f>D15*$G$4</f>
        <v>1.1499999999999999</v>
      </c>
      <c r="L15" s="120">
        <f>IF(K15&gt;=I15,I15,IF(K15&lt;I15,K15))</f>
        <v>0.72179364899999998</v>
      </c>
      <c r="M15" s="120">
        <f>$Z$5*L15</f>
        <v>7.2179364900000001E-2</v>
      </c>
      <c r="N15" s="120">
        <f t="shared" ref="N15:N44" si="5">$AA$5*L15</f>
        <v>0.50525555429999991</v>
      </c>
      <c r="O15" s="120">
        <f t="shared" ref="O15:O44" si="6">$AB$5*L15</f>
        <v>0.1443587298</v>
      </c>
      <c r="P15" s="119">
        <f>$S$3*M15*$N$11</f>
        <v>2.3170401864834451</v>
      </c>
      <c r="Q15" s="119">
        <f>$S$3*N15*$N$11</f>
        <v>16.219281305384115</v>
      </c>
      <c r="R15" s="119">
        <f>O15*$U$3*$N$11</f>
        <v>16.180448229633001</v>
      </c>
      <c r="S15" s="119">
        <f>SUM(P15:R15)</f>
        <v>34.716769721500562</v>
      </c>
      <c r="T15" s="124">
        <f>P15+P52</f>
        <v>2.3170401864834451</v>
      </c>
      <c r="U15" s="124">
        <f t="shared" ref="U15:W15" si="7">Q15+Q52</f>
        <v>16.219281305384115</v>
      </c>
      <c r="V15" s="124">
        <f t="shared" si="7"/>
        <v>16.180448229633001</v>
      </c>
      <c r="W15" s="124">
        <f t="shared" si="7"/>
        <v>34.716769721500562</v>
      </c>
    </row>
    <row r="16" spans="1:28" s="118" customFormat="1" x14ac:dyDescent="0.25">
      <c r="A16" s="97" t="s">
        <v>349</v>
      </c>
      <c r="B16" s="88"/>
      <c r="C16">
        <v>5.69</v>
      </c>
      <c r="D16" s="118">
        <f t="shared" ref="D16:D29" si="8">C16</f>
        <v>5.69</v>
      </c>
      <c r="E16" s="120">
        <f t="shared" ref="E16:E35" si="9">D16/$J$2</f>
        <v>12.75527359949786</v>
      </c>
      <c r="F16" s="120">
        <f t="shared" si="0"/>
        <v>2.1515202066847499</v>
      </c>
      <c r="G16" s="120">
        <f t="shared" si="1"/>
        <v>0.959771649</v>
      </c>
      <c r="H16" s="120">
        <f t="shared" si="2"/>
        <v>0.16867691546572933</v>
      </c>
      <c r="I16" s="120">
        <f t="shared" si="3"/>
        <v>0.959771649</v>
      </c>
      <c r="J16" s="120">
        <f t="shared" si="4"/>
        <v>0.16867691546572933</v>
      </c>
      <c r="K16" s="118">
        <f t="shared" ref="K16:K35" si="10">D16*$G$4</f>
        <v>2.8450000000000002</v>
      </c>
      <c r="L16" s="120">
        <f t="shared" ref="L16:L35" si="11">IF(K16&gt;=I16,I16,IF(K16&lt;I16,K16))</f>
        <v>0.959771649</v>
      </c>
      <c r="M16" s="120">
        <f t="shared" ref="M16:M44" si="12">$Z$5*L16</f>
        <v>9.5977164900000009E-2</v>
      </c>
      <c r="N16" s="120">
        <f t="shared" si="5"/>
        <v>0.67184015429999999</v>
      </c>
      <c r="O16" s="120">
        <f t="shared" si="6"/>
        <v>0.19195432980000002</v>
      </c>
      <c r="P16" s="119">
        <f t="shared" ref="P16:P29" si="13">$S$3*M16*$N$11</f>
        <v>3.0809767911666457</v>
      </c>
      <c r="Q16" s="119">
        <f t="shared" ref="Q16:Q29" si="14">$S$3*N16*$N$11</f>
        <v>21.566837538166517</v>
      </c>
      <c r="R16" s="119">
        <f t="shared" ref="R16:R29" si="15">O16*$U$3*$N$11</f>
        <v>21.515201055633003</v>
      </c>
      <c r="S16" s="119">
        <f t="shared" ref="S16:S29" si="16">SUM(P16:R16)</f>
        <v>46.163015384966165</v>
      </c>
      <c r="T16" s="124">
        <f t="shared" ref="T16:T32" si="17">P16+P53</f>
        <v>3.0809767911666457</v>
      </c>
      <c r="U16" s="124">
        <f t="shared" ref="U16:U32" si="18">Q16+Q53</f>
        <v>21.566837538166517</v>
      </c>
      <c r="V16" s="124">
        <f t="shared" ref="V16:V32" si="19">R16+R53</f>
        <v>21.515201055633003</v>
      </c>
      <c r="W16" s="124">
        <f t="shared" ref="W16:W32" si="20">S16+S53</f>
        <v>46.163015384966165</v>
      </c>
    </row>
    <row r="17" spans="1:23" x14ac:dyDescent="0.25">
      <c r="A17" s="97" t="s">
        <v>350</v>
      </c>
      <c r="B17" s="88"/>
      <c r="C17">
        <v>17.010000000000002</v>
      </c>
      <c r="D17" s="118">
        <f t="shared" si="8"/>
        <v>17.010000000000002</v>
      </c>
      <c r="E17" s="98">
        <f>D17/$J$2</f>
        <v>38.131318792171989</v>
      </c>
      <c r="F17" s="98">
        <f t="shared" si="0"/>
        <v>3.9329185792104742</v>
      </c>
      <c r="G17" s="98">
        <f t="shared" si="1"/>
        <v>1.7544356490000004</v>
      </c>
      <c r="H17" s="98">
        <f t="shared" si="2"/>
        <v>0.10314142557319225</v>
      </c>
      <c r="I17" s="98">
        <f t="shared" si="3"/>
        <v>1.7544356490000004</v>
      </c>
      <c r="J17" s="98">
        <f t="shared" si="4"/>
        <v>0.10314142557319225</v>
      </c>
      <c r="K17" s="97">
        <f t="shared" si="10"/>
        <v>8.5050000000000008</v>
      </c>
      <c r="L17" s="120">
        <f t="shared" si="11"/>
        <v>1.7544356490000004</v>
      </c>
      <c r="M17" s="98">
        <f t="shared" si="12"/>
        <v>0.17544356490000004</v>
      </c>
      <c r="N17" s="98">
        <f t="shared" si="5"/>
        <v>1.2281049543000002</v>
      </c>
      <c r="O17" s="98">
        <f t="shared" si="6"/>
        <v>0.35088712980000009</v>
      </c>
      <c r="P17" s="119">
        <f t="shared" si="13"/>
        <v>5.6319391407282469</v>
      </c>
      <c r="Q17" s="119">
        <f t="shared" si="14"/>
        <v>39.423573985097718</v>
      </c>
      <c r="R17" s="119">
        <f t="shared" si="15"/>
        <v>39.329183943633012</v>
      </c>
      <c r="S17" s="119">
        <f t="shared" si="16"/>
        <v>84.38469706945898</v>
      </c>
      <c r="T17" s="124">
        <f t="shared" si="17"/>
        <v>5.6319391407282469</v>
      </c>
      <c r="U17" s="124">
        <f t="shared" si="18"/>
        <v>39.423573985097718</v>
      </c>
      <c r="V17" s="124">
        <f t="shared" si="19"/>
        <v>39.329183943633012</v>
      </c>
      <c r="W17" s="124">
        <f t="shared" si="20"/>
        <v>84.38469706945898</v>
      </c>
    </row>
    <row r="18" spans="1:23" x14ac:dyDescent="0.25">
      <c r="A18" s="97" t="s">
        <v>357</v>
      </c>
      <c r="B18" s="88"/>
      <c r="C18" s="12">
        <v>7.2</v>
      </c>
      <c r="D18" s="118">
        <f t="shared" si="8"/>
        <v>7.2</v>
      </c>
      <c r="E18" s="98">
        <f t="shared" si="9"/>
        <v>16.140240758591318</v>
      </c>
      <c r="F18" s="98">
        <f t="shared" si="0"/>
        <v>2.3891449012531103</v>
      </c>
      <c r="G18" s="98">
        <f t="shared" si="1"/>
        <v>1.065773649</v>
      </c>
      <c r="H18" s="98">
        <f t="shared" si="2"/>
        <v>0.14802411791666667</v>
      </c>
      <c r="I18" s="98">
        <f t="shared" si="3"/>
        <v>1.065773649</v>
      </c>
      <c r="J18" s="98">
        <f t="shared" si="4"/>
        <v>0.14802411791666667</v>
      </c>
      <c r="K18" s="97">
        <f t="shared" si="10"/>
        <v>3.6</v>
      </c>
      <c r="L18" s="120">
        <f t="shared" si="11"/>
        <v>1.065773649</v>
      </c>
      <c r="M18" s="98">
        <f t="shared" si="12"/>
        <v>0.10657736490000001</v>
      </c>
      <c r="N18" s="98">
        <f t="shared" si="5"/>
        <v>0.74604155429999996</v>
      </c>
      <c r="O18" s="98">
        <f t="shared" si="6"/>
        <v>0.21315472980000003</v>
      </c>
      <c r="P18" s="119">
        <f t="shared" si="13"/>
        <v>3.4212553377954453</v>
      </c>
      <c r="Q18" s="119">
        <f t="shared" si="14"/>
        <v>23.948787364568116</v>
      </c>
      <c r="R18" s="119">
        <f t="shared" si="15"/>
        <v>23.891447889633</v>
      </c>
      <c r="S18" s="119">
        <f t="shared" si="16"/>
        <v>51.261490591996562</v>
      </c>
      <c r="T18" s="124">
        <f t="shared" si="17"/>
        <v>3.4212553377954453</v>
      </c>
      <c r="U18" s="124">
        <f t="shared" si="18"/>
        <v>23.948787364568116</v>
      </c>
      <c r="V18" s="124">
        <f t="shared" si="19"/>
        <v>23.891447889633</v>
      </c>
      <c r="W18" s="124">
        <f t="shared" si="20"/>
        <v>51.261490591996562</v>
      </c>
    </row>
    <row r="19" spans="1:23" x14ac:dyDescent="0.25">
      <c r="A19" s="97" t="s">
        <v>351</v>
      </c>
      <c r="B19" s="88"/>
      <c r="C19" s="12">
        <v>1.2</v>
      </c>
      <c r="D19" s="118">
        <f t="shared" si="8"/>
        <v>1.2</v>
      </c>
      <c r="E19" s="98">
        <f t="shared" si="9"/>
        <v>2.6900401264318861</v>
      </c>
      <c r="F19" s="98">
        <f t="shared" si="0"/>
        <v>1.444940816875518</v>
      </c>
      <c r="G19" s="98">
        <f t="shared" si="1"/>
        <v>0.6445736489999998</v>
      </c>
      <c r="H19" s="98">
        <f t="shared" si="2"/>
        <v>0.53714470749999987</v>
      </c>
      <c r="I19" s="98">
        <f t="shared" si="3"/>
        <v>0.6445736489999998</v>
      </c>
      <c r="J19" s="98">
        <f t="shared" si="4"/>
        <v>0.53714470749999987</v>
      </c>
      <c r="K19" s="97">
        <f t="shared" si="10"/>
        <v>0.6</v>
      </c>
      <c r="L19" s="120">
        <f t="shared" si="11"/>
        <v>0.6</v>
      </c>
      <c r="M19" s="98">
        <f t="shared" si="12"/>
        <v>0.06</v>
      </c>
      <c r="N19" s="98">
        <f t="shared" si="5"/>
        <v>0.42</v>
      </c>
      <c r="O19" s="98">
        <f t="shared" si="6"/>
        <v>0.12</v>
      </c>
      <c r="P19" s="119">
        <f t="shared" si="13"/>
        <v>1.9260686399999998</v>
      </c>
      <c r="Q19" s="119">
        <f t="shared" si="14"/>
        <v>13.48248048</v>
      </c>
      <c r="R19" s="119">
        <f t="shared" si="15"/>
        <v>13.450199999999999</v>
      </c>
      <c r="S19" s="119">
        <f t="shared" si="16"/>
        <v>28.858749119999999</v>
      </c>
      <c r="T19" s="124">
        <f t="shared" si="17"/>
        <v>1.9260686399999998</v>
      </c>
      <c r="U19" s="124">
        <f t="shared" si="18"/>
        <v>13.48248048</v>
      </c>
      <c r="V19" s="124">
        <f t="shared" si="19"/>
        <v>13.450199999999999</v>
      </c>
      <c r="W19" s="124">
        <f t="shared" si="20"/>
        <v>28.858749119999999</v>
      </c>
    </row>
    <row r="20" spans="1:23" x14ac:dyDescent="0.25">
      <c r="A20" s="97" t="s">
        <v>352</v>
      </c>
      <c r="B20" s="88" t="s">
        <v>405</v>
      </c>
      <c r="C20">
        <v>6.22</v>
      </c>
      <c r="D20" s="118">
        <f t="shared" si="8"/>
        <v>6.22</v>
      </c>
      <c r="E20" s="98">
        <f t="shared" si="9"/>
        <v>13.943374655338609</v>
      </c>
      <c r="F20" s="98">
        <f t="shared" si="0"/>
        <v>2.2349249008047698</v>
      </c>
      <c r="G20" s="98">
        <f t="shared" si="1"/>
        <v>0.99697764899999974</v>
      </c>
      <c r="H20" s="98">
        <f t="shared" si="2"/>
        <v>0.16028579565916395</v>
      </c>
      <c r="I20" s="98">
        <f t="shared" si="3"/>
        <v>0.99697764899999974</v>
      </c>
      <c r="J20" s="98">
        <f t="shared" si="4"/>
        <v>0.16028579565916395</v>
      </c>
      <c r="K20" s="97">
        <f t="shared" si="10"/>
        <v>3.11</v>
      </c>
      <c r="L20" s="120">
        <f t="shared" si="11"/>
        <v>0.99697764899999974</v>
      </c>
      <c r="M20" s="98">
        <f t="shared" si="12"/>
        <v>9.9697764899999985E-2</v>
      </c>
      <c r="N20" s="98">
        <f t="shared" si="5"/>
        <v>0.69788435429999973</v>
      </c>
      <c r="O20" s="98">
        <f t="shared" si="6"/>
        <v>0.19939552979999997</v>
      </c>
      <c r="P20" s="119">
        <f t="shared" si="13"/>
        <v>3.2004123075330448</v>
      </c>
      <c r="Q20" s="119">
        <f t="shared" si="14"/>
        <v>22.402886152731309</v>
      </c>
      <c r="R20" s="119">
        <f t="shared" si="15"/>
        <v>22.349247957632997</v>
      </c>
      <c r="S20" s="119">
        <f t="shared" si="16"/>
        <v>47.952546417897352</v>
      </c>
      <c r="T20" s="124">
        <f t="shared" si="17"/>
        <v>3.2004123075330448</v>
      </c>
      <c r="U20" s="124">
        <f t="shared" si="18"/>
        <v>22.402886152731309</v>
      </c>
      <c r="V20" s="124">
        <f t="shared" si="19"/>
        <v>22.349247957632997</v>
      </c>
      <c r="W20" s="124">
        <f t="shared" si="20"/>
        <v>47.952546417897352</v>
      </c>
    </row>
    <row r="21" spans="1:23" x14ac:dyDescent="0.25">
      <c r="A21" s="97" t="s">
        <v>353</v>
      </c>
      <c r="B21" s="88"/>
      <c r="C21">
        <v>17.93</v>
      </c>
      <c r="D21" s="118">
        <f t="shared" si="8"/>
        <v>17.93</v>
      </c>
      <c r="E21" s="98">
        <f t="shared" si="9"/>
        <v>40.193682889103094</v>
      </c>
      <c r="F21" s="98">
        <f t="shared" si="0"/>
        <v>4.0776965388150366</v>
      </c>
      <c r="G21" s="98">
        <f t="shared" si="1"/>
        <v>1.8190196489999997</v>
      </c>
      <c r="H21" s="98">
        <f t="shared" si="2"/>
        <v>0.10145117953151142</v>
      </c>
      <c r="I21" s="98">
        <f t="shared" si="3"/>
        <v>1.8190196489999997</v>
      </c>
      <c r="J21" s="98">
        <f t="shared" si="4"/>
        <v>0.10145117953151142</v>
      </c>
      <c r="K21" s="97">
        <f t="shared" si="10"/>
        <v>8.9649999999999999</v>
      </c>
      <c r="L21" s="120">
        <f t="shared" si="11"/>
        <v>1.8190196489999997</v>
      </c>
      <c r="M21" s="98">
        <f t="shared" si="12"/>
        <v>0.18190196489999999</v>
      </c>
      <c r="N21" s="98">
        <f t="shared" si="5"/>
        <v>1.2733137542999997</v>
      </c>
      <c r="O21" s="98">
        <f t="shared" si="6"/>
        <v>0.36380392979999998</v>
      </c>
      <c r="P21" s="119">
        <f t="shared" si="13"/>
        <v>5.8392611691378447</v>
      </c>
      <c r="Q21" s="119">
        <f t="shared" si="14"/>
        <v>40.874828183964901</v>
      </c>
      <c r="R21" s="119">
        <f t="shared" si="15"/>
        <v>40.776963471632989</v>
      </c>
      <c r="S21" s="119">
        <f t="shared" si="16"/>
        <v>87.491052824735732</v>
      </c>
      <c r="T21" s="124">
        <f t="shared" si="17"/>
        <v>5.8392611691378447</v>
      </c>
      <c r="U21" s="124">
        <f t="shared" si="18"/>
        <v>40.874828183964901</v>
      </c>
      <c r="V21" s="124">
        <f t="shared" si="19"/>
        <v>40.776963471632989</v>
      </c>
      <c r="W21" s="124">
        <f t="shared" si="20"/>
        <v>87.491052824735732</v>
      </c>
    </row>
    <row r="22" spans="1:23" x14ac:dyDescent="0.25">
      <c r="A22" s="97" t="s">
        <v>354</v>
      </c>
      <c r="B22" s="88"/>
      <c r="C22">
        <v>33.69</v>
      </c>
      <c r="D22" s="118">
        <f t="shared" si="8"/>
        <v>33.69</v>
      </c>
      <c r="E22" s="98">
        <f t="shared" si="9"/>
        <v>75.522876549575201</v>
      </c>
      <c r="F22" s="98">
        <f t="shared" si="0"/>
        <v>6.5578059337801786</v>
      </c>
      <c r="G22" s="98">
        <f t="shared" si="1"/>
        <v>2.9253716489999997</v>
      </c>
      <c r="H22" s="98">
        <f t="shared" si="2"/>
        <v>8.6832046571682989E-2</v>
      </c>
      <c r="I22" s="98">
        <f t="shared" si="3"/>
        <v>2.9253716489999997</v>
      </c>
      <c r="J22" s="98">
        <f t="shared" si="4"/>
        <v>8.6832046571682989E-2</v>
      </c>
      <c r="K22" s="97">
        <f t="shared" si="10"/>
        <v>16.844999999999999</v>
      </c>
      <c r="L22" s="120">
        <f t="shared" si="11"/>
        <v>2.9253716489999997</v>
      </c>
      <c r="M22" s="98">
        <f t="shared" si="12"/>
        <v>0.29253716489999998</v>
      </c>
      <c r="N22" s="98">
        <f t="shared" si="5"/>
        <v>2.0477601542999997</v>
      </c>
      <c r="O22" s="98">
        <f t="shared" si="6"/>
        <v>0.58507432979999996</v>
      </c>
      <c r="P22" s="119">
        <f t="shared" si="13"/>
        <v>9.3907776558066427</v>
      </c>
      <c r="Q22" s="119">
        <f t="shared" si="14"/>
        <v>65.735443590646497</v>
      </c>
      <c r="R22" s="119">
        <f t="shared" si="15"/>
        <v>65.578056255632987</v>
      </c>
      <c r="S22" s="119">
        <f t="shared" si="16"/>
        <v>140.70427750208614</v>
      </c>
      <c r="T22" s="124">
        <f t="shared" si="17"/>
        <v>9.3907776558066427</v>
      </c>
      <c r="U22" s="124">
        <f t="shared" si="18"/>
        <v>65.735443590646497</v>
      </c>
      <c r="V22" s="124">
        <f t="shared" si="19"/>
        <v>65.578056255632987</v>
      </c>
      <c r="W22" s="124">
        <f t="shared" si="20"/>
        <v>140.70427750208614</v>
      </c>
    </row>
    <row r="23" spans="1:23" x14ac:dyDescent="0.25">
      <c r="A23" s="97" t="s">
        <v>355</v>
      </c>
      <c r="B23" s="88"/>
      <c r="C23" s="12">
        <v>7.92</v>
      </c>
      <c r="D23" s="118">
        <f t="shared" si="8"/>
        <v>7.92</v>
      </c>
      <c r="E23" s="98">
        <f t="shared" si="9"/>
        <v>17.754264834450449</v>
      </c>
      <c r="F23" s="98">
        <f t="shared" si="0"/>
        <v>2.5024493913784216</v>
      </c>
      <c r="G23" s="98">
        <f t="shared" si="1"/>
        <v>1.116317649</v>
      </c>
      <c r="H23" s="98">
        <f t="shared" si="2"/>
        <v>0.1409491981060606</v>
      </c>
      <c r="I23" s="98">
        <f t="shared" si="3"/>
        <v>1.116317649</v>
      </c>
      <c r="J23" s="98">
        <f t="shared" si="4"/>
        <v>0.1409491981060606</v>
      </c>
      <c r="K23" s="97">
        <f t="shared" si="10"/>
        <v>3.96</v>
      </c>
      <c r="L23" s="120">
        <f t="shared" si="11"/>
        <v>1.116317649</v>
      </c>
      <c r="M23" s="98">
        <f t="shared" si="12"/>
        <v>0.1116317649</v>
      </c>
      <c r="N23" s="98">
        <f t="shared" si="5"/>
        <v>0.78142235429999995</v>
      </c>
      <c r="O23" s="98">
        <f t="shared" si="6"/>
        <v>0.2232635298</v>
      </c>
      <c r="P23" s="119">
        <f t="shared" si="13"/>
        <v>3.5835073600290452</v>
      </c>
      <c r="Q23" s="119">
        <f t="shared" si="14"/>
        <v>25.084551520203313</v>
      </c>
      <c r="R23" s="119">
        <f t="shared" si="15"/>
        <v>25.024492737632997</v>
      </c>
      <c r="S23" s="119">
        <f t="shared" si="16"/>
        <v>53.692551617865355</v>
      </c>
      <c r="T23" s="124">
        <f t="shared" si="17"/>
        <v>3.5835073600290452</v>
      </c>
      <c r="U23" s="124">
        <f t="shared" si="18"/>
        <v>25.084551520203313</v>
      </c>
      <c r="V23" s="124">
        <f t="shared" si="19"/>
        <v>25.024492737632997</v>
      </c>
      <c r="W23" s="124">
        <f t="shared" si="20"/>
        <v>53.692551617865355</v>
      </c>
    </row>
    <row r="24" spans="1:23" x14ac:dyDescent="0.25">
      <c r="A24" s="97" t="s">
        <v>356</v>
      </c>
      <c r="B24" s="88"/>
      <c r="C24" s="12">
        <v>7.31</v>
      </c>
      <c r="D24" s="118">
        <f t="shared" si="8"/>
        <v>7.31</v>
      </c>
      <c r="E24" s="98">
        <f t="shared" si="9"/>
        <v>16.386827770180904</v>
      </c>
      <c r="F24" s="98">
        <f t="shared" si="0"/>
        <v>2.4064553094666996</v>
      </c>
      <c r="G24" s="98">
        <f t="shared" si="1"/>
        <v>1.0734956490000001</v>
      </c>
      <c r="H24" s="98">
        <f t="shared" si="2"/>
        <v>0.14685302995896035</v>
      </c>
      <c r="I24" s="98">
        <f t="shared" si="3"/>
        <v>1.0734956490000001</v>
      </c>
      <c r="J24" s="98">
        <f t="shared" si="4"/>
        <v>0.14685302995896035</v>
      </c>
      <c r="K24" s="97">
        <f t="shared" si="10"/>
        <v>3.6549999999999998</v>
      </c>
      <c r="L24" s="120">
        <f t="shared" si="11"/>
        <v>1.0734956490000001</v>
      </c>
      <c r="M24" s="98">
        <f t="shared" si="12"/>
        <v>0.10734956490000001</v>
      </c>
      <c r="N24" s="98">
        <f t="shared" si="5"/>
        <v>0.75144695429999997</v>
      </c>
      <c r="O24" s="98">
        <f t="shared" si="6"/>
        <v>0.21469912980000003</v>
      </c>
      <c r="P24" s="119">
        <f t="shared" si="13"/>
        <v>3.4460438411922456</v>
      </c>
      <c r="Q24" s="119">
        <f t="shared" si="14"/>
        <v>24.122306888345719</v>
      </c>
      <c r="R24" s="119">
        <f t="shared" si="15"/>
        <v>24.064551963633001</v>
      </c>
      <c r="S24" s="119">
        <f t="shared" si="16"/>
        <v>51.632902693170962</v>
      </c>
      <c r="T24" s="124">
        <f t="shared" si="17"/>
        <v>3.4460438411922456</v>
      </c>
      <c r="U24" s="124">
        <f t="shared" si="18"/>
        <v>24.122306888345719</v>
      </c>
      <c r="V24" s="124">
        <f t="shared" si="19"/>
        <v>24.064551963633001</v>
      </c>
      <c r="W24" s="124">
        <f t="shared" si="20"/>
        <v>51.632902693170962</v>
      </c>
    </row>
    <row r="25" spans="1:23" s="118" customFormat="1" x14ac:dyDescent="0.25">
      <c r="A25" s="98" t="s">
        <v>358</v>
      </c>
      <c r="B25" s="88" t="s">
        <v>405</v>
      </c>
      <c r="C25">
        <v>2.2999999999999998</v>
      </c>
      <c r="D25" s="118">
        <f t="shared" si="8"/>
        <v>2.2999999999999998</v>
      </c>
      <c r="E25" s="120">
        <f t="shared" si="9"/>
        <v>5.1559102423277814</v>
      </c>
      <c r="F25" s="120">
        <f t="shared" si="0"/>
        <v>1.6180448990114102</v>
      </c>
      <c r="G25" s="120">
        <f t="shared" si="1"/>
        <v>0.72179364899999998</v>
      </c>
      <c r="H25" s="120">
        <f t="shared" si="2"/>
        <v>0.31382332565217391</v>
      </c>
      <c r="I25" s="120">
        <f t="shared" si="3"/>
        <v>0.72179364899999998</v>
      </c>
      <c r="J25" s="120">
        <f t="shared" si="4"/>
        <v>0.31382332565217391</v>
      </c>
      <c r="K25" s="118">
        <f t="shared" si="10"/>
        <v>1.1499999999999999</v>
      </c>
      <c r="L25" s="120">
        <f t="shared" si="11"/>
        <v>0.72179364899999998</v>
      </c>
      <c r="M25" s="120">
        <f t="shared" si="12"/>
        <v>7.2179364900000001E-2</v>
      </c>
      <c r="N25" s="120">
        <f t="shared" si="5"/>
        <v>0.50525555429999991</v>
      </c>
      <c r="O25" s="120">
        <f t="shared" si="6"/>
        <v>0.1443587298</v>
      </c>
      <c r="P25" s="119">
        <f t="shared" si="13"/>
        <v>2.3170401864834451</v>
      </c>
      <c r="Q25" s="119">
        <f t="shared" si="14"/>
        <v>16.219281305384115</v>
      </c>
      <c r="R25" s="119">
        <f t="shared" si="15"/>
        <v>16.180448229633001</v>
      </c>
      <c r="S25" s="119">
        <f t="shared" si="16"/>
        <v>34.716769721500562</v>
      </c>
      <c r="T25" s="124">
        <f t="shared" si="17"/>
        <v>2.3170401864834451</v>
      </c>
      <c r="U25" s="124">
        <f t="shared" si="18"/>
        <v>16.219281305384115</v>
      </c>
      <c r="V25" s="124">
        <f t="shared" si="19"/>
        <v>16.180448229633001</v>
      </c>
      <c r="W25" s="124">
        <f t="shared" si="20"/>
        <v>34.716769721500562</v>
      </c>
    </row>
    <row r="26" spans="1:23" x14ac:dyDescent="0.25">
      <c r="A26" s="98" t="s">
        <v>359</v>
      </c>
      <c r="B26" s="98"/>
      <c r="C26">
        <v>3.45</v>
      </c>
      <c r="D26" s="118">
        <f t="shared" si="8"/>
        <v>3.45</v>
      </c>
      <c r="E26" s="98">
        <f t="shared" si="9"/>
        <v>7.733865363491673</v>
      </c>
      <c r="F26" s="98">
        <f t="shared" si="0"/>
        <v>1.7990173485171155</v>
      </c>
      <c r="G26" s="98">
        <f t="shared" si="1"/>
        <v>0.80252364900000006</v>
      </c>
      <c r="H26" s="98">
        <f t="shared" si="2"/>
        <v>0.2326155504347826</v>
      </c>
      <c r="I26" s="98">
        <f t="shared" si="3"/>
        <v>0.80252364900000006</v>
      </c>
      <c r="J26" s="98">
        <f t="shared" si="4"/>
        <v>0.2326155504347826</v>
      </c>
      <c r="K26" s="97">
        <f t="shared" si="10"/>
        <v>1.7250000000000001</v>
      </c>
      <c r="L26" s="120">
        <f t="shared" si="11"/>
        <v>0.80252364900000006</v>
      </c>
      <c r="M26" s="98">
        <f t="shared" si="12"/>
        <v>8.0252364900000012E-2</v>
      </c>
      <c r="N26" s="98">
        <f t="shared" si="5"/>
        <v>0.5617665543</v>
      </c>
      <c r="O26" s="98">
        <f t="shared" si="6"/>
        <v>0.16050472980000002</v>
      </c>
      <c r="P26" s="119">
        <f t="shared" si="13"/>
        <v>2.5761927219954459</v>
      </c>
      <c r="Q26" s="119">
        <f t="shared" si="14"/>
        <v>18.03334905396812</v>
      </c>
      <c r="R26" s="119">
        <f t="shared" si="15"/>
        <v>17.990172639633002</v>
      </c>
      <c r="S26" s="119">
        <f t="shared" si="16"/>
        <v>38.599714415596566</v>
      </c>
      <c r="T26" s="124">
        <f t="shared" si="17"/>
        <v>2.5761927219954459</v>
      </c>
      <c r="U26" s="124">
        <f t="shared" si="18"/>
        <v>18.03334905396812</v>
      </c>
      <c r="V26" s="124">
        <f t="shared" si="19"/>
        <v>17.990172639633002</v>
      </c>
      <c r="W26" s="124">
        <f t="shared" si="20"/>
        <v>38.599714415596566</v>
      </c>
    </row>
    <row r="27" spans="1:23" x14ac:dyDescent="0.25">
      <c r="A27" s="98" t="s">
        <v>360</v>
      </c>
      <c r="B27" s="98"/>
      <c r="C27">
        <v>7.75</v>
      </c>
      <c r="D27" s="118">
        <f t="shared" si="8"/>
        <v>7.75</v>
      </c>
      <c r="E27" s="98">
        <f t="shared" si="9"/>
        <v>17.373175816539263</v>
      </c>
      <c r="F27" s="98">
        <f t="shared" si="0"/>
        <v>2.475696942321056</v>
      </c>
      <c r="G27" s="98">
        <f t="shared" si="1"/>
        <v>1.1043836489999999</v>
      </c>
      <c r="H27" s="98">
        <f t="shared" si="2"/>
        <v>0.14250111599999998</v>
      </c>
      <c r="I27" s="98">
        <f t="shared" si="3"/>
        <v>1.1043836489999999</v>
      </c>
      <c r="J27" s="98">
        <f t="shared" si="4"/>
        <v>0.14250111599999998</v>
      </c>
      <c r="K27" s="97">
        <f t="shared" si="10"/>
        <v>3.875</v>
      </c>
      <c r="L27" s="120">
        <f t="shared" si="11"/>
        <v>1.1043836489999999</v>
      </c>
      <c r="M27" s="98">
        <f t="shared" si="12"/>
        <v>0.11043836489999999</v>
      </c>
      <c r="N27" s="98">
        <f t="shared" si="5"/>
        <v>0.77306855429999988</v>
      </c>
      <c r="O27" s="98">
        <f t="shared" si="6"/>
        <v>0.22087672979999998</v>
      </c>
      <c r="P27" s="119">
        <f t="shared" si="13"/>
        <v>3.5451978547794449</v>
      </c>
      <c r="Q27" s="119">
        <f t="shared" si="14"/>
        <v>24.816384983456111</v>
      </c>
      <c r="R27" s="119">
        <f t="shared" si="15"/>
        <v>24.756968259632995</v>
      </c>
      <c r="S27" s="119">
        <f t="shared" si="16"/>
        <v>53.118551097868547</v>
      </c>
      <c r="T27" s="124">
        <f t="shared" si="17"/>
        <v>3.5451978547794449</v>
      </c>
      <c r="U27" s="124">
        <f t="shared" si="18"/>
        <v>24.816384983456111</v>
      </c>
      <c r="V27" s="124">
        <f t="shared" si="19"/>
        <v>24.756968259632995</v>
      </c>
      <c r="W27" s="124">
        <f t="shared" si="20"/>
        <v>53.118551097868547</v>
      </c>
    </row>
    <row r="28" spans="1:23" x14ac:dyDescent="0.25">
      <c r="A28" s="98" t="s">
        <v>361</v>
      </c>
      <c r="B28" s="98"/>
      <c r="C28" s="12">
        <v>0.8</v>
      </c>
      <c r="D28" s="118">
        <f t="shared" si="8"/>
        <v>0.8</v>
      </c>
      <c r="E28" s="98">
        <f t="shared" si="9"/>
        <v>1.793360084287924</v>
      </c>
      <c r="F28" s="98">
        <f t="shared" si="0"/>
        <v>1.3819938779170122</v>
      </c>
      <c r="G28" s="98">
        <f t="shared" si="1"/>
        <v>0.61649364899999992</v>
      </c>
      <c r="H28" s="98">
        <f t="shared" si="2"/>
        <v>0.77061706124999985</v>
      </c>
      <c r="I28" s="98">
        <f t="shared" si="3"/>
        <v>0.61649364899999992</v>
      </c>
      <c r="J28" s="98">
        <f t="shared" si="4"/>
        <v>0.77061706124999985</v>
      </c>
      <c r="K28" s="97">
        <f t="shared" si="10"/>
        <v>0.4</v>
      </c>
      <c r="L28" s="120">
        <f t="shared" si="11"/>
        <v>0.4</v>
      </c>
      <c r="M28" s="98">
        <f t="shared" si="12"/>
        <v>4.0000000000000008E-2</v>
      </c>
      <c r="N28" s="98">
        <f t="shared" si="5"/>
        <v>0.27999999999999997</v>
      </c>
      <c r="O28" s="98">
        <f t="shared" si="6"/>
        <v>8.0000000000000016E-2</v>
      </c>
      <c r="P28" s="119">
        <f t="shared" si="13"/>
        <v>1.2840457600000001</v>
      </c>
      <c r="Q28" s="119">
        <f t="shared" si="14"/>
        <v>8.9883203199999997</v>
      </c>
      <c r="R28" s="119">
        <f t="shared" si="15"/>
        <v>8.966800000000001</v>
      </c>
      <c r="S28" s="119">
        <f t="shared" si="16"/>
        <v>19.23916608</v>
      </c>
      <c r="T28" s="124">
        <f t="shared" si="17"/>
        <v>1.2840457600000001</v>
      </c>
      <c r="U28" s="124">
        <f t="shared" si="18"/>
        <v>8.9883203199999997</v>
      </c>
      <c r="V28" s="124">
        <f t="shared" si="19"/>
        <v>8.966800000000001</v>
      </c>
      <c r="W28" s="124">
        <f t="shared" si="20"/>
        <v>19.23916608</v>
      </c>
    </row>
    <row r="29" spans="1:23" x14ac:dyDescent="0.25">
      <c r="A29" s="98" t="s">
        <v>362</v>
      </c>
      <c r="B29" s="98"/>
      <c r="C29" s="12">
        <v>1.2</v>
      </c>
      <c r="D29" s="118">
        <f t="shared" si="8"/>
        <v>1.2</v>
      </c>
      <c r="E29" s="98">
        <f t="shared" si="9"/>
        <v>2.6900401264318861</v>
      </c>
      <c r="F29" s="98">
        <f t="shared" si="0"/>
        <v>1.444940816875518</v>
      </c>
      <c r="G29" s="98">
        <f t="shared" si="1"/>
        <v>0.6445736489999998</v>
      </c>
      <c r="H29" s="98">
        <f t="shared" si="2"/>
        <v>0.53714470749999987</v>
      </c>
      <c r="I29" s="98">
        <f t="shared" si="3"/>
        <v>0.6445736489999998</v>
      </c>
      <c r="J29" s="98">
        <f t="shared" si="4"/>
        <v>0.53714470749999987</v>
      </c>
      <c r="K29" s="97">
        <f t="shared" si="10"/>
        <v>0.6</v>
      </c>
      <c r="L29" s="120">
        <f t="shared" si="11"/>
        <v>0.6</v>
      </c>
      <c r="M29" s="98">
        <f t="shared" si="12"/>
        <v>0.06</v>
      </c>
      <c r="N29" s="98">
        <f t="shared" si="5"/>
        <v>0.42</v>
      </c>
      <c r="O29" s="98">
        <f t="shared" si="6"/>
        <v>0.12</v>
      </c>
      <c r="P29" s="119">
        <f t="shared" si="13"/>
        <v>1.9260686399999998</v>
      </c>
      <c r="Q29" s="119">
        <f t="shared" si="14"/>
        <v>13.48248048</v>
      </c>
      <c r="R29" s="119">
        <f t="shared" si="15"/>
        <v>13.450199999999999</v>
      </c>
      <c r="S29" s="119">
        <f t="shared" si="16"/>
        <v>28.858749119999999</v>
      </c>
      <c r="T29" s="124">
        <f t="shared" si="17"/>
        <v>1.9260686399999998</v>
      </c>
      <c r="U29" s="124">
        <f t="shared" si="18"/>
        <v>13.48248048</v>
      </c>
      <c r="V29" s="124">
        <f t="shared" si="19"/>
        <v>13.450199999999999</v>
      </c>
      <c r="W29" s="124">
        <f t="shared" si="20"/>
        <v>28.858749119999999</v>
      </c>
    </row>
    <row r="30" spans="1:23" x14ac:dyDescent="0.25">
      <c r="A30" s="98" t="s">
        <v>363</v>
      </c>
      <c r="B30" s="98" t="s">
        <v>406</v>
      </c>
      <c r="C30">
        <v>25.56</v>
      </c>
      <c r="D30" s="118"/>
      <c r="E30" s="98">
        <f t="shared" si="9"/>
        <v>0</v>
      </c>
      <c r="F30" s="98">
        <f t="shared" si="0"/>
        <v>1.2560999999999998</v>
      </c>
      <c r="G30" s="98">
        <f t="shared" si="1"/>
        <v>0.56033364899999993</v>
      </c>
      <c r="H30" s="98">
        <f t="shared" si="2"/>
        <v>0</v>
      </c>
      <c r="I30" s="98">
        <f t="shared" si="3"/>
        <v>0</v>
      </c>
      <c r="J30" s="98">
        <f t="shared" si="4"/>
        <v>0</v>
      </c>
      <c r="K30" s="97">
        <f t="shared" si="10"/>
        <v>0</v>
      </c>
      <c r="L30" s="120">
        <f t="shared" si="11"/>
        <v>0</v>
      </c>
      <c r="M30" s="98">
        <f t="shared" si="12"/>
        <v>0</v>
      </c>
      <c r="N30" s="98">
        <f t="shared" si="5"/>
        <v>0</v>
      </c>
      <c r="O30" s="98">
        <f t="shared" si="6"/>
        <v>0</v>
      </c>
      <c r="S30" s="119"/>
      <c r="T30" s="124">
        <f t="shared" si="17"/>
        <v>18.665297050730992</v>
      </c>
      <c r="U30" s="124">
        <f t="shared" si="18"/>
        <v>241.52051522453513</v>
      </c>
      <c r="V30" s="124">
        <f t="shared" si="19"/>
        <v>135.94535361056805</v>
      </c>
      <c r="W30" s="124">
        <f t="shared" si="20"/>
        <v>396.13116588583421</v>
      </c>
    </row>
    <row r="31" spans="1:23" x14ac:dyDescent="0.25">
      <c r="A31" s="98" t="s">
        <v>364</v>
      </c>
      <c r="B31" s="98"/>
      <c r="C31">
        <v>58.72</v>
      </c>
      <c r="D31" s="118"/>
      <c r="E31" s="98">
        <f t="shared" si="9"/>
        <v>0</v>
      </c>
      <c r="F31" s="98">
        <f t="shared" si="0"/>
        <v>1.2560999999999998</v>
      </c>
      <c r="G31" s="98">
        <f t="shared" si="1"/>
        <v>0.56033364899999993</v>
      </c>
      <c r="H31" s="98">
        <f t="shared" si="2"/>
        <v>0</v>
      </c>
      <c r="I31" s="98">
        <f t="shared" si="3"/>
        <v>0</v>
      </c>
      <c r="J31" s="98">
        <f t="shared" si="4"/>
        <v>0</v>
      </c>
      <c r="K31" s="97">
        <f t="shared" si="10"/>
        <v>0</v>
      </c>
      <c r="L31" s="120">
        <f t="shared" si="11"/>
        <v>0</v>
      </c>
      <c r="M31" s="98">
        <f t="shared" si="12"/>
        <v>0</v>
      </c>
      <c r="N31" s="98">
        <f t="shared" si="5"/>
        <v>0</v>
      </c>
      <c r="O31" s="98">
        <f t="shared" si="6"/>
        <v>0</v>
      </c>
      <c r="S31" s="119"/>
      <c r="T31" s="124">
        <f t="shared" si="17"/>
        <v>48.058611477245144</v>
      </c>
      <c r="U31" s="124">
        <f t="shared" si="18"/>
        <v>621.85673088473209</v>
      </c>
      <c r="V31" s="124">
        <f t="shared" si="19"/>
        <v>350.02630354876288</v>
      </c>
      <c r="W31" s="124">
        <f t="shared" si="20"/>
        <v>1019.9416459107401</v>
      </c>
    </row>
    <row r="32" spans="1:23" x14ac:dyDescent="0.25">
      <c r="A32" s="98" t="s">
        <v>365</v>
      </c>
      <c r="B32" s="98"/>
      <c r="C32">
        <v>86.26</v>
      </c>
      <c r="D32" s="118"/>
      <c r="E32" s="98">
        <f t="shared" si="9"/>
        <v>0</v>
      </c>
      <c r="F32" s="98">
        <f t="shared" si="0"/>
        <v>1.2560999999999998</v>
      </c>
      <c r="G32" s="98">
        <f t="shared" si="1"/>
        <v>0.56033364899999993</v>
      </c>
      <c r="H32" s="98">
        <f t="shared" si="2"/>
        <v>0</v>
      </c>
      <c r="I32" s="98">
        <f t="shared" si="3"/>
        <v>0</v>
      </c>
      <c r="J32" s="98">
        <f t="shared" si="4"/>
        <v>0</v>
      </c>
      <c r="K32" s="97">
        <f t="shared" si="10"/>
        <v>0</v>
      </c>
      <c r="L32" s="120">
        <f t="shared" si="11"/>
        <v>0</v>
      </c>
      <c r="M32" s="98">
        <f t="shared" si="12"/>
        <v>0</v>
      </c>
      <c r="N32" s="98">
        <f t="shared" si="5"/>
        <v>0</v>
      </c>
      <c r="O32" s="98">
        <f t="shared" si="6"/>
        <v>0</v>
      </c>
      <c r="S32" s="119"/>
      <c r="T32" s="124">
        <f t="shared" si="17"/>
        <v>72.470308681895332</v>
      </c>
      <c r="U32" s="124">
        <f t="shared" si="18"/>
        <v>937.73306922254346</v>
      </c>
      <c r="V32" s="124">
        <f t="shared" si="19"/>
        <v>527.82453519224566</v>
      </c>
      <c r="W32" s="124">
        <f t="shared" si="20"/>
        <v>1538.0279130966844</v>
      </c>
    </row>
    <row r="33" spans="1:36" x14ac:dyDescent="0.25">
      <c r="A33" s="98" t="s">
        <v>366</v>
      </c>
      <c r="B33" s="98"/>
      <c r="C33" s="12">
        <f>91.2 + 250.8</f>
        <v>342</v>
      </c>
      <c r="D33" s="118"/>
      <c r="E33" s="98">
        <f t="shared" si="9"/>
        <v>0</v>
      </c>
      <c r="F33" s="98">
        <f t="shared" si="0"/>
        <v>1.2560999999999998</v>
      </c>
      <c r="G33" s="98">
        <f t="shared" si="1"/>
        <v>0.56033364899999993</v>
      </c>
      <c r="H33" s="98">
        <f t="shared" si="2"/>
        <v>0</v>
      </c>
      <c r="I33" s="98">
        <f t="shared" si="3"/>
        <v>0</v>
      </c>
      <c r="J33" s="98">
        <f t="shared" si="4"/>
        <v>0</v>
      </c>
      <c r="K33" s="97">
        <f t="shared" si="10"/>
        <v>0</v>
      </c>
      <c r="L33" s="120">
        <f t="shared" si="11"/>
        <v>0</v>
      </c>
      <c r="M33" s="98">
        <f t="shared" si="12"/>
        <v>0</v>
      </c>
      <c r="N33" s="98">
        <f t="shared" si="5"/>
        <v>0</v>
      </c>
      <c r="O33" s="98">
        <f t="shared" si="6"/>
        <v>0</v>
      </c>
      <c r="S33" s="119"/>
      <c r="T33" s="124">
        <f>P33+P72</f>
        <v>526.31305109999994</v>
      </c>
      <c r="U33" s="124">
        <f>Q33+Q72</f>
        <v>6810.253216199998</v>
      </c>
      <c r="V33" s="124">
        <f>R33+R72</f>
        <v>3833.3070000000002</v>
      </c>
      <c r="W33" s="124">
        <f>S33+S72</f>
        <v>11169.873267299998</v>
      </c>
    </row>
    <row r="34" spans="1:36" x14ac:dyDescent="0.25">
      <c r="A34" s="98" t="s">
        <v>367</v>
      </c>
      <c r="B34" s="98"/>
      <c r="C34" s="12">
        <v>99.99</v>
      </c>
      <c r="D34" s="118"/>
      <c r="E34" s="98">
        <f t="shared" si="9"/>
        <v>0</v>
      </c>
      <c r="F34" s="98">
        <f t="shared" si="0"/>
        <v>1.2560999999999998</v>
      </c>
      <c r="G34" s="98">
        <f t="shared" si="1"/>
        <v>0.56033364899999993</v>
      </c>
      <c r="H34" s="98">
        <f t="shared" si="2"/>
        <v>0</v>
      </c>
      <c r="I34" s="98">
        <f t="shared" si="3"/>
        <v>0</v>
      </c>
      <c r="J34" s="98">
        <f t="shared" si="4"/>
        <v>0</v>
      </c>
      <c r="K34" s="97">
        <f t="shared" si="10"/>
        <v>0</v>
      </c>
      <c r="L34" s="120">
        <f t="shared" si="11"/>
        <v>0</v>
      </c>
      <c r="M34" s="98">
        <f t="shared" si="12"/>
        <v>0</v>
      </c>
      <c r="N34" s="98">
        <f t="shared" si="5"/>
        <v>0</v>
      </c>
      <c r="O34" s="98">
        <f t="shared" si="6"/>
        <v>0</v>
      </c>
      <c r="S34" s="119"/>
      <c r="T34" s="124">
        <f>P34+P73</f>
        <v>153.8773157295</v>
      </c>
      <c r="U34" s="124">
        <f>Q34+Q73</f>
        <v>1991.1029797889996</v>
      </c>
      <c r="V34" s="124">
        <f>R34+R73</f>
        <v>1120.7379149999999</v>
      </c>
      <c r="W34" s="124">
        <f>S34+S73</f>
        <v>3265.7182105184993</v>
      </c>
    </row>
    <row r="35" spans="1:36" s="118" customFormat="1" x14ac:dyDescent="0.25">
      <c r="A35" s="98" t="s">
        <v>371</v>
      </c>
      <c r="B35" s="98" t="s">
        <v>407</v>
      </c>
      <c r="C35">
        <v>4.55</v>
      </c>
      <c r="E35" s="120">
        <f t="shared" si="9"/>
        <v>0</v>
      </c>
      <c r="F35" s="120">
        <f t="shared" si="0"/>
        <v>1.2560999999999998</v>
      </c>
      <c r="G35" s="120">
        <f t="shared" si="1"/>
        <v>0.56033364899999993</v>
      </c>
      <c r="H35" s="120">
        <f t="shared" si="2"/>
        <v>0</v>
      </c>
      <c r="I35" s="120">
        <f t="shared" si="3"/>
        <v>0</v>
      </c>
      <c r="J35" s="120">
        <f t="shared" si="4"/>
        <v>0</v>
      </c>
      <c r="K35" s="118">
        <f t="shared" si="10"/>
        <v>0</v>
      </c>
      <c r="L35" s="120">
        <f t="shared" si="11"/>
        <v>0</v>
      </c>
      <c r="M35" s="120">
        <f t="shared" si="12"/>
        <v>0</v>
      </c>
      <c r="N35" s="120">
        <f t="shared" si="5"/>
        <v>0</v>
      </c>
      <c r="O35" s="120">
        <f t="shared" si="6"/>
        <v>0</v>
      </c>
      <c r="S35" s="119"/>
      <c r="T35" s="124">
        <f>P35+P74</f>
        <v>4.18490380330949E-2</v>
      </c>
      <c r="U35" s="124">
        <f>Q35+Q74</f>
        <v>0.54150765454913607</v>
      </c>
      <c r="V35" s="124">
        <f>R35+R74</f>
        <v>0.30479998567439842</v>
      </c>
      <c r="W35" s="124">
        <f>S35+S74</f>
        <v>0.88815667825662947</v>
      </c>
    </row>
    <row r="36" spans="1:36" x14ac:dyDescent="0.25">
      <c r="A36" s="98" t="s">
        <v>372</v>
      </c>
      <c r="B36" s="98"/>
      <c r="C36">
        <v>10.65</v>
      </c>
      <c r="D36" s="118"/>
      <c r="E36" s="120">
        <f t="shared" ref="E36:E44" si="21">D36/$J$2</f>
        <v>0</v>
      </c>
      <c r="F36" s="120">
        <f t="shared" ref="F36:F44" si="22">$F$9+($G$9*E36)+($H$9*$D$11)</f>
        <v>1.2560999999999998</v>
      </c>
      <c r="G36" s="120">
        <f t="shared" ref="G36:G44" si="23">F36*$J$2</f>
        <v>0.56033364899999993</v>
      </c>
      <c r="H36" s="120">
        <f t="shared" ref="H36:H44" si="24">IF(E36=0,0,G36/D36)</f>
        <v>0</v>
      </c>
      <c r="I36" s="120">
        <f t="shared" ref="I36:I44" si="25">IF(G36&lt;=0,0,IF(G36&gt;D36,D36,G36))</f>
        <v>0</v>
      </c>
      <c r="J36" s="120">
        <f t="shared" ref="J36:J44" si="26">IF(I36=0,0,I36/D36)</f>
        <v>0</v>
      </c>
      <c r="K36" s="118">
        <f t="shared" ref="K36:K44" si="27">D36*$G$4</f>
        <v>0</v>
      </c>
      <c r="L36" s="120">
        <f t="shared" ref="L36:L44" si="28">IF(K36&gt;=I36,I36,IF(K36&lt;I36,K36))</f>
        <v>0</v>
      </c>
      <c r="M36" s="120">
        <f t="shared" si="12"/>
        <v>0</v>
      </c>
      <c r="N36" s="120">
        <f t="shared" si="5"/>
        <v>0</v>
      </c>
      <c r="O36" s="120">
        <f t="shared" si="6"/>
        <v>0</v>
      </c>
      <c r="P36" s="118"/>
      <c r="S36" s="119"/>
      <c r="T36" s="124">
        <f>P36+P75</f>
        <v>5.4489424638996926</v>
      </c>
      <c r="U36" s="124">
        <f>Q36+Q75</f>
        <v>70.506854926177638</v>
      </c>
      <c r="V36" s="124">
        <f>R36+R75</f>
        <v>39.6863981347392</v>
      </c>
      <c r="W36" s="124">
        <f>S36+S75</f>
        <v>115.64219552481654</v>
      </c>
    </row>
    <row r="37" spans="1:36" x14ac:dyDescent="0.25">
      <c r="A37" s="98" t="s">
        <v>373</v>
      </c>
      <c r="B37" s="98"/>
      <c r="C37">
        <v>21.45</v>
      </c>
      <c r="D37" s="118"/>
      <c r="E37" s="120">
        <f t="shared" si="21"/>
        <v>0</v>
      </c>
      <c r="F37" s="120">
        <f t="shared" si="22"/>
        <v>1.2560999999999998</v>
      </c>
      <c r="G37" s="120">
        <f t="shared" si="23"/>
        <v>0.56033364899999993</v>
      </c>
      <c r="H37" s="120">
        <f t="shared" si="24"/>
        <v>0</v>
      </c>
      <c r="I37" s="120">
        <f t="shared" si="25"/>
        <v>0</v>
      </c>
      <c r="J37" s="120">
        <f t="shared" si="26"/>
        <v>0</v>
      </c>
      <c r="K37" s="118">
        <f t="shared" si="27"/>
        <v>0</v>
      </c>
      <c r="L37" s="120">
        <f t="shared" si="28"/>
        <v>0</v>
      </c>
      <c r="M37" s="120">
        <f t="shared" si="12"/>
        <v>0</v>
      </c>
      <c r="N37" s="120">
        <f t="shared" si="5"/>
        <v>0</v>
      </c>
      <c r="O37" s="120">
        <f t="shared" si="6"/>
        <v>0</v>
      </c>
      <c r="P37" s="118"/>
      <c r="S37" s="119"/>
      <c r="T37" s="124">
        <f>P37+P76</f>
        <v>15.022157053958582</v>
      </c>
      <c r="U37" s="124">
        <f>Q37+Q76</f>
        <v>194.37992878414283</v>
      </c>
      <c r="V37" s="124">
        <f>R37+R76</f>
        <v>109.41119485767356</v>
      </c>
      <c r="W37" s="124">
        <f>S37+S76</f>
        <v>318.81328069577501</v>
      </c>
    </row>
    <row r="38" spans="1:36" x14ac:dyDescent="0.25">
      <c r="A38" s="98" t="s">
        <v>374</v>
      </c>
      <c r="B38" s="98"/>
      <c r="C38" s="12">
        <v>10.199999999999999</v>
      </c>
      <c r="D38" s="118"/>
      <c r="E38" s="120">
        <f t="shared" si="21"/>
        <v>0</v>
      </c>
      <c r="F38" s="120">
        <f t="shared" si="22"/>
        <v>1.2560999999999998</v>
      </c>
      <c r="G38" s="120">
        <f t="shared" si="23"/>
        <v>0.56033364899999993</v>
      </c>
      <c r="H38" s="120">
        <f t="shared" si="24"/>
        <v>0</v>
      </c>
      <c r="I38" s="120">
        <f t="shared" si="25"/>
        <v>0</v>
      </c>
      <c r="J38" s="120">
        <f t="shared" si="26"/>
        <v>0</v>
      </c>
      <c r="K38" s="118">
        <f t="shared" si="27"/>
        <v>0</v>
      </c>
      <c r="L38" s="120">
        <f t="shared" si="28"/>
        <v>0</v>
      </c>
      <c r="M38" s="120">
        <f t="shared" si="12"/>
        <v>0</v>
      </c>
      <c r="N38" s="120">
        <f t="shared" si="5"/>
        <v>0</v>
      </c>
      <c r="O38" s="120">
        <f t="shared" si="6"/>
        <v>0</v>
      </c>
      <c r="P38" s="118"/>
      <c r="S38" s="119"/>
      <c r="T38" s="124">
        <f>P38+P79</f>
        <v>15.697055909999998</v>
      </c>
      <c r="U38" s="124">
        <f>Q38+Q79</f>
        <v>203.11281521999996</v>
      </c>
      <c r="V38" s="124">
        <f>R38+R79</f>
        <v>114.32669999999999</v>
      </c>
      <c r="W38" s="124">
        <f>S38+S79</f>
        <v>333.13657112999994</v>
      </c>
    </row>
    <row r="39" spans="1:36" x14ac:dyDescent="0.25">
      <c r="A39" s="98" t="s">
        <v>375</v>
      </c>
      <c r="B39" s="98"/>
      <c r="C39" s="12">
        <v>7.31</v>
      </c>
      <c r="D39" s="118"/>
      <c r="E39" s="120">
        <f t="shared" si="21"/>
        <v>0</v>
      </c>
      <c r="F39" s="120">
        <f t="shared" si="22"/>
        <v>1.2560999999999998</v>
      </c>
      <c r="G39" s="120">
        <f t="shared" si="23"/>
        <v>0.56033364899999993</v>
      </c>
      <c r="H39" s="120">
        <f t="shared" si="24"/>
        <v>0</v>
      </c>
      <c r="I39" s="120">
        <f t="shared" si="25"/>
        <v>0</v>
      </c>
      <c r="J39" s="120">
        <f t="shared" si="26"/>
        <v>0</v>
      </c>
      <c r="K39" s="118">
        <f t="shared" si="27"/>
        <v>0</v>
      </c>
      <c r="L39" s="120">
        <f t="shared" si="28"/>
        <v>0</v>
      </c>
      <c r="M39" s="120">
        <f t="shared" si="12"/>
        <v>0</v>
      </c>
      <c r="N39" s="120">
        <f t="shared" si="5"/>
        <v>0</v>
      </c>
      <c r="O39" s="120">
        <f t="shared" si="6"/>
        <v>0</v>
      </c>
      <c r="P39" s="118"/>
      <c r="S39" s="119"/>
      <c r="T39" s="124">
        <f>P39+P80</f>
        <v>10.534116844469217</v>
      </c>
      <c r="U39" s="124">
        <f>Q39+Q80</f>
        <v>136.30671511932997</v>
      </c>
      <c r="V39" s="124">
        <f>R39+R80</f>
        <v>76.723356478289986</v>
      </c>
      <c r="W39" s="124">
        <f>S39+S80</f>
        <v>223.56418844208918</v>
      </c>
    </row>
    <row r="40" spans="1:36" x14ac:dyDescent="0.25">
      <c r="A40" s="98" t="s">
        <v>376</v>
      </c>
      <c r="B40" s="98" t="s">
        <v>408</v>
      </c>
      <c r="C40">
        <v>6.56</v>
      </c>
      <c r="D40" s="118"/>
      <c r="E40" s="120">
        <f t="shared" si="21"/>
        <v>0</v>
      </c>
      <c r="F40" s="120">
        <f t="shared" si="22"/>
        <v>1.2560999999999998</v>
      </c>
      <c r="G40" s="120">
        <f t="shared" si="23"/>
        <v>0.56033364899999993</v>
      </c>
      <c r="H40" s="120">
        <f t="shared" si="24"/>
        <v>0</v>
      </c>
      <c r="I40" s="120">
        <f t="shared" si="25"/>
        <v>0</v>
      </c>
      <c r="J40" s="120">
        <f t="shared" si="26"/>
        <v>0</v>
      </c>
      <c r="K40" s="118">
        <f t="shared" si="27"/>
        <v>0</v>
      </c>
      <c r="L40" s="120">
        <f t="shared" si="28"/>
        <v>0</v>
      </c>
      <c r="M40" s="120">
        <f t="shared" si="12"/>
        <v>0</v>
      </c>
      <c r="N40" s="120">
        <f t="shared" si="5"/>
        <v>0</v>
      </c>
      <c r="O40" s="120">
        <f t="shared" si="6"/>
        <v>0</v>
      </c>
      <c r="P40" s="118"/>
      <c r="S40" s="119"/>
      <c r="T40" s="124">
        <f>P40+P81</f>
        <v>1.8235306422940556</v>
      </c>
      <c r="U40" s="124">
        <f>Q40+Q81</f>
        <v>23.595663067003777</v>
      </c>
      <c r="V40" s="124">
        <f>R40+R81</f>
        <v>13.281359375776077</v>
      </c>
      <c r="W40" s="124">
        <f>S40+S81</f>
        <v>38.700553085073906</v>
      </c>
    </row>
    <row r="41" spans="1:36" x14ac:dyDescent="0.25">
      <c r="A41" s="98" t="s">
        <v>377</v>
      </c>
      <c r="B41" s="98"/>
      <c r="C41">
        <v>14.59</v>
      </c>
      <c r="D41" s="118"/>
      <c r="E41" s="120">
        <f t="shared" si="21"/>
        <v>0</v>
      </c>
      <c r="F41" s="120">
        <f t="shared" si="22"/>
        <v>1.2560999999999998</v>
      </c>
      <c r="G41" s="120">
        <f t="shared" si="23"/>
        <v>0.56033364899999993</v>
      </c>
      <c r="H41" s="120">
        <f t="shared" si="24"/>
        <v>0</v>
      </c>
      <c r="I41" s="120">
        <f t="shared" si="25"/>
        <v>0</v>
      </c>
      <c r="J41" s="120">
        <f t="shared" si="26"/>
        <v>0</v>
      </c>
      <c r="K41" s="118">
        <f t="shared" si="27"/>
        <v>0</v>
      </c>
      <c r="L41" s="120">
        <f t="shared" si="28"/>
        <v>0</v>
      </c>
      <c r="M41" s="120">
        <f t="shared" si="12"/>
        <v>0</v>
      </c>
      <c r="N41" s="120">
        <f t="shared" si="5"/>
        <v>0</v>
      </c>
      <c r="O41" s="120">
        <f t="shared" si="6"/>
        <v>0</v>
      </c>
      <c r="P41" s="118"/>
      <c r="S41" s="119"/>
      <c r="T41" s="124">
        <f>P41+P82</f>
        <v>8.9413929717545084</v>
      </c>
      <c r="U41" s="124">
        <f>Q41+Q82</f>
        <v>115.69758742621309</v>
      </c>
      <c r="V41" s="124">
        <f>R41+R82</f>
        <v>65.123036939217101</v>
      </c>
      <c r="W41" s="124">
        <f>S41+S82</f>
        <v>189.76201733718472</v>
      </c>
    </row>
    <row r="42" spans="1:36" x14ac:dyDescent="0.25">
      <c r="A42" s="98" t="s">
        <v>378</v>
      </c>
      <c r="B42" s="98"/>
      <c r="C42">
        <v>30.05</v>
      </c>
      <c r="D42" s="118"/>
      <c r="E42" s="120">
        <f t="shared" si="21"/>
        <v>0</v>
      </c>
      <c r="F42" s="120">
        <f t="shared" si="22"/>
        <v>1.2560999999999998</v>
      </c>
      <c r="G42" s="120">
        <f t="shared" si="23"/>
        <v>0.56033364899999993</v>
      </c>
      <c r="H42" s="120">
        <f t="shared" si="24"/>
        <v>0</v>
      </c>
      <c r="I42" s="120">
        <f t="shared" si="25"/>
        <v>0</v>
      </c>
      <c r="J42" s="120">
        <f t="shared" si="26"/>
        <v>0</v>
      </c>
      <c r="K42" s="118">
        <f t="shared" si="27"/>
        <v>0</v>
      </c>
      <c r="L42" s="120">
        <f t="shared" si="28"/>
        <v>0</v>
      </c>
      <c r="M42" s="120">
        <f t="shared" si="12"/>
        <v>0</v>
      </c>
      <c r="N42" s="120">
        <f t="shared" si="5"/>
        <v>0</v>
      </c>
      <c r="O42" s="120">
        <f t="shared" si="6"/>
        <v>0</v>
      </c>
      <c r="P42" s="118"/>
      <c r="S42" s="119"/>
      <c r="T42" s="124">
        <f>P42+P83</f>
        <v>22.645272375672146</v>
      </c>
      <c r="U42" s="124">
        <f>Q42+Q83</f>
        <v>293.01959870807815</v>
      </c>
      <c r="V42" s="124">
        <f>R42+R83</f>
        <v>164.93279224815839</v>
      </c>
      <c r="W42" s="124">
        <f>S42+S83</f>
        <v>480.59766333190873</v>
      </c>
    </row>
    <row r="43" spans="1:36" x14ac:dyDescent="0.25">
      <c r="A43" s="98" t="s">
        <v>379</v>
      </c>
      <c r="B43" s="98"/>
      <c r="C43" s="12">
        <v>7.5</v>
      </c>
      <c r="D43" s="118"/>
      <c r="E43" s="120">
        <f t="shared" si="21"/>
        <v>0</v>
      </c>
      <c r="F43" s="120">
        <f t="shared" si="22"/>
        <v>1.2560999999999998</v>
      </c>
      <c r="G43" s="120">
        <f t="shared" si="23"/>
        <v>0.56033364899999993</v>
      </c>
      <c r="H43" s="120">
        <f t="shared" si="24"/>
        <v>0</v>
      </c>
      <c r="I43" s="120">
        <f t="shared" si="25"/>
        <v>0</v>
      </c>
      <c r="J43" s="120">
        <f t="shared" si="26"/>
        <v>0</v>
      </c>
      <c r="K43" s="118">
        <f t="shared" si="27"/>
        <v>0</v>
      </c>
      <c r="L43" s="120">
        <f t="shared" si="28"/>
        <v>0</v>
      </c>
      <c r="M43" s="120">
        <f t="shared" si="12"/>
        <v>0</v>
      </c>
      <c r="N43" s="120">
        <f t="shared" si="5"/>
        <v>0</v>
      </c>
      <c r="O43" s="120">
        <f t="shared" si="6"/>
        <v>0</v>
      </c>
      <c r="P43" s="118"/>
      <c r="S43" s="119"/>
      <c r="T43" s="124">
        <f>P43+P86</f>
        <v>2.6567548751325138</v>
      </c>
      <c r="U43" s="124">
        <f>Q43+Q86</f>
        <v>34.377208384271114</v>
      </c>
      <c r="V43" s="124">
        <f>R43+R86</f>
        <v>19.349999090549996</v>
      </c>
      <c r="W43" s="124">
        <f>S43+S86</f>
        <v>56.38396234995362</v>
      </c>
    </row>
    <row r="44" spans="1:36" s="118" customFormat="1" x14ac:dyDescent="0.25">
      <c r="A44" s="98" t="s">
        <v>380</v>
      </c>
      <c r="B44" s="98"/>
      <c r="C44" s="12">
        <v>3.3</v>
      </c>
      <c r="E44" s="120">
        <f t="shared" si="21"/>
        <v>0</v>
      </c>
      <c r="F44" s="120">
        <f t="shared" si="22"/>
        <v>1.2560999999999998</v>
      </c>
      <c r="G44" s="120">
        <f t="shared" si="23"/>
        <v>0.56033364899999993</v>
      </c>
      <c r="H44" s="120">
        <f t="shared" si="24"/>
        <v>0</v>
      </c>
      <c r="I44" s="120">
        <f t="shared" si="25"/>
        <v>0</v>
      </c>
      <c r="J44" s="120">
        <f t="shared" si="26"/>
        <v>0</v>
      </c>
      <c r="K44" s="118">
        <f t="shared" si="27"/>
        <v>0</v>
      </c>
      <c r="L44" s="120">
        <f t="shared" si="28"/>
        <v>0</v>
      </c>
      <c r="M44" s="120">
        <f t="shared" si="12"/>
        <v>0</v>
      </c>
      <c r="N44" s="120">
        <f t="shared" si="5"/>
        <v>0</v>
      </c>
      <c r="O44" s="120">
        <f t="shared" si="6"/>
        <v>0</v>
      </c>
      <c r="S44" s="119"/>
      <c r="T44" s="124">
        <f>P44+P87</f>
        <v>0</v>
      </c>
      <c r="U44" s="124">
        <f>Q44+Q87</f>
        <v>0</v>
      </c>
      <c r="V44" s="124">
        <f>R44+R87</f>
        <v>0</v>
      </c>
      <c r="W44" s="124">
        <f>S44+S87</f>
        <v>0</v>
      </c>
    </row>
    <row r="45" spans="1:36" s="118" customFormat="1" x14ac:dyDescent="0.25">
      <c r="C45" s="120"/>
      <c r="E45" s="120"/>
      <c r="F45" s="120"/>
      <c r="G45" s="120"/>
      <c r="H45" s="120"/>
      <c r="I45" s="120"/>
      <c r="J45" s="120"/>
      <c r="L45" s="120"/>
      <c r="M45" s="124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</row>
    <row r="46" spans="1:36" x14ac:dyDescent="0.25">
      <c r="E46" s="115" t="s">
        <v>419</v>
      </c>
      <c r="F46" s="115"/>
      <c r="G46" s="115" t="s">
        <v>162</v>
      </c>
      <c r="H46" s="115" t="s">
        <v>163</v>
      </c>
      <c r="K46" s="115"/>
    </row>
    <row r="47" spans="1:36" x14ac:dyDescent="0.25">
      <c r="D47" s="97" t="s">
        <v>274</v>
      </c>
      <c r="E47" s="97" t="s">
        <v>284</v>
      </c>
      <c r="G47" s="97">
        <v>0.64559999999999995</v>
      </c>
      <c r="H47" s="97">
        <v>-9.69E-2</v>
      </c>
    </row>
    <row r="48" spans="1:36" x14ac:dyDescent="0.25">
      <c r="G48" s="115" t="s">
        <v>257</v>
      </c>
    </row>
    <row r="49" spans="1:19" x14ac:dyDescent="0.25">
      <c r="G49" s="97">
        <f>EVInputs!B1</f>
        <v>30</v>
      </c>
      <c r="P49" s="125"/>
    </row>
    <row r="50" spans="1:19" s="118" customFormat="1" x14ac:dyDescent="0.25">
      <c r="A50" s="97"/>
      <c r="B50" s="97"/>
      <c r="C50" s="97" t="s">
        <v>49</v>
      </c>
      <c r="D50" s="115" t="s">
        <v>285</v>
      </c>
      <c r="E50" s="97"/>
      <c r="F50" s="97"/>
      <c r="G50" s="97"/>
      <c r="H50" s="97"/>
      <c r="I50" s="97"/>
      <c r="J50" s="97"/>
      <c r="K50" s="97" t="s">
        <v>83</v>
      </c>
      <c r="L50" s="97" t="s">
        <v>83</v>
      </c>
      <c r="M50" s="97" t="s">
        <v>45</v>
      </c>
      <c r="N50" s="97" t="s">
        <v>46</v>
      </c>
      <c r="O50" s="97" t="s">
        <v>47</v>
      </c>
      <c r="P50" s="126" t="s">
        <v>423</v>
      </c>
    </row>
    <row r="51" spans="1:19" x14ac:dyDescent="0.25">
      <c r="A51" s="115" t="s">
        <v>416</v>
      </c>
      <c r="B51" s="115"/>
      <c r="C51" s="97" t="s">
        <v>270</v>
      </c>
      <c r="D51" s="97" t="s">
        <v>100</v>
      </c>
      <c r="E51" s="97" t="s">
        <v>101</v>
      </c>
      <c r="F51" s="97" t="s">
        <v>103</v>
      </c>
      <c r="G51" s="97" t="s">
        <v>100</v>
      </c>
      <c r="H51" s="97" t="s">
        <v>104</v>
      </c>
      <c r="I51" s="97" t="s">
        <v>170</v>
      </c>
      <c r="J51" s="97" t="s">
        <v>105</v>
      </c>
      <c r="K51" s="97" t="s">
        <v>280</v>
      </c>
      <c r="L51" s="118" t="s">
        <v>39</v>
      </c>
      <c r="M51" s="97" t="s">
        <v>281</v>
      </c>
      <c r="N51" s="97" t="s">
        <v>282</v>
      </c>
      <c r="O51" s="97" t="s">
        <v>283</v>
      </c>
      <c r="P51" s="97" t="s">
        <v>412</v>
      </c>
      <c r="Q51" s="97" t="s">
        <v>413</v>
      </c>
      <c r="R51" s="97" t="s">
        <v>414</v>
      </c>
      <c r="S51" s="97" t="s">
        <v>420</v>
      </c>
    </row>
    <row r="52" spans="1:19" x14ac:dyDescent="0.25">
      <c r="A52" s="97" t="s">
        <v>348</v>
      </c>
      <c r="B52" s="88" t="s">
        <v>405</v>
      </c>
      <c r="C52">
        <v>2.2999999999999998</v>
      </c>
      <c r="D52" s="118"/>
      <c r="E52" s="120">
        <f t="shared" ref="E52:E73" si="29">D52/$J$2</f>
        <v>0</v>
      </c>
      <c r="F52" s="120">
        <f t="shared" ref="F52:F74" si="30">($G$47*E52)+($H$47*$G$49)</f>
        <v>-2.907</v>
      </c>
      <c r="G52" s="120">
        <f t="shared" ref="G52:G74" si="31">F52*$J$2</f>
        <v>-1.29678363</v>
      </c>
      <c r="H52" s="120">
        <f t="shared" ref="H52:H74" si="32">IF(D52=0,0,G52/D52)</f>
        <v>0</v>
      </c>
      <c r="I52" s="120">
        <f t="shared" ref="I52:I74" si="33">IF(G52&lt;=0,0,IF(G52&gt;D52,D52,G52))</f>
        <v>0</v>
      </c>
      <c r="J52" s="120">
        <f t="shared" ref="J52:J74" si="34">IF(I52=0,0,I52/D52)</f>
        <v>0</v>
      </c>
      <c r="K52" s="118">
        <f t="shared" ref="K52:K74" si="35">D52*$G$4</f>
        <v>0</v>
      </c>
      <c r="L52" s="120">
        <f t="shared" ref="L52:L74" si="36">IF(K52&gt;=I52,I52,IF(K52&lt;I52,K52))</f>
        <v>0</v>
      </c>
      <c r="M52" s="120">
        <f t="shared" ref="M52:M74" si="37">$Z$5*L52</f>
        <v>0</v>
      </c>
      <c r="N52" s="120">
        <f t="shared" ref="N52:N74" si="38">$AA$5*L52</f>
        <v>0</v>
      </c>
      <c r="O52" s="120">
        <f t="shared" ref="O52:O74" si="39">$AB$5*L52</f>
        <v>0</v>
      </c>
      <c r="P52" s="118"/>
    </row>
    <row r="53" spans="1:19" x14ac:dyDescent="0.25">
      <c r="A53" s="97" t="s">
        <v>349</v>
      </c>
      <c r="B53" s="88"/>
      <c r="C53">
        <v>5.69</v>
      </c>
      <c r="D53" s="118"/>
      <c r="E53" s="120">
        <f t="shared" si="29"/>
        <v>0</v>
      </c>
      <c r="F53" s="120">
        <f t="shared" si="30"/>
        <v>-2.907</v>
      </c>
      <c r="G53" s="120">
        <f t="shared" si="31"/>
        <v>-1.29678363</v>
      </c>
      <c r="H53" s="120">
        <f t="shared" si="32"/>
        <v>0</v>
      </c>
      <c r="I53" s="120">
        <f t="shared" si="33"/>
        <v>0</v>
      </c>
      <c r="J53" s="120">
        <f t="shared" si="34"/>
        <v>0</v>
      </c>
      <c r="K53" s="118">
        <f t="shared" si="35"/>
        <v>0</v>
      </c>
      <c r="L53" s="120">
        <f t="shared" si="36"/>
        <v>0</v>
      </c>
      <c r="M53" s="120">
        <f t="shared" si="37"/>
        <v>0</v>
      </c>
      <c r="N53" s="120">
        <f t="shared" si="38"/>
        <v>0</v>
      </c>
      <c r="O53" s="120">
        <f t="shared" si="39"/>
        <v>0</v>
      </c>
      <c r="P53" s="118"/>
    </row>
    <row r="54" spans="1:19" x14ac:dyDescent="0.25">
      <c r="A54" s="97" t="s">
        <v>350</v>
      </c>
      <c r="B54" s="88"/>
      <c r="C54">
        <v>17.010000000000002</v>
      </c>
      <c r="D54" s="118"/>
      <c r="E54" s="98">
        <f t="shared" si="29"/>
        <v>0</v>
      </c>
      <c r="F54" s="98">
        <f t="shared" si="30"/>
        <v>-2.907</v>
      </c>
      <c r="G54" s="98">
        <f t="shared" si="31"/>
        <v>-1.29678363</v>
      </c>
      <c r="H54" s="98">
        <f t="shared" si="32"/>
        <v>0</v>
      </c>
      <c r="I54" s="98">
        <f t="shared" si="33"/>
        <v>0</v>
      </c>
      <c r="J54" s="98">
        <f t="shared" si="34"/>
        <v>0</v>
      </c>
      <c r="K54" s="97">
        <f t="shared" si="35"/>
        <v>0</v>
      </c>
      <c r="L54" s="120">
        <f t="shared" si="36"/>
        <v>0</v>
      </c>
      <c r="M54" s="98">
        <f t="shared" si="37"/>
        <v>0</v>
      </c>
      <c r="N54" s="98">
        <f t="shared" si="38"/>
        <v>0</v>
      </c>
      <c r="O54" s="98">
        <f t="shared" si="39"/>
        <v>0</v>
      </c>
    </row>
    <row r="55" spans="1:19" x14ac:dyDescent="0.25">
      <c r="A55" s="97" t="s">
        <v>357</v>
      </c>
      <c r="B55" s="88"/>
      <c r="C55" s="12">
        <v>7.2</v>
      </c>
      <c r="D55" s="118"/>
      <c r="E55" s="98">
        <f t="shared" si="29"/>
        <v>0</v>
      </c>
      <c r="F55" s="98">
        <f t="shared" si="30"/>
        <v>-2.907</v>
      </c>
      <c r="G55" s="98">
        <f t="shared" si="31"/>
        <v>-1.29678363</v>
      </c>
      <c r="H55" s="98">
        <f t="shared" si="32"/>
        <v>0</v>
      </c>
      <c r="I55" s="98">
        <f t="shared" si="33"/>
        <v>0</v>
      </c>
      <c r="J55" s="98">
        <f t="shared" si="34"/>
        <v>0</v>
      </c>
      <c r="K55" s="97">
        <f t="shared" si="35"/>
        <v>0</v>
      </c>
      <c r="L55" s="120">
        <f t="shared" si="36"/>
        <v>0</v>
      </c>
      <c r="M55" s="98">
        <f t="shared" si="37"/>
        <v>0</v>
      </c>
      <c r="N55" s="98">
        <f t="shared" si="38"/>
        <v>0</v>
      </c>
      <c r="O55" s="98">
        <f t="shared" si="39"/>
        <v>0</v>
      </c>
    </row>
    <row r="56" spans="1:19" x14ac:dyDescent="0.25">
      <c r="A56" s="97" t="s">
        <v>351</v>
      </c>
      <c r="B56" s="88"/>
      <c r="C56" s="12">
        <v>1.2</v>
      </c>
      <c r="D56" s="118"/>
      <c r="E56" s="98">
        <f t="shared" si="29"/>
        <v>0</v>
      </c>
      <c r="F56" s="98">
        <f t="shared" si="30"/>
        <v>-2.907</v>
      </c>
      <c r="G56" s="98">
        <f t="shared" si="31"/>
        <v>-1.29678363</v>
      </c>
      <c r="H56" s="98">
        <f t="shared" si="32"/>
        <v>0</v>
      </c>
      <c r="I56" s="98">
        <f t="shared" si="33"/>
        <v>0</v>
      </c>
      <c r="J56" s="98">
        <f t="shared" si="34"/>
        <v>0</v>
      </c>
      <c r="K56" s="97">
        <f t="shared" si="35"/>
        <v>0</v>
      </c>
      <c r="L56" s="120">
        <f t="shared" si="36"/>
        <v>0</v>
      </c>
      <c r="M56" s="98">
        <f t="shared" si="37"/>
        <v>0</v>
      </c>
      <c r="N56" s="98">
        <f t="shared" si="38"/>
        <v>0</v>
      </c>
      <c r="O56" s="98">
        <f t="shared" si="39"/>
        <v>0</v>
      </c>
    </row>
    <row r="57" spans="1:19" x14ac:dyDescent="0.25">
      <c r="A57" s="97" t="s">
        <v>352</v>
      </c>
      <c r="B57" s="88" t="s">
        <v>405</v>
      </c>
      <c r="C57">
        <v>6.22</v>
      </c>
      <c r="D57" s="118"/>
      <c r="E57" s="98">
        <f t="shared" si="29"/>
        <v>0</v>
      </c>
      <c r="F57" s="98">
        <f t="shared" si="30"/>
        <v>-2.907</v>
      </c>
      <c r="G57" s="98">
        <f t="shared" si="31"/>
        <v>-1.29678363</v>
      </c>
      <c r="H57" s="98">
        <f t="shared" si="32"/>
        <v>0</v>
      </c>
      <c r="I57" s="98">
        <f t="shared" si="33"/>
        <v>0</v>
      </c>
      <c r="J57" s="98">
        <f t="shared" si="34"/>
        <v>0</v>
      </c>
      <c r="K57" s="97">
        <f t="shared" si="35"/>
        <v>0</v>
      </c>
      <c r="L57" s="120">
        <f t="shared" si="36"/>
        <v>0</v>
      </c>
      <c r="M57" s="98">
        <f t="shared" si="37"/>
        <v>0</v>
      </c>
      <c r="N57" s="98">
        <f t="shared" si="38"/>
        <v>0</v>
      </c>
      <c r="O57" s="98">
        <f t="shared" si="39"/>
        <v>0</v>
      </c>
    </row>
    <row r="58" spans="1:19" x14ac:dyDescent="0.25">
      <c r="A58" s="97" t="s">
        <v>353</v>
      </c>
      <c r="B58" s="88"/>
      <c r="C58">
        <v>17.93</v>
      </c>
      <c r="D58" s="118"/>
      <c r="E58" s="98">
        <f t="shared" si="29"/>
        <v>0</v>
      </c>
      <c r="F58" s="98">
        <f t="shared" si="30"/>
        <v>-2.907</v>
      </c>
      <c r="G58" s="98">
        <f t="shared" si="31"/>
        <v>-1.29678363</v>
      </c>
      <c r="H58" s="98">
        <f t="shared" si="32"/>
        <v>0</v>
      </c>
      <c r="I58" s="98">
        <f t="shared" si="33"/>
        <v>0</v>
      </c>
      <c r="J58" s="98">
        <f t="shared" si="34"/>
        <v>0</v>
      </c>
      <c r="K58" s="97">
        <f t="shared" si="35"/>
        <v>0</v>
      </c>
      <c r="L58" s="120">
        <f t="shared" si="36"/>
        <v>0</v>
      </c>
      <c r="M58" s="98">
        <f t="shared" si="37"/>
        <v>0</v>
      </c>
      <c r="N58" s="98">
        <f t="shared" si="38"/>
        <v>0</v>
      </c>
      <c r="O58" s="98">
        <f t="shared" si="39"/>
        <v>0</v>
      </c>
    </row>
    <row r="59" spans="1:19" x14ac:dyDescent="0.25">
      <c r="A59" s="97" t="s">
        <v>354</v>
      </c>
      <c r="B59" s="88"/>
      <c r="C59">
        <v>33.69</v>
      </c>
      <c r="D59" s="118"/>
      <c r="E59" s="98">
        <f t="shared" si="29"/>
        <v>0</v>
      </c>
      <c r="F59" s="98">
        <f t="shared" si="30"/>
        <v>-2.907</v>
      </c>
      <c r="G59" s="98">
        <f t="shared" si="31"/>
        <v>-1.29678363</v>
      </c>
      <c r="H59" s="98">
        <f t="shared" si="32"/>
        <v>0</v>
      </c>
      <c r="I59" s="98">
        <f t="shared" si="33"/>
        <v>0</v>
      </c>
      <c r="J59" s="98">
        <f t="shared" si="34"/>
        <v>0</v>
      </c>
      <c r="K59" s="97">
        <f t="shared" si="35"/>
        <v>0</v>
      </c>
      <c r="L59" s="120">
        <f t="shared" si="36"/>
        <v>0</v>
      </c>
      <c r="M59" s="98">
        <f t="shared" si="37"/>
        <v>0</v>
      </c>
      <c r="N59" s="98">
        <f t="shared" si="38"/>
        <v>0</v>
      </c>
      <c r="O59" s="98">
        <f t="shared" si="39"/>
        <v>0</v>
      </c>
    </row>
    <row r="60" spans="1:19" s="118" customFormat="1" x14ac:dyDescent="0.25">
      <c r="A60" s="97" t="s">
        <v>355</v>
      </c>
      <c r="B60" s="88"/>
      <c r="C60" s="12">
        <v>7.92</v>
      </c>
      <c r="E60" s="98">
        <f t="shared" si="29"/>
        <v>0</v>
      </c>
      <c r="F60" s="98">
        <f t="shared" si="30"/>
        <v>-2.907</v>
      </c>
      <c r="G60" s="98">
        <f t="shared" si="31"/>
        <v>-1.29678363</v>
      </c>
      <c r="H60" s="98">
        <f t="shared" si="32"/>
        <v>0</v>
      </c>
      <c r="I60" s="98">
        <f t="shared" si="33"/>
        <v>0</v>
      </c>
      <c r="J60" s="98">
        <f t="shared" si="34"/>
        <v>0</v>
      </c>
      <c r="K60" s="97">
        <f t="shared" si="35"/>
        <v>0</v>
      </c>
      <c r="L60" s="120">
        <f t="shared" si="36"/>
        <v>0</v>
      </c>
      <c r="M60" s="98">
        <f t="shared" si="37"/>
        <v>0</v>
      </c>
      <c r="N60" s="98">
        <f t="shared" si="38"/>
        <v>0</v>
      </c>
      <c r="O60" s="98">
        <f t="shared" si="39"/>
        <v>0</v>
      </c>
      <c r="P60" s="97"/>
    </row>
    <row r="61" spans="1:19" x14ac:dyDescent="0.25">
      <c r="A61" s="97" t="s">
        <v>356</v>
      </c>
      <c r="B61" s="88"/>
      <c r="C61" s="12">
        <v>7.31</v>
      </c>
      <c r="D61" s="118"/>
      <c r="E61" s="98">
        <f t="shared" si="29"/>
        <v>0</v>
      </c>
      <c r="F61" s="98">
        <f t="shared" si="30"/>
        <v>-2.907</v>
      </c>
      <c r="G61" s="98">
        <f t="shared" si="31"/>
        <v>-1.29678363</v>
      </c>
      <c r="H61" s="98">
        <f t="shared" si="32"/>
        <v>0</v>
      </c>
      <c r="I61" s="98">
        <f t="shared" si="33"/>
        <v>0</v>
      </c>
      <c r="J61" s="98">
        <f t="shared" si="34"/>
        <v>0</v>
      </c>
      <c r="K61" s="97">
        <f t="shared" si="35"/>
        <v>0</v>
      </c>
      <c r="L61" s="120">
        <f t="shared" si="36"/>
        <v>0</v>
      </c>
      <c r="M61" s="98">
        <f t="shared" si="37"/>
        <v>0</v>
      </c>
      <c r="N61" s="98">
        <f t="shared" si="38"/>
        <v>0</v>
      </c>
      <c r="O61" s="98">
        <f t="shared" si="39"/>
        <v>0</v>
      </c>
    </row>
    <row r="62" spans="1:19" x14ac:dyDescent="0.25">
      <c r="A62" s="98" t="s">
        <v>358</v>
      </c>
      <c r="B62" s="88" t="s">
        <v>405</v>
      </c>
      <c r="C62">
        <v>2.2999999999999998</v>
      </c>
      <c r="D62" s="118"/>
      <c r="E62" s="120">
        <f t="shared" si="29"/>
        <v>0</v>
      </c>
      <c r="F62" s="120">
        <f t="shared" si="30"/>
        <v>-2.907</v>
      </c>
      <c r="G62" s="120">
        <f t="shared" si="31"/>
        <v>-1.29678363</v>
      </c>
      <c r="H62" s="120">
        <f t="shared" si="32"/>
        <v>0</v>
      </c>
      <c r="I62" s="120">
        <f t="shared" si="33"/>
        <v>0</v>
      </c>
      <c r="J62" s="120">
        <f t="shared" si="34"/>
        <v>0</v>
      </c>
      <c r="K62" s="118">
        <f t="shared" si="35"/>
        <v>0</v>
      </c>
      <c r="L62" s="120">
        <f t="shared" si="36"/>
        <v>0</v>
      </c>
      <c r="M62" s="120">
        <f t="shared" si="37"/>
        <v>0</v>
      </c>
      <c r="N62" s="120">
        <f t="shared" si="38"/>
        <v>0</v>
      </c>
      <c r="O62" s="120">
        <f t="shared" si="39"/>
        <v>0</v>
      </c>
      <c r="P62" s="118"/>
    </row>
    <row r="63" spans="1:19" x14ac:dyDescent="0.25">
      <c r="A63" s="98" t="s">
        <v>359</v>
      </c>
      <c r="B63" s="98"/>
      <c r="C63">
        <v>3.45</v>
      </c>
      <c r="D63" s="118"/>
      <c r="E63" s="98">
        <f t="shared" si="29"/>
        <v>0</v>
      </c>
      <c r="F63" s="98">
        <f t="shared" si="30"/>
        <v>-2.907</v>
      </c>
      <c r="G63" s="98">
        <f t="shared" si="31"/>
        <v>-1.29678363</v>
      </c>
      <c r="H63" s="98">
        <f t="shared" si="32"/>
        <v>0</v>
      </c>
      <c r="I63" s="98">
        <f t="shared" si="33"/>
        <v>0</v>
      </c>
      <c r="J63" s="98">
        <f t="shared" si="34"/>
        <v>0</v>
      </c>
      <c r="K63" s="97">
        <f t="shared" si="35"/>
        <v>0</v>
      </c>
      <c r="L63" s="120">
        <f t="shared" si="36"/>
        <v>0</v>
      </c>
      <c r="M63" s="98">
        <f t="shared" si="37"/>
        <v>0</v>
      </c>
      <c r="N63" s="98">
        <f t="shared" si="38"/>
        <v>0</v>
      </c>
      <c r="O63" s="98">
        <f t="shared" si="39"/>
        <v>0</v>
      </c>
    </row>
    <row r="64" spans="1:19" x14ac:dyDescent="0.25">
      <c r="A64" s="98" t="s">
        <v>360</v>
      </c>
      <c r="B64" s="98"/>
      <c r="C64">
        <v>7.75</v>
      </c>
      <c r="D64" s="118"/>
      <c r="E64" s="98">
        <f t="shared" si="29"/>
        <v>0</v>
      </c>
      <c r="F64" s="98">
        <f t="shared" si="30"/>
        <v>-2.907</v>
      </c>
      <c r="G64" s="98">
        <f t="shared" si="31"/>
        <v>-1.29678363</v>
      </c>
      <c r="H64" s="98">
        <f t="shared" si="32"/>
        <v>0</v>
      </c>
      <c r="I64" s="98">
        <f t="shared" si="33"/>
        <v>0</v>
      </c>
      <c r="J64" s="98">
        <f t="shared" si="34"/>
        <v>0</v>
      </c>
      <c r="K64" s="97">
        <f t="shared" si="35"/>
        <v>0</v>
      </c>
      <c r="L64" s="120">
        <f t="shared" si="36"/>
        <v>0</v>
      </c>
      <c r="M64" s="98">
        <f t="shared" si="37"/>
        <v>0</v>
      </c>
      <c r="N64" s="98">
        <f t="shared" si="38"/>
        <v>0</v>
      </c>
      <c r="O64" s="98">
        <f t="shared" si="39"/>
        <v>0</v>
      </c>
    </row>
    <row r="65" spans="1:35" x14ac:dyDescent="0.25">
      <c r="A65" s="98" t="s">
        <v>361</v>
      </c>
      <c r="B65" s="98"/>
      <c r="C65" s="12">
        <v>0.8</v>
      </c>
      <c r="D65" s="118"/>
      <c r="E65" s="98">
        <f t="shared" si="29"/>
        <v>0</v>
      </c>
      <c r="F65" s="98">
        <f t="shared" si="30"/>
        <v>-2.907</v>
      </c>
      <c r="G65" s="98">
        <f t="shared" si="31"/>
        <v>-1.29678363</v>
      </c>
      <c r="H65" s="98">
        <f t="shared" si="32"/>
        <v>0</v>
      </c>
      <c r="I65" s="98">
        <f t="shared" si="33"/>
        <v>0</v>
      </c>
      <c r="J65" s="98">
        <f t="shared" si="34"/>
        <v>0</v>
      </c>
      <c r="K65" s="97">
        <f t="shared" si="35"/>
        <v>0</v>
      </c>
      <c r="L65" s="120">
        <f t="shared" si="36"/>
        <v>0</v>
      </c>
      <c r="M65" s="98">
        <f t="shared" si="37"/>
        <v>0</v>
      </c>
      <c r="N65" s="98">
        <f t="shared" si="38"/>
        <v>0</v>
      </c>
      <c r="O65" s="98">
        <f t="shared" si="39"/>
        <v>0</v>
      </c>
    </row>
    <row r="66" spans="1:35" x14ac:dyDescent="0.25">
      <c r="A66" s="98" t="s">
        <v>362</v>
      </c>
      <c r="B66" s="98"/>
      <c r="C66" s="12">
        <v>1.2</v>
      </c>
      <c r="D66" s="118"/>
      <c r="E66" s="98">
        <f t="shared" si="29"/>
        <v>0</v>
      </c>
      <c r="F66" s="98">
        <f t="shared" si="30"/>
        <v>-2.907</v>
      </c>
      <c r="G66" s="98">
        <f t="shared" si="31"/>
        <v>-1.29678363</v>
      </c>
      <c r="H66" s="98">
        <f t="shared" si="32"/>
        <v>0</v>
      </c>
      <c r="I66" s="98">
        <f t="shared" si="33"/>
        <v>0</v>
      </c>
      <c r="J66" s="98">
        <f t="shared" si="34"/>
        <v>0</v>
      </c>
      <c r="K66" s="97">
        <f t="shared" si="35"/>
        <v>0</v>
      </c>
      <c r="L66" s="120">
        <f t="shared" si="36"/>
        <v>0</v>
      </c>
      <c r="M66" s="98">
        <f t="shared" si="37"/>
        <v>0</v>
      </c>
      <c r="N66" s="98">
        <f t="shared" si="38"/>
        <v>0</v>
      </c>
      <c r="O66" s="98">
        <f t="shared" si="39"/>
        <v>0</v>
      </c>
    </row>
    <row r="67" spans="1:35" x14ac:dyDescent="0.25">
      <c r="A67" s="98" t="s">
        <v>363</v>
      </c>
      <c r="B67" s="98" t="s">
        <v>406</v>
      </c>
      <c r="C67">
        <v>25.56</v>
      </c>
      <c r="D67" s="118">
        <f t="shared" ref="D67:D87" si="40">C67</f>
        <v>25.56</v>
      </c>
      <c r="E67" s="98">
        <f>D67</f>
        <v>25.56</v>
      </c>
      <c r="F67" s="98">
        <f t="shared" si="30"/>
        <v>13.594535999999998</v>
      </c>
      <c r="G67" s="98">
        <f t="shared" si="31"/>
        <v>6.0643865642399986</v>
      </c>
      <c r="H67" s="98">
        <f t="shared" si="32"/>
        <v>0.23726082019718306</v>
      </c>
      <c r="I67" s="98">
        <f t="shared" si="33"/>
        <v>6.0643865642399986</v>
      </c>
      <c r="J67" s="98">
        <f t="shared" si="34"/>
        <v>0.23726082019718306</v>
      </c>
      <c r="K67" s="97">
        <f t="shared" si="35"/>
        <v>12.78</v>
      </c>
      <c r="L67" s="120">
        <f t="shared" si="36"/>
        <v>6.0643865642399986</v>
      </c>
      <c r="M67" s="98">
        <f t="shared" si="37"/>
        <v>0.60643865642399986</v>
      </c>
      <c r="N67" s="98">
        <f t="shared" si="38"/>
        <v>4.2450705949679985</v>
      </c>
      <c r="O67" s="98">
        <f t="shared" si="39"/>
        <v>1.2128773128479997</v>
      </c>
      <c r="P67" s="119">
        <f>$N$3*M67*$N$11</f>
        <v>18.665297050730992</v>
      </c>
      <c r="Q67" s="119">
        <f>$O$3*N67*$N$11</f>
        <v>241.52051522453513</v>
      </c>
      <c r="R67" s="119">
        <f>O67*$U$3*$N$11</f>
        <v>135.94535361056805</v>
      </c>
      <c r="S67" s="119">
        <f>SUM(P67:R67)</f>
        <v>396.13116588583421</v>
      </c>
    </row>
    <row r="68" spans="1:35" x14ac:dyDescent="0.25">
      <c r="A68" s="98" t="s">
        <v>364</v>
      </c>
      <c r="B68" s="98"/>
      <c r="C68">
        <v>58.72</v>
      </c>
      <c r="D68" s="118">
        <f t="shared" si="40"/>
        <v>58.72</v>
      </c>
      <c r="E68" s="98">
        <f t="shared" ref="E68:E71" si="41">D68</f>
        <v>58.72</v>
      </c>
      <c r="F68" s="98">
        <f t="shared" si="30"/>
        <v>35.002631999999991</v>
      </c>
      <c r="G68" s="98">
        <f t="shared" si="31"/>
        <v>15.614324108879996</v>
      </c>
      <c r="H68" s="98">
        <f t="shared" si="32"/>
        <v>0.26591151411580377</v>
      </c>
      <c r="I68" s="98">
        <f t="shared" si="33"/>
        <v>15.614324108879996</v>
      </c>
      <c r="J68" s="98">
        <f t="shared" si="34"/>
        <v>0.26591151411580377</v>
      </c>
      <c r="K68" s="97">
        <f t="shared" si="35"/>
        <v>29.36</v>
      </c>
      <c r="L68" s="120">
        <f t="shared" si="36"/>
        <v>15.614324108879996</v>
      </c>
      <c r="M68" s="98">
        <f t="shared" si="37"/>
        <v>1.5614324108879998</v>
      </c>
      <c r="N68" s="98">
        <f t="shared" si="38"/>
        <v>10.930026876215997</v>
      </c>
      <c r="O68" s="98">
        <f t="shared" si="39"/>
        <v>3.1228648217759996</v>
      </c>
      <c r="P68" s="119">
        <f t="shared" ref="P68:P87" si="42">$N$3*M68*$N$11</f>
        <v>48.058611477245144</v>
      </c>
      <c r="Q68" s="119">
        <f t="shared" ref="Q68:Q87" si="43">$O$3*N68*$N$11</f>
        <v>621.85673088473209</v>
      </c>
      <c r="R68" s="119">
        <f t="shared" ref="R68:R87" si="44">O68*$U$3*$N$11</f>
        <v>350.02630354876288</v>
      </c>
      <c r="S68" s="119">
        <f t="shared" ref="S68:S87" si="45">SUM(P68:R68)</f>
        <v>1019.9416459107401</v>
      </c>
    </row>
    <row r="69" spans="1:35" x14ac:dyDescent="0.25">
      <c r="A69" s="98" t="s">
        <v>365</v>
      </c>
      <c r="B69" s="98"/>
      <c r="C69">
        <v>86.26</v>
      </c>
      <c r="D69" s="118">
        <f t="shared" si="40"/>
        <v>86.26</v>
      </c>
      <c r="E69" s="98">
        <f t="shared" si="41"/>
        <v>86.26</v>
      </c>
      <c r="F69" s="98">
        <f t="shared" si="30"/>
        <v>52.782455999999996</v>
      </c>
      <c r="G69" s="98">
        <f t="shared" si="31"/>
        <v>23.545725797039999</v>
      </c>
      <c r="H69" s="98">
        <f t="shared" si="32"/>
        <v>0.27296227448458149</v>
      </c>
      <c r="I69" s="98">
        <f t="shared" si="33"/>
        <v>23.545725797039999</v>
      </c>
      <c r="J69" s="98">
        <f t="shared" si="34"/>
        <v>0.27296227448458149</v>
      </c>
      <c r="K69" s="97">
        <f t="shared" si="35"/>
        <v>43.13</v>
      </c>
      <c r="L69" s="120">
        <f t="shared" si="36"/>
        <v>23.545725797039999</v>
      </c>
      <c r="M69" s="98">
        <f t="shared" si="37"/>
        <v>2.354572579704</v>
      </c>
      <c r="N69" s="98">
        <f t="shared" si="38"/>
        <v>16.482008057927999</v>
      </c>
      <c r="O69" s="98">
        <f t="shared" si="39"/>
        <v>4.709145159408</v>
      </c>
      <c r="P69" s="119">
        <f t="shared" si="42"/>
        <v>72.470308681895332</v>
      </c>
      <c r="Q69" s="119">
        <f t="shared" si="43"/>
        <v>937.73306922254346</v>
      </c>
      <c r="R69" s="119">
        <f t="shared" si="44"/>
        <v>527.82453519224566</v>
      </c>
      <c r="S69" s="119">
        <f t="shared" si="45"/>
        <v>1538.0279130966844</v>
      </c>
    </row>
    <row r="70" spans="1:35" x14ac:dyDescent="0.25">
      <c r="A70" s="98" t="s">
        <v>453</v>
      </c>
      <c r="B70" s="98"/>
      <c r="C70"/>
      <c r="D70" s="118">
        <v>2.2970000000000002</v>
      </c>
      <c r="E70" s="98">
        <f>D70</f>
        <v>2.2970000000000002</v>
      </c>
      <c r="F70" s="98">
        <f t="shared" ref="F70:F71" si="46">($G$47*E70)+($H$47*$G$49)</f>
        <v>-1.4240568</v>
      </c>
      <c r="G70" s="98">
        <f t="shared" ref="G70:G71" si="47">F70*$J$2</f>
        <v>-0.63525749791200004</v>
      </c>
      <c r="H70" s="98">
        <f t="shared" ref="H70:H71" si="48">IF(D70=0,0,G70/D70)</f>
        <v>-0.27655964210361339</v>
      </c>
      <c r="I70" s="98">
        <f t="shared" ref="I70:I71" si="49">IF(G70&lt;=0,0,IF(G70&gt;D70,D70,G70))</f>
        <v>0</v>
      </c>
      <c r="J70" s="98">
        <f t="shared" ref="J70:J71" si="50">IF(I70=0,0,I70/D70)</f>
        <v>0</v>
      </c>
      <c r="K70" s="97">
        <f t="shared" ref="K70:K71" si="51">D70*$G$4</f>
        <v>1.1485000000000001</v>
      </c>
      <c r="L70" s="120">
        <f t="shared" ref="L70:L71" si="52">IF(K70&gt;=I70,I70,IF(K70&lt;I70,K70))</f>
        <v>0</v>
      </c>
      <c r="M70" s="98">
        <f t="shared" ref="M70:M71" si="53">$Z$5*L70</f>
        <v>0</v>
      </c>
      <c r="N70" s="98">
        <f t="shared" ref="N70:N71" si="54">$AA$5*L70</f>
        <v>0</v>
      </c>
      <c r="O70" s="98">
        <f t="shared" ref="O70:O71" si="55">$AB$5*L70</f>
        <v>0</v>
      </c>
      <c r="P70" s="119">
        <f t="shared" ref="P70:P71" si="56">$N$3*M70*$N$11</f>
        <v>0</v>
      </c>
      <c r="Q70" s="119">
        <f t="shared" ref="Q70:Q71" si="57">$O$3*N70*$N$11</f>
        <v>0</v>
      </c>
      <c r="R70" s="119">
        <f t="shared" ref="R70:R71" si="58">O70*$U$3*$N$11</f>
        <v>0</v>
      </c>
      <c r="S70" s="119">
        <f t="shared" ref="S70:S71" si="59">SUM(P70:R70)</f>
        <v>0</v>
      </c>
    </row>
    <row r="71" spans="1:35" x14ac:dyDescent="0.25">
      <c r="A71" s="98" t="s">
        <v>454</v>
      </c>
      <c r="B71" s="98"/>
      <c r="C71"/>
      <c r="D71" s="118">
        <v>266.90699999999998</v>
      </c>
      <c r="E71" s="98">
        <f t="shared" si="41"/>
        <v>266.90699999999998</v>
      </c>
      <c r="F71" s="98">
        <f t="shared" si="46"/>
        <v>169.40815919999997</v>
      </c>
      <c r="G71" s="98">
        <f t="shared" si="47"/>
        <v>75.571285737527987</v>
      </c>
      <c r="H71" s="98">
        <f t="shared" si="48"/>
        <v>0.28313714416455166</v>
      </c>
      <c r="I71" s="98">
        <f t="shared" si="49"/>
        <v>75.571285737527987</v>
      </c>
      <c r="J71" s="98">
        <f t="shared" si="50"/>
        <v>0.28313714416455166</v>
      </c>
      <c r="K71" s="97">
        <f t="shared" si="51"/>
        <v>133.45349999999999</v>
      </c>
      <c r="L71" s="120">
        <f t="shared" si="52"/>
        <v>75.571285737527987</v>
      </c>
      <c r="M71" s="98">
        <f t="shared" si="53"/>
        <v>7.5571285737527987</v>
      </c>
      <c r="N71" s="98">
        <f t="shared" si="54"/>
        <v>52.899900016269591</v>
      </c>
      <c r="O71" s="98">
        <f t="shared" si="55"/>
        <v>15.114257147505597</v>
      </c>
      <c r="P71" s="119">
        <f t="shared" si="56"/>
        <v>232.59739164952202</v>
      </c>
      <c r="Q71" s="119">
        <f t="shared" si="57"/>
        <v>3009.705214891047</v>
      </c>
      <c r="R71" s="119">
        <f t="shared" si="58"/>
        <v>1694.0815123781647</v>
      </c>
      <c r="S71" s="119">
        <f t="shared" si="59"/>
        <v>4936.3841189187342</v>
      </c>
    </row>
    <row r="72" spans="1:35" x14ac:dyDescent="0.25">
      <c r="A72" s="98" t="s">
        <v>366</v>
      </c>
      <c r="B72" s="98"/>
      <c r="C72" s="12">
        <f>91.2 + 250.8</f>
        <v>342</v>
      </c>
      <c r="D72" s="118">
        <f t="shared" si="40"/>
        <v>342</v>
      </c>
      <c r="E72" s="98">
        <f t="shared" si="29"/>
        <v>766.66143603308751</v>
      </c>
      <c r="F72" s="98">
        <f t="shared" si="30"/>
        <v>492.04962310296128</v>
      </c>
      <c r="G72" s="98">
        <f t="shared" si="31"/>
        <v>219.49841637</v>
      </c>
      <c r="H72" s="98">
        <f t="shared" si="32"/>
        <v>0.64180823499999995</v>
      </c>
      <c r="I72" s="98">
        <f t="shared" si="33"/>
        <v>219.49841637</v>
      </c>
      <c r="J72" s="98">
        <f t="shared" si="34"/>
        <v>0.64180823499999995</v>
      </c>
      <c r="K72" s="97">
        <f t="shared" si="35"/>
        <v>171</v>
      </c>
      <c r="L72" s="120">
        <f t="shared" si="36"/>
        <v>171</v>
      </c>
      <c r="M72" s="98">
        <f t="shared" si="37"/>
        <v>17.100000000000001</v>
      </c>
      <c r="N72" s="98">
        <f t="shared" si="38"/>
        <v>119.69999999999999</v>
      </c>
      <c r="O72" s="98">
        <f t="shared" si="39"/>
        <v>34.200000000000003</v>
      </c>
      <c r="P72" s="119">
        <f t="shared" si="42"/>
        <v>526.31305109999994</v>
      </c>
      <c r="Q72" s="119">
        <f t="shared" si="43"/>
        <v>6810.253216199998</v>
      </c>
      <c r="R72" s="119">
        <f t="shared" si="44"/>
        <v>3833.3070000000002</v>
      </c>
      <c r="S72" s="119">
        <f t="shared" si="45"/>
        <v>11169.873267299998</v>
      </c>
    </row>
    <row r="73" spans="1:35" x14ac:dyDescent="0.25">
      <c r="A73" s="98" t="s">
        <v>367</v>
      </c>
      <c r="B73" s="98"/>
      <c r="C73" s="12">
        <v>99.99</v>
      </c>
      <c r="D73" s="118">
        <f t="shared" si="40"/>
        <v>99.99</v>
      </c>
      <c r="E73" s="98">
        <f t="shared" si="29"/>
        <v>224.1475935349369</v>
      </c>
      <c r="F73" s="98">
        <f t="shared" si="30"/>
        <v>141.80268638615524</v>
      </c>
      <c r="G73" s="98">
        <f t="shared" si="31"/>
        <v>63.256760369999988</v>
      </c>
      <c r="H73" s="98">
        <f t="shared" si="32"/>
        <v>0.63263086678667857</v>
      </c>
      <c r="I73" s="98">
        <f t="shared" si="33"/>
        <v>63.256760369999988</v>
      </c>
      <c r="J73" s="98">
        <f t="shared" si="34"/>
        <v>0.63263086678667857</v>
      </c>
      <c r="K73" s="97">
        <f t="shared" si="35"/>
        <v>49.994999999999997</v>
      </c>
      <c r="L73" s="120">
        <f t="shared" si="36"/>
        <v>49.994999999999997</v>
      </c>
      <c r="M73" s="98">
        <f t="shared" si="37"/>
        <v>4.9995000000000003</v>
      </c>
      <c r="N73" s="98">
        <f t="shared" si="38"/>
        <v>34.996499999999997</v>
      </c>
      <c r="O73" s="98">
        <f t="shared" si="39"/>
        <v>9.9990000000000006</v>
      </c>
      <c r="P73" s="119">
        <f t="shared" si="42"/>
        <v>153.8773157295</v>
      </c>
      <c r="Q73" s="119">
        <f t="shared" si="43"/>
        <v>1991.1029797889996</v>
      </c>
      <c r="R73" s="119">
        <f t="shared" si="44"/>
        <v>1120.7379149999999</v>
      </c>
      <c r="S73" s="119">
        <f t="shared" si="45"/>
        <v>3265.7182105184993</v>
      </c>
    </row>
    <row r="74" spans="1:35" x14ac:dyDescent="0.25">
      <c r="A74" s="98" t="s">
        <v>371</v>
      </c>
      <c r="B74" s="98" t="s">
        <v>407</v>
      </c>
      <c r="C74">
        <v>4.55</v>
      </c>
      <c r="D74" s="118">
        <f t="shared" si="40"/>
        <v>4.55</v>
      </c>
      <c r="E74" s="120">
        <f>D74</f>
        <v>4.55</v>
      </c>
      <c r="F74" s="120">
        <f t="shared" si="30"/>
        <v>3.0479999999999841E-2</v>
      </c>
      <c r="G74" s="120">
        <f t="shared" si="31"/>
        <v>1.3596823199999929E-2</v>
      </c>
      <c r="H74" s="120">
        <f t="shared" si="32"/>
        <v>2.9883127912087759E-3</v>
      </c>
      <c r="I74" s="120">
        <f t="shared" si="33"/>
        <v>1.3596823199999929E-2</v>
      </c>
      <c r="J74" s="120">
        <f t="shared" si="34"/>
        <v>2.9883127912087759E-3</v>
      </c>
      <c r="K74" s="118">
        <f t="shared" si="35"/>
        <v>2.2749999999999999</v>
      </c>
      <c r="L74" s="120">
        <f t="shared" si="36"/>
        <v>1.3596823199999929E-2</v>
      </c>
      <c r="M74" s="120">
        <f t="shared" si="37"/>
        <v>1.3596823199999929E-3</v>
      </c>
      <c r="N74" s="120">
        <f t="shared" si="38"/>
        <v>9.5177762399999491E-3</v>
      </c>
      <c r="O74" s="120">
        <f t="shared" si="39"/>
        <v>2.7193646399999859E-3</v>
      </c>
      <c r="P74" s="119">
        <f t="shared" si="42"/>
        <v>4.18490380330949E-2</v>
      </c>
      <c r="Q74" s="119">
        <f t="shared" si="43"/>
        <v>0.54150765454913607</v>
      </c>
      <c r="R74" s="119">
        <f t="shared" si="44"/>
        <v>0.30479998567439842</v>
      </c>
      <c r="S74" s="119">
        <f t="shared" si="45"/>
        <v>0.88815667825662947</v>
      </c>
    </row>
    <row r="75" spans="1:35" x14ac:dyDescent="0.25">
      <c r="A75" s="98" t="s">
        <v>372</v>
      </c>
      <c r="B75" s="98"/>
      <c r="C75">
        <v>10.65</v>
      </c>
      <c r="D75" s="118">
        <f t="shared" si="40"/>
        <v>10.65</v>
      </c>
      <c r="E75" s="120">
        <f t="shared" ref="E75:E78" si="60">D75</f>
        <v>10.65</v>
      </c>
      <c r="F75" s="98">
        <f t="shared" ref="F75:F87" si="61">($G$47*E75)+($H$47*$G$49)</f>
        <v>3.9686399999999997</v>
      </c>
      <c r="G75" s="98">
        <f t="shared" ref="G75:G87" si="62">F75*$J$2</f>
        <v>1.7703706175999998</v>
      </c>
      <c r="H75" s="98">
        <f t="shared" ref="H75:H87" si="63">IF(D75=0,0,G75/D75)</f>
        <v>0.16623198287323943</v>
      </c>
      <c r="I75" s="98">
        <f t="shared" ref="I75:I87" si="64">IF(G75&lt;=0,0,IF(G75&gt;D75,D75,G75))</f>
        <v>1.7703706175999998</v>
      </c>
      <c r="J75" s="98">
        <f t="shared" ref="J75:J87" si="65">IF(I75=0,0,I75/D75)</f>
        <v>0.16623198287323943</v>
      </c>
      <c r="K75" s="97">
        <f t="shared" ref="K75:K87" si="66">D75*$G$4</f>
        <v>5.3250000000000002</v>
      </c>
      <c r="L75" s="120">
        <f t="shared" ref="L75:L87" si="67">IF(K75&gt;=I75,I75,IF(K75&lt;I75,K75))</f>
        <v>1.7703706175999998</v>
      </c>
      <c r="M75" s="98">
        <f t="shared" ref="M75:M87" si="68">$Z$5*L75</f>
        <v>0.17703706176</v>
      </c>
      <c r="N75" s="98">
        <f t="shared" ref="N75:N87" si="69">$AA$5*L75</f>
        <v>1.2392594323199997</v>
      </c>
      <c r="O75" s="98">
        <f t="shared" ref="O75:O87" si="70">$AB$5*L75</f>
        <v>0.35407412352000001</v>
      </c>
      <c r="P75" s="119">
        <f t="shared" si="42"/>
        <v>5.4489424638996926</v>
      </c>
      <c r="Q75" s="119">
        <f t="shared" si="43"/>
        <v>70.506854926177638</v>
      </c>
      <c r="R75" s="119">
        <f t="shared" si="44"/>
        <v>39.6863981347392</v>
      </c>
      <c r="S75" s="119">
        <f t="shared" si="45"/>
        <v>115.64219552481654</v>
      </c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</row>
    <row r="76" spans="1:35" x14ac:dyDescent="0.25">
      <c r="A76" s="98" t="s">
        <v>373</v>
      </c>
      <c r="B76" s="98"/>
      <c r="C76">
        <v>21.45</v>
      </c>
      <c r="D76" s="118">
        <f t="shared" si="40"/>
        <v>21.45</v>
      </c>
      <c r="E76" s="120">
        <f t="shared" si="60"/>
        <v>21.45</v>
      </c>
      <c r="F76" s="120">
        <f t="shared" si="61"/>
        <v>10.941119999999998</v>
      </c>
      <c r="G76" s="120">
        <f t="shared" si="62"/>
        <v>4.8807242207999986</v>
      </c>
      <c r="H76" s="120">
        <f t="shared" si="63"/>
        <v>0.22753959071328667</v>
      </c>
      <c r="I76" s="120">
        <f t="shared" si="64"/>
        <v>4.8807242207999986</v>
      </c>
      <c r="J76" s="120">
        <f t="shared" si="65"/>
        <v>0.22753959071328667</v>
      </c>
      <c r="K76" s="118">
        <f t="shared" si="66"/>
        <v>10.725</v>
      </c>
      <c r="L76" s="120">
        <f t="shared" si="67"/>
        <v>4.8807242207999986</v>
      </c>
      <c r="M76" s="120">
        <f t="shared" si="68"/>
        <v>0.4880724220799999</v>
      </c>
      <c r="N76" s="120">
        <f t="shared" si="69"/>
        <v>3.4165069545599986</v>
      </c>
      <c r="O76" s="120">
        <f t="shared" si="70"/>
        <v>0.9761448441599998</v>
      </c>
      <c r="P76" s="119">
        <f t="shared" si="42"/>
        <v>15.022157053958582</v>
      </c>
      <c r="Q76" s="119">
        <f t="shared" si="43"/>
        <v>194.37992878414283</v>
      </c>
      <c r="R76" s="119">
        <f t="shared" si="44"/>
        <v>109.41119485767356</v>
      </c>
      <c r="S76" s="119">
        <f t="shared" si="45"/>
        <v>318.81328069577501</v>
      </c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</row>
    <row r="77" spans="1:35" x14ac:dyDescent="0.25">
      <c r="A77" s="98" t="s">
        <v>453</v>
      </c>
      <c r="B77" s="98"/>
      <c r="C77"/>
      <c r="D77" s="118">
        <v>0.192</v>
      </c>
      <c r="E77" s="120">
        <f t="shared" si="60"/>
        <v>0.192</v>
      </c>
      <c r="F77" s="120">
        <f t="shared" ref="F77:F78" si="71">($G$47*E77)+($H$47*$G$49)</f>
        <v>-2.7830447999999999</v>
      </c>
      <c r="G77" s="120">
        <f t="shared" ref="G77:G78" si="72">F77*$J$2</f>
        <v>-1.241488454832</v>
      </c>
      <c r="H77" s="120">
        <f t="shared" ref="H77:H78" si="73">IF(D77=0,0,G77/D77)</f>
        <v>-6.46608570225</v>
      </c>
      <c r="I77" s="120">
        <f t="shared" ref="I77:I78" si="74">IF(G77&lt;=0,0,IF(G77&gt;D77,D77,G77))</f>
        <v>0</v>
      </c>
      <c r="J77" s="120">
        <f t="shared" ref="J77:J78" si="75">IF(I77=0,0,I77/D77)</f>
        <v>0</v>
      </c>
      <c r="K77" s="118">
        <f t="shared" ref="K77:K78" si="76">D77*$G$4</f>
        <v>9.6000000000000002E-2</v>
      </c>
      <c r="L77" s="120">
        <f t="shared" ref="L77:L78" si="77">IF(K77&gt;=I77,I77,IF(K77&lt;I77,K77))</f>
        <v>0</v>
      </c>
      <c r="M77" s="120">
        <f t="shared" ref="M77:M78" si="78">$Z$5*L77</f>
        <v>0</v>
      </c>
      <c r="N77" s="120">
        <f t="shared" ref="N77:N78" si="79">$AA$5*L77</f>
        <v>0</v>
      </c>
      <c r="O77" s="120">
        <f t="shared" ref="O77:O78" si="80">$AB$5*L77</f>
        <v>0</v>
      </c>
      <c r="P77" s="119">
        <f t="shared" ref="P77:P78" si="81">$N$3*M77*$N$11</f>
        <v>0</v>
      </c>
      <c r="Q77" s="119">
        <f t="shared" ref="Q77:Q78" si="82">$O$3*N77*$N$11</f>
        <v>0</v>
      </c>
      <c r="R77" s="119">
        <f t="shared" ref="R77:R78" si="83">O77*$U$3*$N$11</f>
        <v>0</v>
      </c>
      <c r="S77" s="119">
        <f t="shared" ref="S77:S78" si="84">SUM(P77:R77)</f>
        <v>0</v>
      </c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</row>
    <row r="78" spans="1:35" x14ac:dyDescent="0.25">
      <c r="A78" s="98" t="s">
        <v>454</v>
      </c>
      <c r="B78" s="98"/>
      <c r="C78"/>
      <c r="D78" s="118">
        <v>121.1</v>
      </c>
      <c r="E78" s="120">
        <f t="shared" si="60"/>
        <v>121.1</v>
      </c>
      <c r="F78" s="120">
        <f t="shared" si="71"/>
        <v>75.27516</v>
      </c>
      <c r="G78" s="120">
        <f t="shared" si="72"/>
        <v>33.579496124400002</v>
      </c>
      <c r="H78" s="120">
        <f t="shared" si="73"/>
        <v>0.27728733381007437</v>
      </c>
      <c r="I78" s="120">
        <f t="shared" si="74"/>
        <v>33.579496124400002</v>
      </c>
      <c r="J78" s="120">
        <f t="shared" si="75"/>
        <v>0.27728733381007437</v>
      </c>
      <c r="K78" s="118">
        <f t="shared" si="76"/>
        <v>60.55</v>
      </c>
      <c r="L78" s="120">
        <f t="shared" si="77"/>
        <v>33.579496124400002</v>
      </c>
      <c r="M78" s="120">
        <f t="shared" si="78"/>
        <v>3.3579496124400006</v>
      </c>
      <c r="N78" s="120">
        <f t="shared" si="79"/>
        <v>23.505647287079999</v>
      </c>
      <c r="O78" s="120">
        <f t="shared" si="80"/>
        <v>6.7158992248800011</v>
      </c>
      <c r="P78" s="119">
        <f t="shared" si="81"/>
        <v>103.35278982241866</v>
      </c>
      <c r="Q78" s="119">
        <f t="shared" si="82"/>
        <v>1337.3384297050907</v>
      </c>
      <c r="R78" s="119">
        <f t="shared" si="83"/>
        <v>752.7515646206748</v>
      </c>
      <c r="S78" s="119">
        <f t="shared" si="84"/>
        <v>2193.4427841481838</v>
      </c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</row>
    <row r="79" spans="1:35" x14ac:dyDescent="0.25">
      <c r="A79" s="98" t="s">
        <v>374</v>
      </c>
      <c r="B79" s="98"/>
      <c r="C79" s="12">
        <v>10.199999999999999</v>
      </c>
      <c r="D79" s="118">
        <f t="shared" si="40"/>
        <v>10.199999999999999</v>
      </c>
      <c r="E79" s="98">
        <f t="shared" ref="E79:E87" si="85">D79/$J$2</f>
        <v>22.865341074671029</v>
      </c>
      <c r="F79" s="98">
        <f t="shared" si="61"/>
        <v>11.854864197807615</v>
      </c>
      <c r="G79" s="98">
        <f t="shared" si="62"/>
        <v>5.2883363699999988</v>
      </c>
      <c r="H79" s="98">
        <f t="shared" si="63"/>
        <v>0.51846434999999991</v>
      </c>
      <c r="I79" s="98">
        <f t="shared" si="64"/>
        <v>5.2883363699999988</v>
      </c>
      <c r="J79" s="98">
        <f t="shared" si="65"/>
        <v>0.51846434999999991</v>
      </c>
      <c r="K79" s="97">
        <f t="shared" si="66"/>
        <v>5.0999999999999996</v>
      </c>
      <c r="L79" s="120">
        <f t="shared" si="67"/>
        <v>5.0999999999999996</v>
      </c>
      <c r="M79" s="98">
        <f t="shared" si="68"/>
        <v>0.51</v>
      </c>
      <c r="N79" s="98">
        <f t="shared" si="69"/>
        <v>3.5699999999999994</v>
      </c>
      <c r="O79" s="98">
        <f t="shared" si="70"/>
        <v>1.02</v>
      </c>
      <c r="P79" s="119">
        <f t="shared" si="42"/>
        <v>15.697055909999998</v>
      </c>
      <c r="Q79" s="119">
        <f t="shared" si="43"/>
        <v>203.11281521999996</v>
      </c>
      <c r="R79" s="119">
        <f t="shared" si="44"/>
        <v>114.32669999999999</v>
      </c>
      <c r="S79" s="119">
        <f t="shared" si="45"/>
        <v>333.13657112999994</v>
      </c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</row>
    <row r="80" spans="1:35" x14ac:dyDescent="0.25">
      <c r="A80" s="98" t="s">
        <v>375</v>
      </c>
      <c r="B80" s="98"/>
      <c r="C80" s="12">
        <v>7.31</v>
      </c>
      <c r="D80" s="118">
        <f t="shared" si="40"/>
        <v>7.31</v>
      </c>
      <c r="E80" s="120">
        <f t="shared" si="85"/>
        <v>16.386827770180904</v>
      </c>
      <c r="F80" s="120">
        <f t="shared" si="61"/>
        <v>7.6723360084287915</v>
      </c>
      <c r="G80" s="120">
        <f t="shared" si="62"/>
        <v>3.4225523699999996</v>
      </c>
      <c r="H80" s="120">
        <f t="shared" si="63"/>
        <v>0.46820141860465114</v>
      </c>
      <c r="I80" s="120">
        <f t="shared" si="64"/>
        <v>3.4225523699999996</v>
      </c>
      <c r="J80" s="120">
        <f t="shared" si="65"/>
        <v>0.46820141860465114</v>
      </c>
      <c r="K80" s="118">
        <f t="shared" si="66"/>
        <v>3.6549999999999998</v>
      </c>
      <c r="L80" s="120">
        <f t="shared" si="67"/>
        <v>3.4225523699999996</v>
      </c>
      <c r="M80" s="120">
        <f t="shared" si="68"/>
        <v>0.34225523699999999</v>
      </c>
      <c r="N80" s="120">
        <f t="shared" si="69"/>
        <v>2.3957866589999997</v>
      </c>
      <c r="O80" s="120">
        <f t="shared" si="70"/>
        <v>0.68451047399999998</v>
      </c>
      <c r="P80" s="119">
        <f t="shared" si="42"/>
        <v>10.534116844469217</v>
      </c>
      <c r="Q80" s="119">
        <f t="shared" si="43"/>
        <v>136.30671511932997</v>
      </c>
      <c r="R80" s="119">
        <f t="shared" si="44"/>
        <v>76.723356478289986</v>
      </c>
      <c r="S80" s="119">
        <f t="shared" si="45"/>
        <v>223.56418844208918</v>
      </c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</row>
    <row r="81" spans="1:35" x14ac:dyDescent="0.25">
      <c r="A81" s="98" t="s">
        <v>376</v>
      </c>
      <c r="B81" s="98" t="s">
        <v>408</v>
      </c>
      <c r="C81">
        <v>6.56</v>
      </c>
      <c r="D81" s="118">
        <f t="shared" si="40"/>
        <v>6.56</v>
      </c>
      <c r="E81" s="98">
        <f>C81</f>
        <v>6.56</v>
      </c>
      <c r="F81" s="98">
        <f t="shared" si="61"/>
        <v>1.3281359999999998</v>
      </c>
      <c r="G81" s="98">
        <f t="shared" si="62"/>
        <v>0.59246818823999992</v>
      </c>
      <c r="H81" s="98">
        <f t="shared" si="63"/>
        <v>9.0315272597560975E-2</v>
      </c>
      <c r="I81" s="98">
        <f t="shared" si="64"/>
        <v>0.59246818823999992</v>
      </c>
      <c r="J81" s="98">
        <f t="shared" si="65"/>
        <v>9.0315272597560975E-2</v>
      </c>
      <c r="K81" s="97">
        <f t="shared" si="66"/>
        <v>3.28</v>
      </c>
      <c r="L81" s="120">
        <f t="shared" si="67"/>
        <v>0.59246818823999992</v>
      </c>
      <c r="M81" s="98">
        <f t="shared" si="68"/>
        <v>5.9246818823999993E-2</v>
      </c>
      <c r="N81" s="98">
        <f t="shared" si="69"/>
        <v>0.41472773176799993</v>
      </c>
      <c r="O81" s="98">
        <f t="shared" si="70"/>
        <v>0.11849363764799999</v>
      </c>
      <c r="P81" s="119">
        <f t="shared" si="42"/>
        <v>1.8235306422940556</v>
      </c>
      <c r="Q81" s="119">
        <f t="shared" si="43"/>
        <v>23.595663067003777</v>
      </c>
      <c r="R81" s="119">
        <f t="shared" si="44"/>
        <v>13.281359375776077</v>
      </c>
      <c r="S81" s="119">
        <f t="shared" si="45"/>
        <v>38.700553085073906</v>
      </c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</row>
    <row r="82" spans="1:35" x14ac:dyDescent="0.25">
      <c r="A82" s="98" t="s">
        <v>377</v>
      </c>
      <c r="B82" s="98"/>
      <c r="C82">
        <v>14.59</v>
      </c>
      <c r="D82" s="118">
        <f t="shared" si="40"/>
        <v>14.59</v>
      </c>
      <c r="E82" s="98">
        <f t="shared" ref="E82:E87" si="86">C82</f>
        <v>14.59</v>
      </c>
      <c r="F82" s="120">
        <f t="shared" si="61"/>
        <v>6.5123039999999985</v>
      </c>
      <c r="G82" s="120">
        <f t="shared" si="62"/>
        <v>2.9050736913599993</v>
      </c>
      <c r="H82" s="120">
        <f t="shared" si="63"/>
        <v>0.19911402956545574</v>
      </c>
      <c r="I82" s="120">
        <f t="shared" si="64"/>
        <v>2.9050736913599993</v>
      </c>
      <c r="J82" s="120">
        <f t="shared" si="65"/>
        <v>0.19911402956545574</v>
      </c>
      <c r="K82" s="118">
        <f t="shared" si="66"/>
        <v>7.2949999999999999</v>
      </c>
      <c r="L82" s="120">
        <f t="shared" si="67"/>
        <v>2.9050736913599993</v>
      </c>
      <c r="M82" s="120">
        <f t="shared" si="68"/>
        <v>0.29050736913599995</v>
      </c>
      <c r="N82" s="120">
        <f t="shared" si="69"/>
        <v>2.0335515839519993</v>
      </c>
      <c r="O82" s="120">
        <f t="shared" si="70"/>
        <v>0.5810147382719999</v>
      </c>
      <c r="P82" s="119">
        <f t="shared" si="42"/>
        <v>8.9413929717545084</v>
      </c>
      <c r="Q82" s="119">
        <f t="shared" si="43"/>
        <v>115.69758742621309</v>
      </c>
      <c r="R82" s="119">
        <f t="shared" si="44"/>
        <v>65.123036939217101</v>
      </c>
      <c r="S82" s="119">
        <f t="shared" si="45"/>
        <v>189.76201733718472</v>
      </c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</row>
    <row r="83" spans="1:35" x14ac:dyDescent="0.25">
      <c r="A83" s="98" t="s">
        <v>378</v>
      </c>
      <c r="B83" s="98"/>
      <c r="C83">
        <v>30.05</v>
      </c>
      <c r="D83" s="118">
        <f t="shared" si="40"/>
        <v>30.05</v>
      </c>
      <c r="E83" s="98">
        <f t="shared" si="86"/>
        <v>30.05</v>
      </c>
      <c r="F83" s="98">
        <f t="shared" si="61"/>
        <v>16.493279999999999</v>
      </c>
      <c r="G83" s="98">
        <f t="shared" si="62"/>
        <v>7.3574872751999996</v>
      </c>
      <c r="H83" s="98">
        <f t="shared" si="63"/>
        <v>0.24484150666222959</v>
      </c>
      <c r="I83" s="98">
        <f t="shared" si="64"/>
        <v>7.3574872751999996</v>
      </c>
      <c r="J83" s="98">
        <f t="shared" si="65"/>
        <v>0.24484150666222959</v>
      </c>
      <c r="K83" s="97">
        <f t="shared" si="66"/>
        <v>15.025</v>
      </c>
      <c r="L83" s="120">
        <f t="shared" si="67"/>
        <v>7.3574872751999996</v>
      </c>
      <c r="M83" s="98">
        <f t="shared" si="68"/>
        <v>0.73574872751999998</v>
      </c>
      <c r="N83" s="98">
        <f t="shared" si="69"/>
        <v>5.1502410926399991</v>
      </c>
      <c r="O83" s="98">
        <f t="shared" si="70"/>
        <v>1.47149745504</v>
      </c>
      <c r="P83" s="119">
        <f t="shared" si="42"/>
        <v>22.645272375672146</v>
      </c>
      <c r="Q83" s="119">
        <f t="shared" si="43"/>
        <v>293.01959870807815</v>
      </c>
      <c r="R83" s="119">
        <f t="shared" si="44"/>
        <v>164.93279224815839</v>
      </c>
      <c r="S83" s="119">
        <f t="shared" si="45"/>
        <v>480.59766333190873</v>
      </c>
    </row>
    <row r="84" spans="1:35" x14ac:dyDescent="0.25">
      <c r="A84" s="98" t="s">
        <v>453</v>
      </c>
      <c r="B84" s="98"/>
      <c r="C84"/>
      <c r="D84" s="118">
        <v>0.26900000000000002</v>
      </c>
      <c r="E84" s="98">
        <f>D84</f>
        <v>0.26900000000000002</v>
      </c>
      <c r="F84" s="98">
        <f t="shared" ref="F84:F85" si="87">($G$47*E84)+($H$47*$G$49)</f>
        <v>-2.7333335999999999</v>
      </c>
      <c r="G84" s="98">
        <f t="shared" ref="G84:G85" si="88">F84*$J$2</f>
        <v>-1.219312785624</v>
      </c>
      <c r="H84" s="98">
        <f t="shared" ref="H84:H85" si="89">IF(D84=0,0,G84/D84)</f>
        <v>-4.5327612848475836</v>
      </c>
      <c r="I84" s="98">
        <f t="shared" ref="I84:I85" si="90">IF(G84&lt;=0,0,IF(G84&gt;D84,D84,G84))</f>
        <v>0</v>
      </c>
      <c r="J84" s="98">
        <f t="shared" ref="J84:J85" si="91">IF(I84=0,0,I84/D84)</f>
        <v>0</v>
      </c>
      <c r="K84" s="97">
        <f t="shared" ref="K84:K85" si="92">D84*$G$4</f>
        <v>0.13450000000000001</v>
      </c>
      <c r="L84" s="120">
        <f t="shared" ref="L84:L85" si="93">IF(K84&gt;=I84,I84,IF(K84&lt;I84,K84))</f>
        <v>0</v>
      </c>
      <c r="M84" s="98">
        <f t="shared" ref="M84:M85" si="94">$Z$5*L84</f>
        <v>0</v>
      </c>
      <c r="N84" s="98">
        <f t="shared" ref="N84:N85" si="95">$AA$5*L84</f>
        <v>0</v>
      </c>
      <c r="O84" s="98">
        <f t="shared" ref="O84:O85" si="96">$AB$5*L84</f>
        <v>0</v>
      </c>
      <c r="P84" s="119">
        <f t="shared" ref="P84:P85" si="97">$N$3*M84*$N$11</f>
        <v>0</v>
      </c>
      <c r="Q84" s="119">
        <f t="shared" ref="Q84:Q85" si="98">$O$3*N84*$N$11</f>
        <v>0</v>
      </c>
      <c r="R84" s="119">
        <f t="shared" ref="R84:R85" si="99">O84*$U$3*$N$11</f>
        <v>0</v>
      </c>
      <c r="S84" s="119">
        <f t="shared" ref="S84:S85" si="100">SUM(P84:R84)</f>
        <v>0</v>
      </c>
    </row>
    <row r="85" spans="1:35" x14ac:dyDescent="0.25">
      <c r="A85" s="98" t="s">
        <v>454</v>
      </c>
      <c r="B85" s="98"/>
      <c r="C85"/>
      <c r="D85" s="118">
        <v>110.813</v>
      </c>
      <c r="E85" s="98">
        <f t="shared" ref="E85:E87" si="101">D85</f>
        <v>110.813</v>
      </c>
      <c r="F85" s="98">
        <f t="shared" si="87"/>
        <v>68.633872800000006</v>
      </c>
      <c r="G85" s="98">
        <f t="shared" si="88"/>
        <v>30.616884317352003</v>
      </c>
      <c r="H85" s="98">
        <f t="shared" si="89"/>
        <v>0.27629325365572632</v>
      </c>
      <c r="I85" s="98">
        <f t="shared" si="90"/>
        <v>30.616884317352003</v>
      </c>
      <c r="J85" s="98">
        <f t="shared" si="91"/>
        <v>0.27629325365572632</v>
      </c>
      <c r="K85" s="97">
        <f t="shared" si="92"/>
        <v>55.406500000000001</v>
      </c>
      <c r="L85" s="120">
        <f t="shared" si="93"/>
        <v>30.616884317352003</v>
      </c>
      <c r="M85" s="98">
        <f t="shared" si="94"/>
        <v>3.0616884317352007</v>
      </c>
      <c r="N85" s="98">
        <f t="shared" si="95"/>
        <v>21.431819022146399</v>
      </c>
      <c r="O85" s="98">
        <f t="shared" si="96"/>
        <v>6.1233768634704013</v>
      </c>
      <c r="P85" s="119">
        <f t="shared" si="97"/>
        <v>94.234302925387567</v>
      </c>
      <c r="Q85" s="119">
        <f t="shared" si="98"/>
        <v>1219.3493268553789</v>
      </c>
      <c r="R85" s="119">
        <f t="shared" si="99"/>
        <v>686.33869574207995</v>
      </c>
      <c r="S85" s="119">
        <f t="shared" si="100"/>
        <v>1999.9223255228462</v>
      </c>
    </row>
    <row r="86" spans="1:35" x14ac:dyDescent="0.25">
      <c r="A86" s="98" t="s">
        <v>379</v>
      </c>
      <c r="B86" s="98"/>
      <c r="C86" s="12">
        <v>7.5</v>
      </c>
      <c r="D86" s="118">
        <f t="shared" si="40"/>
        <v>7.5</v>
      </c>
      <c r="E86" s="98">
        <f t="shared" si="101"/>
        <v>7.5</v>
      </c>
      <c r="F86" s="120">
        <f t="shared" si="61"/>
        <v>1.9349999999999996</v>
      </c>
      <c r="G86" s="120">
        <f t="shared" si="62"/>
        <v>0.86318414999999982</v>
      </c>
      <c r="H86" s="120">
        <f t="shared" si="63"/>
        <v>0.11509121999999998</v>
      </c>
      <c r="I86" s="120">
        <f t="shared" si="64"/>
        <v>0.86318414999999982</v>
      </c>
      <c r="J86" s="120">
        <f t="shared" si="65"/>
        <v>0.11509121999999998</v>
      </c>
      <c r="K86" s="118">
        <f t="shared" si="66"/>
        <v>3.75</v>
      </c>
      <c r="L86" s="120">
        <f t="shared" si="67"/>
        <v>0.86318414999999982</v>
      </c>
      <c r="M86" s="120">
        <f t="shared" si="68"/>
        <v>8.6318414999999982E-2</v>
      </c>
      <c r="N86" s="120">
        <f t="shared" si="69"/>
        <v>0.60422890499999982</v>
      </c>
      <c r="O86" s="120">
        <f t="shared" si="70"/>
        <v>0.17263682999999996</v>
      </c>
      <c r="P86" s="119">
        <f t="shared" si="42"/>
        <v>2.6567548751325138</v>
      </c>
      <c r="Q86" s="119">
        <f t="shared" si="43"/>
        <v>34.377208384271114</v>
      </c>
      <c r="R86" s="119">
        <f t="shared" si="44"/>
        <v>19.349999090549996</v>
      </c>
      <c r="S86" s="119">
        <f t="shared" si="45"/>
        <v>56.38396234995362</v>
      </c>
    </row>
    <row r="87" spans="1:35" x14ac:dyDescent="0.25">
      <c r="A87" s="98" t="s">
        <v>380</v>
      </c>
      <c r="B87" s="98"/>
      <c r="C87" s="12">
        <v>3.3</v>
      </c>
      <c r="D87" s="118">
        <f t="shared" si="40"/>
        <v>3.3</v>
      </c>
      <c r="E87" s="98">
        <f t="shared" si="101"/>
        <v>3.3</v>
      </c>
      <c r="F87" s="98">
        <f t="shared" si="61"/>
        <v>-0.7765200000000001</v>
      </c>
      <c r="G87" s="98">
        <f t="shared" si="62"/>
        <v>-0.34639780680000004</v>
      </c>
      <c r="H87" s="98">
        <f t="shared" si="63"/>
        <v>-0.10496903236363637</v>
      </c>
      <c r="I87" s="98">
        <f t="shared" si="64"/>
        <v>0</v>
      </c>
      <c r="J87" s="98">
        <f t="shared" si="65"/>
        <v>0</v>
      </c>
      <c r="K87" s="97">
        <f t="shared" si="66"/>
        <v>1.65</v>
      </c>
      <c r="L87" s="120">
        <f t="shared" si="67"/>
        <v>0</v>
      </c>
      <c r="M87" s="98">
        <f t="shared" si="68"/>
        <v>0</v>
      </c>
      <c r="N87" s="98">
        <f t="shared" si="69"/>
        <v>0</v>
      </c>
      <c r="O87" s="98">
        <f t="shared" si="70"/>
        <v>0</v>
      </c>
      <c r="P87" s="119">
        <f t="shared" si="42"/>
        <v>0</v>
      </c>
      <c r="Q87" s="119">
        <f t="shared" si="43"/>
        <v>0</v>
      </c>
      <c r="R87" s="119">
        <f t="shared" si="44"/>
        <v>0</v>
      </c>
      <c r="S87" s="119">
        <f t="shared" si="45"/>
        <v>0</v>
      </c>
    </row>
    <row r="88" spans="1:35" x14ac:dyDescent="0.25">
      <c r="E88" s="116"/>
    </row>
    <row r="89" spans="1:35" x14ac:dyDescent="0.25">
      <c r="E89" s="118"/>
      <c r="F89" s="118"/>
      <c r="G89" s="115"/>
    </row>
    <row r="92" spans="1:35" x14ac:dyDescent="0.25">
      <c r="D92" s="115"/>
    </row>
    <row r="94" spans="1:35" x14ac:dyDescent="0.25">
      <c r="E94" s="98"/>
      <c r="F94" s="98"/>
      <c r="G94" s="98"/>
      <c r="H94" s="98"/>
      <c r="I94" s="98"/>
      <c r="J94" s="98"/>
    </row>
    <row r="95" spans="1:35" x14ac:dyDescent="0.25">
      <c r="E95" s="98"/>
      <c r="F95" s="98"/>
      <c r="G95" s="98"/>
      <c r="H95" s="98"/>
      <c r="I95" s="98"/>
      <c r="J95" s="98"/>
    </row>
    <row r="96" spans="1:35" x14ac:dyDescent="0.25">
      <c r="E96" s="98"/>
      <c r="F96" s="98"/>
      <c r="G96" s="98"/>
      <c r="H96" s="98"/>
      <c r="I96" s="98"/>
      <c r="J96" s="98"/>
    </row>
    <row r="97" spans="5:10" x14ac:dyDescent="0.25">
      <c r="E97" s="98"/>
      <c r="F97" s="98"/>
      <c r="G97" s="98"/>
      <c r="H97" s="98"/>
      <c r="I97" s="98"/>
      <c r="J97" s="98"/>
    </row>
    <row r="98" spans="5:10" x14ac:dyDescent="0.25">
      <c r="E98" s="98"/>
      <c r="F98" s="98"/>
      <c r="G98" s="98"/>
      <c r="H98" s="98"/>
      <c r="I98" s="98"/>
      <c r="J98" s="98"/>
    </row>
    <row r="99" spans="5:10" x14ac:dyDescent="0.25">
      <c r="E99" s="98"/>
      <c r="F99" s="98"/>
      <c r="G99" s="98"/>
      <c r="H99" s="98"/>
      <c r="I99" s="98"/>
      <c r="J99" s="98"/>
    </row>
    <row r="100" spans="5:10" x14ac:dyDescent="0.25">
      <c r="E100" s="98"/>
      <c r="F100" s="98"/>
      <c r="G100" s="98"/>
      <c r="H100" s="98"/>
      <c r="I100" s="98"/>
      <c r="J100" s="98"/>
    </row>
    <row r="101" spans="5:10" x14ac:dyDescent="0.25">
      <c r="E101" s="98"/>
      <c r="F101" s="98"/>
      <c r="G101" s="98"/>
      <c r="H101" s="98"/>
      <c r="I101" s="98"/>
      <c r="J101" s="98"/>
    </row>
    <row r="102" spans="5:10" x14ac:dyDescent="0.25">
      <c r="E102" s="98"/>
      <c r="F102" s="98"/>
      <c r="G102" s="98"/>
      <c r="H102" s="98"/>
      <c r="I102" s="98"/>
      <c r="J102" s="98"/>
    </row>
    <row r="103" spans="5:10" x14ac:dyDescent="0.25">
      <c r="E103" s="98"/>
      <c r="F103" s="98"/>
      <c r="G103" s="98"/>
      <c r="H103" s="98"/>
      <c r="I103" s="98"/>
      <c r="J103" s="98"/>
    </row>
    <row r="104" spans="5:10" x14ac:dyDescent="0.25">
      <c r="E104" s="98"/>
      <c r="F104" s="98"/>
      <c r="G104" s="98"/>
      <c r="H104" s="98"/>
      <c r="I104" s="98"/>
      <c r="J104" s="98"/>
    </row>
    <row r="105" spans="5:10" x14ac:dyDescent="0.25">
      <c r="E105" s="98"/>
      <c r="F105" s="98"/>
      <c r="G105" s="98"/>
      <c r="H105" s="98"/>
      <c r="I105" s="98"/>
      <c r="J105" s="98"/>
    </row>
    <row r="106" spans="5:10" x14ac:dyDescent="0.25">
      <c r="E106" s="98"/>
      <c r="F106" s="98"/>
      <c r="G106" s="98"/>
      <c r="H106" s="98"/>
      <c r="I106" s="98"/>
      <c r="J106" s="98"/>
    </row>
    <row r="107" spans="5:10" x14ac:dyDescent="0.25">
      <c r="E107" s="98"/>
      <c r="F107" s="98"/>
      <c r="G107" s="98"/>
      <c r="H107" s="98"/>
      <c r="I107" s="98"/>
      <c r="J107" s="98"/>
    </row>
    <row r="108" spans="5:10" x14ac:dyDescent="0.25">
      <c r="E108" s="98"/>
      <c r="F108" s="98"/>
      <c r="G108" s="98"/>
      <c r="H108" s="98"/>
      <c r="I108" s="98"/>
      <c r="J108" s="98"/>
    </row>
    <row r="109" spans="5:10" x14ac:dyDescent="0.25">
      <c r="E109" s="98"/>
      <c r="F109" s="98"/>
      <c r="G109" s="98"/>
      <c r="H109" s="98"/>
      <c r="I109" s="98"/>
      <c r="J109" s="98"/>
    </row>
    <row r="110" spans="5:10" x14ac:dyDescent="0.25">
      <c r="E110" s="98"/>
      <c r="F110" s="98"/>
      <c r="G110" s="98"/>
      <c r="H110" s="98"/>
      <c r="I110" s="98"/>
      <c r="J110" s="98"/>
    </row>
    <row r="111" spans="5:10" x14ac:dyDescent="0.25">
      <c r="E111" s="98"/>
      <c r="F111" s="98"/>
      <c r="G111" s="98"/>
      <c r="H111" s="98"/>
      <c r="I111" s="98"/>
      <c r="J111" s="98"/>
    </row>
    <row r="112" spans="5:10" x14ac:dyDescent="0.25">
      <c r="E112" s="98"/>
      <c r="F112" s="98"/>
      <c r="G112" s="98"/>
      <c r="H112" s="98"/>
      <c r="I112" s="98"/>
      <c r="J112" s="98"/>
    </row>
    <row r="113" spans="5:10" x14ac:dyDescent="0.25">
      <c r="E113" s="98"/>
      <c r="F113" s="98"/>
      <c r="G113" s="98"/>
      <c r="H113" s="98"/>
      <c r="I113" s="98"/>
      <c r="J113" s="98"/>
    </row>
    <row r="114" spans="5:10" x14ac:dyDescent="0.25">
      <c r="E114" s="98"/>
      <c r="F114" s="98"/>
      <c r="G114" s="98"/>
      <c r="H114" s="98"/>
      <c r="I114" s="98"/>
      <c r="J114" s="98"/>
    </row>
  </sheetData>
  <pageMargins left="0.7" right="0.7" top="0.75" bottom="0.75" header="0.51180555555555496" footer="0.51180555555555496"/>
  <pageSetup firstPageNumber="0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42" workbookViewId="0">
      <selection activeCell="Q65" sqref="Q65"/>
    </sheetView>
  </sheetViews>
  <sheetFormatPr defaultRowHeight="15" x14ac:dyDescent="0.25"/>
  <cols>
    <col min="2" max="2" width="13.85546875" bestFit="1" customWidth="1"/>
    <col min="6" max="6" width="10.5703125" customWidth="1"/>
    <col min="7" max="7" width="8.7109375" style="145"/>
    <col min="8" max="8" width="10.140625" style="145" bestFit="1" customWidth="1"/>
    <col min="9" max="9" width="8.7109375" style="145"/>
    <col min="10" max="10" width="9.42578125" bestFit="1" customWidth="1"/>
    <col min="11" max="11" width="10.42578125" bestFit="1" customWidth="1"/>
    <col min="12" max="12" width="12.140625" bestFit="1" customWidth="1"/>
    <col min="13" max="13" width="10.42578125" bestFit="1" customWidth="1"/>
    <col min="22" max="22" width="14.140625" customWidth="1"/>
  </cols>
  <sheetData>
    <row r="1" spans="1:22" x14ac:dyDescent="0.25">
      <c r="C1" s="110"/>
      <c r="D1" s="110"/>
      <c r="E1" s="110"/>
      <c r="F1" s="110" t="s">
        <v>389</v>
      </c>
      <c r="G1" s="140"/>
      <c r="H1" s="140"/>
      <c r="I1" s="140" t="s">
        <v>388</v>
      </c>
      <c r="L1" s="83" t="s">
        <v>397</v>
      </c>
      <c r="M1" s="83" t="s">
        <v>417</v>
      </c>
    </row>
    <row r="2" spans="1:22" x14ac:dyDescent="0.25">
      <c r="C2" s="112" t="s">
        <v>392</v>
      </c>
      <c r="D2" s="112" t="s">
        <v>369</v>
      </c>
      <c r="E2" s="112" t="s">
        <v>270</v>
      </c>
      <c r="F2" s="111" t="s">
        <v>390</v>
      </c>
      <c r="G2" s="141" t="s">
        <v>41</v>
      </c>
      <c r="H2" s="141" t="s">
        <v>42</v>
      </c>
      <c r="I2" s="142" t="s">
        <v>391</v>
      </c>
      <c r="J2" s="112" t="s">
        <v>369</v>
      </c>
      <c r="K2" s="112" t="s">
        <v>270</v>
      </c>
      <c r="L2" s="111" t="s">
        <v>390</v>
      </c>
    </row>
    <row r="3" spans="1:22" x14ac:dyDescent="0.25">
      <c r="C3" s="113" t="s">
        <v>394</v>
      </c>
      <c r="D3" s="113" t="s">
        <v>395</v>
      </c>
      <c r="E3" s="113" t="s">
        <v>396</v>
      </c>
      <c r="F3" s="81">
        <v>29.43</v>
      </c>
      <c r="G3" s="143">
        <v>13.73</v>
      </c>
      <c r="H3" s="143">
        <v>25.38</v>
      </c>
      <c r="I3" s="144" t="s">
        <v>393</v>
      </c>
      <c r="J3" s="113" t="s">
        <v>395</v>
      </c>
      <c r="K3" s="113" t="s">
        <v>396</v>
      </c>
      <c r="L3" s="81">
        <v>14.32</v>
      </c>
      <c r="M3">
        <v>21.5</v>
      </c>
    </row>
    <row r="4" spans="1:22" x14ac:dyDescent="0.25">
      <c r="F4" s="81">
        <v>27.88</v>
      </c>
      <c r="G4" s="143">
        <v>5.18</v>
      </c>
      <c r="H4" s="143">
        <v>11.4</v>
      </c>
      <c r="L4" s="81">
        <v>14.09</v>
      </c>
    </row>
    <row r="7" spans="1:22" x14ac:dyDescent="0.25">
      <c r="A7" s="83"/>
      <c r="B7" s="134"/>
      <c r="C7" s="83"/>
      <c r="D7" s="83"/>
      <c r="E7" s="83"/>
      <c r="F7" s="83"/>
      <c r="G7" s="146" t="s">
        <v>236</v>
      </c>
      <c r="H7" s="146"/>
      <c r="I7" s="146"/>
      <c r="J7" s="83" t="s">
        <v>270</v>
      </c>
      <c r="L7" s="83"/>
      <c r="M7" s="83"/>
      <c r="O7" s="83"/>
      <c r="P7" s="83"/>
      <c r="Q7" s="83" t="s">
        <v>427</v>
      </c>
      <c r="R7" s="83"/>
      <c r="S7" s="83"/>
      <c r="T7" s="83"/>
      <c r="U7" s="83"/>
      <c r="V7" s="134"/>
    </row>
    <row r="8" spans="1:22" x14ac:dyDescent="0.25">
      <c r="A8" s="134" t="s">
        <v>368</v>
      </c>
      <c r="B8" s="134"/>
      <c r="C8" s="83" t="s">
        <v>424</v>
      </c>
      <c r="D8" s="83" t="s">
        <v>425</v>
      </c>
      <c r="E8" s="83" t="s">
        <v>426</v>
      </c>
      <c r="F8" s="83" t="s">
        <v>369</v>
      </c>
      <c r="G8" s="147" t="s">
        <v>412</v>
      </c>
      <c r="H8" s="147" t="s">
        <v>413</v>
      </c>
      <c r="I8" s="147" t="s">
        <v>415</v>
      </c>
      <c r="J8" s="83" t="s">
        <v>412</v>
      </c>
      <c r="K8" s="83" t="s">
        <v>413</v>
      </c>
      <c r="L8" s="83" t="s">
        <v>414</v>
      </c>
      <c r="M8" s="83" t="s">
        <v>420</v>
      </c>
      <c r="O8" s="134"/>
      <c r="P8" s="134"/>
      <c r="Q8" s="83" t="s">
        <v>369</v>
      </c>
      <c r="R8" s="134"/>
      <c r="S8" s="83" t="s">
        <v>236</v>
      </c>
      <c r="T8" s="134"/>
      <c r="U8" s="83" t="s">
        <v>270</v>
      </c>
      <c r="V8" s="134"/>
    </row>
    <row r="9" spans="1:22" x14ac:dyDescent="0.25">
      <c r="A9" s="128" t="s">
        <v>348</v>
      </c>
      <c r="B9" s="133" t="s">
        <v>405</v>
      </c>
      <c r="C9" s="129">
        <v>70.521911814703998</v>
      </c>
      <c r="D9" s="129">
        <v>52.891433861027991</v>
      </c>
      <c r="E9" s="129">
        <v>121.88668417694998</v>
      </c>
      <c r="F9" s="129">
        <v>245.30002985268197</v>
      </c>
      <c r="G9" s="129">
        <v>129.31468837400161</v>
      </c>
      <c r="H9" s="129">
        <v>14.368298708222397</v>
      </c>
      <c r="I9" s="129">
        <v>143.682987082224</v>
      </c>
      <c r="J9" s="129">
        <v>2.3170401864834451</v>
      </c>
      <c r="K9" s="129">
        <v>16.219281305384115</v>
      </c>
      <c r="L9" s="129">
        <v>16.180448229633001</v>
      </c>
      <c r="M9" s="129">
        <v>34.716769721500562</v>
      </c>
      <c r="O9" s="128" t="s">
        <v>348</v>
      </c>
      <c r="P9" s="128" t="s">
        <v>433</v>
      </c>
      <c r="Q9" s="129">
        <f>F9</f>
        <v>245.30002985268197</v>
      </c>
      <c r="R9" s="128" t="s">
        <v>433</v>
      </c>
      <c r="S9" s="129">
        <f>I9</f>
        <v>143.682987082224</v>
      </c>
      <c r="T9" s="128" t="s">
        <v>433</v>
      </c>
      <c r="U9" s="129">
        <f>M9</f>
        <v>34.716769721500562</v>
      </c>
      <c r="V9" s="133" t="s">
        <v>405</v>
      </c>
    </row>
    <row r="10" spans="1:22" x14ac:dyDescent="0.25">
      <c r="A10" s="128" t="s">
        <v>349</v>
      </c>
      <c r="B10" s="128"/>
      <c r="C10" s="129">
        <v>115.90138546535516</v>
      </c>
      <c r="D10" s="129">
        <v>89.415482710006685</v>
      </c>
      <c r="E10" s="129">
        <v>213.70436091576778</v>
      </c>
      <c r="F10" s="129">
        <v>419.02122909112961</v>
      </c>
      <c r="G10" s="129">
        <v>186.27710906424957</v>
      </c>
      <c r="H10" s="129">
        <v>20.697456562694398</v>
      </c>
      <c r="I10" s="129">
        <v>206.97456562694396</v>
      </c>
      <c r="J10" s="129">
        <v>3.0809767911666457</v>
      </c>
      <c r="K10" s="129">
        <v>21.566837538166517</v>
      </c>
      <c r="L10" s="129">
        <v>21.515201055633003</v>
      </c>
      <c r="M10" s="129">
        <v>46.163015384966165</v>
      </c>
      <c r="O10" s="128" t="s">
        <v>349</v>
      </c>
      <c r="P10" s="128" t="s">
        <v>434</v>
      </c>
      <c r="Q10" s="129">
        <f t="shared" ref="Q10:Q13" si="0">F10</f>
        <v>419.02122909112961</v>
      </c>
      <c r="R10" s="128" t="s">
        <v>434</v>
      </c>
      <c r="S10" s="129">
        <f t="shared" ref="S10:S13" si="1">I10</f>
        <v>206.97456562694396</v>
      </c>
      <c r="T10" s="128" t="s">
        <v>434</v>
      </c>
      <c r="U10" s="129">
        <f t="shared" ref="U10:U13" si="2">M10</f>
        <v>46.163015384966165</v>
      </c>
      <c r="V10" s="128"/>
    </row>
    <row r="11" spans="1:22" x14ac:dyDescent="0.25">
      <c r="A11" s="128" t="s">
        <v>350</v>
      </c>
      <c r="B11" s="128"/>
      <c r="C11" s="129">
        <v>185.60394780258747</v>
      </c>
      <c r="D11" s="129">
        <v>147.51823399017053</v>
      </c>
      <c r="E11" s="129">
        <v>365.50095948028945</v>
      </c>
      <c r="F11" s="129">
        <v>698.62314127304739</v>
      </c>
      <c r="G11" s="129">
        <v>265.42489360227836</v>
      </c>
      <c r="H11" s="129">
        <v>29.491654844697599</v>
      </c>
      <c r="I11" s="129">
        <v>294.91654844697598</v>
      </c>
      <c r="J11" s="129">
        <v>5.6319391407282469</v>
      </c>
      <c r="K11" s="129">
        <v>39.423573985097718</v>
      </c>
      <c r="L11" s="129">
        <v>39.329183943633012</v>
      </c>
      <c r="M11" s="129">
        <v>84.38469706945898</v>
      </c>
      <c r="O11" s="128" t="s">
        <v>350</v>
      </c>
      <c r="P11" s="128" t="s">
        <v>435</v>
      </c>
      <c r="Q11" s="129">
        <f t="shared" si="0"/>
        <v>698.62314127304739</v>
      </c>
      <c r="R11" s="128" t="s">
        <v>435</v>
      </c>
      <c r="S11" s="129">
        <f t="shared" si="1"/>
        <v>294.91654844697598</v>
      </c>
      <c r="T11" s="128" t="s">
        <v>435</v>
      </c>
      <c r="U11" s="129">
        <f t="shared" si="2"/>
        <v>84.38469706945898</v>
      </c>
      <c r="V11" s="128"/>
    </row>
    <row r="12" spans="1:22" x14ac:dyDescent="0.25">
      <c r="A12" s="128" t="s">
        <v>357</v>
      </c>
      <c r="B12" s="128"/>
      <c r="C12" s="129">
        <v>121.86068850487426</v>
      </c>
      <c r="D12" s="129">
        <v>94.383046178234423</v>
      </c>
      <c r="E12" s="129">
        <v>226.68239071670399</v>
      </c>
      <c r="F12" s="129">
        <v>442.92612539981269</v>
      </c>
      <c r="G12" s="129">
        <v>55.763211833611194</v>
      </c>
      <c r="H12" s="129">
        <v>6.1959124259568004</v>
      </c>
      <c r="I12" s="129">
        <v>61.959124259567993</v>
      </c>
      <c r="J12" s="129">
        <v>3.4212553377954453</v>
      </c>
      <c r="K12" s="129">
        <v>23.948787364568116</v>
      </c>
      <c r="L12" s="129">
        <v>23.891447889633</v>
      </c>
      <c r="M12" s="129">
        <v>51.261490591996562</v>
      </c>
      <c r="O12" s="128" t="s">
        <v>357</v>
      </c>
      <c r="P12" s="128" t="s">
        <v>436</v>
      </c>
      <c r="Q12" s="129">
        <f t="shared" si="0"/>
        <v>442.92612539981269</v>
      </c>
      <c r="R12" s="128" t="s">
        <v>436</v>
      </c>
      <c r="S12" s="129">
        <f t="shared" si="1"/>
        <v>61.959124259567993</v>
      </c>
      <c r="T12" s="128" t="s">
        <v>436</v>
      </c>
      <c r="U12" s="129">
        <f t="shared" si="2"/>
        <v>51.261490591996562</v>
      </c>
      <c r="V12" s="128"/>
    </row>
    <row r="13" spans="1:22" x14ac:dyDescent="0.25">
      <c r="A13" s="128" t="s">
        <v>351</v>
      </c>
      <c r="B13" s="128"/>
      <c r="C13" s="129">
        <v>64.189331978281587</v>
      </c>
      <c r="D13" s="129">
        <v>48.14199898371119</v>
      </c>
      <c r="E13" s="129">
        <v>110.94175743452998</v>
      </c>
      <c r="F13" s="129">
        <v>223.27308839652275</v>
      </c>
      <c r="G13" s="129">
        <v>49.967035693200003</v>
      </c>
      <c r="H13" s="129">
        <v>5.5518928548000002</v>
      </c>
      <c r="I13" s="129">
        <v>55.518928548000005</v>
      </c>
      <c r="J13" s="129">
        <v>1.9260686399999998</v>
      </c>
      <c r="K13" s="129">
        <v>13.48248048</v>
      </c>
      <c r="L13" s="129">
        <v>13.450199999999999</v>
      </c>
      <c r="M13" s="129">
        <v>28.858749119999999</v>
      </c>
      <c r="O13" s="128" t="s">
        <v>351</v>
      </c>
      <c r="P13" s="128" t="s">
        <v>437</v>
      </c>
      <c r="Q13" s="129">
        <f t="shared" si="0"/>
        <v>223.27308839652275</v>
      </c>
      <c r="R13" s="128" t="s">
        <v>437</v>
      </c>
      <c r="S13" s="129">
        <f t="shared" si="1"/>
        <v>55.518928548000005</v>
      </c>
      <c r="T13" s="128" t="s">
        <v>437</v>
      </c>
      <c r="U13" s="129">
        <f t="shared" si="2"/>
        <v>28.858749119999999</v>
      </c>
      <c r="V13" s="128"/>
    </row>
    <row r="14" spans="1:22" x14ac:dyDescent="0.25">
      <c r="A14" s="88" t="s">
        <v>352</v>
      </c>
      <c r="B14" s="134" t="s">
        <v>405</v>
      </c>
      <c r="C14" s="127">
        <v>85.998454142053944</v>
      </c>
      <c r="D14" s="127">
        <v>64.48895887836386</v>
      </c>
      <c r="E14" s="127">
        <v>148.58246137892721</v>
      </c>
      <c r="F14" s="127">
        <v>299.06987439934505</v>
      </c>
      <c r="G14" s="148">
        <v>116.92286352208798</v>
      </c>
      <c r="H14" s="148">
        <v>12.991429280231998</v>
      </c>
      <c r="I14" s="148">
        <v>129.91429280231998</v>
      </c>
      <c r="J14" s="127">
        <v>3.2004123075330448</v>
      </c>
      <c r="K14" s="127">
        <v>22.402886152731309</v>
      </c>
      <c r="L14" s="127">
        <v>22.349247957632997</v>
      </c>
      <c r="M14" s="127">
        <v>47.952546417897352</v>
      </c>
      <c r="O14" s="128"/>
      <c r="P14" s="128"/>
      <c r="Q14" s="129"/>
      <c r="R14" s="128"/>
      <c r="S14" s="129"/>
      <c r="T14" s="128"/>
      <c r="U14" s="129"/>
      <c r="V14" s="128"/>
    </row>
    <row r="15" spans="1:22" x14ac:dyDescent="0.25">
      <c r="A15" s="88" t="s">
        <v>353</v>
      </c>
      <c r="B15" s="88"/>
      <c r="C15" s="127">
        <v>127.39432704157052</v>
      </c>
      <c r="D15" s="127">
        <v>98.995783684445882</v>
      </c>
      <c r="E15" s="127">
        <v>238.73341838900183</v>
      </c>
      <c r="F15" s="127">
        <v>465.12352911501824</v>
      </c>
      <c r="G15" s="148">
        <v>176.88330635392799</v>
      </c>
      <c r="H15" s="148">
        <v>19.653700705991998</v>
      </c>
      <c r="I15" s="148">
        <v>196.53700705992</v>
      </c>
      <c r="J15" s="127">
        <v>5.8392611691378447</v>
      </c>
      <c r="K15" s="127">
        <v>40.874828183964901</v>
      </c>
      <c r="L15" s="127">
        <v>40.776963471632989</v>
      </c>
      <c r="M15" s="127">
        <v>87.491052824735732</v>
      </c>
      <c r="O15" s="88" t="s">
        <v>352</v>
      </c>
      <c r="P15" s="88" t="s">
        <v>433</v>
      </c>
      <c r="Q15" s="148">
        <f>F14</f>
        <v>299.06987439934505</v>
      </c>
      <c r="R15" s="88" t="s">
        <v>433</v>
      </c>
      <c r="S15" s="148">
        <f>I14</f>
        <v>129.91429280231998</v>
      </c>
      <c r="T15" s="88" t="s">
        <v>433</v>
      </c>
      <c r="U15" s="148">
        <f>M14</f>
        <v>47.952546417897352</v>
      </c>
      <c r="V15" s="134" t="s">
        <v>405</v>
      </c>
    </row>
    <row r="16" spans="1:22" x14ac:dyDescent="0.25">
      <c r="A16" s="88" t="s">
        <v>354</v>
      </c>
      <c r="B16" s="88"/>
      <c r="C16" s="127">
        <v>191.45683471640086</v>
      </c>
      <c r="D16" s="127">
        <v>152.3970909678942</v>
      </c>
      <c r="E16" s="127">
        <v>378.24723874906584</v>
      </c>
      <c r="F16" s="127">
        <v>722.10116443336096</v>
      </c>
      <c r="G16" s="148">
        <v>253.83254132145598</v>
      </c>
      <c r="H16" s="148">
        <v>28.203615702383999</v>
      </c>
      <c r="I16" s="148">
        <v>282.03615702383996</v>
      </c>
      <c r="J16" s="127">
        <v>9.3907776558066427</v>
      </c>
      <c r="K16" s="127">
        <v>65.735443590646497</v>
      </c>
      <c r="L16" s="127">
        <v>65.578056255632987</v>
      </c>
      <c r="M16" s="127">
        <v>140.70427750208614</v>
      </c>
      <c r="O16" s="88" t="s">
        <v>353</v>
      </c>
      <c r="P16" s="88" t="s">
        <v>434</v>
      </c>
      <c r="Q16" s="148">
        <f>F15</f>
        <v>465.12352911501824</v>
      </c>
      <c r="R16" s="88" t="s">
        <v>434</v>
      </c>
      <c r="S16" s="148">
        <f>I15</f>
        <v>196.53700705992</v>
      </c>
      <c r="T16" s="88" t="s">
        <v>434</v>
      </c>
      <c r="U16" s="148">
        <f>M15</f>
        <v>87.491052824735732</v>
      </c>
      <c r="V16" s="88"/>
    </row>
    <row r="17" spans="1:22" x14ac:dyDescent="0.25">
      <c r="A17" s="88" t="s">
        <v>355</v>
      </c>
      <c r="B17" s="88"/>
      <c r="C17" s="127">
        <v>128.24565604721616</v>
      </c>
      <c r="D17" s="127">
        <v>99.705435608478439</v>
      </c>
      <c r="E17" s="127">
        <v>240.5874226462785</v>
      </c>
      <c r="F17" s="127">
        <v>468.53851430197312</v>
      </c>
      <c r="G17" s="148">
        <v>58.961102117975997</v>
      </c>
      <c r="H17" s="148">
        <v>6.5512335686640002</v>
      </c>
      <c r="I17" s="148">
        <v>65.51233568664</v>
      </c>
      <c r="J17" s="127">
        <v>3.5835073600290452</v>
      </c>
      <c r="K17" s="127">
        <v>25.084551520203313</v>
      </c>
      <c r="L17" s="127">
        <v>25.024492737632997</v>
      </c>
      <c r="M17" s="127">
        <v>53.692551617865355</v>
      </c>
      <c r="O17" s="88" t="s">
        <v>354</v>
      </c>
      <c r="P17" s="88" t="s">
        <v>435</v>
      </c>
      <c r="Q17" s="148">
        <f>F16</f>
        <v>722.10116443336096</v>
      </c>
      <c r="R17" s="88" t="s">
        <v>435</v>
      </c>
      <c r="S17" s="148">
        <f>I16</f>
        <v>282.03615702383996</v>
      </c>
      <c r="T17" s="88" t="s">
        <v>435</v>
      </c>
      <c r="U17" s="148">
        <f>M16</f>
        <v>140.70427750208614</v>
      </c>
      <c r="V17" s="88"/>
    </row>
    <row r="18" spans="1:22" x14ac:dyDescent="0.25">
      <c r="A18" s="88" t="s">
        <v>356</v>
      </c>
      <c r="B18" s="88"/>
      <c r="C18" s="127">
        <v>43.752369778918386</v>
      </c>
      <c r="D18" s="127">
        <v>32.814277334188787</v>
      </c>
      <c r="E18" s="127">
        <v>75.619493856719984</v>
      </c>
      <c r="F18" s="127">
        <v>152.18614096982714</v>
      </c>
      <c r="G18" s="148">
        <v>37.375342698513599</v>
      </c>
      <c r="H18" s="148">
        <v>4.1528158553904007</v>
      </c>
      <c r="I18" s="148">
        <v>41.528158553903999</v>
      </c>
      <c r="J18" s="127">
        <v>3.4460438411922456</v>
      </c>
      <c r="K18" s="127">
        <v>24.122306888345719</v>
      </c>
      <c r="L18" s="127">
        <v>24.064551963633001</v>
      </c>
      <c r="M18" s="127">
        <v>51.632902693170962</v>
      </c>
      <c r="O18" s="88" t="s">
        <v>355</v>
      </c>
      <c r="P18" s="88" t="s">
        <v>438</v>
      </c>
      <c r="Q18" s="148">
        <f>F17</f>
        <v>468.53851430197312</v>
      </c>
      <c r="R18" s="88" t="s">
        <v>438</v>
      </c>
      <c r="S18" s="148">
        <f>I17</f>
        <v>65.51233568664</v>
      </c>
      <c r="T18" s="88" t="s">
        <v>438</v>
      </c>
      <c r="U18" s="148">
        <f>M17</f>
        <v>53.692551617865355</v>
      </c>
      <c r="V18" s="88"/>
    </row>
    <row r="19" spans="1:22" x14ac:dyDescent="0.25">
      <c r="A19" s="130" t="s">
        <v>358</v>
      </c>
      <c r="B19" s="133" t="s">
        <v>405</v>
      </c>
      <c r="C19" s="129">
        <v>54.402617685628783</v>
      </c>
      <c r="D19" s="129">
        <v>40.801963264221584</v>
      </c>
      <c r="E19" s="129">
        <v>94.026870650789974</v>
      </c>
      <c r="F19" s="129">
        <v>189.23145160064036</v>
      </c>
      <c r="G19" s="129">
        <v>62.958464973432001</v>
      </c>
      <c r="H19" s="129">
        <v>6.9953849970480002</v>
      </c>
      <c r="I19" s="129">
        <v>69.953849970480007</v>
      </c>
      <c r="J19" s="129">
        <v>2.3170401864834451</v>
      </c>
      <c r="K19" s="129">
        <v>16.219281305384115</v>
      </c>
      <c r="L19" s="129">
        <v>16.180448229633001</v>
      </c>
      <c r="M19" s="129">
        <v>34.716769721500562</v>
      </c>
      <c r="O19" s="88" t="s">
        <v>356</v>
      </c>
      <c r="P19" s="88" t="s">
        <v>439</v>
      </c>
      <c r="Q19" s="148">
        <f>F18</f>
        <v>152.18614096982714</v>
      </c>
      <c r="R19" s="88" t="s">
        <v>439</v>
      </c>
      <c r="S19" s="148">
        <f>I18</f>
        <v>41.528158553903999</v>
      </c>
      <c r="T19" s="88" t="s">
        <v>439</v>
      </c>
      <c r="U19" s="148">
        <f>M18</f>
        <v>51.632902693170962</v>
      </c>
      <c r="V19" s="88"/>
    </row>
    <row r="20" spans="1:22" x14ac:dyDescent="0.25">
      <c r="A20" s="130" t="s">
        <v>359</v>
      </c>
      <c r="B20" s="130"/>
      <c r="C20" s="129">
        <v>98.342724723914941</v>
      </c>
      <c r="D20" s="129">
        <v>74.778911776835628</v>
      </c>
      <c r="E20" s="129">
        <v>175.4655231094379</v>
      </c>
      <c r="F20" s="129">
        <v>348.58715961018845</v>
      </c>
      <c r="G20" s="129">
        <v>138.90835922709599</v>
      </c>
      <c r="H20" s="129">
        <v>15.434262136343998</v>
      </c>
      <c r="I20" s="129">
        <v>154.34262136343997</v>
      </c>
      <c r="J20" s="129">
        <v>2.5761927219954459</v>
      </c>
      <c r="K20" s="129">
        <v>18.03334905396812</v>
      </c>
      <c r="L20" s="129">
        <v>17.990172639633002</v>
      </c>
      <c r="M20" s="129">
        <v>38.599714415596566</v>
      </c>
      <c r="O20" s="88"/>
      <c r="P20" s="88"/>
      <c r="Q20" s="148"/>
      <c r="R20" s="88"/>
      <c r="S20" s="148"/>
      <c r="T20" s="88"/>
      <c r="U20" s="148"/>
      <c r="V20" s="88"/>
    </row>
    <row r="21" spans="1:22" x14ac:dyDescent="0.25">
      <c r="A21" s="131" t="s">
        <v>360</v>
      </c>
      <c r="B21" s="131"/>
      <c r="C21" s="129">
        <v>172.51476434078663</v>
      </c>
      <c r="D21" s="129">
        <v>136.60733565817031</v>
      </c>
      <c r="E21" s="129">
        <v>336.99564402466166</v>
      </c>
      <c r="F21" s="129">
        <v>646.11774402361857</v>
      </c>
      <c r="G21" s="129">
        <v>233.84572704417596</v>
      </c>
      <c r="H21" s="129">
        <v>25.982858560463995</v>
      </c>
      <c r="I21" s="129">
        <v>259.82858560463995</v>
      </c>
      <c r="J21" s="129">
        <v>3.5451978547794449</v>
      </c>
      <c r="K21" s="129">
        <v>24.816384983456111</v>
      </c>
      <c r="L21" s="129">
        <v>24.756968259632995</v>
      </c>
      <c r="M21" s="129">
        <v>53.118551097868547</v>
      </c>
      <c r="O21" s="130" t="s">
        <v>358</v>
      </c>
      <c r="P21" s="130" t="s">
        <v>433</v>
      </c>
      <c r="Q21" s="129">
        <f>F19</f>
        <v>189.23145160064036</v>
      </c>
      <c r="R21" s="130" t="s">
        <v>433</v>
      </c>
      <c r="S21" s="129">
        <f>I19</f>
        <v>69.953849970480007</v>
      </c>
      <c r="T21" s="130" t="s">
        <v>433</v>
      </c>
      <c r="U21" s="129">
        <f>M19</f>
        <v>34.716769721500562</v>
      </c>
      <c r="V21" s="133" t="s">
        <v>405</v>
      </c>
    </row>
    <row r="22" spans="1:22" x14ac:dyDescent="0.25">
      <c r="A22" s="131" t="s">
        <v>361</v>
      </c>
      <c r="B22" s="131"/>
      <c r="C22" s="129">
        <v>91.000012050221756</v>
      </c>
      <c r="D22" s="129">
        <v>68.658163932055004</v>
      </c>
      <c r="E22" s="129">
        <v>159.47473639042721</v>
      </c>
      <c r="F22" s="129">
        <v>319.13291237270397</v>
      </c>
      <c r="G22" s="129">
        <v>18.587737277870403</v>
      </c>
      <c r="H22" s="129">
        <v>2.0653041419856004</v>
      </c>
      <c r="I22" s="129">
        <v>20.653041419856002</v>
      </c>
      <c r="J22" s="129">
        <v>1.2840457600000001</v>
      </c>
      <c r="K22" s="129">
        <v>8.9883203199999997</v>
      </c>
      <c r="L22" s="129">
        <v>8.966800000000001</v>
      </c>
      <c r="M22" s="129">
        <v>19.23916608</v>
      </c>
      <c r="O22" s="130" t="s">
        <v>359</v>
      </c>
      <c r="P22" s="130" t="s">
        <v>434</v>
      </c>
      <c r="Q22" s="129">
        <f>F20</f>
        <v>348.58715961018845</v>
      </c>
      <c r="R22" s="130" t="s">
        <v>434</v>
      </c>
      <c r="S22" s="129">
        <f>I20</f>
        <v>154.34262136343997</v>
      </c>
      <c r="T22" s="130" t="s">
        <v>434</v>
      </c>
      <c r="U22" s="129">
        <f>M20</f>
        <v>38.599714415596566</v>
      </c>
      <c r="V22" s="130"/>
    </row>
    <row r="23" spans="1:22" x14ac:dyDescent="0.25">
      <c r="A23" s="131" t="s">
        <v>362</v>
      </c>
      <c r="B23" s="131"/>
      <c r="C23" s="129">
        <v>64.189331978281587</v>
      </c>
      <c r="D23" s="129">
        <v>48.14199898371119</v>
      </c>
      <c r="E23" s="129">
        <v>110.94175743452998</v>
      </c>
      <c r="F23" s="129">
        <v>223.27308839652275</v>
      </c>
      <c r="G23" s="129">
        <v>49.967035693200003</v>
      </c>
      <c r="H23" s="129">
        <v>5.5518928548000002</v>
      </c>
      <c r="I23" s="129">
        <v>55.518928548000005</v>
      </c>
      <c r="J23" s="129">
        <v>1.9260686399999998</v>
      </c>
      <c r="K23" s="129">
        <v>13.48248048</v>
      </c>
      <c r="L23" s="129">
        <v>13.450199999999999</v>
      </c>
      <c r="M23" s="129">
        <v>28.858749119999999</v>
      </c>
      <c r="O23" s="131" t="s">
        <v>360</v>
      </c>
      <c r="P23" s="131" t="s">
        <v>435</v>
      </c>
      <c r="Q23" s="129">
        <f>F21</f>
        <v>646.11774402361857</v>
      </c>
      <c r="R23" s="131" t="s">
        <v>435</v>
      </c>
      <c r="S23" s="129">
        <f>I21</f>
        <v>259.82858560463995</v>
      </c>
      <c r="T23" s="131" t="s">
        <v>435</v>
      </c>
      <c r="U23" s="129">
        <f>M21</f>
        <v>53.118551097868547</v>
      </c>
      <c r="V23" s="131"/>
    </row>
    <row r="24" spans="1:22" x14ac:dyDescent="0.25">
      <c r="A24" s="98" t="s">
        <v>363</v>
      </c>
      <c r="B24" s="132" t="s">
        <v>406</v>
      </c>
      <c r="C24" s="127">
        <v>43.3296483658916</v>
      </c>
      <c r="D24" s="127">
        <v>46.284301190550437</v>
      </c>
      <c r="E24" s="127">
        <v>40.098859763227246</v>
      </c>
      <c r="F24" s="127">
        <v>129.71280931966928</v>
      </c>
      <c r="G24" s="148">
        <v>60.000792115500012</v>
      </c>
      <c r="H24" s="148">
        <v>4.7442486789000018</v>
      </c>
      <c r="I24" s="148">
        <v>64.745040794400012</v>
      </c>
      <c r="J24" s="127">
        <v>39.334975397999997</v>
      </c>
      <c r="K24" s="127">
        <v>508.97681931599993</v>
      </c>
      <c r="L24" s="127">
        <v>286.48925999999994</v>
      </c>
      <c r="M24" s="127">
        <v>834.80105471399986</v>
      </c>
      <c r="O24" s="131" t="s">
        <v>361</v>
      </c>
      <c r="P24" s="131" t="s">
        <v>440</v>
      </c>
      <c r="Q24" s="129">
        <f>F22</f>
        <v>319.13291237270397</v>
      </c>
      <c r="R24" s="131" t="s">
        <v>440</v>
      </c>
      <c r="S24" s="129">
        <f>I22</f>
        <v>20.653041419856002</v>
      </c>
      <c r="T24" s="131" t="s">
        <v>440</v>
      </c>
      <c r="U24" s="129">
        <f>M22</f>
        <v>19.23916608</v>
      </c>
      <c r="V24" s="131"/>
    </row>
    <row r="25" spans="1:22" x14ac:dyDescent="0.25">
      <c r="A25" s="98" t="s">
        <v>364</v>
      </c>
      <c r="B25" s="98"/>
      <c r="C25" s="127">
        <v>89.90353310083556</v>
      </c>
      <c r="D25" s="127">
        <v>96.387033486187192</v>
      </c>
      <c r="E25" s="127">
        <v>84.487134813058987</v>
      </c>
      <c r="F25" s="127">
        <v>270.7777014000817</v>
      </c>
      <c r="G25" s="148">
        <v>127.4677405155</v>
      </c>
      <c r="H25" s="148">
        <v>10.078844598900002</v>
      </c>
      <c r="I25" s="148">
        <v>137.54658511439999</v>
      </c>
      <c r="J25" s="127">
        <v>90.365796376000006</v>
      </c>
      <c r="K25" s="127">
        <v>1169.2925989919997</v>
      </c>
      <c r="L25" s="127">
        <v>658.16312000000005</v>
      </c>
      <c r="M25" s="127">
        <v>1917.8215153679998</v>
      </c>
      <c r="O25" s="131" t="s">
        <v>362</v>
      </c>
      <c r="P25" s="131" t="s">
        <v>437</v>
      </c>
      <c r="Q25" s="129">
        <f>F23</f>
        <v>223.27308839652275</v>
      </c>
      <c r="R25" s="131" t="s">
        <v>437</v>
      </c>
      <c r="S25" s="129">
        <f>I23</f>
        <v>55.518928548000005</v>
      </c>
      <c r="T25" s="131" t="s">
        <v>437</v>
      </c>
      <c r="U25" s="129">
        <f>M23</f>
        <v>28.858749119999999</v>
      </c>
      <c r="V25" s="131"/>
    </row>
    <row r="26" spans="1:22" x14ac:dyDescent="0.25">
      <c r="A26" s="98" t="s">
        <v>365</v>
      </c>
      <c r="B26" s="98"/>
      <c r="C26" s="127">
        <v>126.43086824931643</v>
      </c>
      <c r="D26" s="127">
        <v>137.16292613089183</v>
      </c>
      <c r="E26" s="127">
        <v>124.70040652375133</v>
      </c>
      <c r="F26" s="127">
        <v>388.29420090395956</v>
      </c>
      <c r="G26" s="148">
        <v>212.18045381550002</v>
      </c>
      <c r="H26" s="148">
        <v>16.777059138900004</v>
      </c>
      <c r="I26" s="148">
        <v>228.95751295440002</v>
      </c>
      <c r="J26" s="127">
        <v>132.74784733300001</v>
      </c>
      <c r="K26" s="127">
        <v>1717.6972000859998</v>
      </c>
      <c r="L26" s="127">
        <v>966.84521000000007</v>
      </c>
      <c r="M26" s="127">
        <v>2817.2902574189998</v>
      </c>
      <c r="O26" s="131"/>
      <c r="P26" s="131"/>
      <c r="Q26" s="129"/>
      <c r="R26" s="131"/>
      <c r="S26" s="129"/>
      <c r="T26" s="131"/>
      <c r="U26" s="129"/>
      <c r="V26" s="131"/>
    </row>
    <row r="27" spans="1:22" x14ac:dyDescent="0.25">
      <c r="A27" s="98" t="s">
        <v>366</v>
      </c>
      <c r="B27" s="98"/>
      <c r="C27" s="127">
        <v>138.26654109072368</v>
      </c>
      <c r="D27" s="127">
        <v>150.3752265409079</v>
      </c>
      <c r="E27" s="127">
        <v>137.73040517861256</v>
      </c>
      <c r="F27" s="127">
        <v>426.37217281024414</v>
      </c>
      <c r="G27" s="148">
        <v>9.9691225155000023</v>
      </c>
      <c r="H27" s="148">
        <v>0.7882561989000002</v>
      </c>
      <c r="I27" s="148">
        <v>10.757378714400003</v>
      </c>
      <c r="J27" s="127">
        <v>526.31305109999994</v>
      </c>
      <c r="K27" s="127">
        <v>6810.253216199998</v>
      </c>
      <c r="L27" s="127">
        <v>3833.3070000000002</v>
      </c>
      <c r="M27" s="127">
        <v>11169.873267299998</v>
      </c>
      <c r="O27" s="98" t="s">
        <v>363</v>
      </c>
      <c r="P27" s="98" t="s">
        <v>433</v>
      </c>
      <c r="Q27" s="148">
        <f>F24</f>
        <v>129.71280931966928</v>
      </c>
      <c r="R27" s="98" t="s">
        <v>433</v>
      </c>
      <c r="S27" s="148">
        <f>I24</f>
        <v>64.745040794400012</v>
      </c>
      <c r="T27" s="98" t="s">
        <v>433</v>
      </c>
      <c r="U27" s="148">
        <f>M24</f>
        <v>834.80105471399986</v>
      </c>
      <c r="V27" s="132" t="s">
        <v>406</v>
      </c>
    </row>
    <row r="28" spans="1:22" x14ac:dyDescent="0.25">
      <c r="A28" s="98" t="s">
        <v>367</v>
      </c>
      <c r="B28" s="98"/>
      <c r="C28" s="127">
        <v>44.433588451646791</v>
      </c>
      <c r="D28" s="127">
        <v>47.463519055277835</v>
      </c>
      <c r="E28" s="127">
        <v>41.120486763564259</v>
      </c>
      <c r="F28" s="127">
        <v>133.01759427048887</v>
      </c>
      <c r="G28" s="148">
        <v>182.04774371549999</v>
      </c>
      <c r="H28" s="148">
        <v>14.394472758900001</v>
      </c>
      <c r="I28" s="148">
        <v>196.4422164744</v>
      </c>
      <c r="J28" s="127">
        <v>153.8773157295</v>
      </c>
      <c r="K28" s="127">
        <v>1991.1029797889996</v>
      </c>
      <c r="L28" s="127">
        <v>1120.7379149999999</v>
      </c>
      <c r="M28" s="127">
        <v>3265.7182105184993</v>
      </c>
      <c r="O28" s="98" t="s">
        <v>364</v>
      </c>
      <c r="P28" s="98" t="s">
        <v>434</v>
      </c>
      <c r="Q28" s="148">
        <f>F25</f>
        <v>270.7777014000817</v>
      </c>
      <c r="R28" s="98" t="s">
        <v>434</v>
      </c>
      <c r="S28" s="148">
        <f>I25</f>
        <v>137.54658511439999</v>
      </c>
      <c r="T28" s="98" t="s">
        <v>434</v>
      </c>
      <c r="U28" s="148">
        <f>M25</f>
        <v>1917.8215153679998</v>
      </c>
      <c r="V28" s="98"/>
    </row>
    <row r="29" spans="1:22" x14ac:dyDescent="0.25">
      <c r="A29" s="131" t="s">
        <v>371</v>
      </c>
      <c r="B29" s="135" t="s">
        <v>407</v>
      </c>
      <c r="C29" s="129">
        <v>82.965380055872686</v>
      </c>
      <c r="D29" s="129">
        <v>88.641891866522599</v>
      </c>
      <c r="E29" s="129">
        <v>76.848859739519639</v>
      </c>
      <c r="F29" s="129">
        <v>248.45613166191492</v>
      </c>
      <c r="G29" s="129">
        <v>74.188317047121913</v>
      </c>
      <c r="H29" s="129">
        <v>8.2431463385690993</v>
      </c>
      <c r="I29" s="129">
        <v>92.666978194292255</v>
      </c>
      <c r="J29" s="129">
        <v>5.0498240492596178</v>
      </c>
      <c r="K29" s="129">
        <v>65.342442869006803</v>
      </c>
      <c r="L29" s="129">
        <v>36.779490526290004</v>
      </c>
      <c r="M29" s="129">
        <v>107.17175744455642</v>
      </c>
      <c r="O29" s="98" t="s">
        <v>365</v>
      </c>
      <c r="P29" s="98" t="s">
        <v>435</v>
      </c>
      <c r="Q29" s="148">
        <f>F26</f>
        <v>388.29420090395956</v>
      </c>
      <c r="R29" s="98" t="s">
        <v>435</v>
      </c>
      <c r="S29" s="148">
        <f>I26</f>
        <v>228.95751295440002</v>
      </c>
      <c r="T29" s="98" t="s">
        <v>435</v>
      </c>
      <c r="U29" s="148">
        <f>M26</f>
        <v>2817.2902574189998</v>
      </c>
      <c r="V29" s="98"/>
    </row>
    <row r="30" spans="1:22" x14ac:dyDescent="0.25">
      <c r="A30" s="131" t="s">
        <v>372</v>
      </c>
      <c r="B30" s="131"/>
      <c r="C30" s="129">
        <v>147.95954902118649</v>
      </c>
      <c r="D30" s="129">
        <v>161.19564498014518</v>
      </c>
      <c r="E30" s="129">
        <v>148.40152476664542</v>
      </c>
      <c r="F30" s="129">
        <v>457.55671876797709</v>
      </c>
      <c r="G30" s="129">
        <v>130.26560455473387</v>
      </c>
      <c r="H30" s="129">
        <v>14.473956061637098</v>
      </c>
      <c r="I30" s="129">
        <v>162.71187185810575</v>
      </c>
      <c r="J30" s="129">
        <v>16.3895730825</v>
      </c>
      <c r="K30" s="129">
        <v>212.07367471499998</v>
      </c>
      <c r="L30" s="129">
        <v>119.370525</v>
      </c>
      <c r="M30" s="129">
        <v>347.83377279749999</v>
      </c>
      <c r="O30" s="98" t="s">
        <v>366</v>
      </c>
      <c r="P30" s="98" t="s">
        <v>441</v>
      </c>
      <c r="Q30" s="148">
        <f>F27</f>
        <v>426.37217281024414</v>
      </c>
      <c r="R30" s="98" t="s">
        <v>441</v>
      </c>
      <c r="S30" s="148">
        <f>I27</f>
        <v>10.757378714400003</v>
      </c>
      <c r="T30" s="98" t="s">
        <v>441</v>
      </c>
      <c r="U30" s="148">
        <f>M27</f>
        <v>11169.873267299998</v>
      </c>
      <c r="V30" s="98"/>
    </row>
    <row r="31" spans="1:22" x14ac:dyDescent="0.25">
      <c r="A31" s="131" t="s">
        <v>373</v>
      </c>
      <c r="B31" s="131"/>
      <c r="C31" s="129">
        <v>232.02446255137488</v>
      </c>
      <c r="D31" s="129">
        <v>250.37611917607092</v>
      </c>
      <c r="E31" s="129">
        <v>223.94906728105238</v>
      </c>
      <c r="F31" s="129">
        <v>706.3496490084982</v>
      </c>
      <c r="G31" s="129">
        <v>245.57058898049786</v>
      </c>
      <c r="H31" s="129">
        <v>27.285620997833096</v>
      </c>
      <c r="I31" s="129">
        <v>306.7367655713403</v>
      </c>
      <c r="J31" s="129">
        <v>33.009985222499999</v>
      </c>
      <c r="K31" s="129">
        <v>427.13430259499995</v>
      </c>
      <c r="L31" s="129">
        <v>240.42232499999997</v>
      </c>
      <c r="M31" s="129">
        <v>700.56661281749996</v>
      </c>
      <c r="O31" s="98" t="s">
        <v>367</v>
      </c>
      <c r="P31" s="98" t="s">
        <v>442</v>
      </c>
      <c r="Q31" s="148">
        <f>F28</f>
        <v>133.01759427048887</v>
      </c>
      <c r="R31" s="98" t="s">
        <v>442</v>
      </c>
      <c r="S31" s="148">
        <f>I28</f>
        <v>196.4422164744</v>
      </c>
      <c r="T31" s="98" t="s">
        <v>442</v>
      </c>
      <c r="U31" s="148">
        <f>M28</f>
        <v>3265.7182105184993</v>
      </c>
      <c r="V31" s="98"/>
    </row>
    <row r="32" spans="1:22" x14ac:dyDescent="0.25">
      <c r="A32" s="131" t="s">
        <v>374</v>
      </c>
      <c r="B32" s="131"/>
      <c r="C32" s="129">
        <v>204.58712166757448</v>
      </c>
      <c r="D32" s="129">
        <v>224.40966849358398</v>
      </c>
      <c r="E32" s="129">
        <v>210.74332867567963</v>
      </c>
      <c r="F32" s="129">
        <v>639.74011883683806</v>
      </c>
      <c r="G32" s="129">
        <v>28.6123942413099</v>
      </c>
      <c r="H32" s="129">
        <v>3.1791549157010999</v>
      </c>
      <c r="I32" s="129">
        <v>35.739105815837057</v>
      </c>
      <c r="J32" s="129">
        <v>15.697055909999998</v>
      </c>
      <c r="K32" s="129">
        <v>203.11281521999996</v>
      </c>
      <c r="L32" s="129">
        <v>114.32669999999999</v>
      </c>
      <c r="M32" s="129">
        <v>333.13657112999994</v>
      </c>
      <c r="O32" s="98"/>
      <c r="P32" s="98"/>
      <c r="Q32" s="148"/>
      <c r="R32" s="98"/>
      <c r="S32" s="148"/>
      <c r="T32" s="98"/>
      <c r="U32" s="148"/>
      <c r="V32" s="98"/>
    </row>
    <row r="33" spans="1:22" x14ac:dyDescent="0.25">
      <c r="A33" s="131" t="s">
        <v>375</v>
      </c>
      <c r="B33" s="131"/>
      <c r="C33" s="129">
        <v>41.949723258697588</v>
      </c>
      <c r="D33" s="129">
        <v>44.810278859641187</v>
      </c>
      <c r="E33" s="129">
        <v>38.821826012805992</v>
      </c>
      <c r="F33" s="129">
        <v>125.58182813114476</v>
      </c>
      <c r="G33" s="129">
        <v>36.383404120641906</v>
      </c>
      <c r="H33" s="129">
        <v>4.042600457849101</v>
      </c>
      <c r="I33" s="129">
        <v>45.445701567002232</v>
      </c>
      <c r="J33" s="129">
        <v>10.534116844469217</v>
      </c>
      <c r="K33" s="129">
        <v>136.30671511932997</v>
      </c>
      <c r="L33" s="129">
        <v>76.723356478289986</v>
      </c>
      <c r="M33" s="129">
        <v>223.56418844208918</v>
      </c>
      <c r="O33" s="131" t="s">
        <v>371</v>
      </c>
      <c r="P33" s="131" t="s">
        <v>433</v>
      </c>
      <c r="Q33" s="129">
        <f>F29</f>
        <v>248.45613166191492</v>
      </c>
      <c r="R33" s="131" t="s">
        <v>433</v>
      </c>
      <c r="S33" s="129">
        <f>I29</f>
        <v>92.666978194292255</v>
      </c>
      <c r="T33" s="131" t="s">
        <v>433</v>
      </c>
      <c r="U33" s="129">
        <f>M29</f>
        <v>107.17175744455642</v>
      </c>
      <c r="V33" s="135" t="s">
        <v>407</v>
      </c>
    </row>
    <row r="34" spans="1:22" x14ac:dyDescent="0.25">
      <c r="A34" s="98" t="s">
        <v>376</v>
      </c>
      <c r="B34" s="132" t="s">
        <v>408</v>
      </c>
      <c r="C34" s="127">
        <v>123.36991837653875</v>
      </c>
      <c r="D34" s="127">
        <v>133.7459518869222</v>
      </c>
      <c r="E34" s="127">
        <v>121.33057928542515</v>
      </c>
      <c r="F34" s="127">
        <v>378.44644954888605</v>
      </c>
      <c r="G34" s="148">
        <v>95.191046450721899</v>
      </c>
      <c r="H34" s="148">
        <v>10.576782938969101</v>
      </c>
      <c r="I34" s="148">
        <v>118.90102076500892</v>
      </c>
      <c r="J34" s="127">
        <v>9.0438198892492156</v>
      </c>
      <c r="K34" s="127">
        <v>117.02294548608997</v>
      </c>
      <c r="L34" s="127">
        <v>65.869045078289986</v>
      </c>
      <c r="M34" s="127">
        <v>191.93581045362919</v>
      </c>
      <c r="O34" s="131" t="s">
        <v>372</v>
      </c>
      <c r="P34" s="131" t="s">
        <v>434</v>
      </c>
      <c r="Q34" s="129">
        <f>F30</f>
        <v>457.55671876797709</v>
      </c>
      <c r="R34" s="131" t="s">
        <v>434</v>
      </c>
      <c r="S34" s="129">
        <f>I30</f>
        <v>162.71187185810575</v>
      </c>
      <c r="T34" s="131" t="s">
        <v>434</v>
      </c>
      <c r="U34" s="129">
        <f>M30</f>
        <v>347.83377279749999</v>
      </c>
      <c r="V34" s="131"/>
    </row>
    <row r="35" spans="1:22" x14ac:dyDescent="0.25">
      <c r="A35" s="98" t="s">
        <v>377</v>
      </c>
      <c r="B35" s="98"/>
      <c r="C35" s="127">
        <v>221.93250427998163</v>
      </c>
      <c r="D35" s="127">
        <v>243.77252254274543</v>
      </c>
      <c r="E35" s="127">
        <v>229.83901635952802</v>
      </c>
      <c r="F35" s="127">
        <v>695.54404318225511</v>
      </c>
      <c r="G35" s="148">
        <v>150.84827937026185</v>
      </c>
      <c r="H35" s="148">
        <v>16.760919930029097</v>
      </c>
      <c r="I35" s="148">
        <v>188.42123357740809</v>
      </c>
      <c r="J35" s="127">
        <v>22.452945659499999</v>
      </c>
      <c r="K35" s="127">
        <v>290.5309778489999</v>
      </c>
      <c r="L35" s="127">
        <v>163.532015</v>
      </c>
      <c r="M35" s="127">
        <v>476.51593850849991</v>
      </c>
      <c r="O35" s="131" t="s">
        <v>373</v>
      </c>
      <c r="P35" s="131" t="s">
        <v>435</v>
      </c>
      <c r="Q35" s="129">
        <f>F31</f>
        <v>706.3496490084982</v>
      </c>
      <c r="R35" s="131" t="s">
        <v>435</v>
      </c>
      <c r="S35" s="129">
        <f>I31</f>
        <v>306.7367655713403</v>
      </c>
      <c r="T35" s="131" t="s">
        <v>435</v>
      </c>
      <c r="U35" s="129">
        <f>M31</f>
        <v>700.56661281749996</v>
      </c>
      <c r="V35" s="131"/>
    </row>
    <row r="36" spans="1:22" x14ac:dyDescent="0.25">
      <c r="A36" s="98" t="s">
        <v>378</v>
      </c>
      <c r="B36" s="98"/>
      <c r="C36" s="127">
        <v>420.28205603597871</v>
      </c>
      <c r="D36" s="127">
        <v>465.19245355197995</v>
      </c>
      <c r="E36" s="127">
        <v>448.2038214030643</v>
      </c>
      <c r="F36" s="127">
        <v>1333.6783309910229</v>
      </c>
      <c r="G36" s="148">
        <v>261.11260873916189</v>
      </c>
      <c r="H36" s="148">
        <v>29.012512082129103</v>
      </c>
      <c r="I36" s="148">
        <v>326.14995707367069</v>
      </c>
      <c r="J36" s="127">
        <v>46.244757852500001</v>
      </c>
      <c r="K36" s="127">
        <v>598.38628405499992</v>
      </c>
      <c r="L36" s="127">
        <v>336.81542500000006</v>
      </c>
      <c r="M36" s="127">
        <v>981.44646690750005</v>
      </c>
      <c r="O36" s="131" t="s">
        <v>374</v>
      </c>
      <c r="P36" s="131" t="s">
        <v>443</v>
      </c>
      <c r="Q36" s="129">
        <f>F32</f>
        <v>639.74011883683806</v>
      </c>
      <c r="R36" s="131" t="s">
        <v>443</v>
      </c>
      <c r="S36" s="129">
        <f>I32</f>
        <v>35.739105815837057</v>
      </c>
      <c r="T36" s="131" t="s">
        <v>443</v>
      </c>
      <c r="U36" s="129">
        <f>M32</f>
        <v>333.13657112999994</v>
      </c>
      <c r="V36" s="131"/>
    </row>
    <row r="37" spans="1:22" x14ac:dyDescent="0.25">
      <c r="A37" s="98" t="s">
        <v>379</v>
      </c>
      <c r="B37" s="98"/>
      <c r="C37" s="127">
        <v>96.433559496094716</v>
      </c>
      <c r="D37" s="127">
        <v>103.67657853998912</v>
      </c>
      <c r="E37" s="127">
        <v>91.676099588154813</v>
      </c>
      <c r="F37" s="127">
        <v>291.78623762423865</v>
      </c>
      <c r="G37" s="148">
        <v>36.593431414677895</v>
      </c>
      <c r="H37" s="148">
        <v>4.0659368238531002</v>
      </c>
      <c r="I37" s="148">
        <v>45.70804199270939</v>
      </c>
      <c r="J37" s="127">
        <v>10.911658739791617</v>
      </c>
      <c r="K37" s="127">
        <v>141.19193675975077</v>
      </c>
      <c r="L37" s="127">
        <v>79.473115366289989</v>
      </c>
      <c r="M37" s="127">
        <v>231.57671086583238</v>
      </c>
      <c r="O37" s="131" t="s">
        <v>375</v>
      </c>
      <c r="P37" s="131" t="s">
        <v>439</v>
      </c>
      <c r="Q37" s="129">
        <f>F33</f>
        <v>125.58182813114476</v>
      </c>
      <c r="R37" s="131" t="s">
        <v>439</v>
      </c>
      <c r="S37" s="129">
        <f>I33</f>
        <v>45.445701567002232</v>
      </c>
      <c r="T37" s="131" t="s">
        <v>439</v>
      </c>
      <c r="U37" s="129">
        <f>M33</f>
        <v>223.56418844208918</v>
      </c>
      <c r="V37" s="131"/>
    </row>
    <row r="38" spans="1:22" x14ac:dyDescent="0.25">
      <c r="A38" s="98" t="s">
        <v>380</v>
      </c>
      <c r="B38" s="98"/>
      <c r="C38" s="127">
        <v>25.942592015247197</v>
      </c>
      <c r="D38" s="127">
        <v>27.711619821093898</v>
      </c>
      <c r="E38" s="127">
        <v>24.008234507919497</v>
      </c>
      <c r="F38" s="127">
        <v>77.662446344260587</v>
      </c>
      <c r="G38" s="148">
        <v>21.471466244085896</v>
      </c>
      <c r="H38" s="148">
        <v>2.3857184715650996</v>
      </c>
      <c r="I38" s="148">
        <v>26.819531341793379</v>
      </c>
      <c r="J38" s="127">
        <v>2.5659957905596156</v>
      </c>
      <c r="K38" s="127">
        <v>33.202826813606791</v>
      </c>
      <c r="L38" s="127">
        <v>18.688971526289986</v>
      </c>
      <c r="M38" s="127">
        <v>54.457794130456392</v>
      </c>
      <c r="O38" s="131"/>
      <c r="P38" s="131"/>
      <c r="Q38" s="129"/>
      <c r="R38" s="131"/>
      <c r="S38" s="129"/>
      <c r="T38" s="131"/>
      <c r="U38" s="129"/>
      <c r="V38" s="131"/>
    </row>
    <row r="39" spans="1:22" x14ac:dyDescent="0.25">
      <c r="O39" s="98" t="s">
        <v>376</v>
      </c>
      <c r="P39" s="98" t="s">
        <v>433</v>
      </c>
      <c r="Q39" s="148">
        <f>F34</f>
        <v>378.44644954888605</v>
      </c>
      <c r="R39" s="98" t="s">
        <v>433</v>
      </c>
      <c r="S39" s="148">
        <f>I34</f>
        <v>118.90102076500892</v>
      </c>
      <c r="T39" s="98" t="s">
        <v>433</v>
      </c>
      <c r="U39" s="148">
        <f>M34</f>
        <v>191.93581045362919</v>
      </c>
      <c r="V39" s="132" t="s">
        <v>408</v>
      </c>
    </row>
    <row r="40" spans="1:22" x14ac:dyDescent="0.25">
      <c r="O40" s="98" t="s">
        <v>377</v>
      </c>
      <c r="P40" s="98" t="s">
        <v>434</v>
      </c>
      <c r="Q40" s="148">
        <f>F35</f>
        <v>695.54404318225511</v>
      </c>
      <c r="R40" s="98" t="s">
        <v>434</v>
      </c>
      <c r="S40" s="148">
        <f>I35</f>
        <v>188.42123357740809</v>
      </c>
      <c r="T40" s="98" t="s">
        <v>434</v>
      </c>
      <c r="U40" s="148">
        <f>M35</f>
        <v>476.51593850849991</v>
      </c>
      <c r="V40" s="98"/>
    </row>
    <row r="41" spans="1:22" x14ac:dyDescent="0.25">
      <c r="O41" s="98" t="s">
        <v>378</v>
      </c>
      <c r="P41" s="98" t="s">
        <v>435</v>
      </c>
      <c r="Q41" s="148">
        <f>F36</f>
        <v>1333.6783309910229</v>
      </c>
      <c r="R41" s="98" t="s">
        <v>435</v>
      </c>
      <c r="S41" s="148">
        <f>I36</f>
        <v>326.14995707367069</v>
      </c>
      <c r="T41" s="98" t="s">
        <v>435</v>
      </c>
      <c r="U41" s="148">
        <f>M36</f>
        <v>981.44646690750005</v>
      </c>
      <c r="V41" s="98"/>
    </row>
    <row r="42" spans="1:22" x14ac:dyDescent="0.25">
      <c r="O42" s="98" t="s">
        <v>379</v>
      </c>
      <c r="P42" s="98" t="s">
        <v>444</v>
      </c>
      <c r="Q42" s="148">
        <f>F37</f>
        <v>291.78623762423865</v>
      </c>
      <c r="R42" s="98" t="s">
        <v>444</v>
      </c>
      <c r="S42" s="148">
        <f>I37</f>
        <v>45.70804199270939</v>
      </c>
      <c r="T42" s="98" t="s">
        <v>444</v>
      </c>
      <c r="U42" s="148">
        <f>M37</f>
        <v>231.57671086583238</v>
      </c>
      <c r="V42" s="98"/>
    </row>
    <row r="43" spans="1:22" x14ac:dyDescent="0.25">
      <c r="O43" s="98" t="s">
        <v>380</v>
      </c>
      <c r="P43" s="98" t="s">
        <v>445</v>
      </c>
      <c r="Q43" s="148">
        <f>F38</f>
        <v>77.662446344260587</v>
      </c>
      <c r="R43" s="98" t="s">
        <v>445</v>
      </c>
      <c r="S43" s="148">
        <f>I38</f>
        <v>26.819531341793379</v>
      </c>
      <c r="T43" s="98" t="s">
        <v>445</v>
      </c>
      <c r="U43" s="148">
        <f>M38</f>
        <v>54.457794130456392</v>
      </c>
      <c r="V43" s="98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J1" zoomScale="120" zoomScaleNormal="120" workbookViewId="0">
      <selection activeCell="L40" sqref="L40"/>
    </sheetView>
  </sheetViews>
  <sheetFormatPr defaultRowHeight="15" x14ac:dyDescent="0.25"/>
  <cols>
    <col min="6" max="6" width="7.28515625" bestFit="1" customWidth="1"/>
    <col min="7" max="7" width="6.42578125" bestFit="1" customWidth="1"/>
    <col min="8" max="8" width="7.28515625" bestFit="1" customWidth="1"/>
    <col min="9" max="9" width="5.42578125" bestFit="1" customWidth="1"/>
    <col min="10" max="10" width="7.28515625" bestFit="1" customWidth="1"/>
    <col min="11" max="11" width="6.42578125" bestFit="1" customWidth="1"/>
    <col min="12" max="12" width="8.85546875" bestFit="1" customWidth="1"/>
  </cols>
  <sheetData>
    <row r="1" spans="1:12" ht="15.75" thickBot="1" x14ac:dyDescent="0.3">
      <c r="A1" s="97" t="s">
        <v>262</v>
      </c>
    </row>
    <row r="2" spans="1:12" ht="15.75" thickBot="1" x14ac:dyDescent="0.3">
      <c r="A2" s="136">
        <v>2.2416999999999998</v>
      </c>
      <c r="C2" t="s">
        <v>452</v>
      </c>
      <c r="G2" t="s">
        <v>101</v>
      </c>
    </row>
    <row r="3" spans="1:12" x14ac:dyDescent="0.25">
      <c r="C3" t="s">
        <v>370</v>
      </c>
      <c r="D3" t="s">
        <v>236</v>
      </c>
      <c r="E3" t="s">
        <v>270</v>
      </c>
      <c r="G3" t="s">
        <v>369</v>
      </c>
      <c r="I3" t="s">
        <v>236</v>
      </c>
      <c r="K3" t="s">
        <v>270</v>
      </c>
    </row>
    <row r="4" spans="1:12" x14ac:dyDescent="0.25">
      <c r="A4">
        <v>655</v>
      </c>
      <c r="B4" t="s">
        <v>433</v>
      </c>
      <c r="C4">
        <v>2.4500000000000002</v>
      </c>
      <c r="D4">
        <v>6.47</v>
      </c>
      <c r="E4">
        <v>2.2999999999999998</v>
      </c>
      <c r="F4" t="s">
        <v>433</v>
      </c>
      <c r="G4" s="3">
        <v>2.2416999999999998</v>
      </c>
      <c r="H4" t="s">
        <v>433</v>
      </c>
      <c r="I4" s="3">
        <f t="shared" ref="I4" si="0">D4*$A$2</f>
        <v>14.503798999999999</v>
      </c>
      <c r="J4" t="s">
        <v>433</v>
      </c>
      <c r="K4" s="3">
        <f>E4*$A$2</f>
        <v>5.1559099999999995</v>
      </c>
      <c r="L4" s="149" t="s">
        <v>446</v>
      </c>
    </row>
    <row r="5" spans="1:12" x14ac:dyDescent="0.25">
      <c r="A5">
        <v>655</v>
      </c>
      <c r="B5" t="s">
        <v>434</v>
      </c>
      <c r="C5">
        <v>6.34</v>
      </c>
      <c r="D5">
        <v>9.32</v>
      </c>
      <c r="E5">
        <v>5.69</v>
      </c>
      <c r="F5" t="s">
        <v>434</v>
      </c>
      <c r="G5" s="3">
        <f>C5*$A$2</f>
        <v>14.212377999999999</v>
      </c>
      <c r="H5" t="s">
        <v>434</v>
      </c>
      <c r="I5" s="3">
        <f>D5*$A$2</f>
        <v>20.892643999999997</v>
      </c>
      <c r="J5" t="s">
        <v>434</v>
      </c>
      <c r="K5" s="3">
        <f>E5*$A$2</f>
        <v>12.755272999999999</v>
      </c>
    </row>
    <row r="6" spans="1:12" x14ac:dyDescent="0.25">
      <c r="A6">
        <v>655</v>
      </c>
      <c r="B6" t="s">
        <v>435</v>
      </c>
      <c r="C6">
        <v>12.89</v>
      </c>
      <c r="D6">
        <v>13.28</v>
      </c>
      <c r="E6">
        <v>17.010000000000002</v>
      </c>
      <c r="F6" t="s">
        <v>435</v>
      </c>
      <c r="G6" s="3">
        <f>C6*$A$2</f>
        <v>28.895512999999998</v>
      </c>
      <c r="H6" t="s">
        <v>435</v>
      </c>
      <c r="I6" s="3">
        <f>D6*$A$2</f>
        <v>29.769775999999997</v>
      </c>
      <c r="J6" t="s">
        <v>435</v>
      </c>
      <c r="K6" s="3">
        <f>E6*$A$2</f>
        <v>38.131317000000003</v>
      </c>
    </row>
    <row r="7" spans="1:12" x14ac:dyDescent="0.25">
      <c r="A7">
        <v>655</v>
      </c>
      <c r="B7" t="s">
        <v>436</v>
      </c>
      <c r="C7">
        <v>6.9</v>
      </c>
      <c r="D7">
        <v>2.79</v>
      </c>
      <c r="E7">
        <v>7.2</v>
      </c>
      <c r="F7" t="s">
        <v>436</v>
      </c>
      <c r="G7" s="3">
        <f>C7*$A$2</f>
        <v>15.46773</v>
      </c>
      <c r="H7" t="s">
        <v>436</v>
      </c>
      <c r="I7" s="3">
        <f>D7*$A$2</f>
        <v>6.2543429999999995</v>
      </c>
      <c r="J7" t="s">
        <v>436</v>
      </c>
      <c r="K7" s="3">
        <f>E7*$A$2</f>
        <v>16.140239999999999</v>
      </c>
    </row>
    <row r="8" spans="1:12" x14ac:dyDescent="0.25">
      <c r="A8">
        <v>655</v>
      </c>
      <c r="B8" t="s">
        <v>437</v>
      </c>
      <c r="C8">
        <v>2.23</v>
      </c>
      <c r="D8">
        <v>2.5</v>
      </c>
      <c r="E8">
        <v>1.2</v>
      </c>
      <c r="F8" t="s">
        <v>437</v>
      </c>
      <c r="G8" s="3">
        <f>C8*$A$2</f>
        <v>4.9989909999999993</v>
      </c>
      <c r="H8" t="s">
        <v>437</v>
      </c>
      <c r="I8" s="3">
        <f>D8*$A$2</f>
        <v>5.6042499999999995</v>
      </c>
      <c r="J8" t="s">
        <v>437</v>
      </c>
      <c r="K8" s="3">
        <f>E8*$A$2</f>
        <v>2.6900399999999998</v>
      </c>
    </row>
    <row r="9" spans="1:12" x14ac:dyDescent="0.25">
      <c r="G9" s="3"/>
      <c r="I9" s="3"/>
      <c r="K9" s="3"/>
    </row>
    <row r="10" spans="1:12" x14ac:dyDescent="0.25">
      <c r="A10">
        <v>682</v>
      </c>
      <c r="B10" t="s">
        <v>433</v>
      </c>
      <c r="C10">
        <v>3.53</v>
      </c>
      <c r="D10">
        <v>5.85</v>
      </c>
      <c r="E10">
        <v>6.22</v>
      </c>
      <c r="F10" t="s">
        <v>433</v>
      </c>
      <c r="G10" s="3">
        <f>C10*$A$2</f>
        <v>7.913200999999999</v>
      </c>
      <c r="H10" t="s">
        <v>433</v>
      </c>
      <c r="I10" s="3">
        <f>D10*$A$2</f>
        <v>13.113944999999998</v>
      </c>
      <c r="J10" t="s">
        <v>433</v>
      </c>
      <c r="K10" s="3">
        <f>E10*$A$2</f>
        <v>13.943373999999999</v>
      </c>
      <c r="L10" t="s">
        <v>447</v>
      </c>
    </row>
    <row r="11" spans="1:12" x14ac:dyDescent="0.25">
      <c r="A11">
        <v>682</v>
      </c>
      <c r="B11" t="s">
        <v>434</v>
      </c>
      <c r="C11">
        <v>7.42</v>
      </c>
      <c r="D11">
        <v>8.85</v>
      </c>
      <c r="E11">
        <v>17.93</v>
      </c>
      <c r="F11" t="s">
        <v>434</v>
      </c>
      <c r="G11" s="3">
        <f>C11*$A$2</f>
        <v>16.633413999999998</v>
      </c>
      <c r="H11" t="s">
        <v>434</v>
      </c>
      <c r="I11" s="3">
        <f>D11*$A$2</f>
        <v>19.839044999999999</v>
      </c>
      <c r="J11" t="s">
        <v>434</v>
      </c>
      <c r="K11" s="3">
        <f>E11*$A$2</f>
        <v>40.193680999999998</v>
      </c>
    </row>
    <row r="12" spans="1:12" x14ac:dyDescent="0.25">
      <c r="A12">
        <v>682</v>
      </c>
      <c r="B12" t="s">
        <v>435</v>
      </c>
      <c r="C12">
        <v>13.44</v>
      </c>
      <c r="D12">
        <v>12.7</v>
      </c>
      <c r="E12">
        <v>33.69</v>
      </c>
      <c r="F12" t="s">
        <v>435</v>
      </c>
      <c r="G12" s="3">
        <f>C12*$A$2</f>
        <v>30.128447999999995</v>
      </c>
      <c r="H12" t="s">
        <v>435</v>
      </c>
      <c r="I12" s="3">
        <f>D12*$A$2</f>
        <v>28.469589999999997</v>
      </c>
      <c r="J12" t="s">
        <v>435</v>
      </c>
      <c r="K12" s="3">
        <f>E12*$A$2</f>
        <v>75.52287299999999</v>
      </c>
    </row>
    <row r="13" spans="1:12" x14ac:dyDescent="0.25">
      <c r="A13">
        <v>682</v>
      </c>
      <c r="B13" t="s">
        <v>438</v>
      </c>
      <c r="C13">
        <v>7.5</v>
      </c>
      <c r="D13">
        <v>2.95</v>
      </c>
      <c r="E13">
        <v>7.92</v>
      </c>
      <c r="F13" t="s">
        <v>438</v>
      </c>
      <c r="G13" s="3">
        <f>C13*$A$2</f>
        <v>16.812749999999998</v>
      </c>
      <c r="H13" t="s">
        <v>438</v>
      </c>
      <c r="I13" s="3">
        <f>D13*$A$2</f>
        <v>6.6130149999999999</v>
      </c>
      <c r="J13" t="s">
        <v>438</v>
      </c>
      <c r="K13" s="3">
        <f>E13*$A$2</f>
        <v>17.754263999999999</v>
      </c>
    </row>
    <row r="14" spans="1:12" x14ac:dyDescent="0.25">
      <c r="A14">
        <v>682</v>
      </c>
      <c r="B14" t="s">
        <v>439</v>
      </c>
      <c r="C14">
        <v>1.52</v>
      </c>
      <c r="D14">
        <v>1.87</v>
      </c>
      <c r="E14">
        <v>7.31</v>
      </c>
      <c r="F14" t="s">
        <v>439</v>
      </c>
      <c r="G14" s="3">
        <f>C14*$A$2</f>
        <v>3.4073839999999995</v>
      </c>
      <c r="H14" t="s">
        <v>439</v>
      </c>
      <c r="I14" s="3">
        <f>D14*$A$2</f>
        <v>4.1919789999999999</v>
      </c>
      <c r="J14" t="s">
        <v>439</v>
      </c>
      <c r="K14" s="3">
        <f>E14*$A$2</f>
        <v>16.386826999999997</v>
      </c>
    </row>
    <row r="15" spans="1:12" x14ac:dyDescent="0.25">
      <c r="G15" s="3"/>
      <c r="I15" s="3"/>
      <c r="K15" s="3"/>
    </row>
    <row r="16" spans="1:12" x14ac:dyDescent="0.25">
      <c r="A16">
        <v>666</v>
      </c>
      <c r="B16" t="s">
        <v>433</v>
      </c>
      <c r="C16">
        <v>1.89</v>
      </c>
      <c r="D16">
        <v>3.15</v>
      </c>
      <c r="E16">
        <v>2.2999999999999998</v>
      </c>
      <c r="F16" t="s">
        <v>433</v>
      </c>
      <c r="G16" s="3">
        <f>C16*$A$2</f>
        <v>4.2368129999999997</v>
      </c>
      <c r="H16" t="s">
        <v>433</v>
      </c>
      <c r="I16" s="3">
        <f>D16*$A$2</f>
        <v>7.0613549999999989</v>
      </c>
      <c r="J16" t="s">
        <v>433</v>
      </c>
      <c r="K16" s="3">
        <f>E16*$A$2</f>
        <v>5.1559099999999995</v>
      </c>
      <c r="L16" t="s">
        <v>448</v>
      </c>
    </row>
    <row r="17" spans="1:12" x14ac:dyDescent="0.25">
      <c r="A17">
        <v>666</v>
      </c>
      <c r="B17" t="s">
        <v>434</v>
      </c>
      <c r="C17">
        <v>4.6900000000000004</v>
      </c>
      <c r="D17">
        <v>6.95</v>
      </c>
      <c r="E17">
        <v>3.45</v>
      </c>
      <c r="F17" t="s">
        <v>434</v>
      </c>
      <c r="G17" s="3">
        <f>C17*$A$2</f>
        <v>10.513572999999999</v>
      </c>
      <c r="H17" t="s">
        <v>434</v>
      </c>
      <c r="I17" s="3">
        <f>D17*$A$2</f>
        <v>15.579814999999998</v>
      </c>
      <c r="J17" t="s">
        <v>434</v>
      </c>
      <c r="K17" s="3">
        <f>E17*$A$2</f>
        <v>7.7338649999999998</v>
      </c>
    </row>
    <row r="18" spans="1:12" x14ac:dyDescent="0.25">
      <c r="A18">
        <v>666</v>
      </c>
      <c r="B18" t="s">
        <v>435</v>
      </c>
      <c r="C18">
        <v>11.66</v>
      </c>
      <c r="D18">
        <v>11.7</v>
      </c>
      <c r="E18">
        <v>7.75</v>
      </c>
      <c r="F18" t="s">
        <v>435</v>
      </c>
      <c r="G18" s="3">
        <f>C18*$A$2</f>
        <v>26.138221999999999</v>
      </c>
      <c r="H18" t="s">
        <v>435</v>
      </c>
      <c r="I18" s="3">
        <f>D18*$A$2</f>
        <v>26.227889999999995</v>
      </c>
      <c r="J18" t="s">
        <v>435</v>
      </c>
      <c r="K18" s="3">
        <f>E18*$A$2</f>
        <v>17.373175</v>
      </c>
    </row>
    <row r="19" spans="1:12" x14ac:dyDescent="0.25">
      <c r="A19">
        <v>666</v>
      </c>
      <c r="B19" t="s">
        <v>440</v>
      </c>
      <c r="C19">
        <v>4</v>
      </c>
      <c r="D19">
        <v>0.93</v>
      </c>
      <c r="E19">
        <v>0.8</v>
      </c>
      <c r="F19" t="s">
        <v>440</v>
      </c>
      <c r="G19" s="3">
        <f>C19*$A$2</f>
        <v>8.9667999999999992</v>
      </c>
      <c r="H19" t="s">
        <v>440</v>
      </c>
      <c r="I19" s="3">
        <f>D19*$A$2</f>
        <v>2.084781</v>
      </c>
      <c r="J19" t="s">
        <v>440</v>
      </c>
      <c r="K19" s="3">
        <f>E19*$A$2</f>
        <v>1.7933599999999998</v>
      </c>
    </row>
    <row r="20" spans="1:12" x14ac:dyDescent="0.25">
      <c r="A20">
        <v>666</v>
      </c>
      <c r="B20" t="s">
        <v>437</v>
      </c>
      <c r="C20">
        <v>2.23</v>
      </c>
      <c r="D20">
        <v>2.5</v>
      </c>
      <c r="E20">
        <v>1.2</v>
      </c>
      <c r="F20" t="s">
        <v>437</v>
      </c>
      <c r="G20" s="3">
        <f>C20*$A$2</f>
        <v>4.9989909999999993</v>
      </c>
      <c r="H20" t="s">
        <v>437</v>
      </c>
      <c r="I20" s="3">
        <f>D20*$A$2</f>
        <v>5.6042499999999995</v>
      </c>
      <c r="J20" t="s">
        <v>437</v>
      </c>
      <c r="K20" s="3">
        <f>E20*$A$2</f>
        <v>2.6900399999999998</v>
      </c>
    </row>
    <row r="21" spans="1:12" x14ac:dyDescent="0.25">
      <c r="G21" s="3"/>
      <c r="I21" s="3"/>
      <c r="K21" s="3"/>
    </row>
    <row r="22" spans="1:12" x14ac:dyDescent="0.25">
      <c r="A22">
        <v>683</v>
      </c>
      <c r="B22" t="s">
        <v>433</v>
      </c>
      <c r="C22">
        <v>1.57</v>
      </c>
      <c r="D22">
        <v>3.55</v>
      </c>
      <c r="E22">
        <v>25.56</v>
      </c>
      <c r="F22" t="s">
        <v>433</v>
      </c>
      <c r="G22" s="3">
        <f>C22*$A$2</f>
        <v>3.519469</v>
      </c>
      <c r="H22" t="s">
        <v>433</v>
      </c>
      <c r="I22" s="3">
        <f>D22*$A$2</f>
        <v>7.9580349999999989</v>
      </c>
      <c r="J22" t="s">
        <v>433</v>
      </c>
      <c r="K22" s="3">
        <f>E22*$A$2</f>
        <v>57.297851999999992</v>
      </c>
      <c r="L22" t="s">
        <v>449</v>
      </c>
    </row>
    <row r="23" spans="1:12" x14ac:dyDescent="0.25">
      <c r="A23">
        <v>683</v>
      </c>
      <c r="B23" t="s">
        <v>434</v>
      </c>
      <c r="C23">
        <v>4.26</v>
      </c>
      <c r="D23">
        <v>7.11</v>
      </c>
      <c r="E23">
        <v>58.72</v>
      </c>
      <c r="F23" t="s">
        <v>434</v>
      </c>
      <c r="G23" s="3">
        <f>C23*$A$2</f>
        <v>9.5496419999999986</v>
      </c>
      <c r="H23" t="s">
        <v>434</v>
      </c>
      <c r="I23" s="3">
        <f>D23*$A$2</f>
        <v>15.938486999999999</v>
      </c>
      <c r="J23" t="s">
        <v>434</v>
      </c>
      <c r="K23" s="3">
        <f>E23*$A$2</f>
        <v>131.63262399999999</v>
      </c>
    </row>
    <row r="24" spans="1:12" x14ac:dyDescent="0.25">
      <c r="A24">
        <v>683</v>
      </c>
      <c r="B24" t="s">
        <v>435</v>
      </c>
      <c r="C24">
        <v>7.84</v>
      </c>
      <c r="D24">
        <v>11.58</v>
      </c>
      <c r="E24">
        <v>86.26</v>
      </c>
      <c r="F24" t="s">
        <v>435</v>
      </c>
      <c r="G24" s="3">
        <f>C24*$A$2</f>
        <v>17.574928</v>
      </c>
      <c r="H24" t="s">
        <v>435</v>
      </c>
      <c r="I24" s="3">
        <f>D24*$A$2</f>
        <v>25.958885999999996</v>
      </c>
      <c r="J24" t="s">
        <v>435</v>
      </c>
      <c r="K24" s="3">
        <f>E24*$A$2</f>
        <v>193.36904200000001</v>
      </c>
    </row>
    <row r="25" spans="1:12" x14ac:dyDescent="0.25">
      <c r="A25">
        <v>683</v>
      </c>
      <c r="B25" t="s">
        <v>441</v>
      </c>
      <c r="C25">
        <v>9</v>
      </c>
      <c r="D25">
        <v>0.91</v>
      </c>
      <c r="E25">
        <v>342</v>
      </c>
      <c r="F25" t="s">
        <v>441</v>
      </c>
      <c r="G25" s="3">
        <f>C25*$A$2</f>
        <v>20.1753</v>
      </c>
      <c r="H25" t="s">
        <v>441</v>
      </c>
      <c r="I25" s="3">
        <f>D25*$A$2</f>
        <v>2.0399469999999997</v>
      </c>
      <c r="J25" t="s">
        <v>441</v>
      </c>
      <c r="K25" s="3">
        <f>E25*$A$2</f>
        <v>766.66139999999996</v>
      </c>
    </row>
    <row r="26" spans="1:12" x14ac:dyDescent="0.25">
      <c r="A26">
        <v>683</v>
      </c>
      <c r="B26" t="s">
        <v>442</v>
      </c>
      <c r="C26">
        <v>1.61</v>
      </c>
      <c r="D26">
        <v>9.99</v>
      </c>
      <c r="E26">
        <v>99.99</v>
      </c>
      <c r="F26" t="s">
        <v>442</v>
      </c>
      <c r="G26" s="3">
        <f>C26*$A$2</f>
        <v>3.609137</v>
      </c>
      <c r="H26" t="s">
        <v>442</v>
      </c>
      <c r="I26" s="3">
        <f>D26*$A$2</f>
        <v>22.394582999999997</v>
      </c>
      <c r="J26" t="s">
        <v>442</v>
      </c>
      <c r="K26" s="3">
        <f>E26*$A$2</f>
        <v>224.14758299999997</v>
      </c>
    </row>
    <row r="27" spans="1:12" x14ac:dyDescent="0.25">
      <c r="G27" s="3"/>
      <c r="I27" s="3"/>
      <c r="K27" s="3"/>
    </row>
    <row r="28" spans="1:12" x14ac:dyDescent="0.25">
      <c r="A28">
        <v>631</v>
      </c>
      <c r="B28" t="s">
        <v>433</v>
      </c>
      <c r="C28">
        <v>3.58</v>
      </c>
      <c r="D28">
        <v>3.67</v>
      </c>
      <c r="E28">
        <v>4.55</v>
      </c>
      <c r="F28" t="s">
        <v>433</v>
      </c>
      <c r="G28" s="3">
        <f>C28*$A$2</f>
        <v>8.0252859999999995</v>
      </c>
      <c r="H28" t="s">
        <v>433</v>
      </c>
      <c r="I28" s="3">
        <f>D28*$A$2</f>
        <v>8.2270389999999995</v>
      </c>
      <c r="J28" t="s">
        <v>433</v>
      </c>
      <c r="K28" s="3">
        <f>E28*$A$2</f>
        <v>10.199734999999999</v>
      </c>
      <c r="L28" t="s">
        <v>450</v>
      </c>
    </row>
    <row r="29" spans="1:12" x14ac:dyDescent="0.25">
      <c r="A29">
        <v>631</v>
      </c>
      <c r="B29" t="s">
        <v>434</v>
      </c>
      <c r="C29">
        <v>9.9499999999999993</v>
      </c>
      <c r="D29">
        <v>6.34</v>
      </c>
      <c r="E29">
        <v>10.65</v>
      </c>
      <c r="F29" t="s">
        <v>434</v>
      </c>
      <c r="G29" s="3">
        <f>C29*$A$2</f>
        <v>22.304914999999998</v>
      </c>
      <c r="H29" t="s">
        <v>434</v>
      </c>
      <c r="I29" s="3">
        <f>D29*$A$2</f>
        <v>14.212377999999999</v>
      </c>
      <c r="J29" t="s">
        <v>434</v>
      </c>
      <c r="K29" s="3">
        <f>E29*$A$2</f>
        <v>23.874105</v>
      </c>
    </row>
    <row r="30" spans="1:12" x14ac:dyDescent="0.25">
      <c r="A30">
        <v>631</v>
      </c>
      <c r="B30" t="s">
        <v>435</v>
      </c>
      <c r="C30">
        <v>19.38</v>
      </c>
      <c r="D30">
        <v>11.83</v>
      </c>
      <c r="E30">
        <v>21.45</v>
      </c>
      <c r="F30" t="s">
        <v>435</v>
      </c>
      <c r="G30" s="3">
        <f>C30*$A$2</f>
        <v>43.444145999999996</v>
      </c>
      <c r="H30" t="s">
        <v>435</v>
      </c>
      <c r="I30" s="3">
        <f>D30*$A$2</f>
        <v>26.519310999999998</v>
      </c>
      <c r="J30" t="s">
        <v>435</v>
      </c>
      <c r="K30" s="3">
        <f>E30*$A$2</f>
        <v>48.084464999999994</v>
      </c>
    </row>
    <row r="31" spans="1:12" x14ac:dyDescent="0.25">
      <c r="A31">
        <v>631</v>
      </c>
      <c r="B31" t="s">
        <v>443</v>
      </c>
      <c r="C31">
        <v>15.5</v>
      </c>
      <c r="D31">
        <v>1.5</v>
      </c>
      <c r="E31">
        <v>10.199999999999999</v>
      </c>
      <c r="F31" t="s">
        <v>443</v>
      </c>
      <c r="G31" s="3">
        <f>C31*$A$2</f>
        <v>34.74635</v>
      </c>
      <c r="H31" t="s">
        <v>443</v>
      </c>
      <c r="I31" s="3">
        <f>D31*$A$2</f>
        <v>3.3625499999999997</v>
      </c>
      <c r="J31" t="s">
        <v>443</v>
      </c>
      <c r="K31" s="3">
        <f>E31*$A$2</f>
        <v>22.865339999999996</v>
      </c>
    </row>
    <row r="32" spans="1:12" x14ac:dyDescent="0.25">
      <c r="A32">
        <v>631</v>
      </c>
      <c r="B32" t="s">
        <v>439</v>
      </c>
      <c r="C32">
        <v>1.52</v>
      </c>
      <c r="D32">
        <v>1.87</v>
      </c>
      <c r="E32">
        <v>7.31</v>
      </c>
      <c r="F32" t="s">
        <v>439</v>
      </c>
      <c r="G32" s="3">
        <f>C32*$A$2</f>
        <v>3.4073839999999995</v>
      </c>
      <c r="H32" t="s">
        <v>439</v>
      </c>
      <c r="I32" s="3">
        <f>D32*$A$2</f>
        <v>4.1919789999999999</v>
      </c>
      <c r="J32" t="s">
        <v>439</v>
      </c>
      <c r="K32" s="3">
        <f>E32*$A$2</f>
        <v>16.386826999999997</v>
      </c>
    </row>
    <row r="33" spans="1:12" x14ac:dyDescent="0.25">
      <c r="G33" s="3"/>
      <c r="I33" s="3"/>
      <c r="K33" s="3"/>
    </row>
    <row r="34" spans="1:12" x14ac:dyDescent="0.25">
      <c r="A34">
        <v>625</v>
      </c>
      <c r="B34" t="s">
        <v>433</v>
      </c>
      <c r="C34">
        <v>7.54</v>
      </c>
      <c r="D34">
        <v>4.67</v>
      </c>
      <c r="E34">
        <v>6.56</v>
      </c>
      <c r="F34" t="s">
        <v>433</v>
      </c>
      <c r="G34" s="3">
        <f>C34*$A$2</f>
        <v>16.902417999999997</v>
      </c>
      <c r="H34" t="s">
        <v>433</v>
      </c>
      <c r="I34" s="3">
        <f>D34*$A$2</f>
        <v>10.468738999999999</v>
      </c>
      <c r="J34" t="s">
        <v>433</v>
      </c>
      <c r="K34" s="3">
        <f>E34*$A$2</f>
        <v>14.705551999999997</v>
      </c>
      <c r="L34" t="s">
        <v>451</v>
      </c>
    </row>
    <row r="35" spans="1:12" x14ac:dyDescent="0.25">
      <c r="A35">
        <v>625</v>
      </c>
      <c r="B35" t="s">
        <v>434</v>
      </c>
      <c r="C35">
        <v>17.2</v>
      </c>
      <c r="D35">
        <v>7.32</v>
      </c>
      <c r="E35">
        <v>14.59</v>
      </c>
      <c r="F35" t="s">
        <v>434</v>
      </c>
      <c r="G35" s="3">
        <f>C35*$A$2</f>
        <v>38.557239999999993</v>
      </c>
      <c r="H35" t="s">
        <v>434</v>
      </c>
      <c r="I35" s="3">
        <f>D35*$A$2</f>
        <v>16.409243999999997</v>
      </c>
      <c r="J35" t="s">
        <v>434</v>
      </c>
      <c r="K35" s="3">
        <f>E35*$A$2</f>
        <v>32.706402999999995</v>
      </c>
    </row>
    <row r="36" spans="1:12" x14ac:dyDescent="0.25">
      <c r="A36">
        <v>625</v>
      </c>
      <c r="B36" t="s">
        <v>435</v>
      </c>
      <c r="C36">
        <v>36.64</v>
      </c>
      <c r="D36">
        <v>12.57</v>
      </c>
      <c r="E36">
        <v>30.05</v>
      </c>
      <c r="F36" t="s">
        <v>435</v>
      </c>
      <c r="G36" s="3">
        <f>C36*$A$2</f>
        <v>82.135887999999994</v>
      </c>
      <c r="H36" t="s">
        <v>435</v>
      </c>
      <c r="I36" s="3">
        <f>D36*$A$2</f>
        <v>28.178168999999997</v>
      </c>
      <c r="J36" t="s">
        <v>435</v>
      </c>
      <c r="K36" s="3">
        <f>E36*$A$2</f>
        <v>67.363084999999998</v>
      </c>
    </row>
    <row r="37" spans="1:12" x14ac:dyDescent="0.25">
      <c r="A37">
        <v>625</v>
      </c>
      <c r="B37" t="s">
        <v>444</v>
      </c>
      <c r="C37">
        <v>4.9000000000000004</v>
      </c>
      <c r="D37">
        <v>1.88</v>
      </c>
      <c r="E37">
        <v>7.5</v>
      </c>
      <c r="F37" t="s">
        <v>444</v>
      </c>
      <c r="G37" s="3">
        <f>C37*$A$2</f>
        <v>10.98433</v>
      </c>
      <c r="H37" t="s">
        <v>444</v>
      </c>
      <c r="I37" s="3">
        <f>D37*$A$2</f>
        <v>4.2143959999999998</v>
      </c>
      <c r="J37" t="s">
        <v>444</v>
      </c>
      <c r="K37" s="3">
        <f>E37*$A$2</f>
        <v>16.812749999999998</v>
      </c>
    </row>
    <row r="38" spans="1:12" x14ac:dyDescent="0.25">
      <c r="A38">
        <v>625</v>
      </c>
      <c r="B38" t="s">
        <v>445</v>
      </c>
      <c r="C38">
        <v>0.94</v>
      </c>
      <c r="D38">
        <v>1.1599999999999999</v>
      </c>
      <c r="E38">
        <v>3.3</v>
      </c>
      <c r="F38" t="s">
        <v>445</v>
      </c>
      <c r="G38" s="3">
        <f>C38*$A$2</f>
        <v>2.1071979999999999</v>
      </c>
      <c r="H38" t="s">
        <v>445</v>
      </c>
      <c r="I38" s="3">
        <f>D38*$A$2</f>
        <v>2.6003719999999997</v>
      </c>
      <c r="J38" t="s">
        <v>445</v>
      </c>
      <c r="K38" s="3">
        <f>E38*$A$2</f>
        <v>7.3976099999999994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3"/>
  <sheetViews>
    <sheetView zoomScale="75" zoomScaleNormal="75" workbookViewId="0">
      <selection activeCell="U54" sqref="U54"/>
    </sheetView>
  </sheetViews>
  <sheetFormatPr defaultColWidth="9" defaultRowHeight="15.75" x14ac:dyDescent="0.25"/>
  <cols>
    <col min="1" max="1" width="8.5703125" style="25"/>
    <col min="2" max="2" width="41.28515625" style="25"/>
    <col min="3" max="5" width="8.5703125" style="25"/>
    <col min="6" max="6" width="7.42578125" style="25" customWidth="1"/>
    <col min="7" max="8" width="9" style="25"/>
    <col min="9" max="9" width="10" style="25"/>
    <col min="10" max="14" width="9" style="25" customWidth="1"/>
    <col min="15" max="15" width="12.140625" style="25" customWidth="1"/>
    <col min="16" max="20" width="9" style="25" customWidth="1"/>
    <col min="21" max="21" width="15" style="25" customWidth="1"/>
    <col min="22" max="22" width="13.42578125" style="25"/>
    <col min="23" max="23" width="14.42578125" style="25"/>
    <col min="24" max="24" width="8" style="25"/>
    <col min="25" max="25" width="9.28515625" style="25"/>
    <col min="26" max="26" width="9.7109375" style="25"/>
    <col min="27" max="27" width="9.42578125" style="25"/>
    <col min="28" max="28" width="9" style="25"/>
    <col min="29" max="29" width="18.7109375" style="25" bestFit="1" customWidth="1"/>
    <col min="30" max="30" width="15.5703125" style="25" bestFit="1" customWidth="1"/>
    <col min="31" max="31" width="16.5703125" style="25" bestFit="1" customWidth="1"/>
    <col min="32" max="32" width="17" style="25" bestFit="1" customWidth="1"/>
    <col min="33" max="33" width="15.7109375" style="25" bestFit="1" customWidth="1"/>
    <col min="34" max="35" width="16.7109375" style="25" bestFit="1" customWidth="1"/>
    <col min="36" max="36" width="15.5703125" style="25" bestFit="1" customWidth="1"/>
    <col min="37" max="37" width="16.5703125" style="25" bestFit="1" customWidth="1"/>
    <col min="38" max="38" width="9.140625" style="25"/>
    <col min="39" max="39" width="8.5703125" style="25"/>
    <col min="40" max="40" width="3.28515625" style="25"/>
    <col min="41" max="1025" width="8.5703125" style="25"/>
    <col min="1026" max="16384" width="9" style="25"/>
  </cols>
  <sheetData>
    <row r="1" spans="1:37" x14ac:dyDescent="0.25">
      <c r="A1" s="62" t="s">
        <v>159</v>
      </c>
      <c r="G1" s="63" t="s">
        <v>160</v>
      </c>
    </row>
    <row r="2" spans="1:37" x14ac:dyDescent="0.25">
      <c r="A2" s="62" t="s">
        <v>113</v>
      </c>
      <c r="N2" s="25">
        <v>0.44608999999999999</v>
      </c>
    </row>
    <row r="3" spans="1:37" x14ac:dyDescent="0.25">
      <c r="B3" s="25" t="s">
        <v>143</v>
      </c>
      <c r="C3" s="25" t="s">
        <v>161</v>
      </c>
      <c r="D3" s="25" t="s">
        <v>162</v>
      </c>
      <c r="E3" s="25" t="s">
        <v>163</v>
      </c>
      <c r="G3" s="25" t="s">
        <v>164</v>
      </c>
      <c r="L3" s="25" t="s">
        <v>93</v>
      </c>
      <c r="Q3" s="64" t="s">
        <v>165</v>
      </c>
      <c r="R3" s="64"/>
      <c r="S3" s="64"/>
      <c r="U3" s="25" t="s">
        <v>166</v>
      </c>
      <c r="AC3" s="25" t="s">
        <v>167</v>
      </c>
    </row>
    <row r="4" spans="1:37" x14ac:dyDescent="0.25">
      <c r="A4" s="25" t="s">
        <v>168</v>
      </c>
      <c r="B4" s="25" t="s">
        <v>169</v>
      </c>
      <c r="C4" s="65">
        <v>2.7349999999999999</v>
      </c>
      <c r="D4" s="65">
        <v>0.32850000000000001</v>
      </c>
      <c r="E4" s="65">
        <v>-4.5699999999999998E-2</v>
      </c>
      <c r="G4" s="64" t="s">
        <v>83</v>
      </c>
      <c r="H4" s="64" t="s">
        <v>83</v>
      </c>
      <c r="I4" s="64" t="s">
        <v>83</v>
      </c>
      <c r="J4" s="25" t="s">
        <v>83</v>
      </c>
      <c r="K4" s="25" t="s">
        <v>101</v>
      </c>
      <c r="L4" s="25" t="s">
        <v>103</v>
      </c>
      <c r="M4" s="25" t="s">
        <v>83</v>
      </c>
      <c r="N4" s="25" t="s">
        <v>104</v>
      </c>
      <c r="O4" s="25" t="s">
        <v>170</v>
      </c>
      <c r="P4" s="25" t="s">
        <v>105</v>
      </c>
      <c r="Q4" s="64" t="s">
        <v>83</v>
      </c>
      <c r="R4" s="64" t="s">
        <v>83</v>
      </c>
      <c r="S4" s="64" t="s">
        <v>83</v>
      </c>
      <c r="U4" s="25" t="s">
        <v>83</v>
      </c>
      <c r="V4" s="25" t="s">
        <v>83</v>
      </c>
      <c r="W4" s="25" t="s">
        <v>83</v>
      </c>
      <c r="AC4" s="25" t="s">
        <v>45</v>
      </c>
      <c r="AF4" s="25" t="s">
        <v>46</v>
      </c>
      <c r="AI4" s="25" t="s">
        <v>47</v>
      </c>
    </row>
    <row r="5" spans="1:37" x14ac:dyDescent="0.25">
      <c r="A5" s="25" t="s">
        <v>171</v>
      </c>
      <c r="B5" s="25" t="s">
        <v>172</v>
      </c>
      <c r="C5" s="65">
        <v>1.9024000000000001</v>
      </c>
      <c r="D5" s="65">
        <v>0.49330000000000002</v>
      </c>
      <c r="E5" s="65">
        <v>-3.3799999999999997E-2</v>
      </c>
      <c r="G5" s="64" t="s">
        <v>173</v>
      </c>
      <c r="H5" s="64" t="s">
        <v>174</v>
      </c>
      <c r="I5" s="64" t="s">
        <v>175</v>
      </c>
      <c r="J5" s="25" t="s">
        <v>176</v>
      </c>
      <c r="K5" s="25" t="s">
        <v>176</v>
      </c>
      <c r="M5" s="25" t="s">
        <v>177</v>
      </c>
      <c r="O5" s="25" t="s">
        <v>178</v>
      </c>
      <c r="Q5" s="64" t="s">
        <v>179</v>
      </c>
      <c r="R5" s="64" t="s">
        <v>180</v>
      </c>
      <c r="S5" s="64" t="s">
        <v>181</v>
      </c>
      <c r="T5" s="25" t="s">
        <v>182</v>
      </c>
      <c r="U5" s="66" t="s">
        <v>30</v>
      </c>
      <c r="V5" s="66" t="s">
        <v>32</v>
      </c>
      <c r="W5" s="66" t="s">
        <v>34</v>
      </c>
      <c r="X5" s="66" t="s">
        <v>50</v>
      </c>
      <c r="Y5" s="81" t="s">
        <v>330</v>
      </c>
      <c r="Z5" s="81" t="s">
        <v>331</v>
      </c>
      <c r="AA5" s="81" t="s">
        <v>332</v>
      </c>
      <c r="AB5" s="66" t="s">
        <v>187</v>
      </c>
      <c r="AC5" s="25" t="s">
        <v>188</v>
      </c>
      <c r="AD5" s="25" t="s">
        <v>189</v>
      </c>
      <c r="AE5" s="25" t="s">
        <v>190</v>
      </c>
      <c r="AF5" s="25" t="s">
        <v>191</v>
      </c>
      <c r="AG5" s="25" t="s">
        <v>192</v>
      </c>
      <c r="AH5" s="25" t="s">
        <v>193</v>
      </c>
      <c r="AI5" s="25" t="s">
        <v>194</v>
      </c>
      <c r="AJ5" s="25" t="s">
        <v>195</v>
      </c>
      <c r="AK5" s="25" t="s">
        <v>196</v>
      </c>
    </row>
    <row r="6" spans="1:37" x14ac:dyDescent="0.25">
      <c r="C6" s="65"/>
      <c r="D6" s="65"/>
      <c r="E6" s="65"/>
      <c r="G6" s="67">
        <v>0</v>
      </c>
      <c r="H6" s="48">
        <v>0</v>
      </c>
      <c r="I6" s="48">
        <v>0</v>
      </c>
      <c r="J6" s="51">
        <f t="shared" ref="J6:J27" si="0">SUM(G6:I6)</f>
        <v>0</v>
      </c>
      <c r="K6" s="50">
        <f t="shared" ref="K6:K27" si="1">J6/$N$2</f>
        <v>0</v>
      </c>
      <c r="L6" s="50">
        <f t="shared" ref="L6:L27" si="2">$C$4+($D$4*K6)+($E$4*$C$9)</f>
        <v>2.0495000000000001</v>
      </c>
      <c r="M6" s="50">
        <f t="shared" ref="M6:M27" si="3">L6*$N$2</f>
        <v>0.914261455</v>
      </c>
      <c r="N6" s="50">
        <f t="shared" ref="N6:N27" si="4">IF(K6=0,0,M6/J6)</f>
        <v>0</v>
      </c>
      <c r="O6" s="50">
        <f t="shared" ref="O6:O27" si="5">IF(N6&lt;=0,0,IF(M6&gt;J6,J6,M6))</f>
        <v>0</v>
      </c>
      <c r="P6" s="50">
        <f t="shared" ref="P6:P27" si="6">IF(J6=0,0,O6/J6)</f>
        <v>0</v>
      </c>
      <c r="Q6" s="50">
        <f t="shared" ref="Q6:Q27" si="7">G6*$D$12</f>
        <v>0</v>
      </c>
      <c r="R6" s="50">
        <f t="shared" ref="R6:R27" si="8">H6*$D$13</f>
        <v>0</v>
      </c>
      <c r="S6" s="50">
        <f t="shared" ref="S6:S27" si="9">I6*$D$14</f>
        <v>0</v>
      </c>
      <c r="T6" s="82">
        <v>0</v>
      </c>
      <c r="U6" s="49">
        <f t="shared" ref="U6:U27" si="10">T6*Q6</f>
        <v>0</v>
      </c>
      <c r="V6" s="49">
        <f t="shared" ref="V6:V27" si="11">T6*R6</f>
        <v>0</v>
      </c>
      <c r="W6" s="49">
        <f t="shared" ref="W6:W27" si="12">T6*S6</f>
        <v>0</v>
      </c>
      <c r="X6" s="49">
        <f>SUM(U6:W6)</f>
        <v>0</v>
      </c>
      <c r="Y6" s="49">
        <f>SUM(AC6:AE6)</f>
        <v>0</v>
      </c>
      <c r="Z6" s="49">
        <f>SUM(AF6:AH6)</f>
        <v>0</v>
      </c>
      <c r="AA6" s="49">
        <f>SUM(AI6:AK6)</f>
        <v>0</v>
      </c>
      <c r="AB6" s="49">
        <f t="shared" ref="AB6:AB27" si="13">SUM(Y6:AA6)</f>
        <v>0</v>
      </c>
      <c r="AC6" s="50">
        <f t="shared" ref="AC6:AC27" si="14">$C$23*U6</f>
        <v>0</v>
      </c>
      <c r="AD6" s="50">
        <f t="shared" ref="AD6:AD27" si="15">$C$24*V6</f>
        <v>0</v>
      </c>
      <c r="AE6" s="50">
        <f t="shared" ref="AE6:AE27" si="16">$C$25*W6</f>
        <v>0</v>
      </c>
      <c r="AF6" s="50">
        <f t="shared" ref="AF6:AF27" si="17">$D$23*U6</f>
        <v>0</v>
      </c>
      <c r="AG6" s="50">
        <f t="shared" ref="AG6:AG27" si="18">$D$24*V6</f>
        <v>0</v>
      </c>
      <c r="AH6" s="50">
        <f t="shared" ref="AH6:AH27" si="19">$D$25*W6</f>
        <v>0</v>
      </c>
      <c r="AI6" s="50">
        <f t="shared" ref="AI6:AI27" si="20">$E$23*U6</f>
        <v>0</v>
      </c>
      <c r="AJ6" s="50">
        <f t="shared" ref="AJ6:AJ27" si="21">$E$24*V6</f>
        <v>0</v>
      </c>
      <c r="AK6" s="50">
        <f t="shared" ref="AK6:AK27" si="22">$E$25*W6</f>
        <v>0</v>
      </c>
    </row>
    <row r="7" spans="1:37" x14ac:dyDescent="0.25">
      <c r="G7" s="48">
        <v>0.125</v>
      </c>
      <c r="H7" s="48">
        <v>0.25</v>
      </c>
      <c r="I7" s="48">
        <v>0.125</v>
      </c>
      <c r="J7" s="51">
        <f t="shared" si="0"/>
        <v>0.5</v>
      </c>
      <c r="K7" s="50">
        <f t="shared" si="1"/>
        <v>1.1208500526799525</v>
      </c>
      <c r="L7" s="50">
        <f t="shared" si="2"/>
        <v>2.417699242305364</v>
      </c>
      <c r="M7" s="50">
        <f t="shared" si="3"/>
        <v>1.0785114549999999</v>
      </c>
      <c r="N7" s="50">
        <f t="shared" si="4"/>
        <v>2.1570229099999998</v>
      </c>
      <c r="O7" s="50">
        <f t="shared" si="5"/>
        <v>0.5</v>
      </c>
      <c r="P7" s="50">
        <f t="shared" si="6"/>
        <v>1</v>
      </c>
      <c r="Q7" s="50">
        <f t="shared" si="7"/>
        <v>6.25E-2</v>
      </c>
      <c r="R7" s="50">
        <f t="shared" si="8"/>
        <v>7.4999999999999997E-2</v>
      </c>
      <c r="S7" s="50">
        <f t="shared" si="9"/>
        <v>2.5000000000000001E-2</v>
      </c>
      <c r="T7" s="82">
        <f>O7/SUM(Q7:S7)</f>
        <v>3.0769230769230766</v>
      </c>
      <c r="U7" s="49">
        <f>T7*Q7</f>
        <v>0.19230769230769229</v>
      </c>
      <c r="V7" s="49">
        <f t="shared" si="11"/>
        <v>0.23076923076923073</v>
      </c>
      <c r="W7" s="49">
        <f t="shared" si="12"/>
        <v>7.6923076923076927E-2</v>
      </c>
      <c r="X7" s="49">
        <f t="shared" ref="X7:X27" si="23">SUM(U7:W7)</f>
        <v>0.49999999999999994</v>
      </c>
      <c r="Y7" s="49">
        <f t="shared" ref="Y7:Y27" si="24">SUM(AC7:AE7)</f>
        <v>0.22307692307692306</v>
      </c>
      <c r="Z7" s="49">
        <f t="shared" ref="Z7:Z27" si="25">SUM(AF7:AH7)</f>
        <v>0.18076923076923074</v>
      </c>
      <c r="AA7" s="49">
        <f t="shared" ref="AA7:AA27" si="26">SUM(AI7:AK7)</f>
        <v>9.6153846153846145E-2</v>
      </c>
      <c r="AB7" s="49">
        <f t="shared" si="13"/>
        <v>0.49999999999999994</v>
      </c>
      <c r="AC7" s="50">
        <f t="shared" si="14"/>
        <v>0.11538461538461536</v>
      </c>
      <c r="AD7" s="50">
        <f t="shared" si="15"/>
        <v>9.2307692307692299E-2</v>
      </c>
      <c r="AE7" s="50">
        <f t="shared" si="16"/>
        <v>1.5384615384615385E-2</v>
      </c>
      <c r="AF7" s="50">
        <f t="shared" si="17"/>
        <v>5.7692307692307682E-2</v>
      </c>
      <c r="AG7" s="50">
        <f t="shared" si="18"/>
        <v>9.2307692307692299E-2</v>
      </c>
      <c r="AH7" s="50">
        <f t="shared" si="19"/>
        <v>3.0769230769230771E-2</v>
      </c>
      <c r="AI7" s="50">
        <f t="shared" si="20"/>
        <v>1.9230769230769232E-2</v>
      </c>
      <c r="AJ7" s="50">
        <f t="shared" si="21"/>
        <v>4.6153846153846149E-2</v>
      </c>
      <c r="AK7" s="50">
        <f t="shared" si="22"/>
        <v>3.0769230769230771E-2</v>
      </c>
    </row>
    <row r="8" spans="1:37" x14ac:dyDescent="0.25">
      <c r="C8" s="62" t="s">
        <v>197</v>
      </c>
      <c r="G8" s="64">
        <v>0.25</v>
      </c>
      <c r="H8" s="64">
        <v>0.5</v>
      </c>
      <c r="I8" s="64">
        <v>0.25</v>
      </c>
      <c r="J8" s="25">
        <f t="shared" si="0"/>
        <v>1</v>
      </c>
      <c r="K8" s="68">
        <f t="shared" si="1"/>
        <v>2.241700105359905</v>
      </c>
      <c r="L8" s="68">
        <f t="shared" si="2"/>
        <v>2.7858984846107289</v>
      </c>
      <c r="M8" s="68">
        <f t="shared" si="3"/>
        <v>1.2427614549999999</v>
      </c>
      <c r="N8" s="68">
        <f t="shared" si="4"/>
        <v>1.2427614549999999</v>
      </c>
      <c r="O8" s="68">
        <f t="shared" si="5"/>
        <v>1</v>
      </c>
      <c r="P8" s="68">
        <f t="shared" si="6"/>
        <v>1</v>
      </c>
      <c r="Q8" s="69">
        <f t="shared" si="7"/>
        <v>0.125</v>
      </c>
      <c r="R8" s="69">
        <f t="shared" si="8"/>
        <v>0.15</v>
      </c>
      <c r="S8" s="69">
        <f t="shared" si="9"/>
        <v>0.05</v>
      </c>
      <c r="T8" s="70">
        <f t="shared" ref="T8:T27" si="27">O8/SUM(Q8:S8)</f>
        <v>3.0769230769230766</v>
      </c>
      <c r="U8" s="71">
        <f t="shared" si="10"/>
        <v>0.38461538461538458</v>
      </c>
      <c r="V8" s="71">
        <f t="shared" si="11"/>
        <v>0.46153846153846145</v>
      </c>
      <c r="W8" s="71">
        <f t="shared" si="12"/>
        <v>0.15384615384615385</v>
      </c>
      <c r="X8" s="71">
        <f t="shared" si="23"/>
        <v>0.99999999999999989</v>
      </c>
      <c r="Y8" s="71">
        <f t="shared" si="24"/>
        <v>0.44615384615384612</v>
      </c>
      <c r="Z8" s="71">
        <f t="shared" si="25"/>
        <v>0.36153846153846148</v>
      </c>
      <c r="AA8" s="71">
        <f t="shared" si="26"/>
        <v>0.19230769230769229</v>
      </c>
      <c r="AB8" s="71">
        <f t="shared" si="13"/>
        <v>0.99999999999999989</v>
      </c>
      <c r="AC8" s="68">
        <f t="shared" si="14"/>
        <v>0.23076923076923073</v>
      </c>
      <c r="AD8" s="68">
        <f t="shared" si="15"/>
        <v>0.1846153846153846</v>
      </c>
      <c r="AE8" s="68">
        <f t="shared" si="16"/>
        <v>3.0769230769230771E-2</v>
      </c>
      <c r="AF8" s="68">
        <f t="shared" si="17"/>
        <v>0.11538461538461536</v>
      </c>
      <c r="AG8" s="68">
        <f t="shared" si="18"/>
        <v>0.1846153846153846</v>
      </c>
      <c r="AH8" s="68">
        <f t="shared" si="19"/>
        <v>6.1538461538461542E-2</v>
      </c>
      <c r="AI8" s="68">
        <f t="shared" si="20"/>
        <v>3.8461538461538464E-2</v>
      </c>
      <c r="AJ8" s="68">
        <f t="shared" si="21"/>
        <v>9.2307692307692299E-2</v>
      </c>
      <c r="AK8" s="68">
        <f t="shared" si="22"/>
        <v>6.1538461538461542E-2</v>
      </c>
    </row>
    <row r="9" spans="1:37" x14ac:dyDescent="0.25">
      <c r="C9" s="72">
        <f>EVInputs!B2</f>
        <v>15</v>
      </c>
      <c r="G9" s="64">
        <v>0.5</v>
      </c>
      <c r="H9" s="64">
        <v>1</v>
      </c>
      <c r="I9" s="64">
        <v>0.5</v>
      </c>
      <c r="J9" s="25">
        <f t="shared" si="0"/>
        <v>2</v>
      </c>
      <c r="K9" s="68">
        <f t="shared" si="1"/>
        <v>4.4834002107198101</v>
      </c>
      <c r="L9" s="68">
        <f t="shared" si="2"/>
        <v>3.5222969692214576</v>
      </c>
      <c r="M9" s="68">
        <f t="shared" si="3"/>
        <v>1.5712614549999999</v>
      </c>
      <c r="N9" s="68">
        <f t="shared" si="4"/>
        <v>0.78563072749999996</v>
      </c>
      <c r="O9" s="68">
        <f t="shared" si="5"/>
        <v>1.5712614549999999</v>
      </c>
      <c r="P9" s="68">
        <f t="shared" si="6"/>
        <v>0.78563072749999996</v>
      </c>
      <c r="Q9" s="69">
        <f t="shared" si="7"/>
        <v>0.25</v>
      </c>
      <c r="R9" s="69">
        <f t="shared" si="8"/>
        <v>0.3</v>
      </c>
      <c r="S9" s="69">
        <f t="shared" si="9"/>
        <v>0.1</v>
      </c>
      <c r="T9" s="70">
        <f t="shared" si="27"/>
        <v>2.4173253153846153</v>
      </c>
      <c r="U9" s="71">
        <f t="shared" si="10"/>
        <v>0.60433132884615381</v>
      </c>
      <c r="V9" s="71">
        <f t="shared" si="11"/>
        <v>0.72519759461538458</v>
      </c>
      <c r="W9" s="71">
        <f t="shared" si="12"/>
        <v>0.24173253153846153</v>
      </c>
      <c r="X9" s="71">
        <f t="shared" si="23"/>
        <v>1.5712614549999999</v>
      </c>
      <c r="Y9" s="71">
        <f t="shared" si="24"/>
        <v>0.70102434146153847</v>
      </c>
      <c r="Z9" s="71">
        <f t="shared" si="25"/>
        <v>0.56807144911538465</v>
      </c>
      <c r="AA9" s="71">
        <f t="shared" si="26"/>
        <v>0.30216566442307691</v>
      </c>
      <c r="AB9" s="71">
        <f t="shared" si="13"/>
        <v>1.5712614550000001</v>
      </c>
      <c r="AC9" s="68">
        <f t="shared" si="14"/>
        <v>0.36259879730769229</v>
      </c>
      <c r="AD9" s="68">
        <f t="shared" si="15"/>
        <v>0.29007903784615385</v>
      </c>
      <c r="AE9" s="68">
        <f t="shared" si="16"/>
        <v>4.8346506307692307E-2</v>
      </c>
      <c r="AF9" s="68">
        <f t="shared" si="17"/>
        <v>0.18129939865384614</v>
      </c>
      <c r="AG9" s="68">
        <f t="shared" si="18"/>
        <v>0.29007903784615385</v>
      </c>
      <c r="AH9" s="68">
        <f t="shared" si="19"/>
        <v>9.6693012615384613E-2</v>
      </c>
      <c r="AI9" s="68">
        <f t="shared" si="20"/>
        <v>6.0433132884615381E-2</v>
      </c>
      <c r="AJ9" s="68">
        <f t="shared" si="21"/>
        <v>0.14503951892307693</v>
      </c>
      <c r="AK9" s="68">
        <f t="shared" si="22"/>
        <v>9.6693012615384613E-2</v>
      </c>
    </row>
    <row r="10" spans="1:37" x14ac:dyDescent="0.25">
      <c r="G10" s="64">
        <v>0.75</v>
      </c>
      <c r="H10" s="64">
        <v>1.5</v>
      </c>
      <c r="I10" s="64">
        <v>0.75</v>
      </c>
      <c r="J10" s="25">
        <f t="shared" si="0"/>
        <v>3</v>
      </c>
      <c r="K10" s="68">
        <f t="shared" si="1"/>
        <v>6.7251003160797147</v>
      </c>
      <c r="L10" s="68">
        <f t="shared" si="2"/>
        <v>4.2586954538321864</v>
      </c>
      <c r="M10" s="68">
        <f t="shared" si="3"/>
        <v>1.8997614549999999</v>
      </c>
      <c r="N10" s="68">
        <f t="shared" si="4"/>
        <v>0.63325381833333327</v>
      </c>
      <c r="O10" s="68">
        <f t="shared" si="5"/>
        <v>1.8997614549999999</v>
      </c>
      <c r="P10" s="68">
        <f t="shared" si="6"/>
        <v>0.63325381833333327</v>
      </c>
      <c r="Q10" s="69">
        <f t="shared" si="7"/>
        <v>0.375</v>
      </c>
      <c r="R10" s="69">
        <f t="shared" si="8"/>
        <v>0.44999999999999996</v>
      </c>
      <c r="S10" s="69">
        <f t="shared" si="9"/>
        <v>0.15000000000000002</v>
      </c>
      <c r="T10" s="70">
        <f t="shared" si="27"/>
        <v>1.9484732871794872</v>
      </c>
      <c r="U10" s="71">
        <f t="shared" si="10"/>
        <v>0.7306774826923077</v>
      </c>
      <c r="V10" s="71">
        <f t="shared" si="11"/>
        <v>0.87681297923076917</v>
      </c>
      <c r="W10" s="71">
        <f t="shared" si="12"/>
        <v>0.29227099307692311</v>
      </c>
      <c r="X10" s="71">
        <f t="shared" si="23"/>
        <v>1.8997614550000002</v>
      </c>
      <c r="Y10" s="71">
        <f t="shared" si="24"/>
        <v>0.84758587992307688</v>
      </c>
      <c r="Z10" s="71">
        <f t="shared" si="25"/>
        <v>0.68683683373076931</v>
      </c>
      <c r="AA10" s="71">
        <f t="shared" si="26"/>
        <v>0.36533874134615385</v>
      </c>
      <c r="AB10" s="71">
        <f t="shared" si="13"/>
        <v>1.8997614550000002</v>
      </c>
      <c r="AC10" s="68">
        <f t="shared" si="14"/>
        <v>0.43840648961538459</v>
      </c>
      <c r="AD10" s="68">
        <f t="shared" si="15"/>
        <v>0.3507251916923077</v>
      </c>
      <c r="AE10" s="68">
        <f t="shared" si="16"/>
        <v>5.8454198615384624E-2</v>
      </c>
      <c r="AF10" s="68">
        <f t="shared" si="17"/>
        <v>0.21920324480769229</v>
      </c>
      <c r="AG10" s="68">
        <f t="shared" si="18"/>
        <v>0.3507251916923077</v>
      </c>
      <c r="AH10" s="68">
        <f t="shared" si="19"/>
        <v>0.11690839723076925</v>
      </c>
      <c r="AI10" s="68">
        <f t="shared" si="20"/>
        <v>7.3067748269230778E-2</v>
      </c>
      <c r="AJ10" s="68">
        <f t="shared" si="21"/>
        <v>0.17536259584615385</v>
      </c>
      <c r="AK10" s="68">
        <f t="shared" si="22"/>
        <v>0.11690839723076925</v>
      </c>
    </row>
    <row r="11" spans="1:37" x14ac:dyDescent="0.25">
      <c r="A11" s="73" t="s">
        <v>89</v>
      </c>
      <c r="C11" s="25" t="s">
        <v>198</v>
      </c>
      <c r="G11" s="64">
        <v>1</v>
      </c>
      <c r="H11" s="64">
        <v>2</v>
      </c>
      <c r="I11" s="64">
        <v>1</v>
      </c>
      <c r="J11" s="25">
        <f t="shared" si="0"/>
        <v>4</v>
      </c>
      <c r="K11" s="68">
        <f t="shared" si="1"/>
        <v>8.9668004214396202</v>
      </c>
      <c r="L11" s="68">
        <f t="shared" si="2"/>
        <v>4.9950939384429152</v>
      </c>
      <c r="M11" s="68">
        <f t="shared" si="3"/>
        <v>2.2282614550000002</v>
      </c>
      <c r="N11" s="68">
        <f t="shared" si="4"/>
        <v>0.55706536375000004</v>
      </c>
      <c r="O11" s="68">
        <f t="shared" si="5"/>
        <v>2.2282614550000002</v>
      </c>
      <c r="P11" s="68">
        <f t="shared" si="6"/>
        <v>0.55706536375000004</v>
      </c>
      <c r="Q11" s="69">
        <f t="shared" si="7"/>
        <v>0.5</v>
      </c>
      <c r="R11" s="69">
        <f t="shared" si="8"/>
        <v>0.6</v>
      </c>
      <c r="S11" s="69">
        <f t="shared" si="9"/>
        <v>0.2</v>
      </c>
      <c r="T11" s="70">
        <f t="shared" si="27"/>
        <v>1.7140472730769232</v>
      </c>
      <c r="U11" s="71">
        <f t="shared" si="10"/>
        <v>0.85702363653846159</v>
      </c>
      <c r="V11" s="71">
        <f t="shared" si="11"/>
        <v>1.0284283638461538</v>
      </c>
      <c r="W11" s="71">
        <f t="shared" si="12"/>
        <v>0.34280945461538465</v>
      </c>
      <c r="X11" s="71">
        <f t="shared" si="23"/>
        <v>2.2282614550000002</v>
      </c>
      <c r="Y11" s="71">
        <f t="shared" si="24"/>
        <v>0.9941474183846154</v>
      </c>
      <c r="Z11" s="71">
        <f t="shared" si="25"/>
        <v>0.80560221834615398</v>
      </c>
      <c r="AA11" s="71">
        <f t="shared" si="26"/>
        <v>0.42851181826923079</v>
      </c>
      <c r="AB11" s="71">
        <f t="shared" si="13"/>
        <v>2.2282614550000002</v>
      </c>
      <c r="AC11" s="68">
        <f t="shared" si="14"/>
        <v>0.51421418192307689</v>
      </c>
      <c r="AD11" s="68">
        <f t="shared" si="15"/>
        <v>0.41137134553846155</v>
      </c>
      <c r="AE11" s="68">
        <f t="shared" si="16"/>
        <v>6.8561890923076935E-2</v>
      </c>
      <c r="AF11" s="68">
        <f t="shared" si="17"/>
        <v>0.25710709096153844</v>
      </c>
      <c r="AG11" s="68">
        <f t="shared" si="18"/>
        <v>0.41137134553846155</v>
      </c>
      <c r="AH11" s="68">
        <f t="shared" si="19"/>
        <v>0.13712378184615387</v>
      </c>
      <c r="AI11" s="68">
        <f t="shared" si="20"/>
        <v>8.5702363653846161E-2</v>
      </c>
      <c r="AJ11" s="68">
        <f t="shared" si="21"/>
        <v>0.20568567276923078</v>
      </c>
      <c r="AK11" s="68">
        <f t="shared" si="22"/>
        <v>0.13712378184615387</v>
      </c>
    </row>
    <row r="12" spans="1:37" x14ac:dyDescent="0.25">
      <c r="A12" s="25" t="s">
        <v>168</v>
      </c>
      <c r="B12" s="25" t="s">
        <v>199</v>
      </c>
      <c r="C12" s="25" t="s">
        <v>200</v>
      </c>
      <c r="D12" s="25">
        <v>0.5</v>
      </c>
      <c r="G12" s="64">
        <v>1.25</v>
      </c>
      <c r="H12" s="64">
        <v>2.5</v>
      </c>
      <c r="I12" s="64">
        <v>1.25</v>
      </c>
      <c r="J12" s="25">
        <f t="shared" si="0"/>
        <v>5</v>
      </c>
      <c r="K12" s="68">
        <f t="shared" si="1"/>
        <v>11.208500526799526</v>
      </c>
      <c r="L12" s="68">
        <f t="shared" si="2"/>
        <v>5.7314924230536439</v>
      </c>
      <c r="M12" s="68">
        <f t="shared" si="3"/>
        <v>2.5567614549999997</v>
      </c>
      <c r="N12" s="68">
        <f t="shared" si="4"/>
        <v>0.5113522909999999</v>
      </c>
      <c r="O12" s="68">
        <f t="shared" si="5"/>
        <v>2.5567614549999997</v>
      </c>
      <c r="P12" s="68">
        <f t="shared" si="6"/>
        <v>0.5113522909999999</v>
      </c>
      <c r="Q12" s="69">
        <f t="shared" si="7"/>
        <v>0.625</v>
      </c>
      <c r="R12" s="69">
        <f t="shared" si="8"/>
        <v>0.75</v>
      </c>
      <c r="S12" s="69">
        <f t="shared" si="9"/>
        <v>0.25</v>
      </c>
      <c r="T12" s="70">
        <f t="shared" si="27"/>
        <v>1.5733916646153845</v>
      </c>
      <c r="U12" s="71">
        <f t="shared" si="10"/>
        <v>0.98336979038461525</v>
      </c>
      <c r="V12" s="71">
        <f t="shared" si="11"/>
        <v>1.1800437484615385</v>
      </c>
      <c r="W12" s="71">
        <f t="shared" si="12"/>
        <v>0.39334791615384612</v>
      </c>
      <c r="X12" s="71">
        <f t="shared" si="23"/>
        <v>2.5567614549999997</v>
      </c>
      <c r="Y12" s="71">
        <f t="shared" si="24"/>
        <v>1.1407089568461539</v>
      </c>
      <c r="Z12" s="71">
        <f t="shared" si="25"/>
        <v>0.92436760296153841</v>
      </c>
      <c r="AA12" s="71">
        <f t="shared" si="26"/>
        <v>0.49168489519230768</v>
      </c>
      <c r="AB12" s="71">
        <f t="shared" si="13"/>
        <v>2.5567614549999997</v>
      </c>
      <c r="AC12" s="68">
        <f t="shared" si="14"/>
        <v>0.59002187423076913</v>
      </c>
      <c r="AD12" s="68">
        <f t="shared" si="15"/>
        <v>0.4720174993846154</v>
      </c>
      <c r="AE12" s="68">
        <f t="shared" si="16"/>
        <v>7.8669583230769224E-2</v>
      </c>
      <c r="AF12" s="68">
        <f t="shared" si="17"/>
        <v>0.29501093711538456</v>
      </c>
      <c r="AG12" s="68">
        <f t="shared" si="18"/>
        <v>0.4720174993846154</v>
      </c>
      <c r="AH12" s="68">
        <f t="shared" si="19"/>
        <v>0.15733916646153845</v>
      </c>
      <c r="AI12" s="68">
        <f t="shared" si="20"/>
        <v>9.8336979038461531E-2</v>
      </c>
      <c r="AJ12" s="68">
        <f t="shared" si="21"/>
        <v>0.2360087496923077</v>
      </c>
      <c r="AK12" s="68">
        <f t="shared" si="22"/>
        <v>0.15733916646153845</v>
      </c>
    </row>
    <row r="13" spans="1:37" x14ac:dyDescent="0.25">
      <c r="A13" s="25" t="s">
        <v>171</v>
      </c>
      <c r="B13" s="25" t="s">
        <v>201</v>
      </c>
      <c r="C13" s="25" t="s">
        <v>202</v>
      </c>
      <c r="D13" s="25">
        <v>0.3</v>
      </c>
      <c r="G13" s="64">
        <v>1.5</v>
      </c>
      <c r="H13" s="64">
        <v>3</v>
      </c>
      <c r="I13" s="64">
        <v>1.5</v>
      </c>
      <c r="J13" s="25">
        <f t="shared" si="0"/>
        <v>6</v>
      </c>
      <c r="K13" s="68">
        <f t="shared" si="1"/>
        <v>13.450200632159429</v>
      </c>
      <c r="L13" s="68">
        <f t="shared" si="2"/>
        <v>6.4678909076643718</v>
      </c>
      <c r="M13" s="68">
        <f t="shared" si="3"/>
        <v>2.8852614549999993</v>
      </c>
      <c r="N13" s="68">
        <f t="shared" si="4"/>
        <v>0.48087690916666653</v>
      </c>
      <c r="O13" s="68">
        <f t="shared" si="5"/>
        <v>2.8852614549999993</v>
      </c>
      <c r="P13" s="68">
        <f t="shared" si="6"/>
        <v>0.48087690916666653</v>
      </c>
      <c r="Q13" s="69">
        <f t="shared" si="7"/>
        <v>0.75</v>
      </c>
      <c r="R13" s="69">
        <f t="shared" si="8"/>
        <v>0.89999999999999991</v>
      </c>
      <c r="S13" s="69">
        <f t="shared" si="9"/>
        <v>0.30000000000000004</v>
      </c>
      <c r="T13" s="70">
        <f t="shared" si="27"/>
        <v>1.4796212589743587</v>
      </c>
      <c r="U13" s="71">
        <f t="shared" si="10"/>
        <v>1.1097159442307691</v>
      </c>
      <c r="V13" s="71">
        <f t="shared" si="11"/>
        <v>1.3316591330769227</v>
      </c>
      <c r="W13" s="71">
        <f t="shared" si="12"/>
        <v>0.44388637769230765</v>
      </c>
      <c r="X13" s="71">
        <f t="shared" si="23"/>
        <v>2.8852614549999993</v>
      </c>
      <c r="Y13" s="71">
        <f t="shared" si="24"/>
        <v>1.2872704953076921</v>
      </c>
      <c r="Z13" s="71">
        <f t="shared" si="25"/>
        <v>1.0431329875769229</v>
      </c>
      <c r="AA13" s="71">
        <f t="shared" si="26"/>
        <v>0.55485797211538457</v>
      </c>
      <c r="AB13" s="71">
        <f t="shared" si="13"/>
        <v>2.8852614549999993</v>
      </c>
      <c r="AC13" s="68">
        <f t="shared" si="14"/>
        <v>0.66582956653846148</v>
      </c>
      <c r="AD13" s="68">
        <f t="shared" si="15"/>
        <v>0.53266365323076914</v>
      </c>
      <c r="AE13" s="68">
        <f t="shared" si="16"/>
        <v>8.8777275538461542E-2</v>
      </c>
      <c r="AF13" s="68">
        <f t="shared" si="17"/>
        <v>0.33291478326923074</v>
      </c>
      <c r="AG13" s="68">
        <f t="shared" si="18"/>
        <v>0.53266365323076914</v>
      </c>
      <c r="AH13" s="68">
        <f t="shared" si="19"/>
        <v>0.17755455107692308</v>
      </c>
      <c r="AI13" s="68">
        <f t="shared" si="20"/>
        <v>0.11097159442307691</v>
      </c>
      <c r="AJ13" s="68">
        <f t="shared" si="21"/>
        <v>0.26633182661538457</v>
      </c>
      <c r="AK13" s="68">
        <f t="shared" si="22"/>
        <v>0.17755455107692308</v>
      </c>
    </row>
    <row r="14" spans="1:37" x14ac:dyDescent="0.25">
      <c r="C14" s="25" t="s">
        <v>203</v>
      </c>
      <c r="D14" s="74">
        <v>0.2</v>
      </c>
      <c r="G14" s="64">
        <v>1.75</v>
      </c>
      <c r="H14" s="64">
        <v>3.5</v>
      </c>
      <c r="I14" s="64">
        <v>1.75</v>
      </c>
      <c r="J14" s="25">
        <f t="shared" si="0"/>
        <v>7</v>
      </c>
      <c r="K14" s="68">
        <f t="shared" si="1"/>
        <v>15.691900737519335</v>
      </c>
      <c r="L14" s="68">
        <f t="shared" si="2"/>
        <v>7.2042893922751015</v>
      </c>
      <c r="M14" s="68">
        <f t="shared" si="3"/>
        <v>3.2137614549999998</v>
      </c>
      <c r="N14" s="68">
        <f t="shared" si="4"/>
        <v>0.45910877928571425</v>
      </c>
      <c r="O14" s="68">
        <f t="shared" si="5"/>
        <v>3.2137614549999998</v>
      </c>
      <c r="P14" s="68">
        <f t="shared" si="6"/>
        <v>0.45910877928571425</v>
      </c>
      <c r="Q14" s="69">
        <f t="shared" si="7"/>
        <v>0.875</v>
      </c>
      <c r="R14" s="69">
        <f t="shared" si="8"/>
        <v>1.05</v>
      </c>
      <c r="S14" s="69">
        <f t="shared" si="9"/>
        <v>0.35000000000000003</v>
      </c>
      <c r="T14" s="70">
        <f t="shared" si="27"/>
        <v>1.4126423978021978</v>
      </c>
      <c r="U14" s="71">
        <f t="shared" si="10"/>
        <v>1.236062098076923</v>
      </c>
      <c r="V14" s="71">
        <f t="shared" si="11"/>
        <v>1.4832745176923077</v>
      </c>
      <c r="W14" s="71">
        <f t="shared" si="12"/>
        <v>0.4944248392307693</v>
      </c>
      <c r="X14" s="71">
        <f t="shared" si="23"/>
        <v>3.2137614549999998</v>
      </c>
      <c r="Y14" s="71">
        <f t="shared" si="24"/>
        <v>1.4338320337692307</v>
      </c>
      <c r="Z14" s="71">
        <f t="shared" si="25"/>
        <v>1.1618983721923077</v>
      </c>
      <c r="AA14" s="71">
        <f t="shared" si="26"/>
        <v>0.61803104903846151</v>
      </c>
      <c r="AB14" s="71">
        <f t="shared" si="13"/>
        <v>3.2137614550000002</v>
      </c>
      <c r="AC14" s="68">
        <f t="shared" si="14"/>
        <v>0.74163725884615384</v>
      </c>
      <c r="AD14" s="68">
        <f t="shared" si="15"/>
        <v>0.59330980707692305</v>
      </c>
      <c r="AE14" s="68">
        <f t="shared" si="16"/>
        <v>9.8884967846153859E-2</v>
      </c>
      <c r="AF14" s="68">
        <f t="shared" si="17"/>
        <v>0.37081862942307692</v>
      </c>
      <c r="AG14" s="68">
        <f t="shared" si="18"/>
        <v>0.59330980707692305</v>
      </c>
      <c r="AH14" s="68">
        <f t="shared" si="19"/>
        <v>0.19776993569230772</v>
      </c>
      <c r="AI14" s="68">
        <f t="shared" si="20"/>
        <v>0.12360620980769231</v>
      </c>
      <c r="AJ14" s="68">
        <f t="shared" si="21"/>
        <v>0.29665490353846152</v>
      </c>
      <c r="AK14" s="68">
        <f t="shared" si="22"/>
        <v>0.19776993569230772</v>
      </c>
    </row>
    <row r="15" spans="1:37" x14ac:dyDescent="0.25">
      <c r="D15" s="25">
        <f>SUM(D12:D14)</f>
        <v>1</v>
      </c>
      <c r="G15" s="64">
        <v>2</v>
      </c>
      <c r="H15" s="64">
        <v>4</v>
      </c>
      <c r="I15" s="64">
        <v>2</v>
      </c>
      <c r="J15" s="25">
        <f t="shared" si="0"/>
        <v>8</v>
      </c>
      <c r="K15" s="68">
        <f t="shared" si="1"/>
        <v>17.93360084287924</v>
      </c>
      <c r="L15" s="68">
        <f t="shared" si="2"/>
        <v>7.9406878768858311</v>
      </c>
      <c r="M15" s="68">
        <f t="shared" si="3"/>
        <v>3.5422614550000002</v>
      </c>
      <c r="N15" s="68">
        <f t="shared" si="4"/>
        <v>0.44278268187500003</v>
      </c>
      <c r="O15" s="68">
        <f t="shared" si="5"/>
        <v>3.5422614550000002</v>
      </c>
      <c r="P15" s="68">
        <f t="shared" si="6"/>
        <v>0.44278268187500003</v>
      </c>
      <c r="Q15" s="69">
        <f t="shared" si="7"/>
        <v>1</v>
      </c>
      <c r="R15" s="69">
        <f t="shared" si="8"/>
        <v>1.2</v>
      </c>
      <c r="S15" s="69">
        <f t="shared" si="9"/>
        <v>0.4</v>
      </c>
      <c r="T15" s="70">
        <f t="shared" si="27"/>
        <v>1.3624082519230769</v>
      </c>
      <c r="U15" s="71">
        <f t="shared" si="10"/>
        <v>1.3624082519230769</v>
      </c>
      <c r="V15" s="71">
        <f t="shared" si="11"/>
        <v>1.6348899023076922</v>
      </c>
      <c r="W15" s="71">
        <f t="shared" si="12"/>
        <v>0.54496330076923083</v>
      </c>
      <c r="X15" s="71">
        <f t="shared" si="23"/>
        <v>3.5422614550000002</v>
      </c>
      <c r="Y15" s="71">
        <f t="shared" si="24"/>
        <v>1.5803935722307692</v>
      </c>
      <c r="Z15" s="71">
        <f t="shared" si="25"/>
        <v>1.2806637568076922</v>
      </c>
      <c r="AA15" s="71">
        <f t="shared" si="26"/>
        <v>0.68120412596153856</v>
      </c>
      <c r="AB15" s="71">
        <f t="shared" si="13"/>
        <v>3.5422614549999998</v>
      </c>
      <c r="AC15" s="68">
        <f t="shared" si="14"/>
        <v>0.81744495115384608</v>
      </c>
      <c r="AD15" s="68">
        <f t="shared" si="15"/>
        <v>0.65395596092307695</v>
      </c>
      <c r="AE15" s="68">
        <f t="shared" si="16"/>
        <v>0.10899266015384618</v>
      </c>
      <c r="AF15" s="68">
        <f t="shared" si="17"/>
        <v>0.40872247557692304</v>
      </c>
      <c r="AG15" s="68">
        <f t="shared" si="18"/>
        <v>0.65395596092307695</v>
      </c>
      <c r="AH15" s="68">
        <f t="shared" si="19"/>
        <v>0.21798532030769235</v>
      </c>
      <c r="AI15" s="68">
        <f t="shared" si="20"/>
        <v>0.13624082519230771</v>
      </c>
      <c r="AJ15" s="68">
        <f t="shared" si="21"/>
        <v>0.32697798046153848</v>
      </c>
      <c r="AK15" s="68">
        <f t="shared" si="22"/>
        <v>0.21798532030769235</v>
      </c>
    </row>
    <row r="16" spans="1:37" x14ac:dyDescent="0.25">
      <c r="G16" s="64">
        <v>2.25</v>
      </c>
      <c r="H16" s="64">
        <v>4.5</v>
      </c>
      <c r="I16" s="64">
        <v>2.25</v>
      </c>
      <c r="J16" s="25">
        <f t="shared" si="0"/>
        <v>9</v>
      </c>
      <c r="K16" s="68">
        <f t="shared" si="1"/>
        <v>20.175300948239144</v>
      </c>
      <c r="L16" s="68">
        <f t="shared" si="2"/>
        <v>8.6770863614965599</v>
      </c>
      <c r="M16" s="68">
        <f t="shared" si="3"/>
        <v>3.8707614550000002</v>
      </c>
      <c r="N16" s="68">
        <f t="shared" si="4"/>
        <v>0.43008460611111116</v>
      </c>
      <c r="O16" s="68">
        <f t="shared" si="5"/>
        <v>3.8707614550000002</v>
      </c>
      <c r="P16" s="68">
        <f t="shared" si="6"/>
        <v>0.43008460611111116</v>
      </c>
      <c r="Q16" s="69">
        <f t="shared" si="7"/>
        <v>1.125</v>
      </c>
      <c r="R16" s="69">
        <f t="shared" si="8"/>
        <v>1.3499999999999999</v>
      </c>
      <c r="S16" s="69">
        <f t="shared" si="9"/>
        <v>0.45</v>
      </c>
      <c r="T16" s="70">
        <f t="shared" si="27"/>
        <v>1.3233372495726496</v>
      </c>
      <c r="U16" s="71">
        <f t="shared" si="10"/>
        <v>1.4887544057692308</v>
      </c>
      <c r="V16" s="71">
        <f t="shared" si="11"/>
        <v>1.7865052869230769</v>
      </c>
      <c r="W16" s="71">
        <f t="shared" si="12"/>
        <v>0.59550176230769236</v>
      </c>
      <c r="X16" s="71">
        <f t="shared" si="23"/>
        <v>3.8707614550000002</v>
      </c>
      <c r="Y16" s="71">
        <f t="shared" si="24"/>
        <v>1.7269551106923076</v>
      </c>
      <c r="Z16" s="71">
        <f t="shared" si="25"/>
        <v>1.3994291414230771</v>
      </c>
      <c r="AA16" s="71">
        <f t="shared" si="26"/>
        <v>0.7443772028846154</v>
      </c>
      <c r="AB16" s="71">
        <f t="shared" si="13"/>
        <v>3.8707614549999998</v>
      </c>
      <c r="AC16" s="68">
        <f t="shared" si="14"/>
        <v>0.89325264346153843</v>
      </c>
      <c r="AD16" s="68">
        <f t="shared" si="15"/>
        <v>0.71460211476923075</v>
      </c>
      <c r="AE16" s="68">
        <f t="shared" si="16"/>
        <v>0.11910035246153848</v>
      </c>
      <c r="AF16" s="68">
        <f t="shared" si="17"/>
        <v>0.44662632173076922</v>
      </c>
      <c r="AG16" s="68">
        <f t="shared" si="18"/>
        <v>0.71460211476923075</v>
      </c>
      <c r="AH16" s="68">
        <f t="shared" si="19"/>
        <v>0.23820070492307696</v>
      </c>
      <c r="AI16" s="68">
        <f t="shared" si="20"/>
        <v>0.14887544057692309</v>
      </c>
      <c r="AJ16" s="68">
        <f t="shared" si="21"/>
        <v>0.35730105738461537</v>
      </c>
      <c r="AK16" s="68">
        <f t="shared" si="22"/>
        <v>0.23820070492307696</v>
      </c>
    </row>
    <row r="17" spans="1:37" x14ac:dyDescent="0.25">
      <c r="C17" s="25" t="s">
        <v>204</v>
      </c>
      <c r="D17" s="25">
        <v>0.7</v>
      </c>
      <c r="E17" s="70">
        <f>D17/D20</f>
        <v>0.46666666666666662</v>
      </c>
      <c r="F17" s="68"/>
      <c r="G17" s="48">
        <v>2.5</v>
      </c>
      <c r="H17" s="48">
        <v>5</v>
      </c>
      <c r="I17" s="48">
        <v>2.5</v>
      </c>
      <c r="J17" s="51">
        <f t="shared" si="0"/>
        <v>10</v>
      </c>
      <c r="K17" s="50">
        <f t="shared" si="1"/>
        <v>22.417001053599051</v>
      </c>
      <c r="L17" s="50">
        <f t="shared" si="2"/>
        <v>9.4134848461072895</v>
      </c>
      <c r="M17" s="50">
        <f t="shared" si="3"/>
        <v>4.1992614550000003</v>
      </c>
      <c r="N17" s="50">
        <f t="shared" si="4"/>
        <v>0.41992614550000001</v>
      </c>
      <c r="O17" s="50">
        <f t="shared" si="5"/>
        <v>4.1992614550000003</v>
      </c>
      <c r="P17" s="50">
        <f t="shared" si="6"/>
        <v>0.41992614550000001</v>
      </c>
      <c r="Q17" s="50">
        <f t="shared" si="7"/>
        <v>1.25</v>
      </c>
      <c r="R17" s="50">
        <f t="shared" si="8"/>
        <v>1.5</v>
      </c>
      <c r="S17" s="50">
        <f t="shared" si="9"/>
        <v>0.5</v>
      </c>
      <c r="T17" s="82">
        <f t="shared" si="27"/>
        <v>1.2920804476923078</v>
      </c>
      <c r="U17" s="49">
        <f t="shared" si="10"/>
        <v>1.6151005596153847</v>
      </c>
      <c r="V17" s="49">
        <f t="shared" si="11"/>
        <v>1.9381206715384618</v>
      </c>
      <c r="W17" s="49">
        <f t="shared" si="12"/>
        <v>0.64604022384615389</v>
      </c>
      <c r="X17" s="49">
        <f t="shared" si="23"/>
        <v>4.1992614550000003</v>
      </c>
      <c r="Y17" s="49">
        <f t="shared" si="24"/>
        <v>1.8735166491538462</v>
      </c>
      <c r="Z17" s="49">
        <f t="shared" si="25"/>
        <v>1.5181945260384617</v>
      </c>
      <c r="AA17" s="49">
        <f t="shared" si="26"/>
        <v>0.80755027980769234</v>
      </c>
      <c r="AB17" s="49">
        <f t="shared" si="13"/>
        <v>4.1992614550000003</v>
      </c>
      <c r="AC17" s="50">
        <f t="shared" si="14"/>
        <v>0.96906033576923079</v>
      </c>
      <c r="AD17" s="50">
        <f t="shared" si="15"/>
        <v>0.77524826861538476</v>
      </c>
      <c r="AE17" s="50">
        <f t="shared" si="16"/>
        <v>0.12920804476923078</v>
      </c>
      <c r="AF17" s="50">
        <f t="shared" si="17"/>
        <v>0.48453016788461539</v>
      </c>
      <c r="AG17" s="50">
        <f t="shared" si="18"/>
        <v>0.77524826861538476</v>
      </c>
      <c r="AH17" s="50">
        <f t="shared" si="19"/>
        <v>0.25841608953846157</v>
      </c>
      <c r="AI17" s="50">
        <f t="shared" si="20"/>
        <v>0.16151005596153847</v>
      </c>
      <c r="AJ17" s="50">
        <f t="shared" si="21"/>
        <v>0.38762413430769238</v>
      </c>
      <c r="AK17" s="50">
        <f t="shared" si="22"/>
        <v>0.25841608953846157</v>
      </c>
    </row>
    <row r="18" spans="1:37" x14ac:dyDescent="0.25">
      <c r="C18" s="25" t="s">
        <v>205</v>
      </c>
      <c r="D18" s="25">
        <v>0.5</v>
      </c>
      <c r="E18" s="70">
        <f>D18/D20</f>
        <v>0.33333333333333331</v>
      </c>
      <c r="F18" s="68"/>
      <c r="G18" s="64">
        <v>2.75</v>
      </c>
      <c r="H18" s="64">
        <v>5.5</v>
      </c>
      <c r="I18" s="64">
        <v>2.75</v>
      </c>
      <c r="J18" s="25">
        <f t="shared" si="0"/>
        <v>11</v>
      </c>
      <c r="K18" s="68">
        <f t="shared" si="1"/>
        <v>24.658701158958955</v>
      </c>
      <c r="L18" s="68">
        <f t="shared" si="2"/>
        <v>10.149883330718017</v>
      </c>
      <c r="M18" s="68">
        <f t="shared" si="3"/>
        <v>4.5277614550000003</v>
      </c>
      <c r="N18" s="68">
        <f t="shared" si="4"/>
        <v>0.41161467772727273</v>
      </c>
      <c r="O18" s="68">
        <f t="shared" si="5"/>
        <v>4.5277614550000003</v>
      </c>
      <c r="P18" s="68">
        <f t="shared" si="6"/>
        <v>0.41161467772727273</v>
      </c>
      <c r="Q18" s="69">
        <f t="shared" si="7"/>
        <v>1.375</v>
      </c>
      <c r="R18" s="69">
        <f t="shared" si="8"/>
        <v>1.65</v>
      </c>
      <c r="S18" s="69">
        <f t="shared" si="9"/>
        <v>0.55000000000000004</v>
      </c>
      <c r="T18" s="70">
        <f t="shared" si="27"/>
        <v>1.2665067006993007</v>
      </c>
      <c r="U18" s="71">
        <f t="shared" si="10"/>
        <v>1.7414467134615386</v>
      </c>
      <c r="V18" s="71">
        <f t="shared" si="11"/>
        <v>2.0897360561538463</v>
      </c>
      <c r="W18" s="71">
        <f t="shared" si="12"/>
        <v>0.69657868538461543</v>
      </c>
      <c r="X18" s="71">
        <f t="shared" si="23"/>
        <v>4.5277614550000003</v>
      </c>
      <c r="Y18" s="71">
        <f t="shared" si="24"/>
        <v>2.0200781876153848</v>
      </c>
      <c r="Z18" s="71">
        <f t="shared" si="25"/>
        <v>1.6369599106538464</v>
      </c>
      <c r="AA18" s="71">
        <f t="shared" si="26"/>
        <v>0.87072335673076928</v>
      </c>
      <c r="AB18" s="71">
        <f t="shared" si="13"/>
        <v>4.5277614550000003</v>
      </c>
      <c r="AC18" s="68">
        <f t="shared" si="14"/>
        <v>1.0448680280769231</v>
      </c>
      <c r="AD18" s="68">
        <f t="shared" si="15"/>
        <v>0.83589442246153856</v>
      </c>
      <c r="AE18" s="68">
        <f t="shared" si="16"/>
        <v>0.1393157370769231</v>
      </c>
      <c r="AF18" s="68">
        <f t="shared" si="17"/>
        <v>0.52243401403846157</v>
      </c>
      <c r="AG18" s="68">
        <f t="shared" si="18"/>
        <v>0.83589442246153856</v>
      </c>
      <c r="AH18" s="68">
        <f t="shared" si="19"/>
        <v>0.2786314741538462</v>
      </c>
      <c r="AI18" s="68">
        <f t="shared" si="20"/>
        <v>0.17414467134615386</v>
      </c>
      <c r="AJ18" s="68">
        <f t="shared" si="21"/>
        <v>0.41794721123076928</v>
      </c>
      <c r="AK18" s="68">
        <f t="shared" si="22"/>
        <v>0.2786314741538462</v>
      </c>
    </row>
    <row r="19" spans="1:37" x14ac:dyDescent="0.25">
      <c r="C19" s="25" t="s">
        <v>206</v>
      </c>
      <c r="D19" s="74">
        <v>0.3</v>
      </c>
      <c r="E19" s="75">
        <f>D19/D20</f>
        <v>0.19999999999999998</v>
      </c>
      <c r="F19" s="76"/>
      <c r="G19" s="64">
        <v>3</v>
      </c>
      <c r="H19" s="64">
        <v>6</v>
      </c>
      <c r="I19" s="64">
        <v>3</v>
      </c>
      <c r="J19" s="25">
        <f t="shared" si="0"/>
        <v>12</v>
      </c>
      <c r="K19" s="68">
        <f t="shared" si="1"/>
        <v>26.900401264318859</v>
      </c>
      <c r="L19" s="68">
        <f t="shared" si="2"/>
        <v>10.886281815328745</v>
      </c>
      <c r="M19" s="68">
        <f t="shared" si="3"/>
        <v>4.8562614549999994</v>
      </c>
      <c r="N19" s="68">
        <f t="shared" si="4"/>
        <v>0.4046884545833333</v>
      </c>
      <c r="O19" s="68">
        <f t="shared" si="5"/>
        <v>4.8562614549999994</v>
      </c>
      <c r="P19" s="68">
        <f t="shared" si="6"/>
        <v>0.4046884545833333</v>
      </c>
      <c r="Q19" s="69">
        <f t="shared" si="7"/>
        <v>1.5</v>
      </c>
      <c r="R19" s="69">
        <f t="shared" si="8"/>
        <v>1.7999999999999998</v>
      </c>
      <c r="S19" s="69">
        <f t="shared" si="9"/>
        <v>0.60000000000000009</v>
      </c>
      <c r="T19" s="70">
        <f t="shared" si="27"/>
        <v>1.2451952448717947</v>
      </c>
      <c r="U19" s="71">
        <f t="shared" si="10"/>
        <v>1.867792867307692</v>
      </c>
      <c r="V19" s="71">
        <f t="shared" si="11"/>
        <v>2.2413514407692303</v>
      </c>
      <c r="W19" s="71">
        <f t="shared" si="12"/>
        <v>0.74711714692307696</v>
      </c>
      <c r="X19" s="71">
        <f t="shared" si="23"/>
        <v>4.8562614549999994</v>
      </c>
      <c r="Y19" s="71">
        <f t="shared" si="24"/>
        <v>2.166639726076923</v>
      </c>
      <c r="Z19" s="71">
        <f t="shared" si="25"/>
        <v>1.7557252952692306</v>
      </c>
      <c r="AA19" s="71">
        <f t="shared" si="26"/>
        <v>0.933896433653846</v>
      </c>
      <c r="AB19" s="71">
        <f t="shared" si="13"/>
        <v>4.8562614549999994</v>
      </c>
      <c r="AC19" s="68">
        <f t="shared" si="14"/>
        <v>1.1206757203846152</v>
      </c>
      <c r="AD19" s="68">
        <f t="shared" si="15"/>
        <v>0.89654057630769213</v>
      </c>
      <c r="AE19" s="68">
        <f t="shared" si="16"/>
        <v>0.14942342938461539</v>
      </c>
      <c r="AF19" s="68">
        <f t="shared" si="17"/>
        <v>0.56033786019230758</v>
      </c>
      <c r="AG19" s="68">
        <f t="shared" si="18"/>
        <v>0.89654057630769213</v>
      </c>
      <c r="AH19" s="68">
        <f t="shared" si="19"/>
        <v>0.29884685876923078</v>
      </c>
      <c r="AI19" s="68">
        <f t="shared" si="20"/>
        <v>0.18677928673076921</v>
      </c>
      <c r="AJ19" s="68">
        <f t="shared" si="21"/>
        <v>0.44827028815384606</v>
      </c>
      <c r="AK19" s="68">
        <f t="shared" si="22"/>
        <v>0.29884685876923078</v>
      </c>
    </row>
    <row r="20" spans="1:37" x14ac:dyDescent="0.25">
      <c r="D20" s="25">
        <f>SUM(D17:D19)</f>
        <v>1.5</v>
      </c>
      <c r="E20" s="25">
        <f>SUM(E17:E19)</f>
        <v>0.99999999999999989</v>
      </c>
      <c r="G20" s="64">
        <v>3.25</v>
      </c>
      <c r="H20" s="64">
        <v>6.5</v>
      </c>
      <c r="I20" s="64">
        <v>3.25</v>
      </c>
      <c r="J20" s="25">
        <f t="shared" si="0"/>
        <v>13</v>
      </c>
      <c r="K20" s="68">
        <f t="shared" si="1"/>
        <v>29.142101369678766</v>
      </c>
      <c r="L20" s="68">
        <f t="shared" si="2"/>
        <v>11.622680299939475</v>
      </c>
      <c r="M20" s="68">
        <f t="shared" si="3"/>
        <v>5.1847614550000003</v>
      </c>
      <c r="N20" s="68">
        <f t="shared" si="4"/>
        <v>0.39882780423076925</v>
      </c>
      <c r="O20" s="68">
        <f t="shared" si="5"/>
        <v>5.1847614550000003</v>
      </c>
      <c r="P20" s="68">
        <f t="shared" si="6"/>
        <v>0.39882780423076925</v>
      </c>
      <c r="Q20" s="69">
        <f t="shared" si="7"/>
        <v>1.625</v>
      </c>
      <c r="R20" s="69">
        <f t="shared" si="8"/>
        <v>1.95</v>
      </c>
      <c r="S20" s="69">
        <f t="shared" si="9"/>
        <v>0.65</v>
      </c>
      <c r="T20" s="70">
        <f t="shared" si="27"/>
        <v>1.2271624745562129</v>
      </c>
      <c r="U20" s="71">
        <f t="shared" si="10"/>
        <v>1.9941390211538459</v>
      </c>
      <c r="V20" s="71">
        <f t="shared" si="11"/>
        <v>2.3929668253846148</v>
      </c>
      <c r="W20" s="71">
        <f t="shared" si="12"/>
        <v>0.79765560846153838</v>
      </c>
      <c r="X20" s="71">
        <f t="shared" si="23"/>
        <v>5.1847614549999994</v>
      </c>
      <c r="Y20" s="71">
        <f t="shared" si="24"/>
        <v>2.3132012645384612</v>
      </c>
      <c r="Z20" s="71">
        <f t="shared" si="25"/>
        <v>1.874490679884615</v>
      </c>
      <c r="AA20" s="71">
        <f t="shared" si="26"/>
        <v>0.99706951057692295</v>
      </c>
      <c r="AB20" s="71">
        <f t="shared" si="13"/>
        <v>5.1847614549999985</v>
      </c>
      <c r="AC20" s="68">
        <f t="shared" si="14"/>
        <v>1.1964834126923074</v>
      </c>
      <c r="AD20" s="68">
        <f t="shared" si="15"/>
        <v>0.95718673015384592</v>
      </c>
      <c r="AE20" s="68">
        <f t="shared" si="16"/>
        <v>0.15953112169230768</v>
      </c>
      <c r="AF20" s="68">
        <f t="shared" si="17"/>
        <v>0.5982417063461537</v>
      </c>
      <c r="AG20" s="68">
        <f t="shared" si="18"/>
        <v>0.95718673015384592</v>
      </c>
      <c r="AH20" s="68">
        <f t="shared" si="19"/>
        <v>0.31906224338461536</v>
      </c>
      <c r="AI20" s="68">
        <f t="shared" si="20"/>
        <v>0.19941390211538459</v>
      </c>
      <c r="AJ20" s="68">
        <f t="shared" si="21"/>
        <v>0.47859336507692296</v>
      </c>
      <c r="AK20" s="68">
        <f t="shared" si="22"/>
        <v>0.31906224338461536</v>
      </c>
    </row>
    <row r="21" spans="1:37" x14ac:dyDescent="0.25">
      <c r="A21" s="77"/>
      <c r="B21" s="78"/>
      <c r="C21" s="77"/>
      <c r="D21" s="77"/>
      <c r="E21" s="77"/>
      <c r="F21" s="77"/>
      <c r="G21" s="64">
        <v>3.5</v>
      </c>
      <c r="H21" s="64">
        <v>7</v>
      </c>
      <c r="I21" s="64">
        <v>3.5</v>
      </c>
      <c r="J21" s="25">
        <f t="shared" si="0"/>
        <v>14</v>
      </c>
      <c r="K21" s="68">
        <f t="shared" si="1"/>
        <v>31.38380147503867</v>
      </c>
      <c r="L21" s="68">
        <f t="shared" si="2"/>
        <v>12.359078784550203</v>
      </c>
      <c r="M21" s="68">
        <f t="shared" si="3"/>
        <v>5.5132614549999994</v>
      </c>
      <c r="N21" s="68">
        <f t="shared" si="4"/>
        <v>0.39380438964285708</v>
      </c>
      <c r="O21" s="68">
        <f t="shared" si="5"/>
        <v>5.5132614549999994</v>
      </c>
      <c r="P21" s="68">
        <f t="shared" si="6"/>
        <v>0.39380438964285708</v>
      </c>
      <c r="Q21" s="69">
        <f t="shared" si="7"/>
        <v>1.75</v>
      </c>
      <c r="R21" s="69">
        <f t="shared" si="8"/>
        <v>2.1</v>
      </c>
      <c r="S21" s="69">
        <f t="shared" si="9"/>
        <v>0.70000000000000007</v>
      </c>
      <c r="T21" s="70">
        <f t="shared" si="27"/>
        <v>1.2117058142857142</v>
      </c>
      <c r="U21" s="71">
        <f t="shared" si="10"/>
        <v>2.1204851749999998</v>
      </c>
      <c r="V21" s="71">
        <f t="shared" si="11"/>
        <v>2.5445822100000002</v>
      </c>
      <c r="W21" s="71">
        <f t="shared" si="12"/>
        <v>0.84819407000000002</v>
      </c>
      <c r="X21" s="71">
        <f t="shared" si="23"/>
        <v>5.5132614550000003</v>
      </c>
      <c r="Y21" s="71">
        <f t="shared" si="24"/>
        <v>2.4597628030000003</v>
      </c>
      <c r="Z21" s="71">
        <f t="shared" si="25"/>
        <v>1.9932560645000001</v>
      </c>
      <c r="AA21" s="71">
        <f t="shared" si="26"/>
        <v>1.0602425875000001</v>
      </c>
      <c r="AB21" s="71">
        <f t="shared" si="13"/>
        <v>5.5132614550000012</v>
      </c>
      <c r="AC21" s="68">
        <f t="shared" si="14"/>
        <v>1.2722911049999999</v>
      </c>
      <c r="AD21" s="68">
        <f t="shared" si="15"/>
        <v>1.0178328840000002</v>
      </c>
      <c r="AE21" s="68">
        <f t="shared" si="16"/>
        <v>0.16963881400000003</v>
      </c>
      <c r="AF21" s="68">
        <f t="shared" si="17"/>
        <v>0.63614555249999993</v>
      </c>
      <c r="AG21" s="68">
        <f t="shared" si="18"/>
        <v>1.0178328840000002</v>
      </c>
      <c r="AH21" s="68">
        <f t="shared" si="19"/>
        <v>0.33927762800000005</v>
      </c>
      <c r="AI21" s="68">
        <f t="shared" si="20"/>
        <v>0.21204851749999998</v>
      </c>
      <c r="AJ21" s="68">
        <f t="shared" si="21"/>
        <v>0.50891644200000008</v>
      </c>
      <c r="AK21" s="68">
        <f t="shared" si="22"/>
        <v>0.33927762800000005</v>
      </c>
    </row>
    <row r="22" spans="1:37" x14ac:dyDescent="0.25">
      <c r="B22" s="79" t="s">
        <v>153</v>
      </c>
      <c r="C22" s="25" t="s">
        <v>41</v>
      </c>
      <c r="D22" s="25" t="s">
        <v>154</v>
      </c>
      <c r="E22" s="25" t="s">
        <v>43</v>
      </c>
      <c r="F22" s="77"/>
      <c r="G22" s="64">
        <v>3.75</v>
      </c>
      <c r="H22" s="64">
        <v>7.5</v>
      </c>
      <c r="I22" s="64">
        <v>3.75</v>
      </c>
      <c r="J22" s="25">
        <f t="shared" si="0"/>
        <v>15</v>
      </c>
      <c r="K22" s="68">
        <f t="shared" si="1"/>
        <v>33.625501580398577</v>
      </c>
      <c r="L22" s="68">
        <f t="shared" si="2"/>
        <v>13.095477269160932</v>
      </c>
      <c r="M22" s="68">
        <f t="shared" si="3"/>
        <v>5.8417614550000003</v>
      </c>
      <c r="N22" s="68">
        <f t="shared" si="4"/>
        <v>0.3894507636666667</v>
      </c>
      <c r="O22" s="68">
        <f t="shared" si="5"/>
        <v>5.8417614550000003</v>
      </c>
      <c r="P22" s="68">
        <f t="shared" si="6"/>
        <v>0.3894507636666667</v>
      </c>
      <c r="Q22" s="69">
        <f t="shared" si="7"/>
        <v>1.875</v>
      </c>
      <c r="R22" s="69">
        <f t="shared" si="8"/>
        <v>2.25</v>
      </c>
      <c r="S22" s="69">
        <f t="shared" si="9"/>
        <v>0.75</v>
      </c>
      <c r="T22" s="70">
        <f t="shared" si="27"/>
        <v>1.1983100420512822</v>
      </c>
      <c r="U22" s="71">
        <f t="shared" si="10"/>
        <v>2.2468313288461541</v>
      </c>
      <c r="V22" s="71">
        <f t="shared" si="11"/>
        <v>2.6961975946153851</v>
      </c>
      <c r="W22" s="71">
        <f t="shared" si="12"/>
        <v>0.89873253153846167</v>
      </c>
      <c r="X22" s="71">
        <f t="shared" si="23"/>
        <v>5.8417614550000012</v>
      </c>
      <c r="Y22" s="71">
        <f t="shared" si="24"/>
        <v>2.6063243414615389</v>
      </c>
      <c r="Z22" s="71">
        <f t="shared" si="25"/>
        <v>2.1120214491153853</v>
      </c>
      <c r="AA22" s="71">
        <f t="shared" si="26"/>
        <v>1.1234156644230771</v>
      </c>
      <c r="AB22" s="71">
        <f t="shared" si="13"/>
        <v>5.8417614550000012</v>
      </c>
      <c r="AC22" s="68">
        <f t="shared" si="14"/>
        <v>1.3480987973076923</v>
      </c>
      <c r="AD22" s="68">
        <f t="shared" si="15"/>
        <v>1.0784790378461542</v>
      </c>
      <c r="AE22" s="68">
        <f t="shared" si="16"/>
        <v>0.17974650630769234</v>
      </c>
      <c r="AF22" s="68">
        <f t="shared" si="17"/>
        <v>0.67404939865384617</v>
      </c>
      <c r="AG22" s="68">
        <f t="shared" si="18"/>
        <v>1.0784790378461542</v>
      </c>
      <c r="AH22" s="68">
        <f t="shared" si="19"/>
        <v>0.35949301261538469</v>
      </c>
      <c r="AI22" s="68">
        <f t="shared" si="20"/>
        <v>0.22468313288461542</v>
      </c>
      <c r="AJ22" s="68">
        <f t="shared" si="21"/>
        <v>0.53923951892307709</v>
      </c>
      <c r="AK22" s="68">
        <f t="shared" si="22"/>
        <v>0.35949301261538469</v>
      </c>
    </row>
    <row r="23" spans="1:37" x14ac:dyDescent="0.25">
      <c r="B23" s="79" t="s">
        <v>207</v>
      </c>
      <c r="C23" s="72">
        <v>0.6</v>
      </c>
      <c r="D23" s="72">
        <v>0.3</v>
      </c>
      <c r="E23" s="72">
        <v>0.1</v>
      </c>
      <c r="F23" s="76"/>
      <c r="G23" s="64">
        <v>4</v>
      </c>
      <c r="H23" s="64">
        <v>8</v>
      </c>
      <c r="I23" s="64">
        <v>4</v>
      </c>
      <c r="J23" s="25">
        <f t="shared" si="0"/>
        <v>16</v>
      </c>
      <c r="K23" s="68">
        <f t="shared" si="1"/>
        <v>35.867201685758481</v>
      </c>
      <c r="L23" s="68">
        <f t="shared" si="2"/>
        <v>13.831875753771662</v>
      </c>
      <c r="M23" s="68">
        <f t="shared" si="3"/>
        <v>6.1702614550000003</v>
      </c>
      <c r="N23" s="68">
        <f t="shared" si="4"/>
        <v>0.38564134093750002</v>
      </c>
      <c r="O23" s="68">
        <f t="shared" si="5"/>
        <v>6.1702614550000003</v>
      </c>
      <c r="P23" s="68">
        <f t="shared" si="6"/>
        <v>0.38564134093750002</v>
      </c>
      <c r="Q23" s="69">
        <f t="shared" si="7"/>
        <v>2</v>
      </c>
      <c r="R23" s="69">
        <f t="shared" si="8"/>
        <v>2.4</v>
      </c>
      <c r="S23" s="69">
        <f t="shared" si="9"/>
        <v>0.8</v>
      </c>
      <c r="T23" s="70">
        <f t="shared" si="27"/>
        <v>1.1865887413461538</v>
      </c>
      <c r="U23" s="71">
        <f t="shared" si="10"/>
        <v>2.3731774826923075</v>
      </c>
      <c r="V23" s="71">
        <f t="shared" si="11"/>
        <v>2.8478129792307691</v>
      </c>
      <c r="W23" s="71">
        <f t="shared" si="12"/>
        <v>0.94927099307692309</v>
      </c>
      <c r="X23" s="71">
        <f t="shared" si="23"/>
        <v>6.1702614549999995</v>
      </c>
      <c r="Y23" s="71">
        <f t="shared" si="24"/>
        <v>2.7528858799230771</v>
      </c>
      <c r="Z23" s="71">
        <f t="shared" si="25"/>
        <v>2.230786833730769</v>
      </c>
      <c r="AA23" s="71">
        <f t="shared" si="26"/>
        <v>1.186588741346154</v>
      </c>
      <c r="AB23" s="71">
        <f t="shared" si="13"/>
        <v>6.1702614549999995</v>
      </c>
      <c r="AC23" s="68">
        <f t="shared" si="14"/>
        <v>1.4239064896153846</v>
      </c>
      <c r="AD23" s="68">
        <f t="shared" si="15"/>
        <v>1.1391251916923077</v>
      </c>
      <c r="AE23" s="68">
        <f t="shared" si="16"/>
        <v>0.18985419861538463</v>
      </c>
      <c r="AF23" s="68">
        <f t="shared" si="17"/>
        <v>0.71195324480769229</v>
      </c>
      <c r="AG23" s="68">
        <f t="shared" si="18"/>
        <v>1.1391251916923077</v>
      </c>
      <c r="AH23" s="68">
        <f t="shared" si="19"/>
        <v>0.37970839723076927</v>
      </c>
      <c r="AI23" s="68">
        <f t="shared" si="20"/>
        <v>0.23731774826923077</v>
      </c>
      <c r="AJ23" s="68">
        <f t="shared" si="21"/>
        <v>0.56956259584615387</v>
      </c>
      <c r="AK23" s="68">
        <f t="shared" si="22"/>
        <v>0.37970839723076927</v>
      </c>
    </row>
    <row r="24" spans="1:37" x14ac:dyDescent="0.25">
      <c r="B24" s="79" t="s">
        <v>208</v>
      </c>
      <c r="C24" s="72">
        <v>0.4</v>
      </c>
      <c r="D24" s="72">
        <v>0.4</v>
      </c>
      <c r="E24" s="72">
        <v>0.2</v>
      </c>
      <c r="F24" s="77"/>
      <c r="G24" s="64">
        <v>4.25</v>
      </c>
      <c r="H24" s="64">
        <v>8.5</v>
      </c>
      <c r="I24" s="64">
        <v>4.25</v>
      </c>
      <c r="J24" s="25">
        <f t="shared" si="0"/>
        <v>17</v>
      </c>
      <c r="K24" s="68">
        <f t="shared" si="1"/>
        <v>38.108901791118384</v>
      </c>
      <c r="L24" s="68">
        <f t="shared" si="2"/>
        <v>14.56827423838239</v>
      </c>
      <c r="M24" s="68">
        <f t="shared" si="3"/>
        <v>6.4987614550000004</v>
      </c>
      <c r="N24" s="68">
        <f t="shared" si="4"/>
        <v>0.38228008558823534</v>
      </c>
      <c r="O24" s="68">
        <f t="shared" si="5"/>
        <v>6.4987614550000004</v>
      </c>
      <c r="P24" s="68">
        <f t="shared" si="6"/>
        <v>0.38228008558823534</v>
      </c>
      <c r="Q24" s="69">
        <f t="shared" si="7"/>
        <v>2.125</v>
      </c>
      <c r="R24" s="69">
        <f t="shared" si="8"/>
        <v>2.5499999999999998</v>
      </c>
      <c r="S24" s="69">
        <f t="shared" si="9"/>
        <v>0.85000000000000009</v>
      </c>
      <c r="T24" s="70">
        <f t="shared" si="27"/>
        <v>1.1762464171945701</v>
      </c>
      <c r="U24" s="71">
        <f t="shared" si="10"/>
        <v>2.4995236365384614</v>
      </c>
      <c r="V24" s="71">
        <f t="shared" si="11"/>
        <v>2.9994283638461536</v>
      </c>
      <c r="W24" s="71">
        <f t="shared" si="12"/>
        <v>0.99980945461538473</v>
      </c>
      <c r="X24" s="71">
        <f t="shared" si="23"/>
        <v>6.4987614549999995</v>
      </c>
      <c r="Y24" s="71">
        <f t="shared" si="24"/>
        <v>2.8994474183846157</v>
      </c>
      <c r="Z24" s="71">
        <f t="shared" si="25"/>
        <v>2.3495522183461537</v>
      </c>
      <c r="AA24" s="71">
        <f t="shared" si="26"/>
        <v>1.2497618182692307</v>
      </c>
      <c r="AB24" s="71">
        <f t="shared" si="13"/>
        <v>6.4987614549999995</v>
      </c>
      <c r="AC24" s="68">
        <f t="shared" si="14"/>
        <v>1.4997141819230768</v>
      </c>
      <c r="AD24" s="68">
        <f t="shared" si="15"/>
        <v>1.1997713455384615</v>
      </c>
      <c r="AE24" s="68">
        <f t="shared" si="16"/>
        <v>0.19996189092307695</v>
      </c>
      <c r="AF24" s="68">
        <f t="shared" si="17"/>
        <v>0.74985709096153841</v>
      </c>
      <c r="AG24" s="68">
        <f t="shared" si="18"/>
        <v>1.1997713455384615</v>
      </c>
      <c r="AH24" s="68">
        <f t="shared" si="19"/>
        <v>0.3999237818461539</v>
      </c>
      <c r="AI24" s="68">
        <f t="shared" si="20"/>
        <v>0.24995236365384615</v>
      </c>
      <c r="AJ24" s="68">
        <f t="shared" si="21"/>
        <v>0.59988567276923077</v>
      </c>
      <c r="AK24" s="68">
        <f t="shared" si="22"/>
        <v>0.3999237818461539</v>
      </c>
    </row>
    <row r="25" spans="1:37" x14ac:dyDescent="0.25">
      <c r="B25" s="79" t="s">
        <v>209</v>
      </c>
      <c r="C25" s="72">
        <v>0.2</v>
      </c>
      <c r="D25" s="72">
        <v>0.4</v>
      </c>
      <c r="E25" s="72">
        <v>0.4</v>
      </c>
      <c r="F25" s="77"/>
      <c r="G25" s="64">
        <v>4.5</v>
      </c>
      <c r="H25" s="64">
        <v>9</v>
      </c>
      <c r="I25" s="64">
        <v>4.5</v>
      </c>
      <c r="J25" s="25">
        <f t="shared" si="0"/>
        <v>18</v>
      </c>
      <c r="K25" s="68">
        <f t="shared" si="1"/>
        <v>40.350601896478288</v>
      </c>
      <c r="L25" s="68">
        <f t="shared" si="2"/>
        <v>15.304672722993118</v>
      </c>
      <c r="M25" s="68">
        <f t="shared" si="3"/>
        <v>6.8272614549999995</v>
      </c>
      <c r="N25" s="68">
        <f t="shared" si="4"/>
        <v>0.3792923030555555</v>
      </c>
      <c r="O25" s="68">
        <f t="shared" si="5"/>
        <v>6.8272614549999995</v>
      </c>
      <c r="P25" s="68">
        <f t="shared" si="6"/>
        <v>0.3792923030555555</v>
      </c>
      <c r="Q25" s="69">
        <f t="shared" si="7"/>
        <v>2.25</v>
      </c>
      <c r="R25" s="69">
        <f t="shared" si="8"/>
        <v>2.6999999999999997</v>
      </c>
      <c r="S25" s="69">
        <f t="shared" si="9"/>
        <v>0.9</v>
      </c>
      <c r="T25" s="70">
        <f t="shared" si="27"/>
        <v>1.1670532401709401</v>
      </c>
      <c r="U25" s="71">
        <f t="shared" si="10"/>
        <v>2.6258697903846153</v>
      </c>
      <c r="V25" s="71">
        <f t="shared" si="11"/>
        <v>3.1510437484615381</v>
      </c>
      <c r="W25" s="71">
        <f t="shared" si="12"/>
        <v>1.0503479161538463</v>
      </c>
      <c r="X25" s="71">
        <f t="shared" si="23"/>
        <v>6.8272614550000004</v>
      </c>
      <c r="Y25" s="71">
        <f t="shared" si="24"/>
        <v>3.0460089568461539</v>
      </c>
      <c r="Z25" s="71">
        <f t="shared" si="25"/>
        <v>2.4683176029615383</v>
      </c>
      <c r="AA25" s="71">
        <f t="shared" si="26"/>
        <v>1.3129348951923079</v>
      </c>
      <c r="AB25" s="71">
        <f t="shared" si="13"/>
        <v>6.8272614550000004</v>
      </c>
      <c r="AC25" s="68">
        <f t="shared" si="14"/>
        <v>1.5755218742307691</v>
      </c>
      <c r="AD25" s="68">
        <f t="shared" si="15"/>
        <v>1.2604174993846153</v>
      </c>
      <c r="AE25" s="68">
        <f t="shared" si="16"/>
        <v>0.21006958323076927</v>
      </c>
      <c r="AF25" s="68">
        <f t="shared" si="17"/>
        <v>0.78776093711538453</v>
      </c>
      <c r="AG25" s="68">
        <f t="shared" si="18"/>
        <v>1.2604174993846153</v>
      </c>
      <c r="AH25" s="68">
        <f t="shared" si="19"/>
        <v>0.42013916646153854</v>
      </c>
      <c r="AI25" s="68">
        <f t="shared" si="20"/>
        <v>0.26258697903846157</v>
      </c>
      <c r="AJ25" s="68">
        <f t="shared" si="21"/>
        <v>0.63020874969230767</v>
      </c>
      <c r="AK25" s="68">
        <f t="shared" si="22"/>
        <v>0.42013916646153854</v>
      </c>
    </row>
    <row r="26" spans="1:37" x14ac:dyDescent="0.25">
      <c r="B26" s="79"/>
      <c r="C26" s="72"/>
      <c r="D26" s="72"/>
      <c r="E26" s="72"/>
      <c r="F26" s="77"/>
      <c r="G26" s="64">
        <v>4.75</v>
      </c>
      <c r="H26" s="64">
        <v>9.5</v>
      </c>
      <c r="I26" s="64">
        <v>4.75</v>
      </c>
      <c r="J26" s="25">
        <f t="shared" si="0"/>
        <v>19</v>
      </c>
      <c r="K26" s="68">
        <f t="shared" si="1"/>
        <v>42.592302001838192</v>
      </c>
      <c r="L26" s="68">
        <f t="shared" si="2"/>
        <v>16.041071207603846</v>
      </c>
      <c r="M26" s="68">
        <f t="shared" si="3"/>
        <v>7.1557614549999995</v>
      </c>
      <c r="N26" s="68">
        <f t="shared" si="4"/>
        <v>0.3766190239473684</v>
      </c>
      <c r="O26" s="68">
        <f t="shared" si="5"/>
        <v>7.1557614549999995</v>
      </c>
      <c r="P26" s="68">
        <f t="shared" si="6"/>
        <v>0.3766190239473684</v>
      </c>
      <c r="Q26" s="69">
        <f t="shared" si="7"/>
        <v>2.375</v>
      </c>
      <c r="R26" s="69">
        <f t="shared" si="8"/>
        <v>2.85</v>
      </c>
      <c r="S26" s="69">
        <f t="shared" si="9"/>
        <v>0.95000000000000007</v>
      </c>
      <c r="T26" s="70">
        <f t="shared" si="27"/>
        <v>1.1588277659919028</v>
      </c>
      <c r="U26" s="71">
        <f t="shared" si="10"/>
        <v>2.7522159442307692</v>
      </c>
      <c r="V26" s="71">
        <f t="shared" si="11"/>
        <v>3.302659133076923</v>
      </c>
      <c r="W26" s="71">
        <f t="shared" si="12"/>
        <v>1.1008863776923077</v>
      </c>
      <c r="X26" s="71">
        <f t="shared" si="23"/>
        <v>7.1557614549999995</v>
      </c>
      <c r="Y26" s="71">
        <f t="shared" si="24"/>
        <v>3.1925704953076921</v>
      </c>
      <c r="Z26" s="71">
        <f t="shared" si="25"/>
        <v>2.587082987576923</v>
      </c>
      <c r="AA26" s="71">
        <f t="shared" si="26"/>
        <v>1.3761079721153848</v>
      </c>
      <c r="AB26" s="71">
        <f t="shared" si="13"/>
        <v>7.1557614550000004</v>
      </c>
      <c r="AC26" s="68">
        <f t="shared" si="14"/>
        <v>1.6513295665384615</v>
      </c>
      <c r="AD26" s="68">
        <f t="shared" si="15"/>
        <v>1.3210636532307694</v>
      </c>
      <c r="AE26" s="68">
        <f t="shared" si="16"/>
        <v>0.22017727553846156</v>
      </c>
      <c r="AF26" s="68">
        <f t="shared" si="17"/>
        <v>0.82566478326923076</v>
      </c>
      <c r="AG26" s="68">
        <f t="shared" si="18"/>
        <v>1.3210636532307694</v>
      </c>
      <c r="AH26" s="68">
        <f t="shared" si="19"/>
        <v>0.44035455107692312</v>
      </c>
      <c r="AI26" s="68">
        <f t="shared" si="20"/>
        <v>0.27522159442307692</v>
      </c>
      <c r="AJ26" s="68">
        <f t="shared" si="21"/>
        <v>0.66053182661538468</v>
      </c>
      <c r="AK26" s="68">
        <f t="shared" si="22"/>
        <v>0.44035455107692312</v>
      </c>
    </row>
    <row r="27" spans="1:37" x14ac:dyDescent="0.25">
      <c r="B27" s="79" t="s">
        <v>210</v>
      </c>
      <c r="C27" s="72">
        <v>0.2</v>
      </c>
      <c r="D27" s="72">
        <v>0.3</v>
      </c>
      <c r="E27" s="72">
        <v>0.5</v>
      </c>
      <c r="F27" s="77"/>
      <c r="G27" s="48">
        <v>5</v>
      </c>
      <c r="H27" s="48">
        <v>10</v>
      </c>
      <c r="I27" s="48">
        <v>5</v>
      </c>
      <c r="J27" s="51">
        <f t="shared" si="0"/>
        <v>20</v>
      </c>
      <c r="K27" s="50">
        <f t="shared" si="1"/>
        <v>44.834002107198103</v>
      </c>
      <c r="L27" s="50">
        <f t="shared" si="2"/>
        <v>16.777469692214577</v>
      </c>
      <c r="M27" s="50">
        <f t="shared" si="3"/>
        <v>7.4842614550000004</v>
      </c>
      <c r="N27" s="50">
        <f t="shared" si="4"/>
        <v>0.37421307275000004</v>
      </c>
      <c r="O27" s="50">
        <f t="shared" si="5"/>
        <v>7.4842614550000004</v>
      </c>
      <c r="P27" s="50">
        <f t="shared" si="6"/>
        <v>0.37421307275000004</v>
      </c>
      <c r="Q27" s="50">
        <f t="shared" si="7"/>
        <v>2.5</v>
      </c>
      <c r="R27" s="50">
        <f t="shared" si="8"/>
        <v>3</v>
      </c>
      <c r="S27" s="50">
        <f t="shared" si="9"/>
        <v>1</v>
      </c>
      <c r="T27" s="82">
        <f t="shared" si="27"/>
        <v>1.1514248392307693</v>
      </c>
      <c r="U27" s="49">
        <f t="shared" si="10"/>
        <v>2.8785620980769231</v>
      </c>
      <c r="V27" s="49">
        <f t="shared" si="11"/>
        <v>3.454274517692308</v>
      </c>
      <c r="W27" s="49">
        <f t="shared" si="12"/>
        <v>1.1514248392307693</v>
      </c>
      <c r="X27" s="49">
        <f t="shared" si="23"/>
        <v>7.4842614550000004</v>
      </c>
      <c r="Y27" s="49">
        <f t="shared" si="24"/>
        <v>3.3391320337692312</v>
      </c>
      <c r="Z27" s="49">
        <f t="shared" si="25"/>
        <v>2.7058483721923081</v>
      </c>
      <c r="AA27" s="49">
        <f t="shared" si="26"/>
        <v>1.4392810490384618</v>
      </c>
      <c r="AB27" s="49">
        <f t="shared" si="13"/>
        <v>7.4842614550000004</v>
      </c>
      <c r="AC27" s="50">
        <f t="shared" si="14"/>
        <v>1.7271372588461538</v>
      </c>
      <c r="AD27" s="50">
        <f t="shared" si="15"/>
        <v>1.3817098070769234</v>
      </c>
      <c r="AE27" s="50">
        <f t="shared" si="16"/>
        <v>0.23028496784615388</v>
      </c>
      <c r="AF27" s="50">
        <f t="shared" si="17"/>
        <v>0.86356862942307688</v>
      </c>
      <c r="AG27" s="50">
        <f t="shared" si="18"/>
        <v>1.3817098070769234</v>
      </c>
      <c r="AH27" s="50">
        <f t="shared" si="19"/>
        <v>0.46056993569230775</v>
      </c>
      <c r="AI27" s="50">
        <f t="shared" si="20"/>
        <v>0.28785620980769233</v>
      </c>
      <c r="AJ27" s="50">
        <f t="shared" si="21"/>
        <v>0.69085490353846168</v>
      </c>
      <c r="AK27" s="50">
        <f t="shared" si="22"/>
        <v>0.46056993569230775</v>
      </c>
    </row>
    <row r="28" spans="1:37" x14ac:dyDescent="0.25">
      <c r="B28" s="79" t="s">
        <v>211</v>
      </c>
      <c r="C28" s="72">
        <v>0.1</v>
      </c>
      <c r="D28" s="72">
        <v>0.3</v>
      </c>
      <c r="E28" s="72">
        <v>0.6</v>
      </c>
      <c r="F28" s="77"/>
    </row>
    <row r="29" spans="1:37" x14ac:dyDescent="0.25">
      <c r="B29" s="79" t="s">
        <v>212</v>
      </c>
      <c r="C29" s="72">
        <v>0.1</v>
      </c>
      <c r="D29" s="72">
        <v>0.3</v>
      </c>
      <c r="E29" s="72">
        <v>0.6</v>
      </c>
      <c r="F29" s="77"/>
      <c r="G29" s="63" t="s">
        <v>213</v>
      </c>
    </row>
    <row r="30" spans="1:37" x14ac:dyDescent="0.25">
      <c r="G30" s="25" t="s">
        <v>164</v>
      </c>
      <c r="Q30" s="25" t="s">
        <v>165</v>
      </c>
      <c r="U30" s="25" t="s">
        <v>166</v>
      </c>
      <c r="AC30" s="25" t="s">
        <v>167</v>
      </c>
    </row>
    <row r="31" spans="1:37" x14ac:dyDescent="0.25">
      <c r="G31" s="25" t="s">
        <v>83</v>
      </c>
      <c r="H31" s="25" t="s">
        <v>83</v>
      </c>
      <c r="I31" s="25" t="s">
        <v>83</v>
      </c>
      <c r="J31" s="25" t="s">
        <v>83</v>
      </c>
      <c r="K31" s="25" t="s">
        <v>101</v>
      </c>
      <c r="L31" s="25" t="s">
        <v>103</v>
      </c>
      <c r="M31" s="25" t="s">
        <v>83</v>
      </c>
      <c r="N31" s="25" t="s">
        <v>104</v>
      </c>
      <c r="O31" s="25" t="s">
        <v>170</v>
      </c>
      <c r="P31" s="25" t="s">
        <v>105</v>
      </c>
      <c r="Q31" s="25" t="s">
        <v>83</v>
      </c>
      <c r="R31" s="25" t="s">
        <v>83</v>
      </c>
      <c r="S31" s="25" t="s">
        <v>83</v>
      </c>
      <c r="U31" s="25" t="s">
        <v>83</v>
      </c>
      <c r="V31" s="25" t="s">
        <v>83</v>
      </c>
      <c r="W31" s="25" t="s">
        <v>83</v>
      </c>
      <c r="AC31" s="25" t="s">
        <v>45</v>
      </c>
      <c r="AF31" s="25" t="s">
        <v>46</v>
      </c>
      <c r="AI31" s="25" t="s">
        <v>47</v>
      </c>
    </row>
    <row r="32" spans="1:37" x14ac:dyDescent="0.25">
      <c r="G32" s="64" t="s">
        <v>173</v>
      </c>
      <c r="H32" s="64" t="s">
        <v>214</v>
      </c>
      <c r="I32" s="64" t="s">
        <v>215</v>
      </c>
      <c r="J32" s="25" t="s">
        <v>216</v>
      </c>
      <c r="K32" s="25" t="s">
        <v>216</v>
      </c>
      <c r="M32" s="25" t="s">
        <v>177</v>
      </c>
      <c r="O32" s="25" t="s">
        <v>217</v>
      </c>
      <c r="Q32" s="25" t="s">
        <v>179</v>
      </c>
      <c r="R32" s="25" t="s">
        <v>180</v>
      </c>
      <c r="S32" s="25" t="s">
        <v>181</v>
      </c>
      <c r="T32" s="25" t="s">
        <v>182</v>
      </c>
      <c r="U32" s="66" t="s">
        <v>31</v>
      </c>
      <c r="V32" s="66" t="s">
        <v>33</v>
      </c>
      <c r="W32" s="66" t="s">
        <v>35</v>
      </c>
      <c r="X32" s="66" t="s">
        <v>50</v>
      </c>
      <c r="Y32" s="81" t="s">
        <v>343</v>
      </c>
      <c r="Z32" s="81" t="s">
        <v>344</v>
      </c>
      <c r="AA32" s="81" t="s">
        <v>345</v>
      </c>
      <c r="AB32" s="66" t="s">
        <v>187</v>
      </c>
      <c r="AC32" s="25" t="s">
        <v>222</v>
      </c>
      <c r="AD32" s="25" t="s">
        <v>223</v>
      </c>
      <c r="AE32" s="25" t="s">
        <v>224</v>
      </c>
      <c r="AF32" s="25" t="s">
        <v>225</v>
      </c>
      <c r="AG32" s="25" t="s">
        <v>226</v>
      </c>
      <c r="AH32" s="25" t="s">
        <v>227</v>
      </c>
      <c r="AI32" s="25" t="s">
        <v>228</v>
      </c>
      <c r="AJ32" s="25" t="s">
        <v>229</v>
      </c>
      <c r="AK32" s="25" t="s">
        <v>230</v>
      </c>
    </row>
    <row r="33" spans="7:37" x14ac:dyDescent="0.25">
      <c r="G33" s="48">
        <v>0</v>
      </c>
      <c r="H33" s="48">
        <v>0</v>
      </c>
      <c r="I33" s="48">
        <v>0</v>
      </c>
      <c r="J33" s="51">
        <f t="shared" ref="J33:J54" si="28">SUM(G33:I33)</f>
        <v>0</v>
      </c>
      <c r="K33" s="50">
        <f t="shared" ref="K33:K54" si="29">J33/$N$2</f>
        <v>0</v>
      </c>
      <c r="L33" s="82">
        <f t="shared" ref="L33:L54" si="30">$C$5+($D$5*K33)+($E$5*$C$9)</f>
        <v>1.3954000000000002</v>
      </c>
      <c r="M33" s="50">
        <f t="shared" ref="M33:M54" si="31">L33*$N$2</f>
        <v>0.62247398600000003</v>
      </c>
      <c r="N33" s="50">
        <f t="shared" ref="N33:N54" si="32">IF(K33=0,0,M33/J33)</f>
        <v>0</v>
      </c>
      <c r="O33" s="50">
        <f t="shared" ref="O33:O54" si="33">IF(N33&lt;=0,0,IF(M33&gt;J33,J33,M33))</f>
        <v>0</v>
      </c>
      <c r="P33" s="50">
        <f t="shared" ref="P33:P54" si="34">IF(J33=0,0,O33/J33)</f>
        <v>0</v>
      </c>
      <c r="Q33" s="50">
        <f t="shared" ref="Q33:Q54" si="35">G33*$E$17</f>
        <v>0</v>
      </c>
      <c r="R33" s="50">
        <f t="shared" ref="R33:R54" si="36">H33*$E$18</f>
        <v>0</v>
      </c>
      <c r="S33" s="50">
        <f t="shared" ref="S33:S54" si="37">I33*$E$19</f>
        <v>0</v>
      </c>
      <c r="T33" s="82">
        <v>0</v>
      </c>
      <c r="U33" s="49">
        <f>Q33*T33</f>
        <v>0</v>
      </c>
      <c r="V33" s="49">
        <f>R33*T33</f>
        <v>0</v>
      </c>
      <c r="W33" s="49">
        <f>S33*T33</f>
        <v>0</v>
      </c>
      <c r="X33" s="49">
        <f>SUM(U33:W33)</f>
        <v>0</v>
      </c>
      <c r="Y33" s="49">
        <f>SUM(AC33:AE33)</f>
        <v>0</v>
      </c>
      <c r="Z33" s="49">
        <f>SUM(AF33:AH33)</f>
        <v>0</v>
      </c>
      <c r="AA33" s="49">
        <f>SUM(AI33:AK33)</f>
        <v>0</v>
      </c>
      <c r="AB33" s="49">
        <f t="shared" ref="AB33:AB54" si="38">SUM(Y33:AA33)</f>
        <v>0</v>
      </c>
      <c r="AC33" s="50">
        <f t="shared" ref="AC33:AC54" si="39">$C$27*U33</f>
        <v>0</v>
      </c>
      <c r="AD33" s="50">
        <f t="shared" ref="AD33:AD54" si="40">$C$28*V33</f>
        <v>0</v>
      </c>
      <c r="AE33" s="50">
        <f t="shared" ref="AE33:AE54" si="41">$C$29*W33</f>
        <v>0</v>
      </c>
      <c r="AF33" s="50">
        <f t="shared" ref="AF33:AF54" si="42">$D$27*U33</f>
        <v>0</v>
      </c>
      <c r="AG33" s="50">
        <f t="shared" ref="AG33:AG54" si="43">$D$28*V33</f>
        <v>0</v>
      </c>
      <c r="AH33" s="50">
        <f t="shared" ref="AH33:AH54" si="44">$D$29*W33</f>
        <v>0</v>
      </c>
      <c r="AI33" s="50">
        <f t="shared" ref="AI33:AI54" si="45">$E$27*U33</f>
        <v>0</v>
      </c>
      <c r="AJ33" s="50">
        <f t="shared" ref="AJ33:AJ54" si="46">$E$28*V33</f>
        <v>0</v>
      </c>
      <c r="AK33" s="50">
        <f t="shared" ref="AK33:AK54" si="47">$E$29*W33</f>
        <v>0</v>
      </c>
    </row>
    <row r="34" spans="7:37" x14ac:dyDescent="0.25">
      <c r="G34" s="48">
        <v>0.125</v>
      </c>
      <c r="H34" s="48">
        <v>0.25</v>
      </c>
      <c r="I34" s="48">
        <v>0.125</v>
      </c>
      <c r="J34" s="51">
        <f t="shared" si="28"/>
        <v>0.5</v>
      </c>
      <c r="K34" s="50">
        <f t="shared" si="29"/>
        <v>1.1208500526799525</v>
      </c>
      <c r="L34" s="82">
        <f t="shared" si="30"/>
        <v>1.9483153309870207</v>
      </c>
      <c r="M34" s="50">
        <f t="shared" si="31"/>
        <v>0.86912398600000007</v>
      </c>
      <c r="N34" s="50">
        <f t="shared" si="32"/>
        <v>1.7382479720000001</v>
      </c>
      <c r="O34" s="50">
        <f t="shared" si="33"/>
        <v>0.5</v>
      </c>
      <c r="P34" s="50">
        <f t="shared" si="34"/>
        <v>1</v>
      </c>
      <c r="Q34" s="50">
        <f t="shared" si="35"/>
        <v>5.8333333333333327E-2</v>
      </c>
      <c r="R34" s="50">
        <f t="shared" si="36"/>
        <v>8.3333333333333329E-2</v>
      </c>
      <c r="S34" s="50">
        <f t="shared" si="37"/>
        <v>2.4999999999999998E-2</v>
      </c>
      <c r="T34" s="82">
        <f t="shared" ref="T34:T54" si="48">O34/SUM(Q34:S34)</f>
        <v>3</v>
      </c>
      <c r="U34" s="49">
        <f t="shared" ref="U34:U54" si="49">T34*Q34</f>
        <v>0.17499999999999999</v>
      </c>
      <c r="V34" s="49">
        <f t="shared" ref="V34:V54" si="50">R34*T34</f>
        <v>0.25</v>
      </c>
      <c r="W34" s="49">
        <f t="shared" ref="W34:W54" si="51">S34*T34</f>
        <v>7.4999999999999997E-2</v>
      </c>
      <c r="X34" s="49">
        <f t="shared" ref="X34:X54" si="52">SUM(U34:W34)</f>
        <v>0.5</v>
      </c>
      <c r="Y34" s="49">
        <f t="shared" ref="Y34:Y54" si="53">SUM(AC34:AE34)</f>
        <v>6.7500000000000004E-2</v>
      </c>
      <c r="Z34" s="49">
        <f t="shared" ref="Z34:Z54" si="54">SUM(AF34:AH34)</f>
        <v>0.15</v>
      </c>
      <c r="AA34" s="49">
        <f t="shared" ref="AA34:AA54" si="55">SUM(AI34:AK34)</f>
        <v>0.28249999999999997</v>
      </c>
      <c r="AB34" s="49">
        <f t="shared" si="38"/>
        <v>0.5</v>
      </c>
      <c r="AC34" s="50">
        <f t="shared" si="39"/>
        <v>3.4999999999999996E-2</v>
      </c>
      <c r="AD34" s="50">
        <f t="shared" si="40"/>
        <v>2.5000000000000001E-2</v>
      </c>
      <c r="AE34" s="50">
        <f t="shared" si="41"/>
        <v>7.4999999999999997E-3</v>
      </c>
      <c r="AF34" s="50">
        <f t="shared" si="42"/>
        <v>5.2499999999999998E-2</v>
      </c>
      <c r="AG34" s="50">
        <f t="shared" si="43"/>
        <v>7.4999999999999997E-2</v>
      </c>
      <c r="AH34" s="50">
        <f t="shared" si="44"/>
        <v>2.2499999999999999E-2</v>
      </c>
      <c r="AI34" s="50">
        <f t="shared" si="45"/>
        <v>8.7499999999999994E-2</v>
      </c>
      <c r="AJ34" s="50">
        <f t="shared" si="46"/>
        <v>0.15</v>
      </c>
      <c r="AK34" s="50">
        <f t="shared" si="47"/>
        <v>4.4999999999999998E-2</v>
      </c>
    </row>
    <row r="35" spans="7:37" x14ac:dyDescent="0.25">
      <c r="G35" s="64">
        <v>0.25</v>
      </c>
      <c r="H35" s="64">
        <v>0.5</v>
      </c>
      <c r="I35" s="64">
        <v>0.25</v>
      </c>
      <c r="J35" s="25">
        <f t="shared" si="28"/>
        <v>1</v>
      </c>
      <c r="K35" s="68">
        <f t="shared" si="29"/>
        <v>2.241700105359905</v>
      </c>
      <c r="L35" s="70">
        <f t="shared" si="30"/>
        <v>2.5012306619740414</v>
      </c>
      <c r="M35" s="68">
        <f t="shared" si="31"/>
        <v>1.115773986</v>
      </c>
      <c r="N35" s="68">
        <f t="shared" si="32"/>
        <v>1.115773986</v>
      </c>
      <c r="O35" s="68">
        <f t="shared" si="33"/>
        <v>1</v>
      </c>
      <c r="P35" s="68">
        <f t="shared" si="34"/>
        <v>1</v>
      </c>
      <c r="Q35" s="68">
        <f t="shared" si="35"/>
        <v>0.11666666666666665</v>
      </c>
      <c r="R35" s="68">
        <f t="shared" si="36"/>
        <v>0.16666666666666666</v>
      </c>
      <c r="S35" s="68">
        <f t="shared" si="37"/>
        <v>4.9999999999999996E-2</v>
      </c>
      <c r="T35" s="70">
        <f t="shared" si="48"/>
        <v>3</v>
      </c>
      <c r="U35" s="80">
        <f t="shared" si="49"/>
        <v>0.35</v>
      </c>
      <c r="V35" s="80">
        <f t="shared" si="50"/>
        <v>0.5</v>
      </c>
      <c r="W35" s="80">
        <f t="shared" si="51"/>
        <v>0.15</v>
      </c>
      <c r="X35" s="71">
        <f t="shared" si="52"/>
        <v>1</v>
      </c>
      <c r="Y35" s="71">
        <f t="shared" si="53"/>
        <v>0.13500000000000001</v>
      </c>
      <c r="Z35" s="71">
        <f t="shared" si="54"/>
        <v>0.3</v>
      </c>
      <c r="AA35" s="71">
        <f t="shared" si="55"/>
        <v>0.56499999999999995</v>
      </c>
      <c r="AB35" s="71">
        <f t="shared" si="38"/>
        <v>1</v>
      </c>
      <c r="AC35" s="68">
        <f t="shared" si="39"/>
        <v>6.9999999999999993E-2</v>
      </c>
      <c r="AD35" s="68">
        <f t="shared" si="40"/>
        <v>0.05</v>
      </c>
      <c r="AE35" s="68">
        <f t="shared" si="41"/>
        <v>1.4999999999999999E-2</v>
      </c>
      <c r="AF35" s="68">
        <f t="shared" si="42"/>
        <v>0.105</v>
      </c>
      <c r="AG35" s="68">
        <f t="shared" si="43"/>
        <v>0.15</v>
      </c>
      <c r="AH35" s="68">
        <f t="shared" si="44"/>
        <v>4.4999999999999998E-2</v>
      </c>
      <c r="AI35" s="68">
        <f t="shared" si="45"/>
        <v>0.17499999999999999</v>
      </c>
      <c r="AJ35" s="68">
        <f t="shared" si="46"/>
        <v>0.3</v>
      </c>
      <c r="AK35" s="68">
        <f t="shared" si="47"/>
        <v>0.09</v>
      </c>
    </row>
    <row r="36" spans="7:37" x14ac:dyDescent="0.25">
      <c r="G36" s="64">
        <v>0.5</v>
      </c>
      <c r="H36" s="64">
        <v>1</v>
      </c>
      <c r="I36" s="64">
        <v>0.5</v>
      </c>
      <c r="J36" s="25">
        <f t="shared" si="28"/>
        <v>2</v>
      </c>
      <c r="K36" s="68">
        <f t="shared" si="29"/>
        <v>4.4834002107198101</v>
      </c>
      <c r="L36" s="70">
        <f t="shared" si="30"/>
        <v>3.6070613239480824</v>
      </c>
      <c r="M36" s="68">
        <f t="shared" si="31"/>
        <v>1.6090739860000001</v>
      </c>
      <c r="N36" s="68">
        <f t="shared" si="32"/>
        <v>0.80453699300000003</v>
      </c>
      <c r="O36" s="68">
        <f t="shared" si="33"/>
        <v>1.6090739860000001</v>
      </c>
      <c r="P36" s="68">
        <f t="shared" si="34"/>
        <v>0.80453699300000003</v>
      </c>
      <c r="Q36" s="68">
        <f t="shared" si="35"/>
        <v>0.23333333333333331</v>
      </c>
      <c r="R36" s="68">
        <f t="shared" si="36"/>
        <v>0.33333333333333331</v>
      </c>
      <c r="S36" s="68">
        <f t="shared" si="37"/>
        <v>9.9999999999999992E-2</v>
      </c>
      <c r="T36" s="70">
        <f t="shared" si="48"/>
        <v>2.4136109790000004</v>
      </c>
      <c r="U36" s="80">
        <f t="shared" si="49"/>
        <v>0.56317589509999999</v>
      </c>
      <c r="V36" s="80">
        <f t="shared" si="50"/>
        <v>0.80453699300000014</v>
      </c>
      <c r="W36" s="80">
        <f t="shared" si="51"/>
        <v>0.24136109790000002</v>
      </c>
      <c r="X36" s="71">
        <f t="shared" si="52"/>
        <v>1.6090739860000003</v>
      </c>
      <c r="Y36" s="71">
        <f t="shared" si="53"/>
        <v>0.21722498811000002</v>
      </c>
      <c r="Z36" s="71">
        <f t="shared" si="54"/>
        <v>0.48272219579999998</v>
      </c>
      <c r="AA36" s="71">
        <f t="shared" si="55"/>
        <v>0.90912680209000007</v>
      </c>
      <c r="AB36" s="71">
        <f t="shared" si="38"/>
        <v>1.6090739860000001</v>
      </c>
      <c r="AC36" s="68">
        <f t="shared" si="39"/>
        <v>0.11263517902</v>
      </c>
      <c r="AD36" s="68">
        <f t="shared" si="40"/>
        <v>8.0453699300000014E-2</v>
      </c>
      <c r="AE36" s="68">
        <f t="shared" si="41"/>
        <v>2.4136109790000002E-2</v>
      </c>
      <c r="AF36" s="68">
        <f t="shared" si="42"/>
        <v>0.16895276852999999</v>
      </c>
      <c r="AG36" s="68">
        <f t="shared" si="43"/>
        <v>0.24136109790000004</v>
      </c>
      <c r="AH36" s="68">
        <f t="shared" si="44"/>
        <v>7.2408329369999996E-2</v>
      </c>
      <c r="AI36" s="68">
        <f t="shared" si="45"/>
        <v>0.28158794755</v>
      </c>
      <c r="AJ36" s="68">
        <f t="shared" si="46"/>
        <v>0.48272219580000009</v>
      </c>
      <c r="AK36" s="68">
        <f t="shared" si="47"/>
        <v>0.14481665873999999</v>
      </c>
    </row>
    <row r="37" spans="7:37" x14ac:dyDescent="0.25">
      <c r="G37" s="64">
        <v>0.75</v>
      </c>
      <c r="H37" s="64">
        <v>1.5</v>
      </c>
      <c r="I37" s="64">
        <v>0.75</v>
      </c>
      <c r="J37" s="25">
        <f t="shared" si="28"/>
        <v>3</v>
      </c>
      <c r="K37" s="68">
        <f t="shared" si="29"/>
        <v>6.7251003160797147</v>
      </c>
      <c r="L37" s="70">
        <f t="shared" si="30"/>
        <v>4.7128919859221234</v>
      </c>
      <c r="M37" s="68">
        <f t="shared" si="31"/>
        <v>2.1023739859999999</v>
      </c>
      <c r="N37" s="68">
        <f t="shared" si="32"/>
        <v>0.7007913286666666</v>
      </c>
      <c r="O37" s="68">
        <f t="shared" si="33"/>
        <v>2.1023739859999999</v>
      </c>
      <c r="P37" s="68">
        <f t="shared" si="34"/>
        <v>0.7007913286666666</v>
      </c>
      <c r="Q37" s="68">
        <f t="shared" si="35"/>
        <v>0.35</v>
      </c>
      <c r="R37" s="68">
        <f t="shared" si="36"/>
        <v>0.5</v>
      </c>
      <c r="S37" s="68">
        <f t="shared" si="37"/>
        <v>0.15</v>
      </c>
      <c r="T37" s="70">
        <f t="shared" si="48"/>
        <v>2.1023739859999999</v>
      </c>
      <c r="U37" s="80">
        <f t="shared" si="49"/>
        <v>0.73583089509999988</v>
      </c>
      <c r="V37" s="80">
        <f t="shared" si="50"/>
        <v>1.051186993</v>
      </c>
      <c r="W37" s="80">
        <f t="shared" si="51"/>
        <v>0.31535609789999997</v>
      </c>
      <c r="X37" s="71">
        <f t="shared" si="52"/>
        <v>2.1023739859999999</v>
      </c>
      <c r="Y37" s="71">
        <f t="shared" si="53"/>
        <v>0.28382048810999999</v>
      </c>
      <c r="Z37" s="71">
        <f t="shared" si="54"/>
        <v>0.63071219579999993</v>
      </c>
      <c r="AA37" s="71">
        <f t="shared" si="55"/>
        <v>1.1878413020899998</v>
      </c>
      <c r="AB37" s="71">
        <f t="shared" si="38"/>
        <v>2.1023739859999999</v>
      </c>
      <c r="AC37" s="68">
        <f t="shared" si="39"/>
        <v>0.14716617901999998</v>
      </c>
      <c r="AD37" s="68">
        <f t="shared" si="40"/>
        <v>0.10511869930000001</v>
      </c>
      <c r="AE37" s="68">
        <f t="shared" si="41"/>
        <v>3.1535609789999995E-2</v>
      </c>
      <c r="AF37" s="68">
        <f t="shared" si="42"/>
        <v>0.22074926852999996</v>
      </c>
      <c r="AG37" s="68">
        <f t="shared" si="43"/>
        <v>0.31535609789999997</v>
      </c>
      <c r="AH37" s="68">
        <f t="shared" si="44"/>
        <v>9.4606829369999992E-2</v>
      </c>
      <c r="AI37" s="68">
        <f t="shared" si="45"/>
        <v>0.36791544754999994</v>
      </c>
      <c r="AJ37" s="68">
        <f t="shared" si="46"/>
        <v>0.63071219579999993</v>
      </c>
      <c r="AK37" s="68">
        <f t="shared" si="47"/>
        <v>0.18921365873999998</v>
      </c>
    </row>
    <row r="38" spans="7:37" x14ac:dyDescent="0.25">
      <c r="G38" s="64">
        <v>1</v>
      </c>
      <c r="H38" s="64">
        <v>2</v>
      </c>
      <c r="I38" s="64">
        <v>1</v>
      </c>
      <c r="J38" s="25">
        <f t="shared" si="28"/>
        <v>4</v>
      </c>
      <c r="K38" s="68">
        <f t="shared" si="29"/>
        <v>8.9668004214396202</v>
      </c>
      <c r="L38" s="70">
        <f t="shared" si="30"/>
        <v>5.8187226478961653</v>
      </c>
      <c r="M38" s="68">
        <f t="shared" si="31"/>
        <v>2.5956739860000004</v>
      </c>
      <c r="N38" s="68">
        <f t="shared" si="32"/>
        <v>0.64891849650000011</v>
      </c>
      <c r="O38" s="68">
        <f t="shared" si="33"/>
        <v>2.5956739860000004</v>
      </c>
      <c r="P38" s="68">
        <f t="shared" si="34"/>
        <v>0.64891849650000011</v>
      </c>
      <c r="Q38" s="68">
        <f t="shared" si="35"/>
        <v>0.46666666666666662</v>
      </c>
      <c r="R38" s="68">
        <f t="shared" si="36"/>
        <v>0.66666666666666663</v>
      </c>
      <c r="S38" s="68">
        <f t="shared" si="37"/>
        <v>0.19999999999999998</v>
      </c>
      <c r="T38" s="70">
        <f t="shared" si="48"/>
        <v>1.9467554895000003</v>
      </c>
      <c r="U38" s="80">
        <f t="shared" si="49"/>
        <v>0.90848589510000011</v>
      </c>
      <c r="V38" s="80">
        <f t="shared" si="50"/>
        <v>1.2978369930000002</v>
      </c>
      <c r="W38" s="80">
        <f t="shared" si="51"/>
        <v>0.38935109790000005</v>
      </c>
      <c r="X38" s="71">
        <f t="shared" si="52"/>
        <v>2.5956739860000004</v>
      </c>
      <c r="Y38" s="71">
        <f t="shared" si="53"/>
        <v>0.35041598811000008</v>
      </c>
      <c r="Z38" s="71">
        <f t="shared" si="54"/>
        <v>0.7787021958</v>
      </c>
      <c r="AA38" s="71">
        <f t="shared" si="55"/>
        <v>1.4665558020900002</v>
      </c>
      <c r="AB38" s="71">
        <f t="shared" si="38"/>
        <v>2.5956739860000004</v>
      </c>
      <c r="AC38" s="68">
        <f t="shared" si="39"/>
        <v>0.18169717902000004</v>
      </c>
      <c r="AD38" s="68">
        <f t="shared" si="40"/>
        <v>0.12978369930000003</v>
      </c>
      <c r="AE38" s="68">
        <f t="shared" si="41"/>
        <v>3.8935109790000005E-2</v>
      </c>
      <c r="AF38" s="68">
        <f t="shared" si="42"/>
        <v>0.27254576853000001</v>
      </c>
      <c r="AG38" s="68">
        <f t="shared" si="43"/>
        <v>0.38935109790000005</v>
      </c>
      <c r="AH38" s="68">
        <f t="shared" si="44"/>
        <v>0.11680532937000002</v>
      </c>
      <c r="AI38" s="68">
        <f t="shared" si="45"/>
        <v>0.45424294755000005</v>
      </c>
      <c r="AJ38" s="68">
        <f t="shared" si="46"/>
        <v>0.77870219580000011</v>
      </c>
      <c r="AK38" s="68">
        <f t="shared" si="47"/>
        <v>0.23361065874000003</v>
      </c>
    </row>
    <row r="39" spans="7:37" x14ac:dyDescent="0.25">
      <c r="G39" s="64">
        <v>1.25</v>
      </c>
      <c r="H39" s="64">
        <v>2.5</v>
      </c>
      <c r="I39" s="64">
        <v>1.25</v>
      </c>
      <c r="J39" s="25">
        <f t="shared" si="28"/>
        <v>5</v>
      </c>
      <c r="K39" s="68">
        <f t="shared" si="29"/>
        <v>11.208500526799526</v>
      </c>
      <c r="L39" s="70">
        <f t="shared" si="30"/>
        <v>6.9245533098702063</v>
      </c>
      <c r="M39" s="68">
        <f t="shared" si="31"/>
        <v>3.0889739860000001</v>
      </c>
      <c r="N39" s="68">
        <f t="shared" si="32"/>
        <v>0.61779479719999997</v>
      </c>
      <c r="O39" s="68">
        <f t="shared" si="33"/>
        <v>3.0889739860000001</v>
      </c>
      <c r="P39" s="68">
        <f t="shared" si="34"/>
        <v>0.61779479719999997</v>
      </c>
      <c r="Q39" s="68">
        <f t="shared" si="35"/>
        <v>0.58333333333333326</v>
      </c>
      <c r="R39" s="68">
        <f t="shared" si="36"/>
        <v>0.83333333333333326</v>
      </c>
      <c r="S39" s="68">
        <f t="shared" si="37"/>
        <v>0.24999999999999997</v>
      </c>
      <c r="T39" s="70">
        <f t="shared" si="48"/>
        <v>1.8533843916000001</v>
      </c>
      <c r="U39" s="80">
        <f t="shared" si="49"/>
        <v>1.0811408950999999</v>
      </c>
      <c r="V39" s="80">
        <f t="shared" si="50"/>
        <v>1.544486993</v>
      </c>
      <c r="W39" s="80">
        <f t="shared" si="51"/>
        <v>0.46334609789999998</v>
      </c>
      <c r="X39" s="71">
        <f t="shared" si="52"/>
        <v>3.0889739860000001</v>
      </c>
      <c r="Y39" s="71">
        <f t="shared" si="53"/>
        <v>0.41701148810999999</v>
      </c>
      <c r="Z39" s="71">
        <f t="shared" si="54"/>
        <v>0.92669219579999995</v>
      </c>
      <c r="AA39" s="71">
        <f t="shared" si="55"/>
        <v>1.7452703020899998</v>
      </c>
      <c r="AB39" s="71">
        <f t="shared" si="38"/>
        <v>3.0889739859999996</v>
      </c>
      <c r="AC39" s="68">
        <f t="shared" si="39"/>
        <v>0.21622817901999999</v>
      </c>
      <c r="AD39" s="68">
        <f t="shared" si="40"/>
        <v>0.15444869930000002</v>
      </c>
      <c r="AE39" s="68">
        <f t="shared" si="41"/>
        <v>4.6334609790000002E-2</v>
      </c>
      <c r="AF39" s="68">
        <f t="shared" si="42"/>
        <v>0.32434226852999998</v>
      </c>
      <c r="AG39" s="68">
        <f t="shared" si="43"/>
        <v>0.46334609789999998</v>
      </c>
      <c r="AH39" s="68">
        <f t="shared" si="44"/>
        <v>0.13900382937</v>
      </c>
      <c r="AI39" s="68">
        <f t="shared" si="45"/>
        <v>0.54057044754999994</v>
      </c>
      <c r="AJ39" s="68">
        <f t="shared" si="46"/>
        <v>0.92669219579999995</v>
      </c>
      <c r="AK39" s="68">
        <f t="shared" si="47"/>
        <v>0.27800765874</v>
      </c>
    </row>
    <row r="40" spans="7:37" x14ac:dyDescent="0.25">
      <c r="G40" s="64">
        <v>1.5</v>
      </c>
      <c r="H40" s="64">
        <v>3</v>
      </c>
      <c r="I40" s="64">
        <v>1.5</v>
      </c>
      <c r="J40" s="25">
        <f t="shared" si="28"/>
        <v>6</v>
      </c>
      <c r="K40" s="68">
        <f t="shared" si="29"/>
        <v>13.450200632159429</v>
      </c>
      <c r="L40" s="70">
        <f t="shared" si="30"/>
        <v>8.0303839718442465</v>
      </c>
      <c r="M40" s="68">
        <f t="shared" si="31"/>
        <v>3.5822739859999997</v>
      </c>
      <c r="N40" s="68">
        <f t="shared" si="32"/>
        <v>0.59704566433333328</v>
      </c>
      <c r="O40" s="68">
        <f t="shared" si="33"/>
        <v>3.5822739859999997</v>
      </c>
      <c r="P40" s="68">
        <f t="shared" si="34"/>
        <v>0.59704566433333328</v>
      </c>
      <c r="Q40" s="68">
        <f t="shared" si="35"/>
        <v>0.7</v>
      </c>
      <c r="R40" s="68">
        <f t="shared" si="36"/>
        <v>1</v>
      </c>
      <c r="S40" s="68">
        <f t="shared" si="37"/>
        <v>0.3</v>
      </c>
      <c r="T40" s="70">
        <f t="shared" si="48"/>
        <v>1.7911369929999998</v>
      </c>
      <c r="U40" s="80">
        <f t="shared" si="49"/>
        <v>1.2537958950999999</v>
      </c>
      <c r="V40" s="80">
        <f t="shared" si="50"/>
        <v>1.7911369929999998</v>
      </c>
      <c r="W40" s="80">
        <f t="shared" si="51"/>
        <v>0.53734109789999995</v>
      </c>
      <c r="X40" s="71">
        <f t="shared" si="52"/>
        <v>3.5822739859999997</v>
      </c>
      <c r="Y40" s="71">
        <f t="shared" si="53"/>
        <v>0.48360698810999997</v>
      </c>
      <c r="Z40" s="71">
        <f t="shared" si="54"/>
        <v>1.0746821957999999</v>
      </c>
      <c r="AA40" s="71">
        <f t="shared" si="55"/>
        <v>2.0239848020899998</v>
      </c>
      <c r="AB40" s="71">
        <f t="shared" si="38"/>
        <v>3.5822739859999997</v>
      </c>
      <c r="AC40" s="68">
        <f t="shared" si="39"/>
        <v>0.25075917902</v>
      </c>
      <c r="AD40" s="68">
        <f t="shared" si="40"/>
        <v>0.17911369929999998</v>
      </c>
      <c r="AE40" s="68">
        <f t="shared" si="41"/>
        <v>5.3734109789999998E-2</v>
      </c>
      <c r="AF40" s="68">
        <f t="shared" si="42"/>
        <v>0.37613876852999995</v>
      </c>
      <c r="AG40" s="68">
        <f t="shared" si="43"/>
        <v>0.53734109789999995</v>
      </c>
      <c r="AH40" s="68">
        <f t="shared" si="44"/>
        <v>0.16120232936999998</v>
      </c>
      <c r="AI40" s="68">
        <f t="shared" si="45"/>
        <v>0.62689794754999995</v>
      </c>
      <c r="AJ40" s="68">
        <f t="shared" si="46"/>
        <v>1.0746821957999999</v>
      </c>
      <c r="AK40" s="68">
        <f t="shared" si="47"/>
        <v>0.32240465873999996</v>
      </c>
    </row>
    <row r="41" spans="7:37" x14ac:dyDescent="0.25">
      <c r="G41" s="64">
        <v>1.75</v>
      </c>
      <c r="H41" s="64">
        <v>3.5</v>
      </c>
      <c r="I41" s="64">
        <v>1.75</v>
      </c>
      <c r="J41" s="25">
        <f t="shared" si="28"/>
        <v>7</v>
      </c>
      <c r="K41" s="68">
        <f t="shared" si="29"/>
        <v>15.691900737519335</v>
      </c>
      <c r="L41" s="70">
        <f t="shared" si="30"/>
        <v>9.1362146338182892</v>
      </c>
      <c r="M41" s="68">
        <f t="shared" si="31"/>
        <v>4.0755739860000002</v>
      </c>
      <c r="N41" s="68">
        <f t="shared" si="32"/>
        <v>0.58222485514285716</v>
      </c>
      <c r="O41" s="68">
        <f t="shared" si="33"/>
        <v>4.0755739860000002</v>
      </c>
      <c r="P41" s="68">
        <f t="shared" si="34"/>
        <v>0.58222485514285716</v>
      </c>
      <c r="Q41" s="68">
        <f t="shared" si="35"/>
        <v>0.81666666666666654</v>
      </c>
      <c r="R41" s="68">
        <f t="shared" si="36"/>
        <v>1.1666666666666665</v>
      </c>
      <c r="S41" s="68">
        <f t="shared" si="37"/>
        <v>0.35</v>
      </c>
      <c r="T41" s="70">
        <f t="shared" si="48"/>
        <v>1.7466745654285718</v>
      </c>
      <c r="U41" s="80">
        <f t="shared" si="49"/>
        <v>1.4264508951000001</v>
      </c>
      <c r="V41" s="80">
        <f t="shared" si="50"/>
        <v>2.0377869930000001</v>
      </c>
      <c r="W41" s="80">
        <f t="shared" si="51"/>
        <v>0.6113360979000001</v>
      </c>
      <c r="X41" s="71">
        <f t="shared" si="52"/>
        <v>4.0755739860000002</v>
      </c>
      <c r="Y41" s="71">
        <f t="shared" si="53"/>
        <v>0.55020248811000005</v>
      </c>
      <c r="Z41" s="71">
        <f t="shared" si="54"/>
        <v>1.2226721958</v>
      </c>
      <c r="AA41" s="71">
        <f t="shared" si="55"/>
        <v>2.3026993020900002</v>
      </c>
      <c r="AB41" s="71">
        <f t="shared" si="38"/>
        <v>4.0755739860000002</v>
      </c>
      <c r="AC41" s="68">
        <f t="shared" si="39"/>
        <v>0.28529017902000003</v>
      </c>
      <c r="AD41" s="68">
        <f t="shared" si="40"/>
        <v>0.20377869930000003</v>
      </c>
      <c r="AE41" s="68">
        <f t="shared" si="41"/>
        <v>6.1133609790000015E-2</v>
      </c>
      <c r="AF41" s="68">
        <f t="shared" si="42"/>
        <v>0.42793526853000002</v>
      </c>
      <c r="AG41" s="68">
        <f t="shared" si="43"/>
        <v>0.61133609789999999</v>
      </c>
      <c r="AH41" s="68">
        <f t="shared" si="44"/>
        <v>0.18340082937000002</v>
      </c>
      <c r="AI41" s="68">
        <f t="shared" si="45"/>
        <v>0.71322544755000006</v>
      </c>
      <c r="AJ41" s="68">
        <f t="shared" si="46"/>
        <v>1.2226721958</v>
      </c>
      <c r="AK41" s="68">
        <f t="shared" si="47"/>
        <v>0.36680165874000004</v>
      </c>
    </row>
    <row r="42" spans="7:37" x14ac:dyDescent="0.25">
      <c r="G42" s="64">
        <v>2</v>
      </c>
      <c r="H42" s="64">
        <v>4</v>
      </c>
      <c r="I42" s="64">
        <v>2</v>
      </c>
      <c r="J42" s="25">
        <f t="shared" si="28"/>
        <v>8</v>
      </c>
      <c r="K42" s="68">
        <f t="shared" si="29"/>
        <v>17.93360084287924</v>
      </c>
      <c r="L42" s="70">
        <f t="shared" si="30"/>
        <v>10.24204529579233</v>
      </c>
      <c r="M42" s="68">
        <f t="shared" si="31"/>
        <v>4.5688739860000007</v>
      </c>
      <c r="N42" s="68">
        <f t="shared" si="32"/>
        <v>0.57110924825000009</v>
      </c>
      <c r="O42" s="68">
        <f t="shared" si="33"/>
        <v>4.5688739860000007</v>
      </c>
      <c r="P42" s="68">
        <f t="shared" si="34"/>
        <v>0.57110924825000009</v>
      </c>
      <c r="Q42" s="68">
        <f t="shared" si="35"/>
        <v>0.93333333333333324</v>
      </c>
      <c r="R42" s="68">
        <f t="shared" si="36"/>
        <v>1.3333333333333333</v>
      </c>
      <c r="S42" s="68">
        <f t="shared" si="37"/>
        <v>0.39999999999999997</v>
      </c>
      <c r="T42" s="70">
        <f t="shared" si="48"/>
        <v>1.7133277447500004</v>
      </c>
      <c r="U42" s="80">
        <f t="shared" si="49"/>
        <v>1.5991058951000001</v>
      </c>
      <c r="V42" s="80">
        <f t="shared" si="50"/>
        <v>2.2844369930000004</v>
      </c>
      <c r="W42" s="80">
        <f t="shared" si="51"/>
        <v>0.68533109790000013</v>
      </c>
      <c r="X42" s="71">
        <f t="shared" si="52"/>
        <v>4.5688739860000007</v>
      </c>
      <c r="Y42" s="71">
        <f t="shared" si="53"/>
        <v>0.61679798811000019</v>
      </c>
      <c r="Z42" s="71">
        <f t="shared" si="54"/>
        <v>1.3706621958</v>
      </c>
      <c r="AA42" s="71">
        <f t="shared" si="55"/>
        <v>2.5814138020900002</v>
      </c>
      <c r="AB42" s="71">
        <f t="shared" si="38"/>
        <v>4.5688739859999998</v>
      </c>
      <c r="AC42" s="68">
        <f t="shared" si="39"/>
        <v>0.31982117902000007</v>
      </c>
      <c r="AD42" s="68">
        <f t="shared" si="40"/>
        <v>0.22844369930000005</v>
      </c>
      <c r="AE42" s="68">
        <f t="shared" si="41"/>
        <v>6.8533109790000019E-2</v>
      </c>
      <c r="AF42" s="68">
        <f t="shared" si="42"/>
        <v>0.47973176852999999</v>
      </c>
      <c r="AG42" s="68">
        <f t="shared" si="43"/>
        <v>0.68533109790000013</v>
      </c>
      <c r="AH42" s="68">
        <f t="shared" si="44"/>
        <v>0.20559932937000003</v>
      </c>
      <c r="AI42" s="68">
        <f t="shared" si="45"/>
        <v>0.79955294755000006</v>
      </c>
      <c r="AJ42" s="68">
        <f t="shared" si="46"/>
        <v>1.3706621958000003</v>
      </c>
      <c r="AK42" s="68">
        <f t="shared" si="47"/>
        <v>0.41119865874000006</v>
      </c>
    </row>
    <row r="43" spans="7:37" x14ac:dyDescent="0.25">
      <c r="G43" s="64">
        <v>2.25</v>
      </c>
      <c r="H43" s="64">
        <v>4.5</v>
      </c>
      <c r="I43" s="64">
        <v>2.25</v>
      </c>
      <c r="J43" s="25">
        <f t="shared" si="28"/>
        <v>9</v>
      </c>
      <c r="K43" s="68">
        <f t="shared" si="29"/>
        <v>20.175300948239144</v>
      </c>
      <c r="L43" s="70">
        <f t="shared" si="30"/>
        <v>11.347875957766371</v>
      </c>
      <c r="M43" s="68">
        <f t="shared" si="31"/>
        <v>5.0621739860000003</v>
      </c>
      <c r="N43" s="68">
        <f t="shared" si="32"/>
        <v>0.56246377622222221</v>
      </c>
      <c r="O43" s="68">
        <f t="shared" si="33"/>
        <v>5.0621739860000003</v>
      </c>
      <c r="P43" s="68">
        <f t="shared" si="34"/>
        <v>0.56246377622222221</v>
      </c>
      <c r="Q43" s="68">
        <f t="shared" si="35"/>
        <v>1.0499999999999998</v>
      </c>
      <c r="R43" s="68">
        <f t="shared" si="36"/>
        <v>1.5</v>
      </c>
      <c r="S43" s="68">
        <f t="shared" si="37"/>
        <v>0.44999999999999996</v>
      </c>
      <c r="T43" s="70">
        <f t="shared" si="48"/>
        <v>1.6873913286666669</v>
      </c>
      <c r="U43" s="80">
        <f t="shared" si="49"/>
        <v>1.7717608950999999</v>
      </c>
      <c r="V43" s="80">
        <f t="shared" si="50"/>
        <v>2.5310869930000002</v>
      </c>
      <c r="W43" s="80">
        <f t="shared" si="51"/>
        <v>0.75932609790000005</v>
      </c>
      <c r="X43" s="71">
        <f t="shared" si="52"/>
        <v>5.0621739860000003</v>
      </c>
      <c r="Y43" s="71">
        <f t="shared" si="53"/>
        <v>0.68339348811</v>
      </c>
      <c r="Z43" s="71">
        <f t="shared" si="54"/>
        <v>1.5186521958000001</v>
      </c>
      <c r="AA43" s="71">
        <f t="shared" si="55"/>
        <v>2.8601283020900001</v>
      </c>
      <c r="AB43" s="71">
        <f t="shared" si="38"/>
        <v>5.0621739860000003</v>
      </c>
      <c r="AC43" s="68">
        <f t="shared" si="39"/>
        <v>0.35435217901999999</v>
      </c>
      <c r="AD43" s="68">
        <f t="shared" si="40"/>
        <v>0.25310869930000002</v>
      </c>
      <c r="AE43" s="68">
        <f t="shared" si="41"/>
        <v>7.5932609790000008E-2</v>
      </c>
      <c r="AF43" s="68">
        <f t="shared" si="42"/>
        <v>0.5315282685299999</v>
      </c>
      <c r="AG43" s="68">
        <f t="shared" si="43"/>
        <v>0.75932609790000005</v>
      </c>
      <c r="AH43" s="68">
        <f t="shared" si="44"/>
        <v>0.22779782937000001</v>
      </c>
      <c r="AI43" s="68">
        <f t="shared" si="45"/>
        <v>0.88588044754999995</v>
      </c>
      <c r="AJ43" s="68">
        <f t="shared" si="46"/>
        <v>1.5186521958000001</v>
      </c>
      <c r="AK43" s="68">
        <f t="shared" si="47"/>
        <v>0.45559565874000002</v>
      </c>
    </row>
    <row r="44" spans="7:37" x14ac:dyDescent="0.25">
      <c r="G44" s="48">
        <v>2.5</v>
      </c>
      <c r="H44" s="48">
        <v>5</v>
      </c>
      <c r="I44" s="48">
        <v>2.5</v>
      </c>
      <c r="J44" s="51">
        <f t="shared" si="28"/>
        <v>10</v>
      </c>
      <c r="K44" s="50">
        <f t="shared" si="29"/>
        <v>22.417001053599051</v>
      </c>
      <c r="L44" s="82">
        <f t="shared" si="30"/>
        <v>12.453706619740412</v>
      </c>
      <c r="M44" s="50">
        <f t="shared" si="31"/>
        <v>5.555473986</v>
      </c>
      <c r="N44" s="50">
        <f t="shared" si="32"/>
        <v>0.55554739860000002</v>
      </c>
      <c r="O44" s="50">
        <f t="shared" si="33"/>
        <v>5.555473986</v>
      </c>
      <c r="P44" s="50">
        <f t="shared" si="34"/>
        <v>0.55554739860000002</v>
      </c>
      <c r="Q44" s="50">
        <f t="shared" si="35"/>
        <v>1.1666666666666665</v>
      </c>
      <c r="R44" s="50">
        <f t="shared" si="36"/>
        <v>1.6666666666666665</v>
      </c>
      <c r="S44" s="50">
        <f t="shared" si="37"/>
        <v>0.49999999999999994</v>
      </c>
      <c r="T44" s="82">
        <f t="shared" si="48"/>
        <v>1.6666421958000002</v>
      </c>
      <c r="U44" s="49">
        <f t="shared" si="49"/>
        <v>1.9444158950999999</v>
      </c>
      <c r="V44" s="49">
        <f t="shared" si="50"/>
        <v>2.777736993</v>
      </c>
      <c r="W44" s="49">
        <f t="shared" si="51"/>
        <v>0.83332109789999997</v>
      </c>
      <c r="X44" s="49">
        <f t="shared" si="52"/>
        <v>5.555473986</v>
      </c>
      <c r="Y44" s="49">
        <f t="shared" si="53"/>
        <v>0.74998898810999992</v>
      </c>
      <c r="Z44" s="49">
        <f t="shared" si="54"/>
        <v>1.6666421957999999</v>
      </c>
      <c r="AA44" s="49">
        <f t="shared" si="55"/>
        <v>3.1388428020900001</v>
      </c>
      <c r="AB44" s="49">
        <f t="shared" si="38"/>
        <v>5.555473986</v>
      </c>
      <c r="AC44" s="50">
        <f t="shared" si="39"/>
        <v>0.38888317902000002</v>
      </c>
      <c r="AD44" s="50">
        <f t="shared" si="40"/>
        <v>0.27777369930000001</v>
      </c>
      <c r="AE44" s="50">
        <f t="shared" si="41"/>
        <v>8.3332109789999997E-2</v>
      </c>
      <c r="AF44" s="50">
        <f t="shared" si="42"/>
        <v>0.58332476852999993</v>
      </c>
      <c r="AG44" s="50">
        <f t="shared" si="43"/>
        <v>0.83332109789999997</v>
      </c>
      <c r="AH44" s="50">
        <f t="shared" si="44"/>
        <v>0.24999632936999999</v>
      </c>
      <c r="AI44" s="50">
        <f t="shared" si="45"/>
        <v>0.97220794754999995</v>
      </c>
      <c r="AJ44" s="50">
        <f t="shared" si="46"/>
        <v>1.6666421957999999</v>
      </c>
      <c r="AK44" s="50">
        <f t="shared" si="47"/>
        <v>0.49999265873999998</v>
      </c>
    </row>
    <row r="45" spans="7:37" x14ac:dyDescent="0.25">
      <c r="G45" s="64">
        <v>2.75</v>
      </c>
      <c r="H45" s="64">
        <v>5.5</v>
      </c>
      <c r="I45" s="64">
        <v>2.75</v>
      </c>
      <c r="J45" s="25">
        <f t="shared" si="28"/>
        <v>11</v>
      </c>
      <c r="K45" s="68">
        <f t="shared" si="29"/>
        <v>24.658701158958955</v>
      </c>
      <c r="L45" s="70">
        <f t="shared" si="30"/>
        <v>13.559537281714453</v>
      </c>
      <c r="M45" s="68">
        <f t="shared" si="31"/>
        <v>6.0487739860000005</v>
      </c>
      <c r="N45" s="68">
        <f t="shared" si="32"/>
        <v>0.54988854418181821</v>
      </c>
      <c r="O45" s="68">
        <f t="shared" si="33"/>
        <v>6.0487739860000005</v>
      </c>
      <c r="P45" s="68">
        <f t="shared" si="34"/>
        <v>0.54988854418181821</v>
      </c>
      <c r="Q45" s="68">
        <f t="shared" si="35"/>
        <v>1.2833333333333332</v>
      </c>
      <c r="R45" s="68">
        <f t="shared" si="36"/>
        <v>1.8333333333333333</v>
      </c>
      <c r="S45" s="68">
        <f t="shared" si="37"/>
        <v>0.54999999999999993</v>
      </c>
      <c r="T45" s="70">
        <f t="shared" si="48"/>
        <v>1.6496656325454548</v>
      </c>
      <c r="U45" s="80">
        <f t="shared" si="49"/>
        <v>2.1170708951000003</v>
      </c>
      <c r="V45" s="80">
        <f t="shared" si="50"/>
        <v>3.0243869930000002</v>
      </c>
      <c r="W45" s="80">
        <f t="shared" si="51"/>
        <v>0.90731609790000001</v>
      </c>
      <c r="X45" s="71">
        <f t="shared" si="52"/>
        <v>6.0487739860000005</v>
      </c>
      <c r="Y45" s="71">
        <f t="shared" si="53"/>
        <v>0.81658448811000017</v>
      </c>
      <c r="Z45" s="71">
        <f t="shared" si="54"/>
        <v>1.8146321958000002</v>
      </c>
      <c r="AA45" s="71">
        <f t="shared" si="55"/>
        <v>3.4175573020900005</v>
      </c>
      <c r="AB45" s="71">
        <f t="shared" si="38"/>
        <v>6.0487739860000005</v>
      </c>
      <c r="AC45" s="68">
        <f t="shared" si="39"/>
        <v>0.42341417902000011</v>
      </c>
      <c r="AD45" s="68">
        <f t="shared" si="40"/>
        <v>0.30243869930000006</v>
      </c>
      <c r="AE45" s="68">
        <f t="shared" si="41"/>
        <v>9.0731609790000001E-2</v>
      </c>
      <c r="AF45" s="68">
        <f t="shared" si="42"/>
        <v>0.63512126853000006</v>
      </c>
      <c r="AG45" s="68">
        <f t="shared" si="43"/>
        <v>0.90731609790000001</v>
      </c>
      <c r="AH45" s="68">
        <f t="shared" si="44"/>
        <v>0.27219482937</v>
      </c>
      <c r="AI45" s="68">
        <f t="shared" si="45"/>
        <v>1.0585354475500002</v>
      </c>
      <c r="AJ45" s="68">
        <f t="shared" si="46"/>
        <v>1.8146321958</v>
      </c>
      <c r="AK45" s="68">
        <f t="shared" si="47"/>
        <v>0.54438965874</v>
      </c>
    </row>
    <row r="46" spans="7:37" x14ac:dyDescent="0.25">
      <c r="G46" s="64">
        <v>3</v>
      </c>
      <c r="H46" s="64">
        <v>6</v>
      </c>
      <c r="I46" s="64">
        <v>3</v>
      </c>
      <c r="J46" s="25">
        <f t="shared" si="28"/>
        <v>12</v>
      </c>
      <c r="K46" s="68">
        <f t="shared" si="29"/>
        <v>26.900401264318859</v>
      </c>
      <c r="L46" s="70">
        <f t="shared" si="30"/>
        <v>14.665367943688494</v>
      </c>
      <c r="M46" s="68">
        <f t="shared" si="31"/>
        <v>6.5420739860000001</v>
      </c>
      <c r="N46" s="68">
        <f t="shared" si="32"/>
        <v>0.54517283216666668</v>
      </c>
      <c r="O46" s="68">
        <f t="shared" si="33"/>
        <v>6.5420739860000001</v>
      </c>
      <c r="P46" s="68">
        <f t="shared" si="34"/>
        <v>0.54517283216666668</v>
      </c>
      <c r="Q46" s="68">
        <f t="shared" si="35"/>
        <v>1.4</v>
      </c>
      <c r="R46" s="68">
        <f t="shared" si="36"/>
        <v>2</v>
      </c>
      <c r="S46" s="68">
        <f t="shared" si="37"/>
        <v>0.6</v>
      </c>
      <c r="T46" s="70">
        <f t="shared" si="48"/>
        <v>1.6355184965</v>
      </c>
      <c r="U46" s="80">
        <f t="shared" si="49"/>
        <v>2.2897258950999997</v>
      </c>
      <c r="V46" s="80">
        <f t="shared" si="50"/>
        <v>3.2710369930000001</v>
      </c>
      <c r="W46" s="80">
        <f t="shared" si="51"/>
        <v>0.98131109789999993</v>
      </c>
      <c r="X46" s="71">
        <f t="shared" si="52"/>
        <v>6.5420739859999992</v>
      </c>
      <c r="Y46" s="71">
        <f t="shared" si="53"/>
        <v>0.88317998810999998</v>
      </c>
      <c r="Z46" s="71">
        <f t="shared" si="54"/>
        <v>1.9626221957999999</v>
      </c>
      <c r="AA46" s="71">
        <f t="shared" si="55"/>
        <v>3.6962718020900001</v>
      </c>
      <c r="AB46" s="71">
        <f t="shared" si="38"/>
        <v>6.5420739860000001</v>
      </c>
      <c r="AC46" s="68">
        <f t="shared" si="39"/>
        <v>0.45794517901999998</v>
      </c>
      <c r="AD46" s="68">
        <f t="shared" si="40"/>
        <v>0.32710369930000005</v>
      </c>
      <c r="AE46" s="68">
        <f t="shared" si="41"/>
        <v>9.8131109790000004E-2</v>
      </c>
      <c r="AF46" s="68">
        <f t="shared" si="42"/>
        <v>0.68691776852999986</v>
      </c>
      <c r="AG46" s="68">
        <f t="shared" si="43"/>
        <v>0.98131109789999993</v>
      </c>
      <c r="AH46" s="68">
        <f t="shared" si="44"/>
        <v>0.29439332936999996</v>
      </c>
      <c r="AI46" s="68">
        <f t="shared" si="45"/>
        <v>1.1448629475499998</v>
      </c>
      <c r="AJ46" s="68">
        <f t="shared" si="46"/>
        <v>1.9626221957999999</v>
      </c>
      <c r="AK46" s="68">
        <f t="shared" si="47"/>
        <v>0.58878665873999991</v>
      </c>
    </row>
    <row r="47" spans="7:37" x14ac:dyDescent="0.25">
      <c r="G47" s="64">
        <v>3.25</v>
      </c>
      <c r="H47" s="64">
        <v>6.5</v>
      </c>
      <c r="I47" s="64">
        <v>3.25</v>
      </c>
      <c r="J47" s="25">
        <f t="shared" si="28"/>
        <v>13</v>
      </c>
      <c r="K47" s="68">
        <f t="shared" si="29"/>
        <v>29.142101369678766</v>
      </c>
      <c r="L47" s="70">
        <f t="shared" si="30"/>
        <v>15.771198605662539</v>
      </c>
      <c r="M47" s="68">
        <f t="shared" si="31"/>
        <v>7.0353739860000015</v>
      </c>
      <c r="N47" s="68">
        <f t="shared" si="32"/>
        <v>0.54118261430769243</v>
      </c>
      <c r="O47" s="68">
        <f t="shared" si="33"/>
        <v>7.0353739860000015</v>
      </c>
      <c r="P47" s="68">
        <f t="shared" si="34"/>
        <v>0.54118261430769243</v>
      </c>
      <c r="Q47" s="68">
        <f t="shared" si="35"/>
        <v>1.5166666666666666</v>
      </c>
      <c r="R47" s="68">
        <f t="shared" si="36"/>
        <v>2.1666666666666665</v>
      </c>
      <c r="S47" s="68">
        <f t="shared" si="37"/>
        <v>0.64999999999999991</v>
      </c>
      <c r="T47" s="70">
        <f t="shared" si="48"/>
        <v>1.6235478429230774</v>
      </c>
      <c r="U47" s="80">
        <f t="shared" si="49"/>
        <v>2.4623808951000008</v>
      </c>
      <c r="V47" s="80">
        <f t="shared" si="50"/>
        <v>3.5176869930000008</v>
      </c>
      <c r="W47" s="80">
        <f t="shared" si="51"/>
        <v>1.0553060979000002</v>
      </c>
      <c r="X47" s="71">
        <f t="shared" si="52"/>
        <v>7.0353739860000015</v>
      </c>
      <c r="Y47" s="71">
        <f t="shared" si="53"/>
        <v>0.94977548811000034</v>
      </c>
      <c r="Z47" s="71">
        <f t="shared" si="54"/>
        <v>2.1106121958000004</v>
      </c>
      <c r="AA47" s="71">
        <f t="shared" si="55"/>
        <v>3.9749863020900009</v>
      </c>
      <c r="AB47" s="71">
        <f t="shared" si="38"/>
        <v>7.0353739860000015</v>
      </c>
      <c r="AC47" s="68">
        <f t="shared" si="39"/>
        <v>0.49247617902000018</v>
      </c>
      <c r="AD47" s="68">
        <f t="shared" si="40"/>
        <v>0.3517686993000001</v>
      </c>
      <c r="AE47" s="68">
        <f t="shared" si="41"/>
        <v>0.10553060979000002</v>
      </c>
      <c r="AF47" s="68">
        <f t="shared" si="42"/>
        <v>0.73871426853000022</v>
      </c>
      <c r="AG47" s="68">
        <f t="shared" si="43"/>
        <v>1.0553060979000002</v>
      </c>
      <c r="AH47" s="68">
        <f t="shared" si="44"/>
        <v>0.31659182937000002</v>
      </c>
      <c r="AI47" s="68">
        <f t="shared" si="45"/>
        <v>1.2311904475500004</v>
      </c>
      <c r="AJ47" s="68">
        <f t="shared" si="46"/>
        <v>2.1106121958000004</v>
      </c>
      <c r="AK47" s="68">
        <f t="shared" si="47"/>
        <v>0.63318365874000004</v>
      </c>
    </row>
    <row r="48" spans="7:37" x14ac:dyDescent="0.25">
      <c r="G48" s="64">
        <v>3.5</v>
      </c>
      <c r="H48" s="64">
        <v>7</v>
      </c>
      <c r="I48" s="64">
        <v>3.5</v>
      </c>
      <c r="J48" s="25">
        <f t="shared" si="28"/>
        <v>14</v>
      </c>
      <c r="K48" s="68">
        <f t="shared" si="29"/>
        <v>31.38380147503867</v>
      </c>
      <c r="L48" s="70">
        <f t="shared" si="30"/>
        <v>16.877029267636576</v>
      </c>
      <c r="M48" s="68">
        <f t="shared" si="31"/>
        <v>7.5286739860000003</v>
      </c>
      <c r="N48" s="68">
        <f t="shared" si="32"/>
        <v>0.53776242757142856</v>
      </c>
      <c r="O48" s="68">
        <f t="shared" si="33"/>
        <v>7.5286739860000003</v>
      </c>
      <c r="P48" s="68">
        <f t="shared" si="34"/>
        <v>0.53776242757142856</v>
      </c>
      <c r="Q48" s="68">
        <f t="shared" si="35"/>
        <v>1.6333333333333331</v>
      </c>
      <c r="R48" s="68">
        <f t="shared" si="36"/>
        <v>2.333333333333333</v>
      </c>
      <c r="S48" s="68">
        <f t="shared" si="37"/>
        <v>0.7</v>
      </c>
      <c r="T48" s="70">
        <f t="shared" si="48"/>
        <v>1.6132872827142859</v>
      </c>
      <c r="U48" s="80">
        <f t="shared" si="49"/>
        <v>2.6350358950999997</v>
      </c>
      <c r="V48" s="80">
        <f t="shared" si="50"/>
        <v>3.7643369930000001</v>
      </c>
      <c r="W48" s="80">
        <f t="shared" si="51"/>
        <v>1.1293010979</v>
      </c>
      <c r="X48" s="71">
        <f t="shared" si="52"/>
        <v>7.5286739860000003</v>
      </c>
      <c r="Y48" s="71">
        <f t="shared" si="53"/>
        <v>1.01637098811</v>
      </c>
      <c r="Z48" s="71">
        <f t="shared" si="54"/>
        <v>2.2586021958</v>
      </c>
      <c r="AA48" s="71">
        <f t="shared" si="55"/>
        <v>4.25370080209</v>
      </c>
      <c r="AB48" s="71">
        <f t="shared" si="38"/>
        <v>7.5286739860000003</v>
      </c>
      <c r="AC48" s="68">
        <f t="shared" si="39"/>
        <v>0.52700717901999994</v>
      </c>
      <c r="AD48" s="68">
        <f t="shared" si="40"/>
        <v>0.37643369930000004</v>
      </c>
      <c r="AE48" s="68">
        <f t="shared" si="41"/>
        <v>0.11293010979000001</v>
      </c>
      <c r="AF48" s="68">
        <f t="shared" si="42"/>
        <v>0.79051076852999991</v>
      </c>
      <c r="AG48" s="68">
        <f t="shared" si="43"/>
        <v>1.1293010979</v>
      </c>
      <c r="AH48" s="68">
        <f t="shared" si="44"/>
        <v>0.33879032936999998</v>
      </c>
      <c r="AI48" s="68">
        <f t="shared" si="45"/>
        <v>1.3175179475499998</v>
      </c>
      <c r="AJ48" s="68">
        <f t="shared" si="46"/>
        <v>2.2586021958</v>
      </c>
      <c r="AK48" s="68">
        <f t="shared" si="47"/>
        <v>0.67758065873999995</v>
      </c>
    </row>
    <row r="49" spans="6:37" x14ac:dyDescent="0.25">
      <c r="G49" s="64">
        <v>3.75</v>
      </c>
      <c r="H49" s="64">
        <v>7.5</v>
      </c>
      <c r="I49" s="64">
        <v>3.75</v>
      </c>
      <c r="J49" s="25">
        <f t="shared" si="28"/>
        <v>15</v>
      </c>
      <c r="K49" s="68">
        <f t="shared" si="29"/>
        <v>33.625501580398577</v>
      </c>
      <c r="L49" s="70">
        <f t="shared" si="30"/>
        <v>17.982859929610616</v>
      </c>
      <c r="M49" s="68">
        <f t="shared" si="31"/>
        <v>8.021973985999999</v>
      </c>
      <c r="N49" s="68">
        <f t="shared" si="32"/>
        <v>0.53479826573333322</v>
      </c>
      <c r="O49" s="68">
        <f t="shared" si="33"/>
        <v>8.021973985999999</v>
      </c>
      <c r="P49" s="68">
        <f t="shared" si="34"/>
        <v>0.53479826573333322</v>
      </c>
      <c r="Q49" s="68">
        <f t="shared" si="35"/>
        <v>1.7499999999999998</v>
      </c>
      <c r="R49" s="68">
        <f t="shared" si="36"/>
        <v>2.5</v>
      </c>
      <c r="S49" s="68">
        <f t="shared" si="37"/>
        <v>0.74999999999999989</v>
      </c>
      <c r="T49" s="70">
        <f t="shared" si="48"/>
        <v>1.6043947971999999</v>
      </c>
      <c r="U49" s="80">
        <f t="shared" si="49"/>
        <v>2.8076908950999995</v>
      </c>
      <c r="V49" s="80">
        <f t="shared" si="50"/>
        <v>4.0109869929999995</v>
      </c>
      <c r="W49" s="80">
        <f t="shared" si="51"/>
        <v>1.2032960978999998</v>
      </c>
      <c r="X49" s="71">
        <f t="shared" si="52"/>
        <v>8.021973985999999</v>
      </c>
      <c r="Y49" s="71">
        <f t="shared" si="53"/>
        <v>1.0829664881099998</v>
      </c>
      <c r="Z49" s="71">
        <f t="shared" si="54"/>
        <v>2.4065921957999996</v>
      </c>
      <c r="AA49" s="71">
        <f t="shared" si="55"/>
        <v>4.5324153020899995</v>
      </c>
      <c r="AB49" s="71">
        <f t="shared" si="38"/>
        <v>8.021973985999999</v>
      </c>
      <c r="AC49" s="68">
        <f t="shared" si="39"/>
        <v>0.56153817901999992</v>
      </c>
      <c r="AD49" s="68">
        <f t="shared" si="40"/>
        <v>0.40109869929999997</v>
      </c>
      <c r="AE49" s="68">
        <f t="shared" si="41"/>
        <v>0.12032960978999999</v>
      </c>
      <c r="AF49" s="68">
        <f t="shared" si="42"/>
        <v>0.84230726852999982</v>
      </c>
      <c r="AG49" s="68">
        <f t="shared" si="43"/>
        <v>1.2032960978999998</v>
      </c>
      <c r="AH49" s="68">
        <f t="shared" si="44"/>
        <v>0.36098882936999993</v>
      </c>
      <c r="AI49" s="68">
        <f t="shared" si="45"/>
        <v>1.4038454475499997</v>
      </c>
      <c r="AJ49" s="68">
        <f t="shared" si="46"/>
        <v>2.4065921957999996</v>
      </c>
      <c r="AK49" s="68">
        <f t="shared" si="47"/>
        <v>0.72197765873999986</v>
      </c>
    </row>
    <row r="50" spans="6:37" x14ac:dyDescent="0.25">
      <c r="G50" s="64">
        <v>4</v>
      </c>
      <c r="H50" s="64">
        <v>8</v>
      </c>
      <c r="I50" s="64">
        <v>4</v>
      </c>
      <c r="J50" s="25">
        <f t="shared" si="28"/>
        <v>16</v>
      </c>
      <c r="K50" s="68">
        <f t="shared" si="29"/>
        <v>35.867201685758481</v>
      </c>
      <c r="L50" s="70">
        <f t="shared" si="30"/>
        <v>19.088690591584658</v>
      </c>
      <c r="M50" s="68">
        <f t="shared" si="31"/>
        <v>8.5152739860000004</v>
      </c>
      <c r="N50" s="68">
        <f t="shared" si="32"/>
        <v>0.53220462412500003</v>
      </c>
      <c r="O50" s="68">
        <f t="shared" si="33"/>
        <v>8.5152739860000004</v>
      </c>
      <c r="P50" s="68">
        <f t="shared" si="34"/>
        <v>0.53220462412500003</v>
      </c>
      <c r="Q50" s="68">
        <f t="shared" si="35"/>
        <v>1.8666666666666665</v>
      </c>
      <c r="R50" s="68">
        <f t="shared" si="36"/>
        <v>2.6666666666666665</v>
      </c>
      <c r="S50" s="68">
        <f t="shared" si="37"/>
        <v>0.79999999999999993</v>
      </c>
      <c r="T50" s="70">
        <f t="shared" si="48"/>
        <v>1.5966138723750001</v>
      </c>
      <c r="U50" s="80">
        <f t="shared" si="49"/>
        <v>2.9803458950999997</v>
      </c>
      <c r="V50" s="80">
        <f t="shared" si="50"/>
        <v>4.2576369930000002</v>
      </c>
      <c r="W50" s="80">
        <f t="shared" si="51"/>
        <v>1.2772910979000001</v>
      </c>
      <c r="X50" s="71">
        <f t="shared" si="52"/>
        <v>8.5152739860000004</v>
      </c>
      <c r="Y50" s="71">
        <f t="shared" si="53"/>
        <v>1.1495619881100001</v>
      </c>
      <c r="Z50" s="71">
        <f t="shared" si="54"/>
        <v>2.5545821958000001</v>
      </c>
      <c r="AA50" s="71">
        <f t="shared" si="55"/>
        <v>4.81112980209</v>
      </c>
      <c r="AB50" s="71">
        <f t="shared" si="38"/>
        <v>8.5152739860000004</v>
      </c>
      <c r="AC50" s="68">
        <f t="shared" si="39"/>
        <v>0.59606917902000001</v>
      </c>
      <c r="AD50" s="68">
        <f t="shared" si="40"/>
        <v>0.42576369930000002</v>
      </c>
      <c r="AE50" s="68">
        <f t="shared" si="41"/>
        <v>0.12772910979000002</v>
      </c>
      <c r="AF50" s="68">
        <f t="shared" si="42"/>
        <v>0.89410376852999984</v>
      </c>
      <c r="AG50" s="68">
        <f t="shared" si="43"/>
        <v>1.2772910979000001</v>
      </c>
      <c r="AH50" s="68">
        <f t="shared" si="44"/>
        <v>0.38318732937</v>
      </c>
      <c r="AI50" s="68">
        <f t="shared" si="45"/>
        <v>1.4901729475499998</v>
      </c>
      <c r="AJ50" s="68">
        <f t="shared" si="46"/>
        <v>2.5545821958000001</v>
      </c>
      <c r="AK50" s="68">
        <f t="shared" si="47"/>
        <v>0.76637465873999999</v>
      </c>
    </row>
    <row r="51" spans="6:37" x14ac:dyDescent="0.25">
      <c r="G51" s="64">
        <v>4.25</v>
      </c>
      <c r="H51" s="64">
        <v>8.5</v>
      </c>
      <c r="I51" s="64">
        <v>4.25</v>
      </c>
      <c r="J51" s="25">
        <f t="shared" si="28"/>
        <v>17</v>
      </c>
      <c r="K51" s="68">
        <f t="shared" si="29"/>
        <v>38.108901791118384</v>
      </c>
      <c r="L51" s="70">
        <f t="shared" si="30"/>
        <v>20.194521253558698</v>
      </c>
      <c r="M51" s="68">
        <f t="shared" si="31"/>
        <v>9.0085739859999983</v>
      </c>
      <c r="N51" s="68">
        <f t="shared" si="32"/>
        <v>0.52991611682352935</v>
      </c>
      <c r="O51" s="68">
        <f t="shared" si="33"/>
        <v>9.0085739859999983</v>
      </c>
      <c r="P51" s="68">
        <f t="shared" si="34"/>
        <v>0.52991611682352935</v>
      </c>
      <c r="Q51" s="68">
        <f t="shared" si="35"/>
        <v>1.9833333333333332</v>
      </c>
      <c r="R51" s="68">
        <f t="shared" si="36"/>
        <v>2.833333333333333</v>
      </c>
      <c r="S51" s="68">
        <f t="shared" si="37"/>
        <v>0.85</v>
      </c>
      <c r="T51" s="70">
        <f t="shared" si="48"/>
        <v>1.589748350470588</v>
      </c>
      <c r="U51" s="80">
        <f t="shared" si="49"/>
        <v>3.1530008950999995</v>
      </c>
      <c r="V51" s="80">
        <f t="shared" si="50"/>
        <v>4.5042869929999991</v>
      </c>
      <c r="W51" s="80">
        <f t="shared" si="51"/>
        <v>1.3512860978999999</v>
      </c>
      <c r="X51" s="71">
        <f t="shared" si="52"/>
        <v>9.0085739859999983</v>
      </c>
      <c r="Y51" s="71">
        <f t="shared" si="53"/>
        <v>1.2161574881099999</v>
      </c>
      <c r="Z51" s="71">
        <f t="shared" si="54"/>
        <v>2.7025721957999993</v>
      </c>
      <c r="AA51" s="71">
        <f t="shared" si="55"/>
        <v>5.0898443020899995</v>
      </c>
      <c r="AB51" s="71">
        <f t="shared" si="38"/>
        <v>9.0085739859999983</v>
      </c>
      <c r="AC51" s="68">
        <f t="shared" si="39"/>
        <v>0.63060017901999998</v>
      </c>
      <c r="AD51" s="68">
        <f t="shared" si="40"/>
        <v>0.45042869929999996</v>
      </c>
      <c r="AE51" s="68">
        <f t="shared" si="41"/>
        <v>0.13512860978999999</v>
      </c>
      <c r="AF51" s="68">
        <f t="shared" si="42"/>
        <v>0.94590026852999975</v>
      </c>
      <c r="AG51" s="68">
        <f t="shared" si="43"/>
        <v>1.3512860978999996</v>
      </c>
      <c r="AH51" s="68">
        <f t="shared" si="44"/>
        <v>0.40538582936999995</v>
      </c>
      <c r="AI51" s="68">
        <f t="shared" si="45"/>
        <v>1.5765004475499997</v>
      </c>
      <c r="AJ51" s="68">
        <f t="shared" si="46"/>
        <v>2.7025721957999993</v>
      </c>
      <c r="AK51" s="68">
        <f t="shared" si="47"/>
        <v>0.8107716587399999</v>
      </c>
    </row>
    <row r="52" spans="6:37" x14ac:dyDescent="0.25">
      <c r="G52" s="64">
        <v>4.5</v>
      </c>
      <c r="H52" s="64">
        <v>9</v>
      </c>
      <c r="I52" s="64">
        <v>4.5</v>
      </c>
      <c r="J52" s="25">
        <f t="shared" si="28"/>
        <v>18</v>
      </c>
      <c r="K52" s="68">
        <f t="shared" si="29"/>
        <v>40.350601896478288</v>
      </c>
      <c r="L52" s="70">
        <f t="shared" si="30"/>
        <v>21.30035191553274</v>
      </c>
      <c r="M52" s="68">
        <f t="shared" si="31"/>
        <v>9.5018739859999997</v>
      </c>
      <c r="N52" s="68">
        <f t="shared" si="32"/>
        <v>0.52788188811111114</v>
      </c>
      <c r="O52" s="68">
        <f t="shared" si="33"/>
        <v>9.5018739859999997</v>
      </c>
      <c r="P52" s="68">
        <f t="shared" si="34"/>
        <v>0.52788188811111114</v>
      </c>
      <c r="Q52" s="68">
        <f t="shared" si="35"/>
        <v>2.0999999999999996</v>
      </c>
      <c r="R52" s="68">
        <f t="shared" si="36"/>
        <v>3</v>
      </c>
      <c r="S52" s="68">
        <f t="shared" si="37"/>
        <v>0.89999999999999991</v>
      </c>
      <c r="T52" s="70">
        <f t="shared" si="48"/>
        <v>1.5836456643333332</v>
      </c>
      <c r="U52" s="80">
        <f t="shared" si="49"/>
        <v>3.3256558950999993</v>
      </c>
      <c r="V52" s="80">
        <f t="shared" si="50"/>
        <v>4.7509369929999998</v>
      </c>
      <c r="W52" s="80">
        <f t="shared" si="51"/>
        <v>1.4252810978999997</v>
      </c>
      <c r="X52" s="71">
        <f t="shared" si="52"/>
        <v>9.5018739859999979</v>
      </c>
      <c r="Y52" s="71">
        <f t="shared" si="53"/>
        <v>1.2827529881099997</v>
      </c>
      <c r="Z52" s="71">
        <f t="shared" si="54"/>
        <v>2.8505621957999994</v>
      </c>
      <c r="AA52" s="71">
        <f t="shared" si="55"/>
        <v>5.3685588020899999</v>
      </c>
      <c r="AB52" s="71">
        <f t="shared" si="38"/>
        <v>9.5018739859999997</v>
      </c>
      <c r="AC52" s="68">
        <f t="shared" si="39"/>
        <v>0.66513117901999985</v>
      </c>
      <c r="AD52" s="68">
        <f t="shared" si="40"/>
        <v>0.47509369930000001</v>
      </c>
      <c r="AE52" s="68">
        <f t="shared" si="41"/>
        <v>0.14252810978999997</v>
      </c>
      <c r="AF52" s="68">
        <f t="shared" si="42"/>
        <v>0.99769676852999978</v>
      </c>
      <c r="AG52" s="68">
        <f t="shared" si="43"/>
        <v>1.4252810978999999</v>
      </c>
      <c r="AH52" s="68">
        <f t="shared" si="44"/>
        <v>0.4275843293699999</v>
      </c>
      <c r="AI52" s="68">
        <f t="shared" si="45"/>
        <v>1.6628279475499996</v>
      </c>
      <c r="AJ52" s="68">
        <f t="shared" si="46"/>
        <v>2.8505621957999998</v>
      </c>
      <c r="AK52" s="68">
        <f t="shared" si="47"/>
        <v>0.85516865873999981</v>
      </c>
    </row>
    <row r="53" spans="6:37" x14ac:dyDescent="0.25">
      <c r="G53" s="64">
        <v>4.75</v>
      </c>
      <c r="H53" s="64">
        <v>9.5</v>
      </c>
      <c r="I53" s="64">
        <v>4.75</v>
      </c>
      <c r="J53" s="25">
        <f t="shared" si="28"/>
        <v>19</v>
      </c>
      <c r="K53" s="68">
        <f t="shared" si="29"/>
        <v>42.592302001838192</v>
      </c>
      <c r="L53" s="70">
        <f t="shared" si="30"/>
        <v>22.40618257750678</v>
      </c>
      <c r="M53" s="68">
        <f t="shared" si="31"/>
        <v>9.9951739859999993</v>
      </c>
      <c r="N53" s="68">
        <f t="shared" si="32"/>
        <v>0.52606178873684206</v>
      </c>
      <c r="O53" s="68">
        <f t="shared" si="33"/>
        <v>9.9951739859999993</v>
      </c>
      <c r="P53" s="68">
        <f t="shared" si="34"/>
        <v>0.52606178873684206</v>
      </c>
      <c r="Q53" s="68">
        <f t="shared" si="35"/>
        <v>2.2166666666666663</v>
      </c>
      <c r="R53" s="68">
        <f t="shared" si="36"/>
        <v>3.1666666666666665</v>
      </c>
      <c r="S53" s="68">
        <f t="shared" si="37"/>
        <v>0.95</v>
      </c>
      <c r="T53" s="70">
        <f t="shared" si="48"/>
        <v>1.5781853662105263</v>
      </c>
      <c r="U53" s="80">
        <f t="shared" si="49"/>
        <v>3.4983108950999995</v>
      </c>
      <c r="V53" s="80">
        <f t="shared" si="50"/>
        <v>4.9975869929999996</v>
      </c>
      <c r="W53" s="80">
        <f t="shared" si="51"/>
        <v>1.4992760978999999</v>
      </c>
      <c r="X53" s="71">
        <f t="shared" si="52"/>
        <v>9.9951739859999993</v>
      </c>
      <c r="Y53" s="71">
        <f t="shared" si="53"/>
        <v>1.34934848811</v>
      </c>
      <c r="Z53" s="71">
        <f t="shared" si="54"/>
        <v>2.9985521957999999</v>
      </c>
      <c r="AA53" s="71">
        <f t="shared" si="55"/>
        <v>5.6472733020899994</v>
      </c>
      <c r="AB53" s="71">
        <f t="shared" si="38"/>
        <v>9.9951739859999993</v>
      </c>
      <c r="AC53" s="68">
        <f t="shared" si="39"/>
        <v>0.69966217901999994</v>
      </c>
      <c r="AD53" s="68">
        <f t="shared" si="40"/>
        <v>0.4997586993</v>
      </c>
      <c r="AE53" s="68">
        <f t="shared" si="41"/>
        <v>0.14992760979</v>
      </c>
      <c r="AF53" s="68">
        <f t="shared" si="42"/>
        <v>1.0494932685299998</v>
      </c>
      <c r="AG53" s="68">
        <f t="shared" si="43"/>
        <v>1.4992760978999999</v>
      </c>
      <c r="AH53" s="68">
        <f t="shared" si="44"/>
        <v>0.44978282936999997</v>
      </c>
      <c r="AI53" s="68">
        <f t="shared" si="45"/>
        <v>1.7491554475499997</v>
      </c>
      <c r="AJ53" s="68">
        <f t="shared" si="46"/>
        <v>2.9985521957999999</v>
      </c>
      <c r="AK53" s="68">
        <f t="shared" si="47"/>
        <v>0.89956565873999994</v>
      </c>
    </row>
    <row r="54" spans="6:37" x14ac:dyDescent="0.25">
      <c r="G54" s="48">
        <v>5</v>
      </c>
      <c r="H54" s="48">
        <v>10</v>
      </c>
      <c r="I54" s="48">
        <v>5</v>
      </c>
      <c r="J54" s="51">
        <f t="shared" si="28"/>
        <v>20</v>
      </c>
      <c r="K54" s="50">
        <f t="shared" si="29"/>
        <v>44.834002107198103</v>
      </c>
      <c r="L54" s="82">
        <f t="shared" si="30"/>
        <v>23.512013239480822</v>
      </c>
      <c r="M54" s="50">
        <f t="shared" si="31"/>
        <v>10.488473985999999</v>
      </c>
      <c r="N54" s="50">
        <f t="shared" si="32"/>
        <v>0.52442369929999999</v>
      </c>
      <c r="O54" s="50">
        <f t="shared" si="33"/>
        <v>10.488473985999999</v>
      </c>
      <c r="P54" s="50">
        <f t="shared" si="34"/>
        <v>0.52442369929999999</v>
      </c>
      <c r="Q54" s="50">
        <f t="shared" si="35"/>
        <v>2.333333333333333</v>
      </c>
      <c r="R54" s="50">
        <f t="shared" si="36"/>
        <v>3.333333333333333</v>
      </c>
      <c r="S54" s="50">
        <f t="shared" si="37"/>
        <v>0.99999999999999989</v>
      </c>
      <c r="T54" s="82">
        <f t="shared" si="48"/>
        <v>1.5732710979</v>
      </c>
      <c r="U54" s="49">
        <f t="shared" si="49"/>
        <v>3.6709658950999993</v>
      </c>
      <c r="V54" s="49">
        <f t="shared" si="50"/>
        <v>5.2442369929999995</v>
      </c>
      <c r="W54" s="49">
        <f t="shared" si="51"/>
        <v>1.5732710978999997</v>
      </c>
      <c r="X54" s="49">
        <f t="shared" si="52"/>
        <v>10.488473985999997</v>
      </c>
      <c r="Y54" s="49">
        <f t="shared" si="53"/>
        <v>1.4159439881099998</v>
      </c>
      <c r="Z54" s="49">
        <f t="shared" si="54"/>
        <v>3.1465421957999995</v>
      </c>
      <c r="AA54" s="49">
        <f t="shared" si="55"/>
        <v>5.925987802089999</v>
      </c>
      <c r="AB54" s="49">
        <f t="shared" si="38"/>
        <v>10.488473985999999</v>
      </c>
      <c r="AC54" s="50">
        <f t="shared" si="39"/>
        <v>0.73419317901999992</v>
      </c>
      <c r="AD54" s="50">
        <f t="shared" si="40"/>
        <v>0.52442369929999999</v>
      </c>
      <c r="AE54" s="50">
        <f t="shared" si="41"/>
        <v>0.15732710978999997</v>
      </c>
      <c r="AF54" s="50">
        <f t="shared" si="42"/>
        <v>1.1012897685299998</v>
      </c>
      <c r="AG54" s="50">
        <f t="shared" si="43"/>
        <v>1.5732710978999997</v>
      </c>
      <c r="AH54" s="50">
        <f t="shared" si="44"/>
        <v>0.47198132936999992</v>
      </c>
      <c r="AI54" s="50">
        <f t="shared" si="45"/>
        <v>1.8354829475499996</v>
      </c>
      <c r="AJ54" s="50">
        <f t="shared" si="46"/>
        <v>3.1465421957999995</v>
      </c>
      <c r="AK54" s="50">
        <f t="shared" si="47"/>
        <v>0.94396265873999985</v>
      </c>
    </row>
    <row r="56" spans="6:37" x14ac:dyDescent="0.25">
      <c r="F56"/>
      <c r="G56" t="s">
        <v>346</v>
      </c>
      <c r="H56"/>
      <c r="I56"/>
      <c r="J56"/>
      <c r="K56"/>
      <c r="L56"/>
      <c r="M56"/>
      <c r="N56"/>
      <c r="O56"/>
      <c r="P56"/>
    </row>
    <row r="57" spans="6:37" x14ac:dyDescent="0.25">
      <c r="F57" t="s">
        <v>324</v>
      </c>
      <c r="G57" t="s">
        <v>176</v>
      </c>
      <c r="H57" t="s">
        <v>216</v>
      </c>
      <c r="I57" t="s">
        <v>231</v>
      </c>
      <c r="J57" t="s">
        <v>325</v>
      </c>
      <c r="K57" t="s">
        <v>326</v>
      </c>
      <c r="L57" t="s">
        <v>327</v>
      </c>
      <c r="M57" t="s">
        <v>328</v>
      </c>
      <c r="N57" t="s">
        <v>329</v>
      </c>
      <c r="O57" t="s">
        <v>333</v>
      </c>
      <c r="P57" t="s">
        <v>334</v>
      </c>
      <c r="Q57" s="25" t="s">
        <v>335</v>
      </c>
      <c r="R57" s="25" t="s">
        <v>339</v>
      </c>
      <c r="S57" s="25" t="s">
        <v>336</v>
      </c>
      <c r="T57" s="25" t="s">
        <v>337</v>
      </c>
      <c r="U57" s="25" t="s">
        <v>338</v>
      </c>
      <c r="V57" s="25" t="s">
        <v>340</v>
      </c>
      <c r="W57" s="25" t="s">
        <v>341</v>
      </c>
      <c r="X57" s="25" t="s">
        <v>342</v>
      </c>
    </row>
    <row r="58" spans="6:37" x14ac:dyDescent="0.25">
      <c r="F58">
        <f>FineWood!E3*3</f>
        <v>0</v>
      </c>
      <c r="G58">
        <f>J6</f>
        <v>0</v>
      </c>
      <c r="H58">
        <f>J33</f>
        <v>0</v>
      </c>
      <c r="I58">
        <f>SUM(F58:H58)</f>
        <v>0</v>
      </c>
      <c r="J58" s="3">
        <f>FineWood!V3</f>
        <v>0</v>
      </c>
      <c r="K58" s="4">
        <f>FineWood!S3</f>
        <v>0</v>
      </c>
      <c r="L58" s="4">
        <f>FineWood!T3</f>
        <v>0</v>
      </c>
      <c r="M58" s="4">
        <f>FineWood!U3</f>
        <v>0</v>
      </c>
      <c r="N58" s="3">
        <f>O6</f>
        <v>0</v>
      </c>
      <c r="O58" s="3">
        <f>Y6</f>
        <v>0</v>
      </c>
      <c r="P58" s="3">
        <f t="shared" ref="P58:Q58" si="56">Z6</f>
        <v>0</v>
      </c>
      <c r="Q58" s="3">
        <f t="shared" si="56"/>
        <v>0</v>
      </c>
      <c r="R58" s="68">
        <f>O33</f>
        <v>0</v>
      </c>
      <c r="S58" s="68">
        <f>Y33</f>
        <v>0</v>
      </c>
      <c r="T58" s="68">
        <f t="shared" ref="T58:U58" si="57">Z33</f>
        <v>0</v>
      </c>
      <c r="U58" s="68">
        <f t="shared" si="57"/>
        <v>0</v>
      </c>
      <c r="V58" s="68">
        <f>SUM(K58,O58,S58)</f>
        <v>0</v>
      </c>
      <c r="W58" s="68">
        <f>SUM(L58,P58,T58)</f>
        <v>0</v>
      </c>
      <c r="X58" s="68">
        <f>SUM(M58,Q58,U58)</f>
        <v>0</v>
      </c>
    </row>
    <row r="59" spans="6:37" x14ac:dyDescent="0.25">
      <c r="F59">
        <f>FineWood!E4*3</f>
        <v>0</v>
      </c>
      <c r="G59">
        <f t="shared" ref="G59:G79" si="58">J7</f>
        <v>0.5</v>
      </c>
      <c r="H59">
        <f t="shared" ref="H59:H79" si="59">J34</f>
        <v>0.5</v>
      </c>
      <c r="I59">
        <f t="shared" ref="I59:I79" si="60">SUM(F59:H59)</f>
        <v>1</v>
      </c>
      <c r="J59" s="3">
        <f>FineWood!V4</f>
        <v>0</v>
      </c>
      <c r="K59" s="4">
        <f>FineWood!S4</f>
        <v>0</v>
      </c>
      <c r="L59" s="4">
        <f>FineWood!T4</f>
        <v>0</v>
      </c>
      <c r="M59" s="4">
        <f>FineWood!U4</f>
        <v>0</v>
      </c>
      <c r="N59" s="3">
        <f t="shared" ref="N59:N79" si="61">O7</f>
        <v>0.5</v>
      </c>
      <c r="O59" s="3">
        <f t="shared" ref="O59:O79" si="62">Y7</f>
        <v>0.22307692307692306</v>
      </c>
      <c r="P59" s="3">
        <f t="shared" ref="P59:P79" si="63">Z7</f>
        <v>0.18076923076923074</v>
      </c>
      <c r="Q59" s="3">
        <f t="shared" ref="Q59:Q79" si="64">AA7</f>
        <v>9.6153846153846145E-2</v>
      </c>
      <c r="R59" s="68">
        <f t="shared" ref="R59:R79" si="65">O34</f>
        <v>0.5</v>
      </c>
      <c r="S59" s="68">
        <f t="shared" ref="S59:S79" si="66">Y34</f>
        <v>6.7500000000000004E-2</v>
      </c>
      <c r="T59" s="68">
        <f t="shared" ref="T59:T79" si="67">Z34</f>
        <v>0.15</v>
      </c>
      <c r="U59" s="68">
        <f t="shared" ref="U59:U79" si="68">AA34</f>
        <v>0.28249999999999997</v>
      </c>
      <c r="V59" s="68">
        <f t="shared" ref="V59:X79" si="69">SUM(K59,O59,S59)</f>
        <v>0.29057692307692307</v>
      </c>
      <c r="W59" s="68">
        <f t="shared" si="69"/>
        <v>0.3307692307692307</v>
      </c>
      <c r="X59" s="68">
        <f t="shared" si="69"/>
        <v>0.37865384615384612</v>
      </c>
    </row>
    <row r="60" spans="6:37" x14ac:dyDescent="0.25">
      <c r="F60">
        <f>FineWood!E5*3</f>
        <v>0</v>
      </c>
      <c r="G60">
        <f t="shared" si="58"/>
        <v>1</v>
      </c>
      <c r="H60">
        <f t="shared" si="59"/>
        <v>1</v>
      </c>
      <c r="I60">
        <f t="shared" si="60"/>
        <v>2</v>
      </c>
      <c r="J60" s="3">
        <f>FineWood!V5</f>
        <v>0</v>
      </c>
      <c r="K60" s="4">
        <f>FineWood!S5</f>
        <v>0</v>
      </c>
      <c r="L60" s="4">
        <f>FineWood!T5</f>
        <v>0</v>
      </c>
      <c r="M60" s="4">
        <f>FineWood!U5</f>
        <v>0</v>
      </c>
      <c r="N60" s="3">
        <f t="shared" si="61"/>
        <v>1</v>
      </c>
      <c r="O60" s="3">
        <f t="shared" si="62"/>
        <v>0.44615384615384612</v>
      </c>
      <c r="P60" s="3">
        <f t="shared" si="63"/>
        <v>0.36153846153846148</v>
      </c>
      <c r="Q60" s="3">
        <f t="shared" si="64"/>
        <v>0.19230769230769229</v>
      </c>
      <c r="R60" s="68">
        <f t="shared" si="65"/>
        <v>1</v>
      </c>
      <c r="S60" s="68">
        <f t="shared" si="66"/>
        <v>0.13500000000000001</v>
      </c>
      <c r="T60" s="68">
        <f t="shared" si="67"/>
        <v>0.3</v>
      </c>
      <c r="U60" s="68">
        <f t="shared" si="68"/>
        <v>0.56499999999999995</v>
      </c>
      <c r="V60" s="68">
        <f t="shared" si="69"/>
        <v>0.58115384615384613</v>
      </c>
      <c r="W60" s="68">
        <f t="shared" si="69"/>
        <v>0.66153846153846141</v>
      </c>
      <c r="X60" s="68">
        <f t="shared" si="69"/>
        <v>0.75730769230769224</v>
      </c>
    </row>
    <row r="61" spans="6:37" x14ac:dyDescent="0.25">
      <c r="F61">
        <f>FineWood!E6*3</f>
        <v>0</v>
      </c>
      <c r="G61">
        <f t="shared" si="58"/>
        <v>2</v>
      </c>
      <c r="H61">
        <f t="shared" si="59"/>
        <v>2</v>
      </c>
      <c r="I61">
        <f t="shared" si="60"/>
        <v>4</v>
      </c>
      <c r="J61" s="3">
        <f>FineWood!V6</f>
        <v>0</v>
      </c>
      <c r="K61" s="4">
        <f>FineWood!S6</f>
        <v>0</v>
      </c>
      <c r="L61" s="4">
        <f>FineWood!T6</f>
        <v>0</v>
      </c>
      <c r="M61" s="4">
        <f>FineWood!U6</f>
        <v>0</v>
      </c>
      <c r="N61" s="3">
        <f t="shared" si="61"/>
        <v>1.5712614549999999</v>
      </c>
      <c r="O61" s="3">
        <f t="shared" si="62"/>
        <v>0.70102434146153847</v>
      </c>
      <c r="P61" s="3">
        <f t="shared" si="63"/>
        <v>0.56807144911538465</v>
      </c>
      <c r="Q61" s="3">
        <f t="shared" si="64"/>
        <v>0.30216566442307691</v>
      </c>
      <c r="R61" s="68">
        <f t="shared" si="65"/>
        <v>1.6090739860000001</v>
      </c>
      <c r="S61" s="68">
        <f t="shared" si="66"/>
        <v>0.21722498811000002</v>
      </c>
      <c r="T61" s="68">
        <f t="shared" si="67"/>
        <v>0.48272219579999998</v>
      </c>
      <c r="U61" s="68">
        <f t="shared" si="68"/>
        <v>0.90912680209000007</v>
      </c>
      <c r="V61" s="68">
        <f t="shared" si="69"/>
        <v>0.91824932957153849</v>
      </c>
      <c r="W61" s="68">
        <f t="shared" si="69"/>
        <v>1.0507936449153847</v>
      </c>
      <c r="X61" s="68">
        <f t="shared" si="69"/>
        <v>1.2112924665130769</v>
      </c>
    </row>
    <row r="62" spans="6:37" x14ac:dyDescent="0.25">
      <c r="F62">
        <f>FineWood!E7*3</f>
        <v>0</v>
      </c>
      <c r="G62">
        <f t="shared" si="58"/>
        <v>3</v>
      </c>
      <c r="H62">
        <f t="shared" si="59"/>
        <v>3</v>
      </c>
      <c r="I62">
        <f t="shared" si="60"/>
        <v>6</v>
      </c>
      <c r="J62" s="3">
        <f>FineWood!V7</f>
        <v>0</v>
      </c>
      <c r="K62" s="4">
        <f>FineWood!S7</f>
        <v>0</v>
      </c>
      <c r="L62" s="4">
        <f>FineWood!T7</f>
        <v>0</v>
      </c>
      <c r="M62" s="4">
        <f>FineWood!U7</f>
        <v>0</v>
      </c>
      <c r="N62" s="3">
        <f t="shared" si="61"/>
        <v>1.8997614549999999</v>
      </c>
      <c r="O62" s="3">
        <f t="shared" si="62"/>
        <v>0.84758587992307688</v>
      </c>
      <c r="P62" s="3">
        <f t="shared" si="63"/>
        <v>0.68683683373076931</v>
      </c>
      <c r="Q62" s="3">
        <f t="shared" si="64"/>
        <v>0.36533874134615385</v>
      </c>
      <c r="R62" s="68">
        <f t="shared" si="65"/>
        <v>2.1023739859999999</v>
      </c>
      <c r="S62" s="68">
        <f t="shared" si="66"/>
        <v>0.28382048810999999</v>
      </c>
      <c r="T62" s="68">
        <f t="shared" si="67"/>
        <v>0.63071219579999993</v>
      </c>
      <c r="U62" s="68">
        <f t="shared" si="68"/>
        <v>1.1878413020899998</v>
      </c>
      <c r="V62" s="68">
        <f t="shared" si="69"/>
        <v>1.1314063680330768</v>
      </c>
      <c r="W62" s="68">
        <f t="shared" si="69"/>
        <v>1.3175490295307692</v>
      </c>
      <c r="X62" s="68">
        <f t="shared" si="69"/>
        <v>1.5531800434361536</v>
      </c>
    </row>
    <row r="63" spans="6:37" x14ac:dyDescent="0.25">
      <c r="F63">
        <f>FineWood!E8*3</f>
        <v>0</v>
      </c>
      <c r="G63">
        <f t="shared" si="58"/>
        <v>4</v>
      </c>
      <c r="H63">
        <f t="shared" si="59"/>
        <v>4</v>
      </c>
      <c r="I63">
        <f t="shared" si="60"/>
        <v>8</v>
      </c>
      <c r="J63" s="3">
        <f>FineWood!V8</f>
        <v>0</v>
      </c>
      <c r="K63" s="4">
        <f>FineWood!S8</f>
        <v>0</v>
      </c>
      <c r="L63" s="4">
        <f>FineWood!T8</f>
        <v>0</v>
      </c>
      <c r="M63" s="4">
        <f>FineWood!U8</f>
        <v>0</v>
      </c>
      <c r="N63" s="3">
        <f t="shared" si="61"/>
        <v>2.2282614550000002</v>
      </c>
      <c r="O63" s="3">
        <f t="shared" si="62"/>
        <v>0.9941474183846154</v>
      </c>
      <c r="P63" s="3">
        <f t="shared" si="63"/>
        <v>0.80560221834615398</v>
      </c>
      <c r="Q63" s="3">
        <f t="shared" si="64"/>
        <v>0.42851181826923079</v>
      </c>
      <c r="R63" s="68">
        <f t="shared" si="65"/>
        <v>2.5956739860000004</v>
      </c>
      <c r="S63" s="68">
        <f t="shared" si="66"/>
        <v>0.35041598811000008</v>
      </c>
      <c r="T63" s="68">
        <f t="shared" si="67"/>
        <v>0.7787021958</v>
      </c>
      <c r="U63" s="68">
        <f t="shared" si="68"/>
        <v>1.4665558020900002</v>
      </c>
      <c r="V63" s="68">
        <f t="shared" si="69"/>
        <v>1.3445634064946155</v>
      </c>
      <c r="W63" s="68">
        <f t="shared" si="69"/>
        <v>1.584304414146154</v>
      </c>
      <c r="X63" s="68">
        <f t="shared" si="69"/>
        <v>1.8950676203592312</v>
      </c>
    </row>
    <row r="64" spans="6:37" x14ac:dyDescent="0.25">
      <c r="F64">
        <f>FineWood!E9*3</f>
        <v>0</v>
      </c>
      <c r="G64">
        <f t="shared" si="58"/>
        <v>5</v>
      </c>
      <c r="H64">
        <f t="shared" si="59"/>
        <v>5</v>
      </c>
      <c r="I64">
        <f t="shared" si="60"/>
        <v>10</v>
      </c>
      <c r="J64" s="3">
        <f>FineWood!V9</f>
        <v>0</v>
      </c>
      <c r="K64" s="4">
        <f>FineWood!S9</f>
        <v>0</v>
      </c>
      <c r="L64" s="4">
        <f>FineWood!T9</f>
        <v>0</v>
      </c>
      <c r="M64" s="4">
        <f>FineWood!U9</f>
        <v>0</v>
      </c>
      <c r="N64" s="3">
        <f t="shared" si="61"/>
        <v>2.5567614549999997</v>
      </c>
      <c r="O64" s="3">
        <f t="shared" si="62"/>
        <v>1.1407089568461539</v>
      </c>
      <c r="P64" s="3">
        <f t="shared" si="63"/>
        <v>0.92436760296153841</v>
      </c>
      <c r="Q64" s="3">
        <f t="shared" si="64"/>
        <v>0.49168489519230768</v>
      </c>
      <c r="R64" s="68">
        <f t="shared" si="65"/>
        <v>3.0889739860000001</v>
      </c>
      <c r="S64" s="68">
        <f t="shared" si="66"/>
        <v>0.41701148810999999</v>
      </c>
      <c r="T64" s="68">
        <f t="shared" si="67"/>
        <v>0.92669219579999995</v>
      </c>
      <c r="U64" s="68">
        <f t="shared" si="68"/>
        <v>1.7452703020899998</v>
      </c>
      <c r="V64" s="68">
        <f t="shared" si="69"/>
        <v>1.5577204449561539</v>
      </c>
      <c r="W64" s="68">
        <f t="shared" si="69"/>
        <v>1.8510597987615385</v>
      </c>
      <c r="X64" s="68">
        <f t="shared" si="69"/>
        <v>2.2369551972823074</v>
      </c>
    </row>
    <row r="65" spans="6:24" x14ac:dyDescent="0.25">
      <c r="F65">
        <f>FineWood!E10*3</f>
        <v>0</v>
      </c>
      <c r="G65">
        <f t="shared" si="58"/>
        <v>6</v>
      </c>
      <c r="H65">
        <f t="shared" si="59"/>
        <v>6</v>
      </c>
      <c r="I65">
        <f t="shared" si="60"/>
        <v>12</v>
      </c>
      <c r="J65" s="3">
        <f>FineWood!V10</f>
        <v>0</v>
      </c>
      <c r="K65" s="4">
        <f>FineWood!S10</f>
        <v>0</v>
      </c>
      <c r="L65" s="4">
        <f>FineWood!T10</f>
        <v>0</v>
      </c>
      <c r="M65" s="4">
        <f>FineWood!U10</f>
        <v>0</v>
      </c>
      <c r="N65" s="3">
        <f t="shared" si="61"/>
        <v>2.8852614549999993</v>
      </c>
      <c r="O65" s="3">
        <f t="shared" si="62"/>
        <v>1.2872704953076921</v>
      </c>
      <c r="P65" s="3">
        <f t="shared" si="63"/>
        <v>1.0431329875769229</v>
      </c>
      <c r="Q65" s="3">
        <f t="shared" si="64"/>
        <v>0.55485797211538457</v>
      </c>
      <c r="R65" s="68">
        <f t="shared" si="65"/>
        <v>3.5822739859999997</v>
      </c>
      <c r="S65" s="68">
        <f t="shared" si="66"/>
        <v>0.48360698810999997</v>
      </c>
      <c r="T65" s="68">
        <f t="shared" si="67"/>
        <v>1.0746821957999999</v>
      </c>
      <c r="U65" s="68">
        <f t="shared" si="68"/>
        <v>2.0239848020899998</v>
      </c>
      <c r="V65" s="68">
        <f t="shared" si="69"/>
        <v>1.7708774834176921</v>
      </c>
      <c r="W65" s="68">
        <f t="shared" si="69"/>
        <v>2.1178151833769228</v>
      </c>
      <c r="X65" s="68">
        <f t="shared" si="69"/>
        <v>2.5788427742053841</v>
      </c>
    </row>
    <row r="66" spans="6:24" x14ac:dyDescent="0.25">
      <c r="F66">
        <f>FineWood!E11*3</f>
        <v>0</v>
      </c>
      <c r="G66">
        <f t="shared" si="58"/>
        <v>7</v>
      </c>
      <c r="H66">
        <f t="shared" si="59"/>
        <v>7</v>
      </c>
      <c r="I66">
        <f t="shared" si="60"/>
        <v>14</v>
      </c>
      <c r="J66" s="3">
        <f>FineWood!V11</f>
        <v>0</v>
      </c>
      <c r="K66" s="4">
        <f>FineWood!S11</f>
        <v>0</v>
      </c>
      <c r="L66" s="4">
        <f>FineWood!T11</f>
        <v>0</v>
      </c>
      <c r="M66" s="4">
        <f>FineWood!U11</f>
        <v>0</v>
      </c>
      <c r="N66" s="3">
        <f t="shared" si="61"/>
        <v>3.2137614549999998</v>
      </c>
      <c r="O66" s="3">
        <f t="shared" si="62"/>
        <v>1.4338320337692307</v>
      </c>
      <c r="P66" s="3">
        <f t="shared" si="63"/>
        <v>1.1618983721923077</v>
      </c>
      <c r="Q66" s="3">
        <f t="shared" si="64"/>
        <v>0.61803104903846151</v>
      </c>
      <c r="R66" s="68">
        <f t="shared" si="65"/>
        <v>4.0755739860000002</v>
      </c>
      <c r="S66" s="68">
        <f t="shared" si="66"/>
        <v>0.55020248811000005</v>
      </c>
      <c r="T66" s="68">
        <f t="shared" si="67"/>
        <v>1.2226721958</v>
      </c>
      <c r="U66" s="68">
        <f t="shared" si="68"/>
        <v>2.3026993020900002</v>
      </c>
      <c r="V66" s="68">
        <f t="shared" si="69"/>
        <v>1.9840345218792308</v>
      </c>
      <c r="W66" s="68">
        <f t="shared" si="69"/>
        <v>2.3845705679923075</v>
      </c>
      <c r="X66" s="68">
        <f t="shared" si="69"/>
        <v>2.9207303511284617</v>
      </c>
    </row>
    <row r="67" spans="6:24" x14ac:dyDescent="0.25">
      <c r="F67">
        <f>FineWood!E12*3</f>
        <v>0</v>
      </c>
      <c r="G67">
        <f t="shared" si="58"/>
        <v>8</v>
      </c>
      <c r="H67">
        <f t="shared" si="59"/>
        <v>8</v>
      </c>
      <c r="I67">
        <f t="shared" si="60"/>
        <v>16</v>
      </c>
      <c r="J67" s="3">
        <f>FineWood!V12</f>
        <v>0</v>
      </c>
      <c r="K67" s="4">
        <f>FineWood!S12</f>
        <v>0</v>
      </c>
      <c r="L67" s="4">
        <f>FineWood!T12</f>
        <v>0</v>
      </c>
      <c r="M67" s="4">
        <f>FineWood!U12</f>
        <v>0</v>
      </c>
      <c r="N67" s="3">
        <f t="shared" si="61"/>
        <v>3.5422614550000002</v>
      </c>
      <c r="O67" s="3">
        <f t="shared" si="62"/>
        <v>1.5803935722307692</v>
      </c>
      <c r="P67" s="3">
        <f t="shared" si="63"/>
        <v>1.2806637568076922</v>
      </c>
      <c r="Q67" s="3">
        <f t="shared" si="64"/>
        <v>0.68120412596153856</v>
      </c>
      <c r="R67" s="68">
        <f t="shared" si="65"/>
        <v>4.5688739860000007</v>
      </c>
      <c r="S67" s="68">
        <f t="shared" si="66"/>
        <v>0.61679798811000019</v>
      </c>
      <c r="T67" s="68">
        <f t="shared" si="67"/>
        <v>1.3706621958</v>
      </c>
      <c r="U67" s="68">
        <f t="shared" si="68"/>
        <v>2.5814138020900002</v>
      </c>
      <c r="V67" s="68">
        <f t="shared" si="69"/>
        <v>2.1971915603407695</v>
      </c>
      <c r="W67" s="68">
        <f t="shared" si="69"/>
        <v>2.6513259526076922</v>
      </c>
      <c r="X67" s="68">
        <f t="shared" si="69"/>
        <v>3.2626179280515388</v>
      </c>
    </row>
    <row r="68" spans="6:24" x14ac:dyDescent="0.25">
      <c r="F68">
        <f>FineWood!E13*3</f>
        <v>0</v>
      </c>
      <c r="G68">
        <f t="shared" si="58"/>
        <v>9</v>
      </c>
      <c r="H68">
        <f t="shared" si="59"/>
        <v>9</v>
      </c>
      <c r="I68">
        <f t="shared" si="60"/>
        <v>18</v>
      </c>
      <c r="J68" s="3">
        <f>FineWood!V13</f>
        <v>0</v>
      </c>
      <c r="K68" s="4">
        <f>FineWood!S13</f>
        <v>0</v>
      </c>
      <c r="L68" s="4">
        <f>FineWood!T13</f>
        <v>0</v>
      </c>
      <c r="M68" s="4">
        <f>FineWood!U13</f>
        <v>0</v>
      </c>
      <c r="N68" s="3">
        <f t="shared" si="61"/>
        <v>3.8707614550000002</v>
      </c>
      <c r="O68" s="3">
        <f t="shared" si="62"/>
        <v>1.7269551106923076</v>
      </c>
      <c r="P68" s="3">
        <f t="shared" si="63"/>
        <v>1.3994291414230771</v>
      </c>
      <c r="Q68" s="3">
        <f t="shared" si="64"/>
        <v>0.7443772028846154</v>
      </c>
      <c r="R68" s="68">
        <f t="shared" si="65"/>
        <v>5.0621739860000003</v>
      </c>
      <c r="S68" s="68">
        <f t="shared" si="66"/>
        <v>0.68339348811</v>
      </c>
      <c r="T68" s="68">
        <f t="shared" si="67"/>
        <v>1.5186521958000001</v>
      </c>
      <c r="U68" s="68">
        <f t="shared" si="68"/>
        <v>2.8601283020900001</v>
      </c>
      <c r="V68" s="68">
        <f t="shared" si="69"/>
        <v>2.4103485988023077</v>
      </c>
      <c r="W68" s="68">
        <f t="shared" si="69"/>
        <v>2.9180813372230769</v>
      </c>
      <c r="X68" s="68">
        <f t="shared" si="69"/>
        <v>3.6045055049746155</v>
      </c>
    </row>
    <row r="69" spans="6:24" x14ac:dyDescent="0.25">
      <c r="F69">
        <f>FineWood!E14*3</f>
        <v>0</v>
      </c>
      <c r="G69">
        <f t="shared" si="58"/>
        <v>10</v>
      </c>
      <c r="H69">
        <f t="shared" si="59"/>
        <v>10</v>
      </c>
      <c r="I69">
        <f t="shared" si="60"/>
        <v>20</v>
      </c>
      <c r="J69" s="3">
        <f>FineWood!V14</f>
        <v>0</v>
      </c>
      <c r="K69" s="4">
        <f>FineWood!S14</f>
        <v>0</v>
      </c>
      <c r="L69" s="4">
        <f>FineWood!T14</f>
        <v>0</v>
      </c>
      <c r="M69" s="4">
        <f>FineWood!U14</f>
        <v>0</v>
      </c>
      <c r="N69" s="3">
        <f t="shared" si="61"/>
        <v>4.1992614550000003</v>
      </c>
      <c r="O69" s="3">
        <f t="shared" si="62"/>
        <v>1.8735166491538462</v>
      </c>
      <c r="P69" s="3">
        <f t="shared" si="63"/>
        <v>1.5181945260384617</v>
      </c>
      <c r="Q69" s="3">
        <f t="shared" si="64"/>
        <v>0.80755027980769234</v>
      </c>
      <c r="R69" s="68">
        <f t="shared" si="65"/>
        <v>5.555473986</v>
      </c>
      <c r="S69" s="68">
        <f t="shared" si="66"/>
        <v>0.74998898810999992</v>
      </c>
      <c r="T69" s="68">
        <f t="shared" si="67"/>
        <v>1.6666421957999999</v>
      </c>
      <c r="U69" s="68">
        <f t="shared" si="68"/>
        <v>3.1388428020900001</v>
      </c>
      <c r="V69" s="68">
        <f t="shared" si="69"/>
        <v>2.6235056372638459</v>
      </c>
      <c r="W69" s="68">
        <f t="shared" si="69"/>
        <v>3.1848367218384617</v>
      </c>
      <c r="X69" s="68">
        <f t="shared" si="69"/>
        <v>3.9463930818976927</v>
      </c>
    </row>
    <row r="70" spans="6:24" x14ac:dyDescent="0.25">
      <c r="F70">
        <f>FineWood!E15*3</f>
        <v>0</v>
      </c>
      <c r="G70">
        <f t="shared" si="58"/>
        <v>11</v>
      </c>
      <c r="H70">
        <f t="shared" si="59"/>
        <v>11</v>
      </c>
      <c r="I70">
        <f t="shared" si="60"/>
        <v>22</v>
      </c>
      <c r="J70" s="3">
        <f>FineWood!V15</f>
        <v>0</v>
      </c>
      <c r="K70" s="4">
        <f>FineWood!S15</f>
        <v>0</v>
      </c>
      <c r="L70" s="4">
        <f>FineWood!T15</f>
        <v>0</v>
      </c>
      <c r="M70" s="4">
        <f>FineWood!U15</f>
        <v>0</v>
      </c>
      <c r="N70" s="3">
        <f t="shared" si="61"/>
        <v>4.5277614550000003</v>
      </c>
      <c r="O70" s="3">
        <f t="shared" si="62"/>
        <v>2.0200781876153848</v>
      </c>
      <c r="P70" s="3">
        <f t="shared" si="63"/>
        <v>1.6369599106538464</v>
      </c>
      <c r="Q70" s="3">
        <f t="shared" si="64"/>
        <v>0.87072335673076928</v>
      </c>
      <c r="R70" s="68">
        <f t="shared" si="65"/>
        <v>6.0487739860000005</v>
      </c>
      <c r="S70" s="68">
        <f t="shared" si="66"/>
        <v>0.81658448811000017</v>
      </c>
      <c r="T70" s="68">
        <f t="shared" si="67"/>
        <v>1.8146321958000002</v>
      </c>
      <c r="U70" s="68">
        <f t="shared" si="68"/>
        <v>3.4175573020900005</v>
      </c>
      <c r="V70" s="68">
        <f t="shared" si="69"/>
        <v>2.836662675725385</v>
      </c>
      <c r="W70" s="68">
        <f t="shared" si="69"/>
        <v>3.4515921064538464</v>
      </c>
      <c r="X70" s="68">
        <f t="shared" si="69"/>
        <v>4.2882806588207698</v>
      </c>
    </row>
    <row r="71" spans="6:24" x14ac:dyDescent="0.25">
      <c r="F71">
        <f>FineWood!E16*3</f>
        <v>0</v>
      </c>
      <c r="G71">
        <f t="shared" si="58"/>
        <v>12</v>
      </c>
      <c r="H71">
        <f t="shared" si="59"/>
        <v>12</v>
      </c>
      <c r="I71">
        <f t="shared" si="60"/>
        <v>24</v>
      </c>
      <c r="J71" s="3">
        <f>FineWood!V16</f>
        <v>0</v>
      </c>
      <c r="K71" s="4">
        <f>FineWood!S16</f>
        <v>0</v>
      </c>
      <c r="L71" s="4">
        <f>FineWood!T16</f>
        <v>0</v>
      </c>
      <c r="M71" s="4">
        <f>FineWood!U16</f>
        <v>0</v>
      </c>
      <c r="N71" s="3">
        <f t="shared" si="61"/>
        <v>4.8562614549999994</v>
      </c>
      <c r="O71" s="3">
        <f t="shared" si="62"/>
        <v>2.166639726076923</v>
      </c>
      <c r="P71" s="3">
        <f t="shared" si="63"/>
        <v>1.7557252952692306</v>
      </c>
      <c r="Q71" s="3">
        <f t="shared" si="64"/>
        <v>0.933896433653846</v>
      </c>
      <c r="R71" s="68">
        <f t="shared" si="65"/>
        <v>6.5420739860000001</v>
      </c>
      <c r="S71" s="68">
        <f t="shared" si="66"/>
        <v>0.88317998810999998</v>
      </c>
      <c r="T71" s="68">
        <f t="shared" si="67"/>
        <v>1.9626221957999999</v>
      </c>
      <c r="U71" s="68">
        <f t="shared" si="68"/>
        <v>3.6962718020900001</v>
      </c>
      <c r="V71" s="68">
        <f t="shared" si="69"/>
        <v>3.0498197141869232</v>
      </c>
      <c r="W71" s="68">
        <f t="shared" si="69"/>
        <v>3.7183474910692302</v>
      </c>
      <c r="X71" s="68">
        <f t="shared" si="69"/>
        <v>4.6301682357438461</v>
      </c>
    </row>
    <row r="72" spans="6:24" x14ac:dyDescent="0.25">
      <c r="F72">
        <f>FineWood!E17*3</f>
        <v>0</v>
      </c>
      <c r="G72">
        <f t="shared" si="58"/>
        <v>13</v>
      </c>
      <c r="H72">
        <f t="shared" si="59"/>
        <v>13</v>
      </c>
      <c r="I72">
        <f t="shared" si="60"/>
        <v>26</v>
      </c>
      <c r="J72" s="3">
        <f>FineWood!V17</f>
        <v>0</v>
      </c>
      <c r="K72" s="4">
        <f>FineWood!S17</f>
        <v>0</v>
      </c>
      <c r="L72" s="4">
        <f>FineWood!T17</f>
        <v>0</v>
      </c>
      <c r="M72" s="4">
        <f>FineWood!U17</f>
        <v>0</v>
      </c>
      <c r="N72" s="3">
        <f t="shared" si="61"/>
        <v>5.1847614550000003</v>
      </c>
      <c r="O72" s="3">
        <f t="shared" si="62"/>
        <v>2.3132012645384612</v>
      </c>
      <c r="P72" s="3">
        <f t="shared" si="63"/>
        <v>1.874490679884615</v>
      </c>
      <c r="Q72" s="3">
        <f t="shared" si="64"/>
        <v>0.99706951057692295</v>
      </c>
      <c r="R72" s="68">
        <f t="shared" si="65"/>
        <v>7.0353739860000015</v>
      </c>
      <c r="S72" s="68">
        <f t="shared" si="66"/>
        <v>0.94977548811000034</v>
      </c>
      <c r="T72" s="68">
        <f t="shared" si="67"/>
        <v>2.1106121958000004</v>
      </c>
      <c r="U72" s="68">
        <f t="shared" si="68"/>
        <v>3.9749863020900009</v>
      </c>
      <c r="V72" s="68">
        <f t="shared" si="69"/>
        <v>3.2629767526484614</v>
      </c>
      <c r="W72" s="68">
        <f t="shared" si="69"/>
        <v>3.9851028756846154</v>
      </c>
      <c r="X72" s="68">
        <f t="shared" si="69"/>
        <v>4.9720558126669241</v>
      </c>
    </row>
    <row r="73" spans="6:24" x14ac:dyDescent="0.25">
      <c r="F73">
        <f>FineWood!E18*3</f>
        <v>0</v>
      </c>
      <c r="G73">
        <f t="shared" si="58"/>
        <v>14</v>
      </c>
      <c r="H73">
        <f t="shared" si="59"/>
        <v>14</v>
      </c>
      <c r="I73">
        <f t="shared" si="60"/>
        <v>28</v>
      </c>
      <c r="J73" s="3">
        <f>FineWood!V18</f>
        <v>0</v>
      </c>
      <c r="K73" s="4">
        <f>FineWood!S18</f>
        <v>0</v>
      </c>
      <c r="L73" s="4">
        <f>FineWood!T18</f>
        <v>0</v>
      </c>
      <c r="M73" s="4">
        <f>FineWood!U18</f>
        <v>0</v>
      </c>
      <c r="N73" s="3">
        <f t="shared" si="61"/>
        <v>5.5132614549999994</v>
      </c>
      <c r="O73" s="3">
        <f t="shared" si="62"/>
        <v>2.4597628030000003</v>
      </c>
      <c r="P73" s="3">
        <f t="shared" si="63"/>
        <v>1.9932560645000001</v>
      </c>
      <c r="Q73" s="3">
        <f t="shared" si="64"/>
        <v>1.0602425875000001</v>
      </c>
      <c r="R73" s="68">
        <f t="shared" si="65"/>
        <v>7.5286739860000003</v>
      </c>
      <c r="S73" s="68">
        <f t="shared" si="66"/>
        <v>1.01637098811</v>
      </c>
      <c r="T73" s="68">
        <f t="shared" si="67"/>
        <v>2.2586021958</v>
      </c>
      <c r="U73" s="68">
        <f t="shared" si="68"/>
        <v>4.25370080209</v>
      </c>
      <c r="V73" s="68">
        <f t="shared" si="69"/>
        <v>3.4761337911100005</v>
      </c>
      <c r="W73" s="68">
        <f t="shared" si="69"/>
        <v>4.2518582603000006</v>
      </c>
      <c r="X73" s="68">
        <f t="shared" si="69"/>
        <v>5.3139433895900003</v>
      </c>
    </row>
    <row r="74" spans="6:24" x14ac:dyDescent="0.25">
      <c r="F74">
        <f>FineWood!E19*3</f>
        <v>0</v>
      </c>
      <c r="G74">
        <f t="shared" si="58"/>
        <v>15</v>
      </c>
      <c r="H74">
        <f t="shared" si="59"/>
        <v>15</v>
      </c>
      <c r="I74">
        <f t="shared" si="60"/>
        <v>30</v>
      </c>
      <c r="J74" s="3">
        <f>FineWood!V19</f>
        <v>0</v>
      </c>
      <c r="K74" s="4">
        <f>FineWood!S19</f>
        <v>0</v>
      </c>
      <c r="L74" s="4">
        <f>FineWood!T19</f>
        <v>0</v>
      </c>
      <c r="M74" s="4">
        <f>FineWood!U19</f>
        <v>0</v>
      </c>
      <c r="N74" s="3">
        <f t="shared" si="61"/>
        <v>5.8417614550000003</v>
      </c>
      <c r="O74" s="3">
        <f t="shared" si="62"/>
        <v>2.6063243414615389</v>
      </c>
      <c r="P74" s="3">
        <f t="shared" si="63"/>
        <v>2.1120214491153853</v>
      </c>
      <c r="Q74" s="3">
        <f t="shared" si="64"/>
        <v>1.1234156644230771</v>
      </c>
      <c r="R74" s="68">
        <f t="shared" si="65"/>
        <v>8.021973985999999</v>
      </c>
      <c r="S74" s="68">
        <f t="shared" si="66"/>
        <v>1.0829664881099998</v>
      </c>
      <c r="T74" s="68">
        <f t="shared" si="67"/>
        <v>2.4065921957999996</v>
      </c>
      <c r="U74" s="68">
        <f t="shared" si="68"/>
        <v>4.5324153020899995</v>
      </c>
      <c r="V74" s="68">
        <f t="shared" si="69"/>
        <v>3.6892908295715388</v>
      </c>
      <c r="W74" s="68">
        <f t="shared" si="69"/>
        <v>4.5186136449153853</v>
      </c>
      <c r="X74" s="68">
        <f t="shared" si="69"/>
        <v>5.6558309665130766</v>
      </c>
    </row>
    <row r="75" spans="6:24" x14ac:dyDescent="0.25">
      <c r="F75">
        <f>FineWood!E20*3</f>
        <v>0</v>
      </c>
      <c r="G75">
        <f t="shared" si="58"/>
        <v>16</v>
      </c>
      <c r="H75">
        <f t="shared" si="59"/>
        <v>16</v>
      </c>
      <c r="I75">
        <f t="shared" si="60"/>
        <v>32</v>
      </c>
      <c r="J75" s="3">
        <f>FineWood!V20</f>
        <v>0</v>
      </c>
      <c r="K75" s="4">
        <f>FineWood!S20</f>
        <v>0</v>
      </c>
      <c r="L75" s="4">
        <f>FineWood!T20</f>
        <v>0</v>
      </c>
      <c r="M75" s="4">
        <f>FineWood!U20</f>
        <v>0</v>
      </c>
      <c r="N75" s="3">
        <f t="shared" si="61"/>
        <v>6.1702614550000003</v>
      </c>
      <c r="O75" s="3">
        <f t="shared" si="62"/>
        <v>2.7528858799230771</v>
      </c>
      <c r="P75" s="3">
        <f t="shared" si="63"/>
        <v>2.230786833730769</v>
      </c>
      <c r="Q75" s="3">
        <f t="shared" si="64"/>
        <v>1.186588741346154</v>
      </c>
      <c r="R75" s="68">
        <f t="shared" si="65"/>
        <v>8.5152739860000004</v>
      </c>
      <c r="S75" s="68">
        <f t="shared" si="66"/>
        <v>1.1495619881100001</v>
      </c>
      <c r="T75" s="68">
        <f t="shared" si="67"/>
        <v>2.5545821958000001</v>
      </c>
      <c r="U75" s="68">
        <f t="shared" si="68"/>
        <v>4.81112980209</v>
      </c>
      <c r="V75" s="68">
        <f t="shared" si="69"/>
        <v>3.902447868033077</v>
      </c>
      <c r="W75" s="68">
        <f t="shared" si="69"/>
        <v>4.7853690295307691</v>
      </c>
      <c r="X75" s="68">
        <f t="shared" si="69"/>
        <v>5.9977185434361537</v>
      </c>
    </row>
    <row r="76" spans="6:24" x14ac:dyDescent="0.25">
      <c r="F76">
        <f>FineWood!E21*3</f>
        <v>0</v>
      </c>
      <c r="G76">
        <f t="shared" si="58"/>
        <v>17</v>
      </c>
      <c r="H76">
        <f t="shared" si="59"/>
        <v>17</v>
      </c>
      <c r="I76">
        <f t="shared" si="60"/>
        <v>34</v>
      </c>
      <c r="J76" s="3">
        <f>FineWood!V21</f>
        <v>0</v>
      </c>
      <c r="K76" s="4">
        <f>FineWood!S21</f>
        <v>0</v>
      </c>
      <c r="L76" s="4">
        <f>FineWood!T21</f>
        <v>0</v>
      </c>
      <c r="M76" s="4">
        <f>FineWood!U21</f>
        <v>0</v>
      </c>
      <c r="N76" s="3">
        <f t="shared" si="61"/>
        <v>6.4987614550000004</v>
      </c>
      <c r="O76" s="3">
        <f t="shared" si="62"/>
        <v>2.8994474183846157</v>
      </c>
      <c r="P76" s="3">
        <f t="shared" si="63"/>
        <v>2.3495522183461537</v>
      </c>
      <c r="Q76" s="3">
        <f t="shared" si="64"/>
        <v>1.2497618182692307</v>
      </c>
      <c r="R76" s="68">
        <f t="shared" si="65"/>
        <v>9.0085739859999983</v>
      </c>
      <c r="S76" s="68">
        <f t="shared" si="66"/>
        <v>1.2161574881099999</v>
      </c>
      <c r="T76" s="68">
        <f t="shared" si="67"/>
        <v>2.7025721957999993</v>
      </c>
      <c r="U76" s="68">
        <f t="shared" si="68"/>
        <v>5.0898443020899995</v>
      </c>
      <c r="V76" s="68">
        <f t="shared" si="69"/>
        <v>4.1156049064946156</v>
      </c>
      <c r="W76" s="68">
        <f t="shared" si="69"/>
        <v>5.052124414146153</v>
      </c>
      <c r="X76" s="68">
        <f t="shared" si="69"/>
        <v>6.33960612035923</v>
      </c>
    </row>
    <row r="77" spans="6:24" x14ac:dyDescent="0.25">
      <c r="F77">
        <f>FineWood!E22*3</f>
        <v>0</v>
      </c>
      <c r="G77">
        <f t="shared" si="58"/>
        <v>18</v>
      </c>
      <c r="H77">
        <f t="shared" si="59"/>
        <v>18</v>
      </c>
      <c r="I77">
        <f t="shared" si="60"/>
        <v>36</v>
      </c>
      <c r="J77" s="3">
        <f>FineWood!V22</f>
        <v>0</v>
      </c>
      <c r="K77" s="4">
        <f>FineWood!S22</f>
        <v>0</v>
      </c>
      <c r="L77" s="4">
        <f>FineWood!T22</f>
        <v>0</v>
      </c>
      <c r="M77" s="4">
        <f>FineWood!U22</f>
        <v>0</v>
      </c>
      <c r="N77" s="3">
        <f t="shared" si="61"/>
        <v>6.8272614549999995</v>
      </c>
      <c r="O77" s="3">
        <f t="shared" si="62"/>
        <v>3.0460089568461539</v>
      </c>
      <c r="P77" s="3">
        <f t="shared" si="63"/>
        <v>2.4683176029615383</v>
      </c>
      <c r="Q77" s="3">
        <f t="shared" si="64"/>
        <v>1.3129348951923079</v>
      </c>
      <c r="R77" s="68">
        <f t="shared" si="65"/>
        <v>9.5018739859999997</v>
      </c>
      <c r="S77" s="68">
        <f t="shared" si="66"/>
        <v>1.2827529881099997</v>
      </c>
      <c r="T77" s="68">
        <f t="shared" si="67"/>
        <v>2.8505621957999994</v>
      </c>
      <c r="U77" s="68">
        <f t="shared" si="68"/>
        <v>5.3685588020899999</v>
      </c>
      <c r="V77" s="68">
        <f t="shared" si="69"/>
        <v>4.3287619449561534</v>
      </c>
      <c r="W77" s="68">
        <f t="shared" si="69"/>
        <v>5.3188797987615377</v>
      </c>
      <c r="X77" s="68">
        <f t="shared" si="69"/>
        <v>6.681493697282308</v>
      </c>
    </row>
    <row r="78" spans="6:24" x14ac:dyDescent="0.25">
      <c r="F78">
        <f>FineWood!E23*3</f>
        <v>0</v>
      </c>
      <c r="G78">
        <f t="shared" si="58"/>
        <v>19</v>
      </c>
      <c r="H78">
        <f t="shared" si="59"/>
        <v>19</v>
      </c>
      <c r="I78">
        <f t="shared" si="60"/>
        <v>38</v>
      </c>
      <c r="J78" s="3">
        <f>FineWood!V23</f>
        <v>0</v>
      </c>
      <c r="K78" s="4">
        <f>FineWood!S23</f>
        <v>0</v>
      </c>
      <c r="L78" s="4">
        <f>FineWood!T23</f>
        <v>0</v>
      </c>
      <c r="M78" s="4">
        <f>FineWood!U23</f>
        <v>0</v>
      </c>
      <c r="N78" s="3">
        <f t="shared" si="61"/>
        <v>7.1557614549999995</v>
      </c>
      <c r="O78" s="3">
        <f t="shared" si="62"/>
        <v>3.1925704953076921</v>
      </c>
      <c r="P78" s="3">
        <f t="shared" si="63"/>
        <v>2.587082987576923</v>
      </c>
      <c r="Q78" s="3">
        <f t="shared" si="64"/>
        <v>1.3761079721153848</v>
      </c>
      <c r="R78" s="68">
        <f t="shared" si="65"/>
        <v>9.9951739859999993</v>
      </c>
      <c r="S78" s="68">
        <f t="shared" si="66"/>
        <v>1.34934848811</v>
      </c>
      <c r="T78" s="68">
        <f t="shared" si="67"/>
        <v>2.9985521957999999</v>
      </c>
      <c r="U78" s="68">
        <f t="shared" si="68"/>
        <v>5.6472733020899994</v>
      </c>
      <c r="V78" s="68">
        <f t="shared" si="69"/>
        <v>4.5419189834176921</v>
      </c>
      <c r="W78" s="68">
        <f t="shared" si="69"/>
        <v>5.5856351833769224</v>
      </c>
      <c r="X78" s="68">
        <f t="shared" si="69"/>
        <v>7.0233812742053843</v>
      </c>
    </row>
    <row r="79" spans="6:24" x14ac:dyDescent="0.25">
      <c r="F79">
        <f>FineWood!E24*3</f>
        <v>0</v>
      </c>
      <c r="G79">
        <f t="shared" si="58"/>
        <v>20</v>
      </c>
      <c r="H79">
        <f t="shared" si="59"/>
        <v>20</v>
      </c>
      <c r="I79">
        <f t="shared" si="60"/>
        <v>40</v>
      </c>
      <c r="J79" s="3">
        <f>FineWood!V24</f>
        <v>0</v>
      </c>
      <c r="K79" s="4">
        <f>FineWood!S24</f>
        <v>0</v>
      </c>
      <c r="L79" s="4">
        <f>FineWood!T24</f>
        <v>0</v>
      </c>
      <c r="M79" s="4">
        <f>FineWood!U24</f>
        <v>0</v>
      </c>
      <c r="N79" s="3">
        <f t="shared" si="61"/>
        <v>7.4842614550000004</v>
      </c>
      <c r="O79" s="3">
        <f t="shared" si="62"/>
        <v>3.3391320337692312</v>
      </c>
      <c r="P79" s="3">
        <f t="shared" si="63"/>
        <v>2.7058483721923081</v>
      </c>
      <c r="Q79" s="3">
        <f t="shared" si="64"/>
        <v>1.4392810490384618</v>
      </c>
      <c r="R79" s="68">
        <f t="shared" si="65"/>
        <v>10.488473985999999</v>
      </c>
      <c r="S79" s="68">
        <f t="shared" si="66"/>
        <v>1.4159439881099998</v>
      </c>
      <c r="T79" s="68">
        <f t="shared" si="67"/>
        <v>3.1465421957999995</v>
      </c>
      <c r="U79" s="68">
        <f t="shared" si="68"/>
        <v>5.925987802089999</v>
      </c>
      <c r="V79" s="68">
        <f t="shared" si="69"/>
        <v>4.7550760218792307</v>
      </c>
      <c r="W79" s="68">
        <f t="shared" si="69"/>
        <v>5.8523905679923072</v>
      </c>
      <c r="X79" s="68">
        <f t="shared" si="69"/>
        <v>7.3652688511284605</v>
      </c>
    </row>
    <row r="80" spans="6:24" x14ac:dyDescent="0.25">
      <c r="F80"/>
      <c r="G80"/>
      <c r="H80"/>
      <c r="I80"/>
      <c r="J80"/>
      <c r="K80"/>
      <c r="L80"/>
      <c r="M80"/>
      <c r="N80"/>
      <c r="O80"/>
      <c r="P80"/>
    </row>
    <row r="81" spans="6:16" x14ac:dyDescent="0.25">
      <c r="F81"/>
      <c r="G81"/>
      <c r="H81"/>
      <c r="I81"/>
      <c r="J81"/>
      <c r="K81"/>
      <c r="L81"/>
      <c r="M81"/>
      <c r="N81"/>
      <c r="O81"/>
      <c r="P81"/>
    </row>
    <row r="82" spans="6:16" x14ac:dyDescent="0.25">
      <c r="F82"/>
      <c r="G82"/>
      <c r="H82"/>
      <c r="I82"/>
      <c r="J82"/>
      <c r="K82"/>
      <c r="L82"/>
      <c r="M82"/>
      <c r="N82"/>
      <c r="O82"/>
      <c r="P82"/>
    </row>
    <row r="83" spans="6:16" x14ac:dyDescent="0.25">
      <c r="F83"/>
      <c r="G83"/>
      <c r="H83"/>
      <c r="I83"/>
      <c r="J83"/>
      <c r="K83"/>
      <c r="L83"/>
      <c r="M83"/>
      <c r="N83"/>
      <c r="O83"/>
      <c r="P83"/>
    </row>
  </sheetData>
  <pageMargins left="0.7" right="0.7" top="0.75" bottom="0.75" header="0.51180555555555496" footer="0.51180555555555496"/>
  <pageSetup firstPageNumber="0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F11" sqref="F11"/>
    </sheetView>
  </sheetViews>
  <sheetFormatPr defaultColWidth="9" defaultRowHeight="15" x14ac:dyDescent="0.25"/>
  <cols>
    <col min="1" max="6" width="9" style="34"/>
    <col min="7" max="8" width="9" style="40"/>
    <col min="9" max="9" width="13.140625" style="34" bestFit="1" customWidth="1"/>
    <col min="10" max="10" width="14.5703125" style="34" bestFit="1" customWidth="1"/>
    <col min="11" max="11" width="14.7109375" style="34" bestFit="1" customWidth="1"/>
    <col min="12" max="12" width="14.5703125" style="34" bestFit="1" customWidth="1"/>
    <col min="13" max="13" width="13.140625" style="34" bestFit="1" customWidth="1"/>
    <col min="14" max="14" width="14.5703125" style="34" bestFit="1" customWidth="1"/>
    <col min="15" max="15" width="14.7109375" style="34" bestFit="1" customWidth="1"/>
    <col min="16" max="16" width="14.5703125" style="34" bestFit="1" customWidth="1"/>
    <col min="17" max="16384" width="9" style="34"/>
  </cols>
  <sheetData>
    <row r="1" spans="1:20" x14ac:dyDescent="0.25">
      <c r="I1" s="40" t="s">
        <v>289</v>
      </c>
      <c r="M1" s="40" t="s">
        <v>290</v>
      </c>
      <c r="Q1" s="34" t="s">
        <v>291</v>
      </c>
    </row>
    <row r="2" spans="1:20" ht="15.75" x14ac:dyDescent="0.25">
      <c r="A2" s="42" t="s">
        <v>286</v>
      </c>
      <c r="G2" s="40" t="s">
        <v>49</v>
      </c>
      <c r="H2" s="39" t="s">
        <v>292</v>
      </c>
      <c r="I2" s="34" t="s">
        <v>294</v>
      </c>
      <c r="J2" s="34" t="s">
        <v>293</v>
      </c>
      <c r="K2" s="34" t="s">
        <v>295</v>
      </c>
      <c r="L2" s="34" t="s">
        <v>296</v>
      </c>
      <c r="M2" s="34" t="s">
        <v>297</v>
      </c>
      <c r="N2" s="34" t="s">
        <v>298</v>
      </c>
      <c r="O2" s="34" t="s">
        <v>299</v>
      </c>
      <c r="P2" s="34" t="s">
        <v>300</v>
      </c>
      <c r="Q2" s="34" t="s">
        <v>301</v>
      </c>
      <c r="R2" s="34" t="s">
        <v>302</v>
      </c>
      <c r="S2" s="34" t="s">
        <v>303</v>
      </c>
      <c r="T2" s="34" t="s">
        <v>304</v>
      </c>
    </row>
    <row r="3" spans="1:20" ht="30" x14ac:dyDescent="0.25">
      <c r="A3" s="43" t="s">
        <v>287</v>
      </c>
      <c r="B3" s="43" t="s">
        <v>288</v>
      </c>
      <c r="C3" s="37" t="s">
        <v>41</v>
      </c>
      <c r="D3" s="37" t="s">
        <v>154</v>
      </c>
      <c r="E3" s="37" t="s">
        <v>43</v>
      </c>
      <c r="F3" s="37"/>
      <c r="G3" s="40">
        <v>0</v>
      </c>
      <c r="H3" s="44">
        <f>SUM(I3,M3,Q3)</f>
        <v>0</v>
      </c>
      <c r="I3" s="44">
        <f t="shared" ref="I3:I23" si="0">G3*$B$4</f>
        <v>0</v>
      </c>
      <c r="J3" s="33">
        <f>I3*$C$4</f>
        <v>0</v>
      </c>
      <c r="K3" s="33">
        <f>I3*$D$4</f>
        <v>0</v>
      </c>
      <c r="L3" s="33">
        <f>I3*$E$4</f>
        <v>0</v>
      </c>
      <c r="M3" s="44">
        <f>K3*$B$5</f>
        <v>0</v>
      </c>
      <c r="N3" s="33">
        <f>M3*$C$5</f>
        <v>0</v>
      </c>
      <c r="O3" s="33">
        <f>M3*$D$5</f>
        <v>0</v>
      </c>
      <c r="P3" s="33">
        <f>M3*$E$5</f>
        <v>0</v>
      </c>
      <c r="Q3" s="44">
        <f>O3*$B$6</f>
        <v>0</v>
      </c>
      <c r="R3" s="33">
        <f>Q3*$C$6</f>
        <v>0</v>
      </c>
      <c r="S3" s="33">
        <f>Q3*$D$6</f>
        <v>0</v>
      </c>
      <c r="T3" s="33">
        <f>Q3*$E$6</f>
        <v>0</v>
      </c>
    </row>
    <row r="4" spans="1:20" x14ac:dyDescent="0.25">
      <c r="A4" s="45" t="s">
        <v>289</v>
      </c>
      <c r="B4" s="46">
        <v>0.1</v>
      </c>
      <c r="C4" s="47">
        <v>0.5</v>
      </c>
      <c r="D4" s="47">
        <v>0.5</v>
      </c>
      <c r="E4" s="47">
        <v>0</v>
      </c>
      <c r="F4" s="38"/>
      <c r="G4" s="48">
        <v>1</v>
      </c>
      <c r="H4" s="49">
        <f t="shared" ref="H4:H23" si="1">SUM(I4,M4,Q4)</f>
        <v>0.12875</v>
      </c>
      <c r="I4" s="49">
        <f t="shared" si="0"/>
        <v>0.1</v>
      </c>
      <c r="J4" s="50">
        <f t="shared" ref="J4:J23" si="2">I4*$C$4</f>
        <v>0.05</v>
      </c>
      <c r="K4" s="50">
        <f t="shared" ref="K4:K23" si="3">I4*$D$4</f>
        <v>0.05</v>
      </c>
      <c r="L4" s="50">
        <f t="shared" ref="L4:L23" si="4">I4*$E$4</f>
        <v>0</v>
      </c>
      <c r="M4" s="49">
        <f t="shared" ref="M4:M23" si="5">K4*$B$5</f>
        <v>2.5000000000000001E-2</v>
      </c>
      <c r="N4" s="50">
        <f t="shared" ref="N4:N23" si="6">M4*$C$5</f>
        <v>2.5000000000000005E-3</v>
      </c>
      <c r="O4" s="50">
        <f t="shared" ref="O4:O23" si="7">M4*$D$5</f>
        <v>7.4999999999999997E-3</v>
      </c>
      <c r="P4" s="50">
        <f t="shared" ref="P4:P23" si="8">M4*$E$5</f>
        <v>1.4999999999999999E-2</v>
      </c>
      <c r="Q4" s="49">
        <f t="shared" ref="Q4:Q23" si="9">O4*$B$6</f>
        <v>3.7499999999999999E-3</v>
      </c>
      <c r="R4" s="50">
        <f t="shared" ref="R4:R23" si="10">Q4*$C$6</f>
        <v>1.5E-3</v>
      </c>
      <c r="S4" s="50">
        <f t="shared" ref="S4:S23" si="11">Q4*$D$6</f>
        <v>1.1249999999999999E-3</v>
      </c>
      <c r="T4" s="50">
        <f t="shared" ref="T4:T23" si="12">Q4*$E$6</f>
        <v>1.1249999999999999E-3</v>
      </c>
    </row>
    <row r="5" spans="1:20" x14ac:dyDescent="0.25">
      <c r="A5" s="45" t="s">
        <v>290</v>
      </c>
      <c r="B5" s="46">
        <v>0.5</v>
      </c>
      <c r="C5" s="47">
        <v>0.1</v>
      </c>
      <c r="D5" s="47">
        <v>0.3</v>
      </c>
      <c r="E5" s="47">
        <v>0.6</v>
      </c>
      <c r="F5" s="38"/>
      <c r="G5" s="40">
        <v>2</v>
      </c>
      <c r="H5" s="44">
        <f t="shared" si="1"/>
        <v>0.25750000000000001</v>
      </c>
      <c r="I5" s="44">
        <f t="shared" si="0"/>
        <v>0.2</v>
      </c>
      <c r="J5" s="33">
        <f t="shared" si="2"/>
        <v>0.1</v>
      </c>
      <c r="K5" s="33">
        <f t="shared" si="3"/>
        <v>0.1</v>
      </c>
      <c r="L5" s="33">
        <f t="shared" si="4"/>
        <v>0</v>
      </c>
      <c r="M5" s="44">
        <f t="shared" si="5"/>
        <v>0.05</v>
      </c>
      <c r="N5" s="33">
        <f t="shared" si="6"/>
        <v>5.000000000000001E-3</v>
      </c>
      <c r="O5" s="33">
        <f t="shared" si="7"/>
        <v>1.4999999999999999E-2</v>
      </c>
      <c r="P5" s="33">
        <f t="shared" si="8"/>
        <v>0.03</v>
      </c>
      <c r="Q5" s="44">
        <f t="shared" si="9"/>
        <v>7.4999999999999997E-3</v>
      </c>
      <c r="R5" s="33">
        <f t="shared" si="10"/>
        <v>3.0000000000000001E-3</v>
      </c>
      <c r="S5" s="33">
        <f t="shared" si="11"/>
        <v>2.2499999999999998E-3</v>
      </c>
      <c r="T5" s="33">
        <f t="shared" si="12"/>
        <v>2.2499999999999998E-3</v>
      </c>
    </row>
    <row r="6" spans="1:20" x14ac:dyDescent="0.25">
      <c r="A6" s="45" t="s">
        <v>291</v>
      </c>
      <c r="B6" s="46">
        <v>0.5</v>
      </c>
      <c r="C6" s="47">
        <v>0.4</v>
      </c>
      <c r="D6" s="47">
        <v>0.3</v>
      </c>
      <c r="E6" s="47">
        <v>0.3</v>
      </c>
      <c r="F6" s="38"/>
      <c r="G6" s="40">
        <v>3</v>
      </c>
      <c r="H6" s="44">
        <f t="shared" si="1"/>
        <v>0.38625000000000004</v>
      </c>
      <c r="I6" s="44">
        <f t="shared" si="0"/>
        <v>0.30000000000000004</v>
      </c>
      <c r="J6" s="33">
        <f t="shared" si="2"/>
        <v>0.15000000000000002</v>
      </c>
      <c r="K6" s="33">
        <f t="shared" si="3"/>
        <v>0.15000000000000002</v>
      </c>
      <c r="L6" s="33">
        <f t="shared" si="4"/>
        <v>0</v>
      </c>
      <c r="M6" s="44">
        <f t="shared" si="5"/>
        <v>7.5000000000000011E-2</v>
      </c>
      <c r="N6" s="33">
        <f t="shared" si="6"/>
        <v>7.5000000000000015E-3</v>
      </c>
      <c r="O6" s="33">
        <f t="shared" si="7"/>
        <v>2.2500000000000003E-2</v>
      </c>
      <c r="P6" s="33">
        <f t="shared" si="8"/>
        <v>4.5000000000000005E-2</v>
      </c>
      <c r="Q6" s="44">
        <f t="shared" si="9"/>
        <v>1.1250000000000001E-2</v>
      </c>
      <c r="R6" s="33">
        <f t="shared" si="10"/>
        <v>4.5000000000000005E-3</v>
      </c>
      <c r="S6" s="33">
        <f t="shared" si="11"/>
        <v>3.3750000000000004E-3</v>
      </c>
      <c r="T6" s="33">
        <f t="shared" si="12"/>
        <v>3.3750000000000004E-3</v>
      </c>
    </row>
    <row r="7" spans="1:20" x14ac:dyDescent="0.25">
      <c r="G7" s="40">
        <v>4</v>
      </c>
      <c r="H7" s="44">
        <f t="shared" si="1"/>
        <v>0.51500000000000001</v>
      </c>
      <c r="I7" s="44">
        <f t="shared" si="0"/>
        <v>0.4</v>
      </c>
      <c r="J7" s="33">
        <f t="shared" si="2"/>
        <v>0.2</v>
      </c>
      <c r="K7" s="33">
        <f t="shared" si="3"/>
        <v>0.2</v>
      </c>
      <c r="L7" s="33">
        <f t="shared" si="4"/>
        <v>0</v>
      </c>
      <c r="M7" s="44">
        <f t="shared" si="5"/>
        <v>0.1</v>
      </c>
      <c r="N7" s="33">
        <f t="shared" si="6"/>
        <v>1.0000000000000002E-2</v>
      </c>
      <c r="O7" s="33">
        <f t="shared" si="7"/>
        <v>0.03</v>
      </c>
      <c r="P7" s="33">
        <f t="shared" si="8"/>
        <v>0.06</v>
      </c>
      <c r="Q7" s="44">
        <f t="shared" si="9"/>
        <v>1.4999999999999999E-2</v>
      </c>
      <c r="R7" s="33">
        <f t="shared" si="10"/>
        <v>6.0000000000000001E-3</v>
      </c>
      <c r="S7" s="33">
        <f t="shared" si="11"/>
        <v>4.4999999999999997E-3</v>
      </c>
      <c r="T7" s="33">
        <f t="shared" si="12"/>
        <v>4.4999999999999997E-3</v>
      </c>
    </row>
    <row r="8" spans="1:20" x14ac:dyDescent="0.25">
      <c r="G8" s="51">
        <v>5</v>
      </c>
      <c r="H8" s="49">
        <f t="shared" si="1"/>
        <v>0.64375000000000004</v>
      </c>
      <c r="I8" s="49">
        <f t="shared" si="0"/>
        <v>0.5</v>
      </c>
      <c r="J8" s="50">
        <f t="shared" si="2"/>
        <v>0.25</v>
      </c>
      <c r="K8" s="50">
        <f t="shared" si="3"/>
        <v>0.25</v>
      </c>
      <c r="L8" s="50">
        <f t="shared" si="4"/>
        <v>0</v>
      </c>
      <c r="M8" s="49">
        <f t="shared" si="5"/>
        <v>0.125</v>
      </c>
      <c r="N8" s="50">
        <f t="shared" si="6"/>
        <v>1.2500000000000001E-2</v>
      </c>
      <c r="O8" s="50">
        <f t="shared" si="7"/>
        <v>3.7499999999999999E-2</v>
      </c>
      <c r="P8" s="50">
        <f t="shared" si="8"/>
        <v>7.4999999999999997E-2</v>
      </c>
      <c r="Q8" s="49">
        <f t="shared" si="9"/>
        <v>1.8749999999999999E-2</v>
      </c>
      <c r="R8" s="50">
        <f t="shared" si="10"/>
        <v>7.4999999999999997E-3</v>
      </c>
      <c r="S8" s="50">
        <f t="shared" si="11"/>
        <v>5.6249999999999998E-3</v>
      </c>
      <c r="T8" s="50">
        <f t="shared" si="12"/>
        <v>5.6249999999999998E-3</v>
      </c>
    </row>
    <row r="9" spans="1:20" x14ac:dyDescent="0.25">
      <c r="G9" s="40">
        <v>6</v>
      </c>
      <c r="H9" s="44">
        <f t="shared" si="1"/>
        <v>0.77250000000000008</v>
      </c>
      <c r="I9" s="44">
        <f t="shared" si="0"/>
        <v>0.60000000000000009</v>
      </c>
      <c r="J9" s="33">
        <f t="shared" si="2"/>
        <v>0.30000000000000004</v>
      </c>
      <c r="K9" s="33">
        <f t="shared" si="3"/>
        <v>0.30000000000000004</v>
      </c>
      <c r="L9" s="33">
        <f t="shared" si="4"/>
        <v>0</v>
      </c>
      <c r="M9" s="44">
        <f t="shared" si="5"/>
        <v>0.15000000000000002</v>
      </c>
      <c r="N9" s="33">
        <f t="shared" si="6"/>
        <v>1.5000000000000003E-2</v>
      </c>
      <c r="O9" s="33">
        <f t="shared" si="7"/>
        <v>4.5000000000000005E-2</v>
      </c>
      <c r="P9" s="33">
        <f t="shared" si="8"/>
        <v>9.0000000000000011E-2</v>
      </c>
      <c r="Q9" s="44">
        <f t="shared" si="9"/>
        <v>2.2500000000000003E-2</v>
      </c>
      <c r="R9" s="33">
        <f t="shared" si="10"/>
        <v>9.0000000000000011E-3</v>
      </c>
      <c r="S9" s="33">
        <f t="shared" si="11"/>
        <v>6.7500000000000008E-3</v>
      </c>
      <c r="T9" s="33">
        <f t="shared" si="12"/>
        <v>6.7500000000000008E-3</v>
      </c>
    </row>
    <row r="10" spans="1:20" x14ac:dyDescent="0.25">
      <c r="G10" s="40">
        <v>7</v>
      </c>
      <c r="H10" s="44">
        <f t="shared" si="1"/>
        <v>0.90125000000000011</v>
      </c>
      <c r="I10" s="44">
        <f t="shared" si="0"/>
        <v>0.70000000000000007</v>
      </c>
      <c r="J10" s="33">
        <f t="shared" si="2"/>
        <v>0.35000000000000003</v>
      </c>
      <c r="K10" s="33">
        <f t="shared" si="3"/>
        <v>0.35000000000000003</v>
      </c>
      <c r="L10" s="33">
        <f t="shared" si="4"/>
        <v>0</v>
      </c>
      <c r="M10" s="44">
        <f t="shared" si="5"/>
        <v>0.17500000000000002</v>
      </c>
      <c r="N10" s="33">
        <f t="shared" si="6"/>
        <v>1.7500000000000002E-2</v>
      </c>
      <c r="O10" s="33">
        <f t="shared" si="7"/>
        <v>5.2500000000000005E-2</v>
      </c>
      <c r="P10" s="33">
        <f t="shared" si="8"/>
        <v>0.10500000000000001</v>
      </c>
      <c r="Q10" s="44">
        <f t="shared" si="9"/>
        <v>2.6250000000000002E-2</v>
      </c>
      <c r="R10" s="33">
        <f t="shared" si="10"/>
        <v>1.0500000000000002E-2</v>
      </c>
      <c r="S10" s="33">
        <f t="shared" si="11"/>
        <v>7.8750000000000001E-3</v>
      </c>
      <c r="T10" s="33">
        <f t="shared" si="12"/>
        <v>7.8750000000000001E-3</v>
      </c>
    </row>
    <row r="11" spans="1:20" x14ac:dyDescent="0.25">
      <c r="G11" s="40">
        <v>8</v>
      </c>
      <c r="H11" s="44">
        <f t="shared" si="1"/>
        <v>1.03</v>
      </c>
      <c r="I11" s="44">
        <f t="shared" si="0"/>
        <v>0.8</v>
      </c>
      <c r="J11" s="33">
        <f t="shared" si="2"/>
        <v>0.4</v>
      </c>
      <c r="K11" s="33">
        <f t="shared" si="3"/>
        <v>0.4</v>
      </c>
      <c r="L11" s="33">
        <f t="shared" si="4"/>
        <v>0</v>
      </c>
      <c r="M11" s="44">
        <f t="shared" si="5"/>
        <v>0.2</v>
      </c>
      <c r="N11" s="33">
        <f t="shared" si="6"/>
        <v>2.0000000000000004E-2</v>
      </c>
      <c r="O11" s="33">
        <f t="shared" si="7"/>
        <v>0.06</v>
      </c>
      <c r="P11" s="33">
        <f t="shared" si="8"/>
        <v>0.12</v>
      </c>
      <c r="Q11" s="44">
        <f t="shared" si="9"/>
        <v>0.03</v>
      </c>
      <c r="R11" s="33">
        <f t="shared" si="10"/>
        <v>1.2E-2</v>
      </c>
      <c r="S11" s="33">
        <f t="shared" si="11"/>
        <v>8.9999999999999993E-3</v>
      </c>
      <c r="T11" s="33">
        <f t="shared" si="12"/>
        <v>8.9999999999999993E-3</v>
      </c>
    </row>
    <row r="12" spans="1:20" x14ac:dyDescent="0.25">
      <c r="G12" s="40">
        <v>9</v>
      </c>
      <c r="H12" s="44">
        <f t="shared" si="1"/>
        <v>1.1587499999999999</v>
      </c>
      <c r="I12" s="44">
        <f t="shared" si="0"/>
        <v>0.9</v>
      </c>
      <c r="J12" s="33">
        <f t="shared" si="2"/>
        <v>0.45</v>
      </c>
      <c r="K12" s="33">
        <f t="shared" si="3"/>
        <v>0.45</v>
      </c>
      <c r="L12" s="33">
        <f t="shared" si="4"/>
        <v>0</v>
      </c>
      <c r="M12" s="44">
        <f t="shared" si="5"/>
        <v>0.22500000000000001</v>
      </c>
      <c r="N12" s="33">
        <f t="shared" si="6"/>
        <v>2.2500000000000003E-2</v>
      </c>
      <c r="O12" s="33">
        <f t="shared" si="7"/>
        <v>6.7500000000000004E-2</v>
      </c>
      <c r="P12" s="33">
        <f t="shared" si="8"/>
        <v>0.13500000000000001</v>
      </c>
      <c r="Q12" s="44">
        <f t="shared" si="9"/>
        <v>3.3750000000000002E-2</v>
      </c>
      <c r="R12" s="33">
        <f t="shared" si="10"/>
        <v>1.3500000000000002E-2</v>
      </c>
      <c r="S12" s="33">
        <f t="shared" si="11"/>
        <v>1.0125E-2</v>
      </c>
      <c r="T12" s="33">
        <f t="shared" si="12"/>
        <v>1.0125E-2</v>
      </c>
    </row>
    <row r="13" spans="1:20" x14ac:dyDescent="0.25">
      <c r="G13" s="40">
        <v>10</v>
      </c>
      <c r="H13" s="44">
        <f t="shared" si="1"/>
        <v>1.2875000000000001</v>
      </c>
      <c r="I13" s="44">
        <f t="shared" si="0"/>
        <v>1</v>
      </c>
      <c r="J13" s="33">
        <f t="shared" si="2"/>
        <v>0.5</v>
      </c>
      <c r="K13" s="33">
        <f t="shared" si="3"/>
        <v>0.5</v>
      </c>
      <c r="L13" s="33">
        <f t="shared" si="4"/>
        <v>0</v>
      </c>
      <c r="M13" s="44">
        <f t="shared" si="5"/>
        <v>0.25</v>
      </c>
      <c r="N13" s="33">
        <f t="shared" si="6"/>
        <v>2.5000000000000001E-2</v>
      </c>
      <c r="O13" s="33">
        <f t="shared" si="7"/>
        <v>7.4999999999999997E-2</v>
      </c>
      <c r="P13" s="33">
        <f t="shared" si="8"/>
        <v>0.15</v>
      </c>
      <c r="Q13" s="44">
        <f t="shared" si="9"/>
        <v>3.7499999999999999E-2</v>
      </c>
      <c r="R13" s="33">
        <f t="shared" si="10"/>
        <v>1.4999999999999999E-2</v>
      </c>
      <c r="S13" s="33">
        <f t="shared" si="11"/>
        <v>1.125E-2</v>
      </c>
      <c r="T13" s="33">
        <f t="shared" si="12"/>
        <v>1.125E-2</v>
      </c>
    </row>
    <row r="14" spans="1:20" x14ac:dyDescent="0.25">
      <c r="G14" s="40">
        <v>11</v>
      </c>
      <c r="H14" s="44">
        <f t="shared" si="1"/>
        <v>1.41625</v>
      </c>
      <c r="I14" s="44">
        <f t="shared" si="0"/>
        <v>1.1000000000000001</v>
      </c>
      <c r="J14" s="33">
        <f t="shared" si="2"/>
        <v>0.55000000000000004</v>
      </c>
      <c r="K14" s="33">
        <f t="shared" si="3"/>
        <v>0.55000000000000004</v>
      </c>
      <c r="L14" s="33">
        <f t="shared" si="4"/>
        <v>0</v>
      </c>
      <c r="M14" s="44">
        <f t="shared" si="5"/>
        <v>0.27500000000000002</v>
      </c>
      <c r="N14" s="33">
        <f t="shared" si="6"/>
        <v>2.7500000000000004E-2</v>
      </c>
      <c r="O14" s="33">
        <f t="shared" si="7"/>
        <v>8.2500000000000004E-2</v>
      </c>
      <c r="P14" s="33">
        <f t="shared" si="8"/>
        <v>0.16500000000000001</v>
      </c>
      <c r="Q14" s="44">
        <f t="shared" si="9"/>
        <v>4.1250000000000002E-2</v>
      </c>
      <c r="R14" s="33">
        <f t="shared" si="10"/>
        <v>1.6500000000000001E-2</v>
      </c>
      <c r="S14" s="33">
        <f t="shared" si="11"/>
        <v>1.2375000000000001E-2</v>
      </c>
      <c r="T14" s="33">
        <f t="shared" si="12"/>
        <v>1.2375000000000001E-2</v>
      </c>
    </row>
    <row r="15" spans="1:20" x14ac:dyDescent="0.25">
      <c r="G15" s="40">
        <v>12</v>
      </c>
      <c r="H15" s="44">
        <f t="shared" si="1"/>
        <v>1.5450000000000002</v>
      </c>
      <c r="I15" s="44">
        <f t="shared" si="0"/>
        <v>1.2000000000000002</v>
      </c>
      <c r="J15" s="33">
        <f t="shared" si="2"/>
        <v>0.60000000000000009</v>
      </c>
      <c r="K15" s="33">
        <f t="shared" si="3"/>
        <v>0.60000000000000009</v>
      </c>
      <c r="L15" s="33">
        <f t="shared" si="4"/>
        <v>0</v>
      </c>
      <c r="M15" s="44">
        <f t="shared" si="5"/>
        <v>0.30000000000000004</v>
      </c>
      <c r="N15" s="33">
        <f t="shared" si="6"/>
        <v>3.0000000000000006E-2</v>
      </c>
      <c r="O15" s="33">
        <f t="shared" si="7"/>
        <v>9.0000000000000011E-2</v>
      </c>
      <c r="P15" s="33">
        <f t="shared" si="8"/>
        <v>0.18000000000000002</v>
      </c>
      <c r="Q15" s="44">
        <f t="shared" si="9"/>
        <v>4.5000000000000005E-2</v>
      </c>
      <c r="R15" s="33">
        <f t="shared" si="10"/>
        <v>1.8000000000000002E-2</v>
      </c>
      <c r="S15" s="33">
        <f t="shared" si="11"/>
        <v>1.3500000000000002E-2</v>
      </c>
      <c r="T15" s="33">
        <f t="shared" si="12"/>
        <v>1.3500000000000002E-2</v>
      </c>
    </row>
    <row r="16" spans="1:20" x14ac:dyDescent="0.25">
      <c r="G16" s="51">
        <v>13</v>
      </c>
      <c r="H16" s="49">
        <f t="shared" si="1"/>
        <v>1.6737500000000001</v>
      </c>
      <c r="I16" s="49">
        <f t="shared" si="0"/>
        <v>1.3</v>
      </c>
      <c r="J16" s="50">
        <f t="shared" si="2"/>
        <v>0.65</v>
      </c>
      <c r="K16" s="50">
        <f t="shared" si="3"/>
        <v>0.65</v>
      </c>
      <c r="L16" s="50">
        <f t="shared" si="4"/>
        <v>0</v>
      </c>
      <c r="M16" s="49">
        <f t="shared" si="5"/>
        <v>0.32500000000000001</v>
      </c>
      <c r="N16" s="50">
        <f t="shared" si="6"/>
        <v>3.2500000000000001E-2</v>
      </c>
      <c r="O16" s="50">
        <f t="shared" si="7"/>
        <v>9.7500000000000003E-2</v>
      </c>
      <c r="P16" s="50">
        <f t="shared" si="8"/>
        <v>0.19500000000000001</v>
      </c>
      <c r="Q16" s="49">
        <f t="shared" si="9"/>
        <v>4.8750000000000002E-2</v>
      </c>
      <c r="R16" s="50">
        <f t="shared" si="10"/>
        <v>1.9500000000000003E-2</v>
      </c>
      <c r="S16" s="50">
        <f t="shared" si="11"/>
        <v>1.4624999999999999E-2</v>
      </c>
      <c r="T16" s="50">
        <f t="shared" si="12"/>
        <v>1.4624999999999999E-2</v>
      </c>
    </row>
    <row r="17" spans="7:20" x14ac:dyDescent="0.25">
      <c r="G17" s="40">
        <v>14</v>
      </c>
      <c r="H17" s="44">
        <f t="shared" si="1"/>
        <v>1.8025000000000002</v>
      </c>
      <c r="I17" s="44">
        <f t="shared" si="0"/>
        <v>1.4000000000000001</v>
      </c>
      <c r="J17" s="33">
        <f t="shared" si="2"/>
        <v>0.70000000000000007</v>
      </c>
      <c r="K17" s="33">
        <f t="shared" si="3"/>
        <v>0.70000000000000007</v>
      </c>
      <c r="L17" s="33">
        <f t="shared" si="4"/>
        <v>0</v>
      </c>
      <c r="M17" s="44">
        <f t="shared" si="5"/>
        <v>0.35000000000000003</v>
      </c>
      <c r="N17" s="33">
        <f t="shared" si="6"/>
        <v>3.5000000000000003E-2</v>
      </c>
      <c r="O17" s="33">
        <f t="shared" si="7"/>
        <v>0.10500000000000001</v>
      </c>
      <c r="P17" s="33">
        <f t="shared" si="8"/>
        <v>0.21000000000000002</v>
      </c>
      <c r="Q17" s="44">
        <f t="shared" si="9"/>
        <v>5.2500000000000005E-2</v>
      </c>
      <c r="R17" s="33">
        <f t="shared" si="10"/>
        <v>2.1000000000000005E-2</v>
      </c>
      <c r="S17" s="33">
        <f t="shared" si="11"/>
        <v>1.575E-2</v>
      </c>
      <c r="T17" s="33">
        <f t="shared" si="12"/>
        <v>1.575E-2</v>
      </c>
    </row>
    <row r="18" spans="7:20" x14ac:dyDescent="0.25">
      <c r="G18" s="40">
        <v>15</v>
      </c>
      <c r="H18" s="44">
        <f t="shared" si="1"/>
        <v>1.9312499999999999</v>
      </c>
      <c r="I18" s="44">
        <f t="shared" si="0"/>
        <v>1.5</v>
      </c>
      <c r="J18" s="33">
        <f t="shared" si="2"/>
        <v>0.75</v>
      </c>
      <c r="K18" s="33">
        <f t="shared" si="3"/>
        <v>0.75</v>
      </c>
      <c r="L18" s="33">
        <f t="shared" si="4"/>
        <v>0</v>
      </c>
      <c r="M18" s="44">
        <f t="shared" si="5"/>
        <v>0.375</v>
      </c>
      <c r="N18" s="33">
        <f t="shared" si="6"/>
        <v>3.7500000000000006E-2</v>
      </c>
      <c r="O18" s="33">
        <f t="shared" si="7"/>
        <v>0.11249999999999999</v>
      </c>
      <c r="P18" s="33">
        <f t="shared" si="8"/>
        <v>0.22499999999999998</v>
      </c>
      <c r="Q18" s="44">
        <f t="shared" si="9"/>
        <v>5.6249999999999994E-2</v>
      </c>
      <c r="R18" s="33">
        <f t="shared" si="10"/>
        <v>2.2499999999999999E-2</v>
      </c>
      <c r="S18" s="33">
        <f t="shared" si="11"/>
        <v>1.6874999999999998E-2</v>
      </c>
      <c r="T18" s="33">
        <f t="shared" si="12"/>
        <v>1.6874999999999998E-2</v>
      </c>
    </row>
    <row r="19" spans="7:20" x14ac:dyDescent="0.25">
      <c r="G19" s="40">
        <v>16</v>
      </c>
      <c r="H19" s="44">
        <f t="shared" si="1"/>
        <v>2.06</v>
      </c>
      <c r="I19" s="44">
        <f t="shared" si="0"/>
        <v>1.6</v>
      </c>
      <c r="J19" s="33">
        <f t="shared" si="2"/>
        <v>0.8</v>
      </c>
      <c r="K19" s="33">
        <f t="shared" si="3"/>
        <v>0.8</v>
      </c>
      <c r="L19" s="33">
        <f t="shared" si="4"/>
        <v>0</v>
      </c>
      <c r="M19" s="44">
        <f t="shared" si="5"/>
        <v>0.4</v>
      </c>
      <c r="N19" s="33">
        <f t="shared" si="6"/>
        <v>4.0000000000000008E-2</v>
      </c>
      <c r="O19" s="33">
        <f t="shared" si="7"/>
        <v>0.12</v>
      </c>
      <c r="P19" s="33">
        <f t="shared" si="8"/>
        <v>0.24</v>
      </c>
      <c r="Q19" s="44">
        <f t="shared" si="9"/>
        <v>0.06</v>
      </c>
      <c r="R19" s="33">
        <f t="shared" si="10"/>
        <v>2.4E-2</v>
      </c>
      <c r="S19" s="33">
        <f t="shared" si="11"/>
        <v>1.7999999999999999E-2</v>
      </c>
      <c r="T19" s="33">
        <f t="shared" si="12"/>
        <v>1.7999999999999999E-2</v>
      </c>
    </row>
    <row r="20" spans="7:20" x14ac:dyDescent="0.25">
      <c r="G20" s="40">
        <v>17</v>
      </c>
      <c r="H20" s="44">
        <f t="shared" si="1"/>
        <v>2.1887500000000002</v>
      </c>
      <c r="I20" s="44">
        <f t="shared" si="0"/>
        <v>1.7000000000000002</v>
      </c>
      <c r="J20" s="33">
        <f t="shared" si="2"/>
        <v>0.85000000000000009</v>
      </c>
      <c r="K20" s="33">
        <f t="shared" si="3"/>
        <v>0.85000000000000009</v>
      </c>
      <c r="L20" s="33">
        <f t="shared" si="4"/>
        <v>0</v>
      </c>
      <c r="M20" s="44">
        <f t="shared" si="5"/>
        <v>0.42500000000000004</v>
      </c>
      <c r="N20" s="33">
        <f t="shared" si="6"/>
        <v>4.250000000000001E-2</v>
      </c>
      <c r="O20" s="33">
        <f t="shared" si="7"/>
        <v>0.1275</v>
      </c>
      <c r="P20" s="33">
        <f t="shared" si="8"/>
        <v>0.255</v>
      </c>
      <c r="Q20" s="44">
        <f t="shared" si="9"/>
        <v>6.3750000000000001E-2</v>
      </c>
      <c r="R20" s="33">
        <f t="shared" si="10"/>
        <v>2.5500000000000002E-2</v>
      </c>
      <c r="S20" s="33">
        <f t="shared" si="11"/>
        <v>1.9125E-2</v>
      </c>
      <c r="T20" s="33">
        <f t="shared" si="12"/>
        <v>1.9125E-2</v>
      </c>
    </row>
    <row r="21" spans="7:20" x14ac:dyDescent="0.25">
      <c r="G21">
        <v>18</v>
      </c>
      <c r="H21">
        <f t="shared" si="1"/>
        <v>2.3174999999999999</v>
      </c>
      <c r="I21">
        <f t="shared" si="0"/>
        <v>1.8</v>
      </c>
      <c r="J21">
        <f t="shared" si="2"/>
        <v>0.9</v>
      </c>
      <c r="K21">
        <f t="shared" si="3"/>
        <v>0.9</v>
      </c>
      <c r="L21">
        <f t="shared" si="4"/>
        <v>0</v>
      </c>
      <c r="M21">
        <f t="shared" si="5"/>
        <v>0.45</v>
      </c>
      <c r="N21">
        <f t="shared" si="6"/>
        <v>4.5000000000000005E-2</v>
      </c>
      <c r="O21">
        <f t="shared" si="7"/>
        <v>0.13500000000000001</v>
      </c>
      <c r="P21">
        <f t="shared" si="8"/>
        <v>0.27</v>
      </c>
      <c r="Q21">
        <f t="shared" si="9"/>
        <v>6.7500000000000004E-2</v>
      </c>
      <c r="R21">
        <f t="shared" si="10"/>
        <v>2.7000000000000003E-2</v>
      </c>
      <c r="S21">
        <f t="shared" si="11"/>
        <v>2.0250000000000001E-2</v>
      </c>
      <c r="T21">
        <f t="shared" si="12"/>
        <v>2.0250000000000001E-2</v>
      </c>
    </row>
    <row r="22" spans="7:20" x14ac:dyDescent="0.25">
      <c r="G22" s="40">
        <v>19</v>
      </c>
      <c r="H22" s="44">
        <f t="shared" si="1"/>
        <v>2.44625</v>
      </c>
      <c r="I22" s="44">
        <f t="shared" si="0"/>
        <v>1.9000000000000001</v>
      </c>
      <c r="J22" s="33">
        <f t="shared" si="2"/>
        <v>0.95000000000000007</v>
      </c>
      <c r="K22" s="33">
        <f t="shared" si="3"/>
        <v>0.95000000000000007</v>
      </c>
      <c r="L22" s="33">
        <f t="shared" si="4"/>
        <v>0</v>
      </c>
      <c r="M22" s="44">
        <f t="shared" si="5"/>
        <v>0.47500000000000003</v>
      </c>
      <c r="N22" s="33">
        <f t="shared" si="6"/>
        <v>4.7500000000000007E-2</v>
      </c>
      <c r="O22" s="33">
        <f t="shared" si="7"/>
        <v>0.14250000000000002</v>
      </c>
      <c r="P22" s="33">
        <f t="shared" si="8"/>
        <v>0.28500000000000003</v>
      </c>
      <c r="Q22" s="44">
        <f t="shared" si="9"/>
        <v>7.1250000000000008E-2</v>
      </c>
      <c r="R22" s="33">
        <f t="shared" si="10"/>
        <v>2.8500000000000004E-2</v>
      </c>
      <c r="S22" s="33">
        <f t="shared" si="11"/>
        <v>2.1375000000000002E-2</v>
      </c>
      <c r="T22" s="33">
        <f t="shared" si="12"/>
        <v>2.1375000000000002E-2</v>
      </c>
    </row>
    <row r="23" spans="7:20" x14ac:dyDescent="0.25">
      <c r="G23" s="41">
        <v>20</v>
      </c>
      <c r="H23" s="44">
        <f t="shared" si="1"/>
        <v>2.5750000000000002</v>
      </c>
      <c r="I23" s="44">
        <f t="shared" si="0"/>
        <v>2</v>
      </c>
      <c r="J23" s="33">
        <f t="shared" si="2"/>
        <v>1</v>
      </c>
      <c r="K23" s="33">
        <f t="shared" si="3"/>
        <v>1</v>
      </c>
      <c r="L23" s="33">
        <f t="shared" si="4"/>
        <v>0</v>
      </c>
      <c r="M23" s="44">
        <f t="shared" si="5"/>
        <v>0.5</v>
      </c>
      <c r="N23" s="33">
        <f t="shared" si="6"/>
        <v>0.05</v>
      </c>
      <c r="O23" s="33">
        <f t="shared" si="7"/>
        <v>0.15</v>
      </c>
      <c r="P23" s="33">
        <f t="shared" si="8"/>
        <v>0.3</v>
      </c>
      <c r="Q23" s="44">
        <f t="shared" si="9"/>
        <v>7.4999999999999997E-2</v>
      </c>
      <c r="R23" s="33">
        <f t="shared" si="10"/>
        <v>0.03</v>
      </c>
      <c r="S23" s="33">
        <f t="shared" si="11"/>
        <v>2.2499999999999999E-2</v>
      </c>
      <c r="T23" s="33">
        <f t="shared" si="12"/>
        <v>2.2499999999999999E-2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J28" sqref="J28"/>
    </sheetView>
  </sheetViews>
  <sheetFormatPr defaultRowHeight="15" x14ac:dyDescent="0.25"/>
  <cols>
    <col min="3" max="3" width="10.42578125" customWidth="1"/>
    <col min="9" max="9" width="10.7109375" bestFit="1" customWidth="1"/>
    <col min="10" max="10" width="12.28515625" bestFit="1" customWidth="1"/>
    <col min="11" max="11" width="12.42578125" bestFit="1" customWidth="1"/>
    <col min="12" max="12" width="12.28515625" bestFit="1" customWidth="1"/>
    <col min="13" max="13" width="10.7109375" bestFit="1" customWidth="1"/>
    <col min="14" max="14" width="12.28515625" bestFit="1" customWidth="1"/>
    <col min="15" max="15" width="12.42578125" bestFit="1" customWidth="1"/>
    <col min="16" max="16" width="12.28515625" bestFit="1" customWidth="1"/>
  </cols>
  <sheetData>
    <row r="1" spans="1:16" ht="16.5" thickBot="1" x14ac:dyDescent="0.3">
      <c r="A1" s="52" t="s">
        <v>305</v>
      </c>
      <c r="G1" s="40"/>
      <c r="H1" s="40"/>
      <c r="I1" s="40" t="s">
        <v>307</v>
      </c>
      <c r="J1" s="34"/>
      <c r="K1" s="34"/>
      <c r="L1" s="34"/>
      <c r="M1" s="40" t="s">
        <v>308</v>
      </c>
      <c r="N1" s="34"/>
      <c r="O1" s="34"/>
      <c r="P1" s="34"/>
    </row>
    <row r="2" spans="1:16" ht="30.75" thickBot="1" x14ac:dyDescent="0.3">
      <c r="A2" s="53" t="s">
        <v>306</v>
      </c>
      <c r="B2" s="54" t="s">
        <v>41</v>
      </c>
      <c r="C2" s="54" t="s">
        <v>154</v>
      </c>
      <c r="D2" s="54" t="s">
        <v>43</v>
      </c>
      <c r="G2" s="40" t="s">
        <v>49</v>
      </c>
      <c r="H2" s="40" t="s">
        <v>309</v>
      </c>
      <c r="I2" s="34" t="s">
        <v>311</v>
      </c>
      <c r="J2" s="34" t="s">
        <v>312</v>
      </c>
      <c r="K2" s="34" t="s">
        <v>313</v>
      </c>
      <c r="L2" s="34" t="s">
        <v>314</v>
      </c>
      <c r="M2" s="34" t="s">
        <v>315</v>
      </c>
      <c r="N2" s="34" t="s">
        <v>316</v>
      </c>
      <c r="O2" s="34" t="s">
        <v>317</v>
      </c>
      <c r="P2" s="34" t="s">
        <v>318</v>
      </c>
    </row>
    <row r="3" spans="1:16" ht="15.75" thickBot="1" x14ac:dyDescent="0.3">
      <c r="A3" s="55" t="s">
        <v>307</v>
      </c>
      <c r="B3" s="56">
        <v>0.7</v>
      </c>
      <c r="C3" s="56">
        <v>0.15</v>
      </c>
      <c r="D3" s="56">
        <v>0.15</v>
      </c>
      <c r="G3" s="40">
        <v>0</v>
      </c>
      <c r="H3" s="58">
        <f t="shared" ref="H3:H13" si="0">SUM(I3,M3)</f>
        <v>0</v>
      </c>
      <c r="I3" s="44">
        <f>G3*($A$7/100)</f>
        <v>0</v>
      </c>
      <c r="J3" s="33">
        <f>$I3*$B$3</f>
        <v>0</v>
      </c>
      <c r="K3" s="33">
        <f>$I3*$C$3</f>
        <v>0</v>
      </c>
      <c r="L3" s="33">
        <f>$I3*$D$3</f>
        <v>0</v>
      </c>
      <c r="M3" s="44">
        <f>G3*($A$7/100)</f>
        <v>0</v>
      </c>
      <c r="N3" s="33">
        <f t="shared" ref="N3:N13" si="1">$M3*$B$4</f>
        <v>0</v>
      </c>
      <c r="O3" s="33">
        <f t="shared" ref="O3:O13" si="2">$M3*$C$4</f>
        <v>0</v>
      </c>
      <c r="P3" s="33">
        <f>M3*$D$4</f>
        <v>0</v>
      </c>
    </row>
    <row r="4" spans="1:16" ht="15.75" thickBot="1" x14ac:dyDescent="0.3">
      <c r="A4" s="55" t="s">
        <v>308</v>
      </c>
      <c r="B4" s="56">
        <v>0.7</v>
      </c>
      <c r="C4" s="56">
        <v>0.15</v>
      </c>
      <c r="D4" s="56">
        <v>0.15</v>
      </c>
      <c r="G4" s="48">
        <v>1</v>
      </c>
      <c r="H4" s="50">
        <f t="shared" si="0"/>
        <v>1.8</v>
      </c>
      <c r="I4" s="49">
        <f t="shared" ref="I4:I13" si="3">G4*($A$7/100)</f>
        <v>0.9</v>
      </c>
      <c r="J4" s="50">
        <f t="shared" ref="J4:J13" si="4">$I4*$B$3</f>
        <v>0.63</v>
      </c>
      <c r="K4" s="50">
        <f t="shared" ref="K4:K13" si="5">$I4*$C$3</f>
        <v>0.13500000000000001</v>
      </c>
      <c r="L4" s="50">
        <f t="shared" ref="L4:L13" si="6">$I4*$D$3</f>
        <v>0.13500000000000001</v>
      </c>
      <c r="M4" s="49">
        <f t="shared" ref="M4:M13" si="7">G4*($A$7/100)</f>
        <v>0.9</v>
      </c>
      <c r="N4" s="50">
        <f t="shared" si="1"/>
        <v>0.63</v>
      </c>
      <c r="O4" s="50">
        <f t="shared" si="2"/>
        <v>0.13500000000000001</v>
      </c>
      <c r="P4" s="50">
        <f t="shared" ref="P4:P8" si="8">M4*$D$4</f>
        <v>0.13500000000000001</v>
      </c>
    </row>
    <row r="5" spans="1:16" x14ac:dyDescent="0.25">
      <c r="G5" s="40">
        <v>2</v>
      </c>
      <c r="H5" s="58">
        <f t="shared" si="0"/>
        <v>3.6</v>
      </c>
      <c r="I5" s="44">
        <f t="shared" si="3"/>
        <v>1.8</v>
      </c>
      <c r="J5" s="33">
        <f t="shared" si="4"/>
        <v>1.26</v>
      </c>
      <c r="K5" s="33">
        <f t="shared" si="5"/>
        <v>0.27</v>
      </c>
      <c r="L5" s="33">
        <f t="shared" si="6"/>
        <v>0.27</v>
      </c>
      <c r="M5" s="44">
        <f t="shared" si="7"/>
        <v>1.8</v>
      </c>
      <c r="N5" s="33">
        <f t="shared" si="1"/>
        <v>1.26</v>
      </c>
      <c r="O5" s="33">
        <f t="shared" si="2"/>
        <v>0.27</v>
      </c>
      <c r="P5" s="33">
        <f t="shared" si="8"/>
        <v>0.27</v>
      </c>
    </row>
    <row r="6" spans="1:16" ht="15.75" thickBot="1" x14ac:dyDescent="0.3">
      <c r="A6" t="s">
        <v>310</v>
      </c>
      <c r="G6" s="40">
        <v>3</v>
      </c>
      <c r="H6" s="58">
        <f t="shared" si="0"/>
        <v>5.4</v>
      </c>
      <c r="I6" s="44">
        <f t="shared" si="3"/>
        <v>2.7</v>
      </c>
      <c r="J6" s="33">
        <f t="shared" si="4"/>
        <v>1.89</v>
      </c>
      <c r="K6" s="33">
        <f t="shared" si="5"/>
        <v>0.40500000000000003</v>
      </c>
      <c r="L6" s="33">
        <f t="shared" si="6"/>
        <v>0.40500000000000003</v>
      </c>
      <c r="M6" s="44">
        <f t="shared" si="7"/>
        <v>2.7</v>
      </c>
      <c r="N6" s="33">
        <f t="shared" si="1"/>
        <v>1.89</v>
      </c>
      <c r="O6" s="33">
        <f t="shared" si="2"/>
        <v>0.40500000000000003</v>
      </c>
      <c r="P6" s="33">
        <f t="shared" si="8"/>
        <v>0.40500000000000003</v>
      </c>
    </row>
    <row r="7" spans="1:16" ht="15.75" thickBot="1" x14ac:dyDescent="0.3">
      <c r="A7" s="57">
        <f>EVInputs!B6</f>
        <v>90</v>
      </c>
      <c r="G7" s="40">
        <v>4</v>
      </c>
      <c r="H7" s="58">
        <f t="shared" si="0"/>
        <v>7.2</v>
      </c>
      <c r="I7" s="44">
        <f t="shared" si="3"/>
        <v>3.6</v>
      </c>
      <c r="J7" s="33">
        <f t="shared" si="4"/>
        <v>2.52</v>
      </c>
      <c r="K7" s="33">
        <f t="shared" si="5"/>
        <v>0.54</v>
      </c>
      <c r="L7" s="33">
        <f t="shared" si="6"/>
        <v>0.54</v>
      </c>
      <c r="M7" s="44">
        <f t="shared" si="7"/>
        <v>3.6</v>
      </c>
      <c r="N7" s="33">
        <f t="shared" si="1"/>
        <v>2.52</v>
      </c>
      <c r="O7" s="33">
        <f t="shared" si="2"/>
        <v>0.54</v>
      </c>
      <c r="P7" s="33">
        <f t="shared" si="8"/>
        <v>0.54</v>
      </c>
    </row>
    <row r="8" spans="1:16" x14ac:dyDescent="0.25">
      <c r="G8" s="51">
        <v>5</v>
      </c>
      <c r="H8" s="50">
        <f t="shared" si="0"/>
        <v>9</v>
      </c>
      <c r="I8" s="49">
        <f t="shared" si="3"/>
        <v>4.5</v>
      </c>
      <c r="J8" s="50">
        <f t="shared" si="4"/>
        <v>3.15</v>
      </c>
      <c r="K8" s="50">
        <f t="shared" si="5"/>
        <v>0.67499999999999993</v>
      </c>
      <c r="L8" s="50">
        <f t="shared" si="6"/>
        <v>0.67499999999999993</v>
      </c>
      <c r="M8" s="49">
        <f t="shared" si="7"/>
        <v>4.5</v>
      </c>
      <c r="N8" s="50">
        <f t="shared" si="1"/>
        <v>3.15</v>
      </c>
      <c r="O8" s="50">
        <f t="shared" si="2"/>
        <v>0.67499999999999993</v>
      </c>
      <c r="P8" s="50">
        <f t="shared" si="8"/>
        <v>0.67499999999999993</v>
      </c>
    </row>
    <row r="9" spans="1:16" x14ac:dyDescent="0.25">
      <c r="G9" s="40">
        <v>6</v>
      </c>
      <c r="H9" s="58">
        <f t="shared" si="0"/>
        <v>10.8</v>
      </c>
      <c r="I9" s="44">
        <f>G9*($A$7/100)</f>
        <v>5.4</v>
      </c>
      <c r="J9" s="33">
        <f t="shared" si="4"/>
        <v>3.78</v>
      </c>
      <c r="K9" s="33">
        <f t="shared" si="5"/>
        <v>0.81</v>
      </c>
      <c r="L9" s="33">
        <f t="shared" si="6"/>
        <v>0.81</v>
      </c>
      <c r="M9" s="44">
        <f t="shared" si="7"/>
        <v>5.4</v>
      </c>
      <c r="N9" s="33">
        <f t="shared" si="1"/>
        <v>3.78</v>
      </c>
      <c r="O9" s="33">
        <f t="shared" si="2"/>
        <v>0.81</v>
      </c>
      <c r="P9" s="33">
        <f>M9*$D$4</f>
        <v>0.81</v>
      </c>
    </row>
    <row r="10" spans="1:16" x14ac:dyDescent="0.25">
      <c r="G10">
        <v>7</v>
      </c>
      <c r="H10" s="58">
        <f t="shared" si="0"/>
        <v>12.6</v>
      </c>
      <c r="I10" s="44">
        <f t="shared" si="3"/>
        <v>6.3</v>
      </c>
      <c r="J10" s="33">
        <f t="shared" si="4"/>
        <v>4.4099999999999993</v>
      </c>
      <c r="K10" s="33">
        <f t="shared" si="5"/>
        <v>0.94499999999999995</v>
      </c>
      <c r="L10" s="33">
        <f t="shared" si="6"/>
        <v>0.94499999999999995</v>
      </c>
      <c r="M10" s="44">
        <f t="shared" si="7"/>
        <v>6.3</v>
      </c>
      <c r="N10" s="33">
        <f t="shared" si="1"/>
        <v>4.4099999999999993</v>
      </c>
      <c r="O10" s="33">
        <f t="shared" si="2"/>
        <v>0.94499999999999995</v>
      </c>
      <c r="P10" s="33">
        <f t="shared" ref="P10:P13" si="9">M10*$D$4</f>
        <v>0.94499999999999995</v>
      </c>
    </row>
    <row r="11" spans="1:16" x14ac:dyDescent="0.25">
      <c r="G11" s="40">
        <v>8</v>
      </c>
      <c r="H11" s="58">
        <f t="shared" si="0"/>
        <v>14.4</v>
      </c>
      <c r="I11" s="44">
        <f t="shared" si="3"/>
        <v>7.2</v>
      </c>
      <c r="J11" s="33">
        <f t="shared" si="4"/>
        <v>5.04</v>
      </c>
      <c r="K11" s="33">
        <f t="shared" si="5"/>
        <v>1.08</v>
      </c>
      <c r="L11" s="33">
        <f t="shared" si="6"/>
        <v>1.08</v>
      </c>
      <c r="M11" s="44">
        <f t="shared" si="7"/>
        <v>7.2</v>
      </c>
      <c r="N11" s="33">
        <f t="shared" si="1"/>
        <v>5.04</v>
      </c>
      <c r="O11" s="33">
        <f t="shared" si="2"/>
        <v>1.08</v>
      </c>
      <c r="P11" s="33">
        <f t="shared" si="9"/>
        <v>1.08</v>
      </c>
    </row>
    <row r="12" spans="1:16" x14ac:dyDescent="0.25">
      <c r="G12" s="40">
        <v>9</v>
      </c>
      <c r="H12" s="58">
        <f t="shared" si="0"/>
        <v>16.2</v>
      </c>
      <c r="I12" s="44">
        <f t="shared" si="3"/>
        <v>8.1</v>
      </c>
      <c r="J12" s="33">
        <f t="shared" si="4"/>
        <v>5.669999999999999</v>
      </c>
      <c r="K12" s="33">
        <f t="shared" si="5"/>
        <v>1.2149999999999999</v>
      </c>
      <c r="L12" s="33">
        <f t="shared" si="6"/>
        <v>1.2149999999999999</v>
      </c>
      <c r="M12" s="44">
        <f t="shared" si="7"/>
        <v>8.1</v>
      </c>
      <c r="N12" s="33">
        <f t="shared" si="1"/>
        <v>5.669999999999999</v>
      </c>
      <c r="O12" s="33">
        <f t="shared" si="2"/>
        <v>1.2149999999999999</v>
      </c>
      <c r="P12" s="33">
        <f t="shared" si="9"/>
        <v>1.2149999999999999</v>
      </c>
    </row>
    <row r="13" spans="1:16" x14ac:dyDescent="0.25">
      <c r="G13" s="51">
        <v>10</v>
      </c>
      <c r="H13" s="50">
        <f t="shared" si="0"/>
        <v>18</v>
      </c>
      <c r="I13" s="49">
        <f t="shared" si="3"/>
        <v>9</v>
      </c>
      <c r="J13" s="50">
        <f t="shared" si="4"/>
        <v>6.3</v>
      </c>
      <c r="K13" s="50">
        <f t="shared" si="5"/>
        <v>1.3499999999999999</v>
      </c>
      <c r="L13" s="50">
        <f t="shared" si="6"/>
        <v>1.3499999999999999</v>
      </c>
      <c r="M13" s="49">
        <f t="shared" si="7"/>
        <v>9</v>
      </c>
      <c r="N13" s="50">
        <f t="shared" si="1"/>
        <v>6.3</v>
      </c>
      <c r="O13" s="50">
        <f t="shared" si="2"/>
        <v>1.3499999999999999</v>
      </c>
      <c r="P13" s="50">
        <f t="shared" si="9"/>
        <v>1.3499999999999999</v>
      </c>
    </row>
    <row r="14" spans="1:16" x14ac:dyDescent="0.25">
      <c r="G14" s="40"/>
      <c r="H14" s="40"/>
      <c r="I14" s="44"/>
      <c r="J14" s="33"/>
      <c r="K14" s="33"/>
      <c r="L14" s="33"/>
      <c r="M14" s="44"/>
      <c r="N14" s="33"/>
      <c r="O14" s="33"/>
      <c r="P14" s="33"/>
    </row>
    <row r="15" spans="1:16" x14ac:dyDescent="0.25">
      <c r="G15" s="40"/>
      <c r="H15" s="40"/>
      <c r="I15" s="44"/>
      <c r="J15" s="33"/>
      <c r="K15" s="33"/>
      <c r="L15" s="33"/>
      <c r="M15" s="44"/>
      <c r="N15" s="33"/>
      <c r="O15" s="33"/>
      <c r="P15" s="33"/>
    </row>
    <row r="17" spans="7:16" x14ac:dyDescent="0.25">
      <c r="G17" s="40"/>
      <c r="H17" s="40"/>
      <c r="I17" s="44"/>
      <c r="J17" s="33"/>
      <c r="K17" s="33"/>
      <c r="L17" s="33"/>
      <c r="M17" s="44"/>
      <c r="N17" s="33"/>
      <c r="O17" s="33"/>
      <c r="P17" s="33"/>
    </row>
    <row r="18" spans="7:16" x14ac:dyDescent="0.25">
      <c r="G18" s="40"/>
      <c r="H18" s="40"/>
      <c r="I18" s="44"/>
      <c r="J18" s="33"/>
      <c r="K18" s="33"/>
      <c r="L18" s="33"/>
      <c r="M18" s="44"/>
      <c r="N18" s="33"/>
      <c r="O18" s="33"/>
      <c r="P18" s="33"/>
    </row>
    <row r="19" spans="7:16" x14ac:dyDescent="0.25">
      <c r="G19" s="40"/>
      <c r="H19" s="40"/>
      <c r="I19" s="44"/>
      <c r="J19" s="33"/>
      <c r="K19" s="33"/>
      <c r="L19" s="33"/>
      <c r="M19" s="44"/>
      <c r="N19" s="33"/>
      <c r="O19" s="33"/>
      <c r="P19" s="33"/>
    </row>
    <row r="20" spans="7:16" x14ac:dyDescent="0.25">
      <c r="G20" s="40"/>
      <c r="H20" s="40"/>
      <c r="I20" s="44"/>
      <c r="J20" s="33"/>
      <c r="K20" s="33"/>
      <c r="L20" s="33"/>
      <c r="M20" s="44"/>
      <c r="N20" s="33"/>
      <c r="O20" s="33"/>
      <c r="P20" s="33"/>
    </row>
    <row r="22" spans="7:16" x14ac:dyDescent="0.25">
      <c r="G22" s="40"/>
      <c r="H22" s="40"/>
      <c r="I22" s="44"/>
      <c r="J22" s="33"/>
      <c r="K22" s="33"/>
      <c r="L22" s="33"/>
      <c r="M22" s="44"/>
      <c r="N22" s="33"/>
      <c r="O22" s="33"/>
      <c r="P22" s="33"/>
    </row>
    <row r="23" spans="7:16" x14ac:dyDescent="0.25">
      <c r="G23" s="41"/>
      <c r="H23" s="41"/>
      <c r="I23" s="44"/>
      <c r="J23" s="33"/>
      <c r="K23" s="33"/>
      <c r="L23" s="33"/>
      <c r="M23" s="44"/>
      <c r="N23" s="33"/>
      <c r="O23" s="33"/>
      <c r="P23" s="3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46</vt:i4>
      </vt:variant>
    </vt:vector>
  </HeadingPairs>
  <TitlesOfParts>
    <vt:vector size="59" baseType="lpstr">
      <vt:lpstr>EVInputs</vt:lpstr>
      <vt:lpstr>Canopy</vt:lpstr>
      <vt:lpstr>Shrub</vt:lpstr>
      <vt:lpstr>Herb</vt:lpstr>
      <vt:lpstr>FineWood</vt:lpstr>
      <vt:lpstr>WesternLargeWood</vt:lpstr>
      <vt:lpstr>LLM</vt:lpstr>
      <vt:lpstr>GroundFuels</vt:lpstr>
      <vt:lpstr>EFs</vt:lpstr>
      <vt:lpstr>Loading_Charts</vt:lpstr>
      <vt:lpstr>SouthernLargeWood</vt:lpstr>
      <vt:lpstr>Stumps</vt:lpstr>
      <vt:lpstr>Piles</vt:lpstr>
      <vt:lpstr>FineWood!_Toc125797529</vt:lpstr>
      <vt:lpstr>FineWood!_Toc125797530</vt:lpstr>
      <vt:lpstr>FineWood!_Toc125797531</vt:lpstr>
      <vt:lpstr>FineWood!_Toc125797532</vt:lpstr>
      <vt:lpstr>FineWood!_Toc125797533</vt:lpstr>
      <vt:lpstr>FineWood!_Toc125797534</vt:lpstr>
      <vt:lpstr>FineWood!_Toc125797535</vt:lpstr>
      <vt:lpstr>FineWood!_Toc125797536</vt:lpstr>
      <vt:lpstr>FineWood!_Toc125797537</vt:lpstr>
      <vt:lpstr>FineWood!_Toc125797538</vt:lpstr>
      <vt:lpstr>FineWood!_Toc125797539</vt:lpstr>
      <vt:lpstr>FineWood!_Toc125797540</vt:lpstr>
      <vt:lpstr>FineWood!_Toc125797541</vt:lpstr>
      <vt:lpstr>FineWood!_Toc125797542</vt:lpstr>
      <vt:lpstr>FineWood!_Toc125797543</vt:lpstr>
      <vt:lpstr>FineWood!_Toc125797544</vt:lpstr>
      <vt:lpstr>FineWood!_Toc125797545</vt:lpstr>
      <vt:lpstr>FineWood!_Toc125797546</vt:lpstr>
      <vt:lpstr>FineWood!_Toc125797547</vt:lpstr>
      <vt:lpstr>FineWood!_Toc125797548</vt:lpstr>
      <vt:lpstr>FineWood!_Toc125797549</vt:lpstr>
      <vt:lpstr>FineWood!_Toc125797550</vt:lpstr>
      <vt:lpstr>FineWood!_Toc125797551</vt:lpstr>
      <vt:lpstr>FineWood!_Toc125797552</vt:lpstr>
      <vt:lpstr>FineWood!_Toc125797553</vt:lpstr>
      <vt:lpstr>FineWood!_Toc125797554</vt:lpstr>
      <vt:lpstr>FineWood!_Toc125797555</vt:lpstr>
      <vt:lpstr>FineWood!_Toc125797556</vt:lpstr>
      <vt:lpstr>FineWood!_Toc125797557</vt:lpstr>
      <vt:lpstr>FineWood!_Toc125797558</vt:lpstr>
      <vt:lpstr>FineWood!_Toc125797559</vt:lpstr>
      <vt:lpstr>FineWood!_Toc125797560</vt:lpstr>
      <vt:lpstr>FineWood!_Toc125797561</vt:lpstr>
      <vt:lpstr>FineWood!_Toc125797562</vt:lpstr>
      <vt:lpstr>FineWood!_Toc125797563</vt:lpstr>
      <vt:lpstr>FineWood!_Toc125797564</vt:lpstr>
      <vt:lpstr>FineWood!_Toc125797565</vt:lpstr>
      <vt:lpstr>FineWood!_Toc125797566</vt:lpstr>
      <vt:lpstr>FineWood!_Toc125797567</vt:lpstr>
      <vt:lpstr>FineWood!_Toc125797568</vt:lpstr>
      <vt:lpstr>Stumps!_Toc125797574</vt:lpstr>
      <vt:lpstr>Stumps!_Toc125797575</vt:lpstr>
      <vt:lpstr>Stumps!_Toc125797578</vt:lpstr>
      <vt:lpstr>Stumps!_Toc125797579</vt:lpstr>
      <vt:lpstr>Stumps!_Toc125797582</vt:lpstr>
      <vt:lpstr>Stumps!_Toc125797583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J. Prichard</dc:creator>
  <dc:description/>
  <cp:lastModifiedBy>uwtlocaladmin</cp:lastModifiedBy>
  <cp:revision>1</cp:revision>
  <dcterms:created xsi:type="dcterms:W3CDTF">2016-03-15T18:54:18Z</dcterms:created>
  <dcterms:modified xsi:type="dcterms:W3CDTF">2018-12-03T17:16:38Z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