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FSPMap\FuelLoadDists\DistFittingRProj\"/>
    </mc:Choice>
  </mc:AlternateContent>
  <bookViews>
    <workbookView xWindow="0" yWindow="0" windowWidth="17925" windowHeight="10470" tabRatio="990" firstSheet="2" activeTab="6"/>
  </bookViews>
  <sheets>
    <sheet name="EVInputs" sheetId="1" r:id="rId1"/>
    <sheet name="Canopy" sheetId="5" r:id="rId2"/>
    <sheet name="Shrub" sheetId="6" r:id="rId3"/>
    <sheet name="Herb" sheetId="7" r:id="rId4"/>
    <sheet name="FineWood" sheetId="8" r:id="rId5"/>
    <sheet name="WesternLargeWood" sheetId="10" r:id="rId6"/>
    <sheet name="CorrectedPM2.5" sheetId="17" r:id="rId7"/>
    <sheet name="LLM" sheetId="11" r:id="rId8"/>
    <sheet name="GroundFuels" sheetId="12" r:id="rId9"/>
    <sheet name="EFs" sheetId="15" r:id="rId10"/>
    <sheet name="Loading_Charts" sheetId="16" r:id="rId11"/>
    <sheet name="SouthernLargeWood" sheetId="9" r:id="rId12"/>
    <sheet name="Stumps" sheetId="13" r:id="rId13"/>
    <sheet name="Piles" sheetId="14" r:id="rId14"/>
  </sheets>
  <definedNames>
    <definedName name="_Toc125797529" localSheetId="4">FineWood!$A$19</definedName>
    <definedName name="_Toc125797530" localSheetId="4">FineWood!$B$19</definedName>
    <definedName name="_Toc125797531" localSheetId="4">FineWood!$C$19</definedName>
    <definedName name="_Toc125797532" localSheetId="4">FineWood!$D$19</definedName>
    <definedName name="_Toc125797533" localSheetId="4">FineWood!$A$20</definedName>
    <definedName name="_Toc125797534" localSheetId="4">FineWood!$B$20</definedName>
    <definedName name="_Toc125797535" localSheetId="4">FineWood!$C$20</definedName>
    <definedName name="_Toc125797536" localSheetId="4">FineWood!$D$20</definedName>
    <definedName name="_Toc125797537" localSheetId="4">FineWood!$A$21</definedName>
    <definedName name="_Toc125797538" localSheetId="4">FineWood!$B$21</definedName>
    <definedName name="_Toc125797539" localSheetId="4">FineWood!$C$21</definedName>
    <definedName name="_Toc125797540" localSheetId="4">FineWood!$D$21</definedName>
    <definedName name="_Toc125797541" localSheetId="4">FineWood!$A$22</definedName>
    <definedName name="_Toc125797542" localSheetId="4">FineWood!$B$22</definedName>
    <definedName name="_Toc125797543" localSheetId="4">FineWood!$C$22</definedName>
    <definedName name="_Toc125797544" localSheetId="4">FineWood!$D$22</definedName>
    <definedName name="_Toc125797545" localSheetId="4">SouthernLargeWood!$B$23</definedName>
    <definedName name="_Toc125797546" localSheetId="4">SouthernLargeWood!$C$23</definedName>
    <definedName name="_Toc125797547" localSheetId="4">SouthernLargeWood!$D$23</definedName>
    <definedName name="_Toc125797548" localSheetId="4">SouthernLargeWood!$E$23</definedName>
    <definedName name="_Toc125797549" localSheetId="4">SouthernLargeWood!$B$24</definedName>
    <definedName name="_Toc125797550" localSheetId="4">SouthernLargeWood!$C$24</definedName>
    <definedName name="_Toc125797551" localSheetId="4">SouthernLargeWood!$D$24</definedName>
    <definedName name="_Toc125797552" localSheetId="4">SouthernLargeWood!$E$24</definedName>
    <definedName name="_Toc125797553" localSheetId="4">SouthernLargeWood!$B$25</definedName>
    <definedName name="_Toc125797554" localSheetId="4">SouthernLargeWood!$C$25</definedName>
    <definedName name="_Toc125797555" localSheetId="4">SouthernLargeWood!$D$25</definedName>
    <definedName name="_Toc125797556" localSheetId="4">SouthernLargeWood!$E$25</definedName>
    <definedName name="_Toc125797557" localSheetId="4">SouthernLargeWood!$B$27</definedName>
    <definedName name="_Toc125797558" localSheetId="4">SouthernLargeWood!$C$27</definedName>
    <definedName name="_Toc125797559" localSheetId="4">SouthernLargeWood!$D$27</definedName>
    <definedName name="_Toc125797560" localSheetId="4">SouthernLargeWood!$E$27</definedName>
    <definedName name="_Toc125797561" localSheetId="4">SouthernLargeWood!$B$28</definedName>
    <definedName name="_Toc125797562" localSheetId="4">SouthernLargeWood!$C$28</definedName>
    <definedName name="_Toc125797563" localSheetId="4">SouthernLargeWood!$D$28</definedName>
    <definedName name="_Toc125797564" localSheetId="4">SouthernLargeWood!$E$28</definedName>
    <definedName name="_Toc125797565" localSheetId="4">SouthernLargeWood!$B$29</definedName>
    <definedName name="_Toc125797566" localSheetId="4">SouthernLargeWood!$C$29</definedName>
    <definedName name="_Toc125797567" localSheetId="4">SouthernLargeWood!$D$29</definedName>
    <definedName name="_Toc125797568" localSheetId="4">SouthernLargeWood!$E$29</definedName>
    <definedName name="_Toc125797570" localSheetId="12">Stumps!#REF!</definedName>
    <definedName name="_Toc125797571" localSheetId="12">Stumps!#REF!</definedName>
    <definedName name="_Toc125797572" localSheetId="12">Stumps!#REF!</definedName>
    <definedName name="_Toc125797574" localSheetId="12">Stumps!$G$2</definedName>
    <definedName name="_Toc125797575" localSheetId="12">Stumps!$H$2</definedName>
    <definedName name="_Toc125797576" localSheetId="12">Stumps!#REF!</definedName>
    <definedName name="_Toc125797578" localSheetId="12">Stumps!$G$3</definedName>
    <definedName name="_Toc125797579" localSheetId="12">Stumps!$H$3</definedName>
    <definedName name="_Toc125797580" localSheetId="12">Stumps!#REF!</definedName>
    <definedName name="_Toc125797582" localSheetId="12">Stumps!$G$4</definedName>
    <definedName name="_Toc125797583" localSheetId="12">Stumps!$H$4</definedName>
    <definedName name="_Toc125797584" localSheetId="12">Stumps!#REF!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4" i="12" l="1"/>
  <c r="D53" i="12"/>
  <c r="D52" i="12"/>
  <c r="D51" i="12"/>
  <c r="D50" i="12"/>
  <c r="D47" i="12"/>
  <c r="D46" i="12"/>
  <c r="D45" i="12"/>
  <c r="D44" i="12"/>
  <c r="D43" i="12"/>
  <c r="D40" i="12"/>
  <c r="D39" i="12"/>
  <c r="D38" i="12"/>
  <c r="D37" i="12"/>
  <c r="D36" i="12"/>
  <c r="D33" i="12"/>
  <c r="D32" i="12"/>
  <c r="D31" i="12"/>
  <c r="D30" i="12"/>
  <c r="D29" i="12"/>
  <c r="D26" i="12"/>
  <c r="D25" i="12"/>
  <c r="D24" i="12"/>
  <c r="D23" i="12"/>
  <c r="D22" i="12"/>
  <c r="D16" i="12"/>
  <c r="D17" i="12"/>
  <c r="D18" i="12"/>
  <c r="D19" i="12"/>
  <c r="D15" i="12"/>
  <c r="H92" i="10"/>
  <c r="H91" i="10"/>
  <c r="H90" i="10"/>
  <c r="H89" i="10"/>
  <c r="H88" i="10"/>
  <c r="H85" i="10"/>
  <c r="H84" i="10"/>
  <c r="H83" i="10"/>
  <c r="H82" i="10"/>
  <c r="H81" i="10"/>
  <c r="H78" i="10"/>
  <c r="H77" i="10"/>
  <c r="H76" i="10"/>
  <c r="H75" i="10"/>
  <c r="H74" i="10"/>
  <c r="H45" i="10"/>
  <c r="H44" i="10"/>
  <c r="H43" i="10"/>
  <c r="H42" i="10"/>
  <c r="H41" i="10"/>
  <c r="H38" i="10"/>
  <c r="H37" i="10"/>
  <c r="H36" i="10"/>
  <c r="H35" i="10"/>
  <c r="H34" i="10"/>
  <c r="H31" i="10"/>
  <c r="H30" i="10"/>
  <c r="H29" i="10"/>
  <c r="H28" i="10"/>
  <c r="H27" i="10"/>
  <c r="H24" i="10"/>
  <c r="H23" i="10"/>
  <c r="H22" i="10"/>
  <c r="H21" i="10"/>
  <c r="H20" i="10"/>
  <c r="H17" i="10"/>
  <c r="H16" i="10"/>
  <c r="H15" i="10"/>
  <c r="H14" i="10"/>
  <c r="H13" i="10"/>
  <c r="H7" i="10"/>
  <c r="H8" i="10"/>
  <c r="H9" i="10"/>
  <c r="H10" i="10"/>
  <c r="H6" i="10"/>
  <c r="F151" i="11"/>
  <c r="F150" i="11"/>
  <c r="F149" i="11"/>
  <c r="F148" i="11"/>
  <c r="F147" i="11"/>
  <c r="F144" i="11"/>
  <c r="F143" i="11"/>
  <c r="F142" i="11"/>
  <c r="F141" i="11"/>
  <c r="F140" i="11"/>
  <c r="F137" i="11"/>
  <c r="F136" i="11"/>
  <c r="F135" i="11"/>
  <c r="F134" i="11"/>
  <c r="F133" i="11"/>
  <c r="F130" i="11"/>
  <c r="F129" i="11"/>
  <c r="F128" i="11"/>
  <c r="F127" i="11"/>
  <c r="F126" i="11"/>
  <c r="F123" i="11"/>
  <c r="F122" i="11"/>
  <c r="F121" i="11"/>
  <c r="F120" i="11"/>
  <c r="F119" i="11"/>
  <c r="F113" i="11"/>
  <c r="F114" i="11"/>
  <c r="F115" i="11"/>
  <c r="F116" i="11"/>
  <c r="F112" i="11"/>
  <c r="K37" i="16" l="1"/>
  <c r="K38" i="16"/>
  <c r="K39" i="16"/>
  <c r="K40" i="16"/>
  <c r="K41" i="16"/>
  <c r="K42" i="16"/>
  <c r="K29" i="16"/>
  <c r="K30" i="16"/>
  <c r="K31" i="16"/>
  <c r="K32" i="16"/>
  <c r="K33" i="16"/>
  <c r="K34" i="16"/>
  <c r="G29" i="16"/>
  <c r="G30" i="16"/>
  <c r="G31" i="16"/>
  <c r="G32" i="16"/>
  <c r="G33" i="16"/>
  <c r="G34" i="16"/>
  <c r="G37" i="16"/>
  <c r="G38" i="16"/>
  <c r="G39" i="16"/>
  <c r="G40" i="16"/>
  <c r="G41" i="16"/>
  <c r="G42" i="16"/>
  <c r="G45" i="16"/>
  <c r="G46" i="16"/>
  <c r="G47" i="16"/>
  <c r="G48" i="16"/>
  <c r="G49" i="16"/>
  <c r="G50" i="16"/>
  <c r="K45" i="16"/>
  <c r="K46" i="16"/>
  <c r="K47" i="16"/>
  <c r="K48" i="16"/>
  <c r="K49" i="16"/>
  <c r="K50" i="16"/>
  <c r="I45" i="16"/>
  <c r="I46" i="16"/>
  <c r="I47" i="16"/>
  <c r="I48" i="16"/>
  <c r="I49" i="16"/>
  <c r="I50" i="16"/>
  <c r="I37" i="16"/>
  <c r="I38" i="16"/>
  <c r="I39" i="16"/>
  <c r="I40" i="16"/>
  <c r="I41" i="16"/>
  <c r="I42" i="16"/>
  <c r="G5" i="16"/>
  <c r="G6" i="16"/>
  <c r="G7" i="16"/>
  <c r="G8" i="16"/>
  <c r="G9" i="16"/>
  <c r="G10" i="16"/>
  <c r="G4" i="16"/>
  <c r="G13" i="16"/>
  <c r="G14" i="16"/>
  <c r="G15" i="16"/>
  <c r="G16" i="16"/>
  <c r="G17" i="16"/>
  <c r="G18" i="16"/>
  <c r="G12" i="16"/>
  <c r="G20" i="16"/>
  <c r="K21" i="16"/>
  <c r="K22" i="16"/>
  <c r="K23" i="16"/>
  <c r="K24" i="16"/>
  <c r="K25" i="16"/>
  <c r="K26" i="16"/>
  <c r="I21" i="16"/>
  <c r="I22" i="16"/>
  <c r="I23" i="16"/>
  <c r="I24" i="16"/>
  <c r="I25" i="16"/>
  <c r="I26" i="16"/>
  <c r="G21" i="16"/>
  <c r="G22" i="16"/>
  <c r="G23" i="16"/>
  <c r="G24" i="16"/>
  <c r="G25" i="16"/>
  <c r="G26" i="16"/>
  <c r="K13" i="16"/>
  <c r="K14" i="16"/>
  <c r="K15" i="16"/>
  <c r="K16" i="16"/>
  <c r="K17" i="16"/>
  <c r="K18" i="16"/>
  <c r="I13" i="16"/>
  <c r="I14" i="16"/>
  <c r="I15" i="16"/>
  <c r="I16" i="16"/>
  <c r="I17" i="16"/>
  <c r="I18" i="16"/>
  <c r="K5" i="16"/>
  <c r="K6" i="16"/>
  <c r="K7" i="16"/>
  <c r="K8" i="16"/>
  <c r="K9" i="16"/>
  <c r="K10" i="16"/>
  <c r="I5" i="16"/>
  <c r="I6" i="16"/>
  <c r="I7" i="16"/>
  <c r="I8" i="16"/>
  <c r="I9" i="16"/>
  <c r="I10" i="16"/>
  <c r="U10" i="15"/>
  <c r="U11" i="15"/>
  <c r="U12" i="15"/>
  <c r="U13" i="15"/>
  <c r="U14" i="15"/>
  <c r="U15" i="15"/>
  <c r="U26" i="15"/>
  <c r="U27" i="15"/>
  <c r="U28" i="15"/>
  <c r="U29" i="15"/>
  <c r="U30" i="15"/>
  <c r="U31" i="15"/>
  <c r="U18" i="15"/>
  <c r="U19" i="15"/>
  <c r="U20" i="15"/>
  <c r="U21" i="15"/>
  <c r="U22" i="15"/>
  <c r="U23" i="15"/>
  <c r="U34" i="15"/>
  <c r="U35" i="15"/>
  <c r="U36" i="15"/>
  <c r="U37" i="15"/>
  <c r="U38" i="15"/>
  <c r="U39" i="15"/>
  <c r="U42" i="15"/>
  <c r="U43" i="15"/>
  <c r="U44" i="15"/>
  <c r="U45" i="15"/>
  <c r="U46" i="15"/>
  <c r="U47" i="15"/>
  <c r="U50" i="15"/>
  <c r="U51" i="15"/>
  <c r="U52" i="15"/>
  <c r="U53" i="15"/>
  <c r="U54" i="15"/>
  <c r="U55" i="15"/>
  <c r="S50" i="15"/>
  <c r="S51" i="15"/>
  <c r="S52" i="15"/>
  <c r="S53" i="15"/>
  <c r="S54" i="15"/>
  <c r="S55" i="15"/>
  <c r="S42" i="15"/>
  <c r="S43" i="15"/>
  <c r="S44" i="15"/>
  <c r="S45" i="15"/>
  <c r="S46" i="15"/>
  <c r="S47" i="15"/>
  <c r="S34" i="15"/>
  <c r="S35" i="15"/>
  <c r="S36" i="15"/>
  <c r="S37" i="15"/>
  <c r="S38" i="15"/>
  <c r="S39" i="15"/>
  <c r="S26" i="15"/>
  <c r="S27" i="15"/>
  <c r="S28" i="15"/>
  <c r="S29" i="15"/>
  <c r="S30" i="15"/>
  <c r="S31" i="15"/>
  <c r="S18" i="15"/>
  <c r="S19" i="15"/>
  <c r="S20" i="15"/>
  <c r="S21" i="15"/>
  <c r="S22" i="15"/>
  <c r="S23" i="15"/>
  <c r="S10" i="15"/>
  <c r="S11" i="15"/>
  <c r="S12" i="15"/>
  <c r="S13" i="15"/>
  <c r="S14" i="15"/>
  <c r="S15" i="15"/>
  <c r="Q50" i="15"/>
  <c r="Q51" i="15"/>
  <c r="Q52" i="15"/>
  <c r="Q53" i="15"/>
  <c r="Q54" i="15"/>
  <c r="Q55" i="15"/>
  <c r="Q42" i="15"/>
  <c r="Q43" i="15"/>
  <c r="Q44" i="15"/>
  <c r="Q45" i="15"/>
  <c r="Q46" i="15"/>
  <c r="Q47" i="15"/>
  <c r="Q34" i="15"/>
  <c r="Q35" i="15"/>
  <c r="Q36" i="15"/>
  <c r="Q37" i="15"/>
  <c r="Q38" i="15"/>
  <c r="Q39" i="15"/>
  <c r="Q31" i="15"/>
  <c r="Q26" i="15"/>
  <c r="Q27" i="15"/>
  <c r="Q28" i="15"/>
  <c r="Q29" i="15"/>
  <c r="Q30" i="15"/>
  <c r="Q18" i="15"/>
  <c r="Q19" i="15"/>
  <c r="Q20" i="15"/>
  <c r="Q21" i="15"/>
  <c r="Q22" i="15"/>
  <c r="Q23" i="15"/>
  <c r="Q17" i="15"/>
  <c r="Q12" i="15"/>
  <c r="Q9" i="15"/>
  <c r="Q25" i="15"/>
  <c r="Q33" i="15"/>
  <c r="Q41" i="15"/>
  <c r="Q49" i="15"/>
  <c r="Q10" i="15"/>
  <c r="Q11" i="15"/>
  <c r="Q13" i="15"/>
  <c r="Q14" i="15"/>
  <c r="Q15" i="15"/>
  <c r="V55" i="12"/>
  <c r="D64" i="12"/>
  <c r="E64" i="12" s="1"/>
  <c r="F64" i="12" s="1"/>
  <c r="G64" i="12" s="1"/>
  <c r="K64" i="12"/>
  <c r="D65" i="12"/>
  <c r="E65" i="12" s="1"/>
  <c r="F65" i="12" s="1"/>
  <c r="G65" i="12" s="1"/>
  <c r="K65" i="12"/>
  <c r="D66" i="12"/>
  <c r="E66" i="12" s="1"/>
  <c r="F66" i="12" s="1"/>
  <c r="G66" i="12" s="1"/>
  <c r="K66" i="12"/>
  <c r="D67" i="12"/>
  <c r="E67" i="12" s="1"/>
  <c r="F67" i="12" s="1"/>
  <c r="G67" i="12" s="1"/>
  <c r="K67" i="12"/>
  <c r="D68" i="12"/>
  <c r="E68" i="12" s="1"/>
  <c r="F68" i="12" s="1"/>
  <c r="G68" i="12" s="1"/>
  <c r="K68" i="12"/>
  <c r="D69" i="12"/>
  <c r="E69" i="12" s="1"/>
  <c r="F69" i="12" s="1"/>
  <c r="G69" i="12" s="1"/>
  <c r="K69" i="12"/>
  <c r="D70" i="12"/>
  <c r="E70" i="12" s="1"/>
  <c r="F70" i="12" s="1"/>
  <c r="G70" i="12" s="1"/>
  <c r="K70" i="12"/>
  <c r="D71" i="12"/>
  <c r="E71" i="12" s="1"/>
  <c r="F71" i="12" s="1"/>
  <c r="G71" i="12" s="1"/>
  <c r="K71" i="12"/>
  <c r="D72" i="12"/>
  <c r="E72" i="12" s="1"/>
  <c r="F72" i="12" s="1"/>
  <c r="G72" i="12" s="1"/>
  <c r="K72" i="12"/>
  <c r="D73" i="12"/>
  <c r="E73" i="12" s="1"/>
  <c r="F73" i="12" s="1"/>
  <c r="G73" i="12" s="1"/>
  <c r="K73" i="12"/>
  <c r="D74" i="12"/>
  <c r="E74" i="12" s="1"/>
  <c r="F74" i="12" s="1"/>
  <c r="G74" i="12" s="1"/>
  <c r="K74" i="12"/>
  <c r="D75" i="12"/>
  <c r="E75" i="12" s="1"/>
  <c r="F75" i="12" s="1"/>
  <c r="G75" i="12" s="1"/>
  <c r="K75" i="12"/>
  <c r="D76" i="12"/>
  <c r="E76" i="12" s="1"/>
  <c r="F76" i="12" s="1"/>
  <c r="G76" i="12" s="1"/>
  <c r="K76" i="12"/>
  <c r="D77" i="12"/>
  <c r="E77" i="12" s="1"/>
  <c r="F77" i="12" s="1"/>
  <c r="G77" i="12" s="1"/>
  <c r="K77" i="12"/>
  <c r="D78" i="12"/>
  <c r="E78" i="12" s="1"/>
  <c r="F78" i="12" s="1"/>
  <c r="G78" i="12" s="1"/>
  <c r="K78" i="12"/>
  <c r="D79" i="12"/>
  <c r="E79" i="12" s="1"/>
  <c r="F79" i="12" s="1"/>
  <c r="G79" i="12" s="1"/>
  <c r="K79" i="12"/>
  <c r="D80" i="12"/>
  <c r="E80" i="12" s="1"/>
  <c r="F80" i="12" s="1"/>
  <c r="G80" i="12" s="1"/>
  <c r="K80" i="12"/>
  <c r="D81" i="12"/>
  <c r="E81" i="12" s="1"/>
  <c r="F81" i="12" s="1"/>
  <c r="G81" i="12" s="1"/>
  <c r="K81" i="12"/>
  <c r="D82" i="12"/>
  <c r="E82" i="12" s="1"/>
  <c r="F82" i="12" s="1"/>
  <c r="G82" i="12" s="1"/>
  <c r="K82" i="12"/>
  <c r="D83" i="12"/>
  <c r="E83" i="12" s="1"/>
  <c r="F83" i="12" s="1"/>
  <c r="G83" i="12" s="1"/>
  <c r="K83" i="12"/>
  <c r="D84" i="12"/>
  <c r="E84" i="12" s="1"/>
  <c r="F84" i="12" s="1"/>
  <c r="G84" i="12" s="1"/>
  <c r="K84" i="12"/>
  <c r="D85" i="12"/>
  <c r="E85" i="12" s="1"/>
  <c r="F85" i="12" s="1"/>
  <c r="G85" i="12" s="1"/>
  <c r="K85" i="12"/>
  <c r="D86" i="12"/>
  <c r="E86" i="12"/>
  <c r="F86" i="12" s="1"/>
  <c r="G86" i="12" s="1"/>
  <c r="K86" i="12"/>
  <c r="D87" i="12"/>
  <c r="E87" i="12"/>
  <c r="F87" i="12" s="1"/>
  <c r="G87" i="12" s="1"/>
  <c r="K87" i="12"/>
  <c r="D88" i="12"/>
  <c r="E88" i="12"/>
  <c r="F88" i="12" s="1"/>
  <c r="G88" i="12" s="1"/>
  <c r="K88" i="12"/>
  <c r="D89" i="12"/>
  <c r="E89" i="12"/>
  <c r="F89" i="12" s="1"/>
  <c r="G89" i="12" s="1"/>
  <c r="K89" i="12"/>
  <c r="D90" i="12"/>
  <c r="E90" i="12"/>
  <c r="F90" i="12" s="1"/>
  <c r="G90" i="12" s="1"/>
  <c r="K90" i="12"/>
  <c r="D91" i="12"/>
  <c r="E91" i="12"/>
  <c r="F91" i="12" s="1"/>
  <c r="G91" i="12" s="1"/>
  <c r="K91" i="12"/>
  <c r="D92" i="12"/>
  <c r="E92" i="12"/>
  <c r="F92" i="12" s="1"/>
  <c r="G92" i="12" s="1"/>
  <c r="K92" i="12"/>
  <c r="D93" i="12"/>
  <c r="E93" i="12"/>
  <c r="F93" i="12" s="1"/>
  <c r="G93" i="12" s="1"/>
  <c r="K93" i="12"/>
  <c r="D94" i="12"/>
  <c r="E94" i="12"/>
  <c r="F94" i="12" s="1"/>
  <c r="G94" i="12" s="1"/>
  <c r="K94" i="12"/>
  <c r="D95" i="12"/>
  <c r="E95" i="12"/>
  <c r="F95" i="12" s="1"/>
  <c r="G95" i="12" s="1"/>
  <c r="K95" i="12"/>
  <c r="D96" i="12"/>
  <c r="E96" i="12"/>
  <c r="F96" i="12" s="1"/>
  <c r="G96" i="12" s="1"/>
  <c r="K96" i="12"/>
  <c r="D97" i="12"/>
  <c r="E97" i="12"/>
  <c r="F97" i="12" s="1"/>
  <c r="G97" i="12" s="1"/>
  <c r="K97" i="12"/>
  <c r="D98" i="12"/>
  <c r="E98" i="12"/>
  <c r="F98" i="12" s="1"/>
  <c r="G98" i="12" s="1"/>
  <c r="K98" i="12"/>
  <c r="D99" i="12"/>
  <c r="E99" i="12"/>
  <c r="F99" i="12" s="1"/>
  <c r="G99" i="12" s="1"/>
  <c r="K99" i="12"/>
  <c r="D100" i="12"/>
  <c r="E100" i="12"/>
  <c r="F100" i="12" s="1"/>
  <c r="G100" i="12" s="1"/>
  <c r="K100" i="12"/>
  <c r="D101" i="12"/>
  <c r="E101" i="12"/>
  <c r="F101" i="12" s="1"/>
  <c r="G101" i="12" s="1"/>
  <c r="K101" i="12"/>
  <c r="D102" i="12"/>
  <c r="E102" i="12"/>
  <c r="F102" i="12" s="1"/>
  <c r="G102" i="12" s="1"/>
  <c r="K102" i="12"/>
  <c r="D103" i="12"/>
  <c r="E103" i="12"/>
  <c r="F103" i="12" s="1"/>
  <c r="G103" i="12" s="1"/>
  <c r="K103" i="12"/>
  <c r="D104" i="12"/>
  <c r="E104" i="12"/>
  <c r="F104" i="12" s="1"/>
  <c r="G104" i="12" s="1"/>
  <c r="K104" i="12"/>
  <c r="E16" i="12"/>
  <c r="F16" i="12" s="1"/>
  <c r="G16" i="12" s="1"/>
  <c r="I16" i="12" s="1"/>
  <c r="J16" i="12" s="1"/>
  <c r="K16" i="12"/>
  <c r="E17" i="12"/>
  <c r="F17" i="12" s="1"/>
  <c r="G17" i="12" s="1"/>
  <c r="I17" i="12" s="1"/>
  <c r="J17" i="12" s="1"/>
  <c r="K17" i="12"/>
  <c r="E18" i="12"/>
  <c r="F18" i="12" s="1"/>
  <c r="G18" i="12" s="1"/>
  <c r="I18" i="12" s="1"/>
  <c r="J18" i="12" s="1"/>
  <c r="K18" i="12"/>
  <c r="E19" i="12"/>
  <c r="F19" i="12" s="1"/>
  <c r="G19" i="12" s="1"/>
  <c r="I19" i="12" s="1"/>
  <c r="J19" i="12" s="1"/>
  <c r="K19" i="12"/>
  <c r="D20" i="12"/>
  <c r="E20" i="12"/>
  <c r="F20" i="12" s="1"/>
  <c r="G20" i="12" s="1"/>
  <c r="I20" i="12"/>
  <c r="J20" i="12"/>
  <c r="K20" i="12"/>
  <c r="D21" i="12"/>
  <c r="E21" i="12"/>
  <c r="F21" i="12" s="1"/>
  <c r="G21" i="12" s="1"/>
  <c r="I21" i="12" s="1"/>
  <c r="J21" i="12" s="1"/>
  <c r="K21" i="12"/>
  <c r="E22" i="12"/>
  <c r="F22" i="12" s="1"/>
  <c r="G22" i="12" s="1"/>
  <c r="I22" i="12" s="1"/>
  <c r="J22" i="12" s="1"/>
  <c r="K22" i="12"/>
  <c r="E23" i="12"/>
  <c r="F23" i="12"/>
  <c r="G23" i="12" s="1"/>
  <c r="I23" i="12" s="1"/>
  <c r="J23" i="12" s="1"/>
  <c r="K23" i="12"/>
  <c r="E24" i="12"/>
  <c r="F24" i="12" s="1"/>
  <c r="G24" i="12" s="1"/>
  <c r="I24" i="12" s="1"/>
  <c r="J24" i="12" s="1"/>
  <c r="K24" i="12"/>
  <c r="E25" i="12"/>
  <c r="F25" i="12"/>
  <c r="G25" i="12" s="1"/>
  <c r="I25" i="12" s="1"/>
  <c r="J25" i="12" s="1"/>
  <c r="K25" i="12"/>
  <c r="E26" i="12"/>
  <c r="F26" i="12" s="1"/>
  <c r="G26" i="12" s="1"/>
  <c r="I26" i="12"/>
  <c r="J26" i="12"/>
  <c r="K26" i="12"/>
  <c r="D27" i="12"/>
  <c r="E27" i="12"/>
  <c r="F27" i="12"/>
  <c r="G27" i="12" s="1"/>
  <c r="I27" i="12" s="1"/>
  <c r="J27" i="12" s="1"/>
  <c r="K27" i="12"/>
  <c r="L27" i="12" s="1"/>
  <c r="O27" i="12" s="1"/>
  <c r="R27" i="12" s="1"/>
  <c r="M27" i="12"/>
  <c r="P27" i="12" s="1"/>
  <c r="D28" i="12"/>
  <c r="E28" i="12"/>
  <c r="F28" i="12" s="1"/>
  <c r="G28" i="12" s="1"/>
  <c r="I28" i="12"/>
  <c r="J28" i="12"/>
  <c r="K28" i="12"/>
  <c r="L28" i="12" s="1"/>
  <c r="E29" i="12"/>
  <c r="F29" i="12"/>
  <c r="G29" i="12" s="1"/>
  <c r="I29" i="12" s="1"/>
  <c r="J29" i="12" s="1"/>
  <c r="K29" i="12"/>
  <c r="E30" i="12"/>
  <c r="F30" i="12" s="1"/>
  <c r="G30" i="12" s="1"/>
  <c r="I30" i="12" s="1"/>
  <c r="J30" i="12" s="1"/>
  <c r="K30" i="12"/>
  <c r="E31" i="12"/>
  <c r="F31" i="12" s="1"/>
  <c r="G31" i="12" s="1"/>
  <c r="I31" i="12" s="1"/>
  <c r="J31" i="12" s="1"/>
  <c r="K31" i="12"/>
  <c r="E32" i="12"/>
  <c r="F32" i="12" s="1"/>
  <c r="G32" i="12" s="1"/>
  <c r="I32" i="12" s="1"/>
  <c r="J32" i="12" s="1"/>
  <c r="K32" i="12"/>
  <c r="E33" i="12"/>
  <c r="F33" i="12" s="1"/>
  <c r="G33" i="12" s="1"/>
  <c r="I33" i="12" s="1"/>
  <c r="J33" i="12" s="1"/>
  <c r="K33" i="12"/>
  <c r="D34" i="12"/>
  <c r="E34" i="12"/>
  <c r="F34" i="12" s="1"/>
  <c r="G34" i="12" s="1"/>
  <c r="I34" i="12"/>
  <c r="J34" i="12" s="1"/>
  <c r="K34" i="12"/>
  <c r="D35" i="12"/>
  <c r="E35" i="12"/>
  <c r="F35" i="12"/>
  <c r="G35" i="12" s="1"/>
  <c r="I35" i="12" s="1"/>
  <c r="J35" i="12" s="1"/>
  <c r="K35" i="12"/>
  <c r="L35" i="12" s="1"/>
  <c r="O35" i="12" s="1"/>
  <c r="R35" i="12" s="1"/>
  <c r="E36" i="12"/>
  <c r="F36" i="12" s="1"/>
  <c r="G36" i="12" s="1"/>
  <c r="I36" i="12"/>
  <c r="J36" i="12"/>
  <c r="K36" i="12"/>
  <c r="E37" i="12"/>
  <c r="F37" i="12" s="1"/>
  <c r="G37" i="12" s="1"/>
  <c r="I37" i="12" s="1"/>
  <c r="J37" i="12" s="1"/>
  <c r="K37" i="12"/>
  <c r="E38" i="12"/>
  <c r="F38" i="12" s="1"/>
  <c r="G38" i="12" s="1"/>
  <c r="I38" i="12" s="1"/>
  <c r="J38" i="12" s="1"/>
  <c r="K38" i="12"/>
  <c r="E39" i="12"/>
  <c r="F39" i="12"/>
  <c r="G39" i="12" s="1"/>
  <c r="I39" i="12" s="1"/>
  <c r="J39" i="12" s="1"/>
  <c r="K39" i="12"/>
  <c r="E40" i="12"/>
  <c r="F40" i="12" s="1"/>
  <c r="G40" i="12" s="1"/>
  <c r="I40" i="12" s="1"/>
  <c r="J40" i="12" s="1"/>
  <c r="K40" i="12"/>
  <c r="D41" i="12"/>
  <c r="E41" i="12"/>
  <c r="F41" i="12"/>
  <c r="G41" i="12" s="1"/>
  <c r="I41" i="12" s="1"/>
  <c r="J41" i="12" s="1"/>
  <c r="K41" i="12"/>
  <c r="L41" i="12" s="1"/>
  <c r="O41" i="12" s="1"/>
  <c r="R41" i="12" s="1"/>
  <c r="D42" i="12"/>
  <c r="E42" i="12"/>
  <c r="F42" i="12" s="1"/>
  <c r="G42" i="12" s="1"/>
  <c r="I42" i="12"/>
  <c r="J42" i="12"/>
  <c r="K42" i="12"/>
  <c r="E43" i="12"/>
  <c r="F43" i="12"/>
  <c r="G43" i="12" s="1"/>
  <c r="I43" i="12" s="1"/>
  <c r="J43" i="12" s="1"/>
  <c r="K43" i="12"/>
  <c r="E44" i="12"/>
  <c r="F44" i="12" s="1"/>
  <c r="G44" i="12" s="1"/>
  <c r="I44" i="12"/>
  <c r="J44" i="12" s="1"/>
  <c r="K44" i="12"/>
  <c r="E45" i="12"/>
  <c r="F45" i="12"/>
  <c r="G45" i="12" s="1"/>
  <c r="I45" i="12" s="1"/>
  <c r="J45" i="12" s="1"/>
  <c r="K45" i="12"/>
  <c r="E46" i="12"/>
  <c r="F46" i="12" s="1"/>
  <c r="G46" i="12" s="1"/>
  <c r="I46" i="12" s="1"/>
  <c r="J46" i="12" s="1"/>
  <c r="K46" i="12"/>
  <c r="E47" i="12"/>
  <c r="F47" i="12" s="1"/>
  <c r="G47" i="12" s="1"/>
  <c r="I47" i="12" s="1"/>
  <c r="J47" i="12" s="1"/>
  <c r="K47" i="12"/>
  <c r="D48" i="12"/>
  <c r="E48" i="12"/>
  <c r="F48" i="12" s="1"/>
  <c r="G48" i="12" s="1"/>
  <c r="I48" i="12" s="1"/>
  <c r="J48" i="12" s="1"/>
  <c r="K48" i="12"/>
  <c r="D49" i="12"/>
  <c r="E49" i="12"/>
  <c r="F49" i="12"/>
  <c r="G49" i="12" s="1"/>
  <c r="I49" i="12" s="1"/>
  <c r="J49" i="12" s="1"/>
  <c r="K49" i="12"/>
  <c r="E50" i="12"/>
  <c r="F50" i="12"/>
  <c r="G50" i="12" s="1"/>
  <c r="I50" i="12" s="1"/>
  <c r="J50" i="12" s="1"/>
  <c r="K50" i="12"/>
  <c r="K51" i="12"/>
  <c r="E51" i="12"/>
  <c r="F51" i="12"/>
  <c r="G51" i="12" s="1"/>
  <c r="I51" i="12" s="1"/>
  <c r="J51" i="12" s="1"/>
  <c r="E52" i="12"/>
  <c r="F52" i="12"/>
  <c r="G52" i="12" s="1"/>
  <c r="I52" i="12"/>
  <c r="J52" i="12" s="1"/>
  <c r="K52" i="12"/>
  <c r="E53" i="12"/>
  <c r="F53" i="12"/>
  <c r="G53" i="12" s="1"/>
  <c r="I53" i="12"/>
  <c r="J53" i="12" s="1"/>
  <c r="K53" i="12"/>
  <c r="E54" i="12"/>
  <c r="F54" i="12"/>
  <c r="G54" i="12" s="1"/>
  <c r="I54" i="12" s="1"/>
  <c r="J54" i="12" s="1"/>
  <c r="K54" i="12"/>
  <c r="D55" i="12"/>
  <c r="E55" i="12"/>
  <c r="F55" i="12"/>
  <c r="G55" i="12" s="1"/>
  <c r="I55" i="12"/>
  <c r="J55" i="12"/>
  <c r="K55" i="12"/>
  <c r="D56" i="12"/>
  <c r="E56" i="12"/>
  <c r="F56" i="12"/>
  <c r="G56" i="12" s="1"/>
  <c r="I56" i="12"/>
  <c r="J56" i="12" s="1"/>
  <c r="K56" i="12"/>
  <c r="C90" i="12"/>
  <c r="G113" i="11"/>
  <c r="H113" i="11" s="1"/>
  <c r="J113" i="11" s="1"/>
  <c r="W113" i="11" s="1"/>
  <c r="F117" i="11"/>
  <c r="G117" i="11"/>
  <c r="H117" i="11" s="1"/>
  <c r="J117" i="11" s="1"/>
  <c r="W117" i="11" s="1"/>
  <c r="F118" i="11"/>
  <c r="G118" i="11"/>
  <c r="H118" i="11" s="1"/>
  <c r="J118" i="11" s="1"/>
  <c r="G119" i="11"/>
  <c r="H119" i="11" s="1"/>
  <c r="J119" i="11"/>
  <c r="K119" i="11" s="1"/>
  <c r="G121" i="11"/>
  <c r="H121" i="11" s="1"/>
  <c r="J121" i="11" s="1"/>
  <c r="G122" i="11"/>
  <c r="H122" i="11" s="1"/>
  <c r="J122" i="11" s="1"/>
  <c r="G123" i="11"/>
  <c r="H123" i="11" s="1"/>
  <c r="J123" i="11" s="1"/>
  <c r="F124" i="11"/>
  <c r="F125" i="11"/>
  <c r="G125" i="11" s="1"/>
  <c r="H125" i="11" s="1"/>
  <c r="J125" i="11" s="1"/>
  <c r="G126" i="11"/>
  <c r="H126" i="11" s="1"/>
  <c r="J126" i="11" s="1"/>
  <c r="W126" i="11" s="1"/>
  <c r="G127" i="11"/>
  <c r="H127" i="11" s="1"/>
  <c r="J127" i="11"/>
  <c r="K127" i="11" s="1"/>
  <c r="G129" i="11"/>
  <c r="H129" i="11" s="1"/>
  <c r="J129" i="11" s="1"/>
  <c r="W129" i="11"/>
  <c r="G130" i="11"/>
  <c r="H130" i="11" s="1"/>
  <c r="J130" i="11" s="1"/>
  <c r="F131" i="11"/>
  <c r="G131" i="11" s="1"/>
  <c r="H131" i="11" s="1"/>
  <c r="J131" i="11" s="1"/>
  <c r="F132" i="11"/>
  <c r="G133" i="11"/>
  <c r="H133" i="11" s="1"/>
  <c r="J133" i="11" s="1"/>
  <c r="G134" i="11"/>
  <c r="H134" i="11" s="1"/>
  <c r="J134" i="11" s="1"/>
  <c r="W134" i="11" s="1"/>
  <c r="G135" i="11"/>
  <c r="H135" i="11" s="1"/>
  <c r="J135" i="11" s="1"/>
  <c r="T135" i="11" s="1"/>
  <c r="G137" i="11"/>
  <c r="H137" i="11" s="1"/>
  <c r="J137" i="11" s="1"/>
  <c r="F138" i="11"/>
  <c r="G138" i="11"/>
  <c r="H138" i="11" s="1"/>
  <c r="J138" i="11" s="1"/>
  <c r="F139" i="11"/>
  <c r="G139" i="11" s="1"/>
  <c r="H139" i="11" s="1"/>
  <c r="J139" i="11" s="1"/>
  <c r="G141" i="11"/>
  <c r="H141" i="11"/>
  <c r="J141" i="11" s="1"/>
  <c r="W141" i="11" s="1"/>
  <c r="AE141" i="11" s="1"/>
  <c r="G142" i="11"/>
  <c r="H142" i="11" s="1"/>
  <c r="J142" i="11" s="1"/>
  <c r="W142" i="11" s="1"/>
  <c r="AE142" i="11" s="1"/>
  <c r="G143" i="11"/>
  <c r="H143" i="11" s="1"/>
  <c r="J143" i="11" s="1"/>
  <c r="G144" i="11"/>
  <c r="H144" i="11" s="1"/>
  <c r="J144" i="11" s="1"/>
  <c r="W144" i="11" s="1"/>
  <c r="F145" i="11"/>
  <c r="G145" i="11" s="1"/>
  <c r="H145" i="11" s="1"/>
  <c r="J145" i="11" s="1"/>
  <c r="W145" i="11" s="1"/>
  <c r="F146" i="11"/>
  <c r="G146" i="11"/>
  <c r="H146" i="11" s="1"/>
  <c r="J146" i="11" s="1"/>
  <c r="G147" i="11"/>
  <c r="H147" i="11" s="1"/>
  <c r="G148" i="11"/>
  <c r="H148" i="11" s="1"/>
  <c r="J148" i="11" s="1"/>
  <c r="K148" i="11" s="1"/>
  <c r="G149" i="11"/>
  <c r="H149" i="11" s="1"/>
  <c r="J149" i="11" s="1"/>
  <c r="W149" i="11" s="1"/>
  <c r="G150" i="11"/>
  <c r="H150" i="11" s="1"/>
  <c r="J150" i="11" s="1"/>
  <c r="G151" i="11"/>
  <c r="H151" i="11" s="1"/>
  <c r="F152" i="11"/>
  <c r="G152" i="11" s="1"/>
  <c r="H152" i="11" s="1"/>
  <c r="J152" i="11" s="1"/>
  <c r="F153" i="11"/>
  <c r="G153" i="11"/>
  <c r="H153" i="11" s="1"/>
  <c r="J153" i="11" s="1"/>
  <c r="T153" i="11" s="1"/>
  <c r="AD153" i="11" s="1"/>
  <c r="F76" i="11"/>
  <c r="F78" i="11"/>
  <c r="F84" i="11"/>
  <c r="E103" i="11"/>
  <c r="F103" i="11" s="1"/>
  <c r="E102" i="11"/>
  <c r="F102" i="11" s="1"/>
  <c r="E101" i="11"/>
  <c r="F101" i="11" s="1"/>
  <c r="E100" i="11"/>
  <c r="F100" i="11" s="1"/>
  <c r="E99" i="11"/>
  <c r="F99" i="11" s="1"/>
  <c r="E98" i="11"/>
  <c r="F98" i="11" s="1"/>
  <c r="E97" i="11"/>
  <c r="F97" i="11" s="1"/>
  <c r="E96" i="11"/>
  <c r="F96" i="11" s="1"/>
  <c r="E95" i="11"/>
  <c r="F95" i="11" s="1"/>
  <c r="E94" i="11"/>
  <c r="F94" i="11" s="1"/>
  <c r="E93" i="11"/>
  <c r="F93" i="11" s="1"/>
  <c r="E92" i="11"/>
  <c r="F92" i="11" s="1"/>
  <c r="E91" i="11"/>
  <c r="F91" i="11" s="1"/>
  <c r="E89" i="11"/>
  <c r="F89" i="11" s="1"/>
  <c r="E88" i="11"/>
  <c r="F88" i="11" s="1"/>
  <c r="E87" i="11"/>
  <c r="F87" i="11" s="1"/>
  <c r="E86" i="11"/>
  <c r="F86" i="11" s="1"/>
  <c r="E85" i="11"/>
  <c r="F85" i="11" s="1"/>
  <c r="E84" i="11"/>
  <c r="E83" i="11"/>
  <c r="F83" i="11" s="1"/>
  <c r="E82" i="11"/>
  <c r="F82" i="11" s="1"/>
  <c r="E81" i="11"/>
  <c r="F81" i="11" s="1"/>
  <c r="E80" i="11"/>
  <c r="F80" i="11" s="1"/>
  <c r="E79" i="11"/>
  <c r="F79" i="11" s="1"/>
  <c r="E78" i="11"/>
  <c r="E77" i="11"/>
  <c r="F77" i="11" s="1"/>
  <c r="E76" i="11"/>
  <c r="E75" i="11"/>
  <c r="F75" i="11" s="1"/>
  <c r="E74" i="11"/>
  <c r="F74" i="11" s="1"/>
  <c r="E73" i="11"/>
  <c r="F73" i="11" s="1"/>
  <c r="E72" i="11"/>
  <c r="F72" i="11" s="1"/>
  <c r="E71" i="11"/>
  <c r="F71" i="11" s="1"/>
  <c r="E70" i="11"/>
  <c r="F70" i="11" s="1"/>
  <c r="E69" i="11"/>
  <c r="F69" i="11" s="1"/>
  <c r="E68" i="11"/>
  <c r="F68" i="11" s="1"/>
  <c r="E67" i="11"/>
  <c r="F67" i="11" s="1"/>
  <c r="E66" i="11"/>
  <c r="F66" i="11" s="1"/>
  <c r="E65" i="11"/>
  <c r="F65" i="11" s="1"/>
  <c r="E64" i="11"/>
  <c r="F64" i="11" s="1"/>
  <c r="E63" i="11"/>
  <c r="F63" i="11" s="1"/>
  <c r="E6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F29" i="11" s="1"/>
  <c r="E30" i="11"/>
  <c r="F30" i="11" s="1"/>
  <c r="E31" i="11"/>
  <c r="E32" i="11"/>
  <c r="E33" i="11"/>
  <c r="E34" i="11"/>
  <c r="E35" i="11"/>
  <c r="E36" i="11"/>
  <c r="F36" i="11" s="1"/>
  <c r="G36" i="11" s="1"/>
  <c r="H36" i="11" s="1"/>
  <c r="E37" i="11"/>
  <c r="F37" i="11" s="1"/>
  <c r="G37" i="11" s="1"/>
  <c r="H37" i="11" s="1"/>
  <c r="J37" i="11" s="1"/>
  <c r="E38" i="11"/>
  <c r="E39" i="11"/>
  <c r="E40" i="11"/>
  <c r="E41" i="11"/>
  <c r="E42" i="11"/>
  <c r="E43" i="11"/>
  <c r="F43" i="11" s="1"/>
  <c r="G43" i="11" s="1"/>
  <c r="H43" i="11" s="1"/>
  <c r="J43" i="11" s="1"/>
  <c r="E44" i="11"/>
  <c r="F44" i="11" s="1"/>
  <c r="G44" i="11" s="1"/>
  <c r="H44" i="11" s="1"/>
  <c r="E45" i="11"/>
  <c r="E46" i="11"/>
  <c r="E47" i="11"/>
  <c r="E48" i="11"/>
  <c r="E49" i="11"/>
  <c r="E50" i="11"/>
  <c r="F50" i="11" s="1"/>
  <c r="G50" i="11" s="1"/>
  <c r="H50" i="11" s="1"/>
  <c r="J50" i="11" s="1"/>
  <c r="E51" i="11"/>
  <c r="F51" i="11" s="1"/>
  <c r="G51" i="11" s="1"/>
  <c r="H51" i="11" s="1"/>
  <c r="I51" i="11" s="1"/>
  <c r="E52" i="11"/>
  <c r="E53" i="11"/>
  <c r="F22" i="11"/>
  <c r="G22" i="11" s="1"/>
  <c r="H22" i="11" s="1"/>
  <c r="J22" i="11" s="1"/>
  <c r="F23" i="11"/>
  <c r="G23" i="11"/>
  <c r="H23" i="11" s="1"/>
  <c r="J23" i="11" s="1"/>
  <c r="F15" i="11"/>
  <c r="F16" i="11"/>
  <c r="G16" i="11" s="1"/>
  <c r="H16" i="11" s="1"/>
  <c r="J16" i="11" s="1"/>
  <c r="AU91" i="10"/>
  <c r="AX91" i="10" s="1"/>
  <c r="AV91" i="10"/>
  <c r="AW91" i="10"/>
  <c r="AU92" i="10"/>
  <c r="AV92" i="10"/>
  <c r="AW92" i="10"/>
  <c r="X85" i="10"/>
  <c r="Y85" i="10"/>
  <c r="AF85" i="10"/>
  <c r="AG85" i="10"/>
  <c r="AI85" i="10"/>
  <c r="AJ85" i="10"/>
  <c r="AL85" i="10"/>
  <c r="AM85" i="10"/>
  <c r="L91" i="10"/>
  <c r="M91" i="10" s="1"/>
  <c r="S91" i="10"/>
  <c r="T91" i="10"/>
  <c r="U91" i="10"/>
  <c r="T92" i="10"/>
  <c r="U92" i="10"/>
  <c r="T84" i="10"/>
  <c r="U84" i="10"/>
  <c r="S85" i="10"/>
  <c r="W85" i="10" s="1"/>
  <c r="T85" i="10"/>
  <c r="U85" i="10"/>
  <c r="T77" i="10"/>
  <c r="U77" i="10"/>
  <c r="L78" i="10"/>
  <c r="M78" i="10" s="1"/>
  <c r="T78" i="10"/>
  <c r="U78" i="10"/>
  <c r="L70" i="10"/>
  <c r="M70" i="10" s="1"/>
  <c r="S70" i="10"/>
  <c r="T70" i="10"/>
  <c r="U70" i="10"/>
  <c r="L71" i="10"/>
  <c r="M71" i="10"/>
  <c r="S71" i="10"/>
  <c r="T71" i="10"/>
  <c r="U71" i="10"/>
  <c r="L63" i="10"/>
  <c r="M63" i="10" s="1"/>
  <c r="S63" i="10"/>
  <c r="T63" i="10"/>
  <c r="U63" i="10"/>
  <c r="L64" i="10"/>
  <c r="M64" i="10" s="1"/>
  <c r="S64" i="10"/>
  <c r="T64" i="10"/>
  <c r="U64" i="10"/>
  <c r="L56" i="10"/>
  <c r="M56" i="10"/>
  <c r="S56" i="10"/>
  <c r="T56" i="10"/>
  <c r="U56" i="10"/>
  <c r="L57" i="10"/>
  <c r="M57" i="10" s="1"/>
  <c r="S57" i="10"/>
  <c r="T57" i="10"/>
  <c r="U57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S77" i="10" s="1"/>
  <c r="I78" i="10"/>
  <c r="S78" i="10" s="1"/>
  <c r="I79" i="10"/>
  <c r="I80" i="10"/>
  <c r="I81" i="10"/>
  <c r="I82" i="10"/>
  <c r="I83" i="10"/>
  <c r="I84" i="10"/>
  <c r="S84" i="10" s="1"/>
  <c r="I85" i="10"/>
  <c r="L85" i="10" s="1"/>
  <c r="M85" i="10" s="1"/>
  <c r="I86" i="10"/>
  <c r="I87" i="10"/>
  <c r="I88" i="10"/>
  <c r="I89" i="10"/>
  <c r="I90" i="10"/>
  <c r="I91" i="10"/>
  <c r="I92" i="10"/>
  <c r="L92" i="10" s="1"/>
  <c r="M92" i="10" s="1"/>
  <c r="I93" i="10"/>
  <c r="I94" i="10"/>
  <c r="AA7" i="10"/>
  <c r="AC7" i="10"/>
  <c r="AA8" i="10"/>
  <c r="AC8" i="10"/>
  <c r="AA9" i="10"/>
  <c r="AC9" i="10"/>
  <c r="AA10" i="10"/>
  <c r="AC10" i="10"/>
  <c r="AA11" i="10"/>
  <c r="AC11" i="10"/>
  <c r="AA12" i="10"/>
  <c r="AC12" i="10"/>
  <c r="AA13" i="10"/>
  <c r="AC13" i="10"/>
  <c r="AA14" i="10"/>
  <c r="AC14" i="10"/>
  <c r="AA15" i="10"/>
  <c r="AC15" i="10"/>
  <c r="AA16" i="10"/>
  <c r="AC16" i="10"/>
  <c r="AA17" i="10"/>
  <c r="AC17" i="10"/>
  <c r="AA18" i="10"/>
  <c r="AC18" i="10"/>
  <c r="AA19" i="10"/>
  <c r="AC19" i="10"/>
  <c r="AA20" i="10"/>
  <c r="AC20" i="10"/>
  <c r="AA21" i="10"/>
  <c r="AC21" i="10"/>
  <c r="AA22" i="10"/>
  <c r="AC22" i="10"/>
  <c r="AA23" i="10"/>
  <c r="AC23" i="10"/>
  <c r="AA24" i="10"/>
  <c r="AC24" i="10"/>
  <c r="AA25" i="10"/>
  <c r="AC25" i="10"/>
  <c r="AA26" i="10"/>
  <c r="AC26" i="10"/>
  <c r="AA27" i="10"/>
  <c r="AC27" i="10"/>
  <c r="AA28" i="10"/>
  <c r="AC28" i="10"/>
  <c r="AA29" i="10"/>
  <c r="AC29" i="10"/>
  <c r="AA30" i="10"/>
  <c r="AC30" i="10"/>
  <c r="AA31" i="10"/>
  <c r="AC31" i="10"/>
  <c r="AA32" i="10"/>
  <c r="AC32" i="10"/>
  <c r="AA33" i="10"/>
  <c r="AC33" i="10"/>
  <c r="AA34" i="10"/>
  <c r="AC34" i="10"/>
  <c r="AA35" i="10"/>
  <c r="AC35" i="10"/>
  <c r="AA36" i="10"/>
  <c r="AC36" i="10"/>
  <c r="AA37" i="10"/>
  <c r="AC37" i="10"/>
  <c r="AA38" i="10"/>
  <c r="AC38" i="10"/>
  <c r="AA39" i="10"/>
  <c r="AC39" i="10"/>
  <c r="AA40" i="10"/>
  <c r="AC40" i="10"/>
  <c r="AA41" i="10"/>
  <c r="AC41" i="10"/>
  <c r="AA42" i="10"/>
  <c r="AC42" i="10"/>
  <c r="AA43" i="10"/>
  <c r="AC43" i="10"/>
  <c r="AA44" i="10"/>
  <c r="AC44" i="10"/>
  <c r="AA45" i="10"/>
  <c r="AC45" i="10"/>
  <c r="AA46" i="10"/>
  <c r="AC46" i="10"/>
  <c r="AA47" i="10"/>
  <c r="AC47" i="10"/>
  <c r="T7" i="10"/>
  <c r="U7" i="10"/>
  <c r="T8" i="10"/>
  <c r="U8" i="10"/>
  <c r="T9" i="10"/>
  <c r="U9" i="10"/>
  <c r="T10" i="10"/>
  <c r="U10" i="10"/>
  <c r="T11" i="10"/>
  <c r="U11" i="10"/>
  <c r="T12" i="10"/>
  <c r="U12" i="10"/>
  <c r="T13" i="10"/>
  <c r="U13" i="10"/>
  <c r="T14" i="10"/>
  <c r="U14" i="10"/>
  <c r="T15" i="10"/>
  <c r="U15" i="10"/>
  <c r="T16" i="10"/>
  <c r="U16" i="10"/>
  <c r="T17" i="10"/>
  <c r="U17" i="10"/>
  <c r="T18" i="10"/>
  <c r="U18" i="10"/>
  <c r="T19" i="10"/>
  <c r="U19" i="10"/>
  <c r="T20" i="10"/>
  <c r="U20" i="10"/>
  <c r="T21" i="10"/>
  <c r="U21" i="10"/>
  <c r="T22" i="10"/>
  <c r="U22" i="10"/>
  <c r="T23" i="10"/>
  <c r="U23" i="10"/>
  <c r="T24" i="10"/>
  <c r="U24" i="10"/>
  <c r="T25" i="10"/>
  <c r="U25" i="10"/>
  <c r="T26" i="10"/>
  <c r="U26" i="10"/>
  <c r="T27" i="10"/>
  <c r="U27" i="10"/>
  <c r="T28" i="10"/>
  <c r="U28" i="10"/>
  <c r="T29" i="10"/>
  <c r="U29" i="10"/>
  <c r="T30" i="10"/>
  <c r="U30" i="10"/>
  <c r="T31" i="10"/>
  <c r="U31" i="10"/>
  <c r="T32" i="10"/>
  <c r="U32" i="10"/>
  <c r="T33" i="10"/>
  <c r="U33" i="10"/>
  <c r="T34" i="10"/>
  <c r="U34" i="10"/>
  <c r="T35" i="10"/>
  <c r="U35" i="10"/>
  <c r="T36" i="10"/>
  <c r="U36" i="10"/>
  <c r="T37" i="10"/>
  <c r="U37" i="10"/>
  <c r="T38" i="10"/>
  <c r="U38" i="10"/>
  <c r="T39" i="10"/>
  <c r="U39" i="10"/>
  <c r="T40" i="10"/>
  <c r="U40" i="10"/>
  <c r="T41" i="10"/>
  <c r="U41" i="10"/>
  <c r="T42" i="10"/>
  <c r="U42" i="10"/>
  <c r="T43" i="10"/>
  <c r="U43" i="10"/>
  <c r="T44" i="10"/>
  <c r="U44" i="10"/>
  <c r="T45" i="10"/>
  <c r="U45" i="10"/>
  <c r="T46" i="10"/>
  <c r="U46" i="10"/>
  <c r="T47" i="10"/>
  <c r="U47" i="10"/>
  <c r="S8" i="10"/>
  <c r="S11" i="10"/>
  <c r="S12" i="10"/>
  <c r="S18" i="10"/>
  <c r="S19" i="10"/>
  <c r="S20" i="10"/>
  <c r="S23" i="10"/>
  <c r="S25" i="10"/>
  <c r="S26" i="10"/>
  <c r="S30" i="10"/>
  <c r="S32" i="10"/>
  <c r="S33" i="10"/>
  <c r="S39" i="10"/>
  <c r="S40" i="10"/>
  <c r="S46" i="10"/>
  <c r="S47" i="10"/>
  <c r="M11" i="10"/>
  <c r="M12" i="10"/>
  <c r="M18" i="10"/>
  <c r="M19" i="10"/>
  <c r="M25" i="10"/>
  <c r="M26" i="10"/>
  <c r="M32" i="10"/>
  <c r="M33" i="10"/>
  <c r="M39" i="10"/>
  <c r="M40" i="10"/>
  <c r="M46" i="10"/>
  <c r="M47" i="10"/>
  <c r="L11" i="10"/>
  <c r="L12" i="10"/>
  <c r="L18" i="10"/>
  <c r="L19" i="10"/>
  <c r="L20" i="10"/>
  <c r="M20" i="10" s="1"/>
  <c r="L23" i="10"/>
  <c r="M23" i="10" s="1"/>
  <c r="L25" i="10"/>
  <c r="L26" i="10"/>
  <c r="L29" i="10"/>
  <c r="M29" i="10" s="1"/>
  <c r="L32" i="10"/>
  <c r="L33" i="10"/>
  <c r="L39" i="10"/>
  <c r="L40" i="10"/>
  <c r="L41" i="10"/>
  <c r="M41" i="10" s="1"/>
  <c r="L45" i="10"/>
  <c r="M45" i="10" s="1"/>
  <c r="L46" i="10"/>
  <c r="L47" i="10"/>
  <c r="L7" i="10"/>
  <c r="M7" i="10" s="1"/>
  <c r="I7" i="10"/>
  <c r="S7" i="10" s="1"/>
  <c r="I8" i="10"/>
  <c r="L8" i="10" s="1"/>
  <c r="M8" i="10" s="1"/>
  <c r="I9" i="10"/>
  <c r="S9" i="10" s="1"/>
  <c r="I10" i="10"/>
  <c r="S10" i="10" s="1"/>
  <c r="I11" i="10"/>
  <c r="I12" i="10"/>
  <c r="I13" i="10"/>
  <c r="S13" i="10" s="1"/>
  <c r="I14" i="10"/>
  <c r="L14" i="10" s="1"/>
  <c r="M14" i="10" s="1"/>
  <c r="I15" i="10"/>
  <c r="L15" i="10" s="1"/>
  <c r="M15" i="10" s="1"/>
  <c r="I16" i="10"/>
  <c r="S16" i="10" s="1"/>
  <c r="I17" i="10"/>
  <c r="S17" i="10" s="1"/>
  <c r="I18" i="10"/>
  <c r="I19" i="10"/>
  <c r="I20" i="10"/>
  <c r="I21" i="10"/>
  <c r="S21" i="10" s="1"/>
  <c r="I22" i="10"/>
  <c r="S22" i="10" s="1"/>
  <c r="I23" i="10"/>
  <c r="I24" i="10"/>
  <c r="S24" i="10" s="1"/>
  <c r="I25" i="10"/>
  <c r="I26" i="10"/>
  <c r="I27" i="10"/>
  <c r="S27" i="10" s="1"/>
  <c r="I28" i="10"/>
  <c r="S28" i="10" s="1"/>
  <c r="I29" i="10"/>
  <c r="S29" i="10" s="1"/>
  <c r="I30" i="10"/>
  <c r="L30" i="10" s="1"/>
  <c r="M30" i="10" s="1"/>
  <c r="I31" i="10"/>
  <c r="S31" i="10" s="1"/>
  <c r="I32" i="10"/>
  <c r="I33" i="10"/>
  <c r="I34" i="10"/>
  <c r="S34" i="10" s="1"/>
  <c r="I35" i="10"/>
  <c r="S35" i="10" s="1"/>
  <c r="I36" i="10"/>
  <c r="S36" i="10" s="1"/>
  <c r="I37" i="10"/>
  <c r="S37" i="10" s="1"/>
  <c r="I38" i="10"/>
  <c r="S38" i="10" s="1"/>
  <c r="I39" i="10"/>
  <c r="I40" i="10"/>
  <c r="I41" i="10"/>
  <c r="S41" i="10" s="1"/>
  <c r="I42" i="10"/>
  <c r="L42" i="10" s="1"/>
  <c r="M42" i="10" s="1"/>
  <c r="I43" i="10"/>
  <c r="L43" i="10" s="1"/>
  <c r="M43" i="10" s="1"/>
  <c r="I44" i="10"/>
  <c r="S44" i="10" s="1"/>
  <c r="I45" i="10"/>
  <c r="S45" i="10" s="1"/>
  <c r="I46" i="10"/>
  <c r="I47" i="10"/>
  <c r="L46" i="12" l="1"/>
  <c r="L44" i="12"/>
  <c r="M44" i="12" s="1"/>
  <c r="P44" i="12" s="1"/>
  <c r="L45" i="12"/>
  <c r="L43" i="12"/>
  <c r="L30" i="12"/>
  <c r="L29" i="12"/>
  <c r="L25" i="12"/>
  <c r="O25" i="12" s="1"/>
  <c r="R25" i="12" s="1"/>
  <c r="L19" i="12"/>
  <c r="O19" i="12" s="1"/>
  <c r="R19" i="12" s="1"/>
  <c r="S92" i="10"/>
  <c r="L84" i="10"/>
  <c r="M84" i="10" s="1"/>
  <c r="L77" i="10"/>
  <c r="M77" i="10" s="1"/>
  <c r="Z85" i="10"/>
  <c r="AE85" i="10"/>
  <c r="L24" i="10"/>
  <c r="M24" i="10" s="1"/>
  <c r="L44" i="10"/>
  <c r="M44" i="10" s="1"/>
  <c r="S42" i="10"/>
  <c r="S43" i="10"/>
  <c r="L38" i="10"/>
  <c r="M38" i="10" s="1"/>
  <c r="L34" i="10"/>
  <c r="M34" i="10" s="1"/>
  <c r="L37" i="10"/>
  <c r="M37" i="10" s="1"/>
  <c r="L36" i="10"/>
  <c r="M36" i="10" s="1"/>
  <c r="L35" i="10"/>
  <c r="M35" i="10" s="1"/>
  <c r="L28" i="10"/>
  <c r="M28" i="10" s="1"/>
  <c r="L31" i="10"/>
  <c r="M31" i="10" s="1"/>
  <c r="L27" i="10"/>
  <c r="M27" i="10" s="1"/>
  <c r="L22" i="10"/>
  <c r="M22" i="10" s="1"/>
  <c r="L21" i="10"/>
  <c r="M21" i="10" s="1"/>
  <c r="L17" i="10"/>
  <c r="M17" i="10" s="1"/>
  <c r="L13" i="10"/>
  <c r="M13" i="10" s="1"/>
  <c r="S15" i="10"/>
  <c r="L16" i="10"/>
  <c r="M16" i="10" s="1"/>
  <c r="S14" i="10"/>
  <c r="L10" i="10"/>
  <c r="M10" i="10" s="1"/>
  <c r="L9" i="10"/>
  <c r="M9" i="10" s="1"/>
  <c r="K152" i="11"/>
  <c r="Z152" i="11"/>
  <c r="Z139" i="11"/>
  <c r="T139" i="11"/>
  <c r="AD139" i="11" s="1"/>
  <c r="K139" i="11"/>
  <c r="W146" i="11"/>
  <c r="AE146" i="11" s="1"/>
  <c r="K146" i="11"/>
  <c r="Z146" i="11"/>
  <c r="Z131" i="11"/>
  <c r="K131" i="11"/>
  <c r="M131" i="11" s="1"/>
  <c r="T131" i="11"/>
  <c r="AD131" i="11" s="1"/>
  <c r="K150" i="11"/>
  <c r="M150" i="11" s="1"/>
  <c r="X150" i="11" s="1"/>
  <c r="Z150" i="11"/>
  <c r="I152" i="11"/>
  <c r="K141" i="11"/>
  <c r="M141" i="11" s="1"/>
  <c r="AA141" i="11" s="1"/>
  <c r="W148" i="11"/>
  <c r="AE148" i="11" s="1"/>
  <c r="J147" i="11"/>
  <c r="I147" i="11"/>
  <c r="W150" i="11"/>
  <c r="AE150" i="11" s="1"/>
  <c r="I148" i="11"/>
  <c r="I150" i="11"/>
  <c r="Z143" i="11"/>
  <c r="W143" i="11"/>
  <c r="AE143" i="11" s="1"/>
  <c r="Z142" i="11"/>
  <c r="Z141" i="11"/>
  <c r="I142" i="11"/>
  <c r="I141" i="11"/>
  <c r="K135" i="11"/>
  <c r="M135" i="11" s="1"/>
  <c r="T127" i="11"/>
  <c r="Z123" i="11"/>
  <c r="K123" i="11"/>
  <c r="M123" i="11" s="1"/>
  <c r="T123" i="11"/>
  <c r="AD123" i="11" s="1"/>
  <c r="H104" i="12"/>
  <c r="I104" i="12"/>
  <c r="J104" i="12" s="1"/>
  <c r="H100" i="12"/>
  <c r="I100" i="12"/>
  <c r="J100" i="12" s="1"/>
  <c r="H96" i="12"/>
  <c r="I96" i="12"/>
  <c r="J96" i="12" s="1"/>
  <c r="H92" i="12"/>
  <c r="I92" i="12"/>
  <c r="J92" i="12" s="1"/>
  <c r="H88" i="12"/>
  <c r="I88" i="12"/>
  <c r="J88" i="12" s="1"/>
  <c r="L85" i="12"/>
  <c r="H79" i="12"/>
  <c r="I79" i="12"/>
  <c r="J79" i="12" s="1"/>
  <c r="L77" i="12"/>
  <c r="H71" i="12"/>
  <c r="I71" i="12"/>
  <c r="J71" i="12" s="1"/>
  <c r="H66" i="12"/>
  <c r="I66" i="12"/>
  <c r="J66" i="12" s="1"/>
  <c r="H82" i="12"/>
  <c r="I82" i="12"/>
  <c r="J82" i="12" s="1"/>
  <c r="H101" i="12"/>
  <c r="I101" i="12"/>
  <c r="J101" i="12" s="1"/>
  <c r="H97" i="12"/>
  <c r="I97" i="12"/>
  <c r="J97" i="12" s="1"/>
  <c r="H93" i="12"/>
  <c r="I93" i="12"/>
  <c r="J93" i="12" s="1"/>
  <c r="H89" i="12"/>
  <c r="I89" i="12"/>
  <c r="J89" i="12" s="1"/>
  <c r="H85" i="12"/>
  <c r="I85" i="12"/>
  <c r="J85" i="12" s="1"/>
  <c r="L83" i="12"/>
  <c r="H77" i="12"/>
  <c r="I77" i="12"/>
  <c r="J77" i="12" s="1"/>
  <c r="H69" i="12"/>
  <c r="I69" i="12"/>
  <c r="J69" i="12" s="1"/>
  <c r="L67" i="12"/>
  <c r="L80" i="12"/>
  <c r="H80" i="12"/>
  <c r="I80" i="12"/>
  <c r="J80" i="12" s="1"/>
  <c r="H72" i="12"/>
  <c r="I72" i="12"/>
  <c r="J72" i="12" s="1"/>
  <c r="H102" i="12"/>
  <c r="I102" i="12"/>
  <c r="J102" i="12" s="1"/>
  <c r="H98" i="12"/>
  <c r="I98" i="12"/>
  <c r="J98" i="12" s="1"/>
  <c r="H94" i="12"/>
  <c r="I94" i="12"/>
  <c r="J94" i="12" s="1"/>
  <c r="L91" i="12"/>
  <c r="H90" i="12"/>
  <c r="I90" i="12"/>
  <c r="J90" i="12" s="1"/>
  <c r="H86" i="12"/>
  <c r="I86" i="12"/>
  <c r="J86" i="12" s="1"/>
  <c r="H83" i="12"/>
  <c r="I83" i="12"/>
  <c r="J83" i="12" s="1"/>
  <c r="L81" i="12"/>
  <c r="H75" i="12"/>
  <c r="I75" i="12"/>
  <c r="J75" i="12" s="1"/>
  <c r="H67" i="12"/>
  <c r="I67" i="12"/>
  <c r="J67" i="12" s="1"/>
  <c r="H65" i="12"/>
  <c r="I65" i="12"/>
  <c r="J65" i="12" s="1"/>
  <c r="H74" i="12"/>
  <c r="I74" i="12"/>
  <c r="J74" i="12" s="1"/>
  <c r="H78" i="12"/>
  <c r="I78" i="12"/>
  <c r="J78" i="12" s="1"/>
  <c r="L76" i="12"/>
  <c r="H70" i="12"/>
  <c r="I70" i="12"/>
  <c r="J70" i="12" s="1"/>
  <c r="L68" i="12"/>
  <c r="H103" i="12"/>
  <c r="I103" i="12"/>
  <c r="J103" i="12" s="1"/>
  <c r="L100" i="12"/>
  <c r="H99" i="12"/>
  <c r="I99" i="12"/>
  <c r="J99" i="12" s="1"/>
  <c r="L96" i="12"/>
  <c r="H95" i="12"/>
  <c r="I95" i="12"/>
  <c r="J95" i="12" s="1"/>
  <c r="L92" i="12"/>
  <c r="H91" i="12"/>
  <c r="I91" i="12"/>
  <c r="J91" i="12" s="1"/>
  <c r="L88" i="12"/>
  <c r="H87" i="12"/>
  <c r="I87" i="12"/>
  <c r="J87" i="12" s="1"/>
  <c r="H81" i="12"/>
  <c r="I81" i="12"/>
  <c r="J81" i="12" s="1"/>
  <c r="H73" i="12"/>
  <c r="I73" i="12"/>
  <c r="J73" i="12" s="1"/>
  <c r="L71" i="12"/>
  <c r="L64" i="12"/>
  <c r="L72" i="12"/>
  <c r="H84" i="12"/>
  <c r="I84" i="12"/>
  <c r="J84" i="12" s="1"/>
  <c r="H76" i="12"/>
  <c r="I76" i="12"/>
  <c r="J76" i="12" s="1"/>
  <c r="H68" i="12"/>
  <c r="I68" i="12"/>
  <c r="J68" i="12" s="1"/>
  <c r="L66" i="12"/>
  <c r="H64" i="12"/>
  <c r="I64" i="12"/>
  <c r="J64" i="12" s="1"/>
  <c r="H56" i="12"/>
  <c r="L55" i="12"/>
  <c r="H54" i="12"/>
  <c r="L53" i="12"/>
  <c r="H52" i="12"/>
  <c r="L42" i="12"/>
  <c r="M41" i="12"/>
  <c r="P41" i="12" s="1"/>
  <c r="L39" i="12"/>
  <c r="H35" i="12"/>
  <c r="N27" i="12"/>
  <c r="Q27" i="12" s="1"/>
  <c r="L26" i="12"/>
  <c r="M25" i="12"/>
  <c r="P25" i="12" s="1"/>
  <c r="L23" i="12"/>
  <c r="H19" i="12"/>
  <c r="N44" i="12"/>
  <c r="Q44" i="12" s="1"/>
  <c r="M46" i="12"/>
  <c r="P46" i="12" s="1"/>
  <c r="N46" i="12"/>
  <c r="Q46" i="12" s="1"/>
  <c r="O46" i="12"/>
  <c r="R46" i="12" s="1"/>
  <c r="H39" i="12"/>
  <c r="M30" i="12"/>
  <c r="P30" i="12" s="1"/>
  <c r="N30" i="12"/>
  <c r="Q30" i="12" s="1"/>
  <c r="O30" i="12"/>
  <c r="R30" i="12" s="1"/>
  <c r="H23" i="12"/>
  <c r="H51" i="12"/>
  <c r="L50" i="12"/>
  <c r="L48" i="12"/>
  <c r="H41" i="12"/>
  <c r="L32" i="12"/>
  <c r="H25" i="12"/>
  <c r="L16" i="12"/>
  <c r="S27" i="12"/>
  <c r="L56" i="12"/>
  <c r="H55" i="12"/>
  <c r="L54" i="12"/>
  <c r="H53" i="12"/>
  <c r="L52" i="12"/>
  <c r="L51" i="12"/>
  <c r="L47" i="12"/>
  <c r="H43" i="12"/>
  <c r="N35" i="12"/>
  <c r="Q35" i="12" s="1"/>
  <c r="L34" i="12"/>
  <c r="L31" i="12"/>
  <c r="H27" i="12"/>
  <c r="N19" i="12"/>
  <c r="Q19" i="12" s="1"/>
  <c r="L18" i="12"/>
  <c r="H37" i="12"/>
  <c r="M28" i="12"/>
  <c r="P28" i="12" s="1"/>
  <c r="N28" i="12"/>
  <c r="Q28" i="12" s="1"/>
  <c r="O28" i="12"/>
  <c r="R28" i="12" s="1"/>
  <c r="H21" i="12"/>
  <c r="L49" i="12"/>
  <c r="H45" i="12"/>
  <c r="L36" i="12"/>
  <c r="M35" i="12"/>
  <c r="P35" i="12" s="1"/>
  <c r="L33" i="12"/>
  <c r="H29" i="12"/>
  <c r="L20" i="12"/>
  <c r="M19" i="12"/>
  <c r="P19" i="12" s="1"/>
  <c r="L17" i="12"/>
  <c r="H47" i="12"/>
  <c r="L38" i="12"/>
  <c r="H31" i="12"/>
  <c r="L22" i="12"/>
  <c r="H50" i="12"/>
  <c r="H49" i="12"/>
  <c r="N41" i="12"/>
  <c r="Q41" i="12" s="1"/>
  <c r="L40" i="12"/>
  <c r="L37" i="12"/>
  <c r="H33" i="12"/>
  <c r="N25" i="12"/>
  <c r="Q25" i="12" s="1"/>
  <c r="L24" i="12"/>
  <c r="L21" i="12"/>
  <c r="H17" i="12"/>
  <c r="H48" i="12"/>
  <c r="H46" i="12"/>
  <c r="H44" i="12"/>
  <c r="H42" i="12"/>
  <c r="H40" i="12"/>
  <c r="H38" i="12"/>
  <c r="H36" i="12"/>
  <c r="H34" i="12"/>
  <c r="H32" i="12"/>
  <c r="H30" i="12"/>
  <c r="H28" i="12"/>
  <c r="H26" i="12"/>
  <c r="H24" i="12"/>
  <c r="H22" i="12"/>
  <c r="H20" i="12"/>
  <c r="H18" i="12"/>
  <c r="H16" i="12"/>
  <c r="AE144" i="11"/>
  <c r="Z133" i="11"/>
  <c r="T133" i="11"/>
  <c r="K133" i="11"/>
  <c r="W133" i="11"/>
  <c r="Z118" i="11"/>
  <c r="K118" i="11"/>
  <c r="T118" i="11"/>
  <c r="W118" i="11"/>
  <c r="AD135" i="11"/>
  <c r="O148" i="11"/>
  <c r="M148" i="11"/>
  <c r="P148" i="11" s="1"/>
  <c r="O152" i="11"/>
  <c r="M152" i="11"/>
  <c r="J151" i="11"/>
  <c r="I151" i="11"/>
  <c r="AE145" i="11"/>
  <c r="AE134" i="11"/>
  <c r="M119" i="11"/>
  <c r="O119" i="11"/>
  <c r="AE149" i="11"/>
  <c r="Z149" i="11"/>
  <c r="K149" i="11"/>
  <c r="T141" i="11"/>
  <c r="M127" i="11"/>
  <c r="O127" i="11"/>
  <c r="Z126" i="11"/>
  <c r="K126" i="11"/>
  <c r="T126" i="11"/>
  <c r="I125" i="11"/>
  <c r="W121" i="11"/>
  <c r="Z153" i="11"/>
  <c r="W152" i="11"/>
  <c r="T150" i="11"/>
  <c r="I149" i="11"/>
  <c r="Z148" i="11"/>
  <c r="G140" i="11"/>
  <c r="H140" i="11" s="1"/>
  <c r="J140" i="11" s="1"/>
  <c r="Z127" i="11"/>
  <c r="W127" i="11"/>
  <c r="P127" i="11"/>
  <c r="T149" i="11"/>
  <c r="Z134" i="11"/>
  <c r="K134" i="11"/>
  <c r="T134" i="11"/>
  <c r="I133" i="11"/>
  <c r="AE129" i="11"/>
  <c r="G120" i="11"/>
  <c r="H120" i="11" s="1"/>
  <c r="J120" i="11" s="1"/>
  <c r="P152" i="11"/>
  <c r="T152" i="11"/>
  <c r="W153" i="11"/>
  <c r="T147" i="11"/>
  <c r="I146" i="11"/>
  <c r="Z145" i="11"/>
  <c r="K145" i="11"/>
  <c r="K142" i="11"/>
  <c r="T142" i="11"/>
  <c r="W137" i="11"/>
  <c r="G128" i="11"/>
  <c r="H128" i="11" s="1"/>
  <c r="J128" i="11" s="1"/>
  <c r="W125" i="11"/>
  <c r="AE117" i="11"/>
  <c r="T148" i="11"/>
  <c r="Z135" i="11"/>
  <c r="W135" i="11"/>
  <c r="Z122" i="11"/>
  <c r="T122" i="11"/>
  <c r="W122" i="11"/>
  <c r="K122" i="11"/>
  <c r="Z121" i="11"/>
  <c r="K121" i="11"/>
  <c r="T121" i="11"/>
  <c r="K153" i="11"/>
  <c r="T146" i="11"/>
  <c r="I145" i="11"/>
  <c r="Z144" i="11"/>
  <c r="K144" i="11"/>
  <c r="I143" i="11"/>
  <c r="Z130" i="11"/>
  <c r="T130" i="11"/>
  <c r="W130" i="11"/>
  <c r="K130" i="11"/>
  <c r="Z129" i="11"/>
  <c r="K129" i="11"/>
  <c r="T129" i="11"/>
  <c r="I124" i="11"/>
  <c r="G124" i="11"/>
  <c r="H124" i="11" s="1"/>
  <c r="J124" i="11" s="1"/>
  <c r="T119" i="11"/>
  <c r="I153" i="11"/>
  <c r="T145" i="11"/>
  <c r="I144" i="11"/>
  <c r="K143" i="11"/>
  <c r="T143" i="11"/>
  <c r="O141" i="11"/>
  <c r="P141" i="11" s="1"/>
  <c r="M139" i="11"/>
  <c r="O139" i="11"/>
  <c r="G136" i="11"/>
  <c r="H136" i="11" s="1"/>
  <c r="J136" i="11" s="1"/>
  <c r="AE126" i="11"/>
  <c r="T144" i="11"/>
  <c r="Z138" i="11"/>
  <c r="T138" i="11"/>
  <c r="W138" i="11"/>
  <c r="K138" i="11"/>
  <c r="Z137" i="11"/>
  <c r="K137" i="11"/>
  <c r="T137" i="11"/>
  <c r="G132" i="11"/>
  <c r="H132" i="11" s="1"/>
  <c r="J132" i="11" s="1"/>
  <c r="AD127" i="11"/>
  <c r="Z125" i="11"/>
  <c r="T125" i="11"/>
  <c r="K125" i="11"/>
  <c r="Z119" i="11"/>
  <c r="W119" i="11"/>
  <c r="I135" i="11"/>
  <c r="I127" i="11"/>
  <c r="I119" i="11"/>
  <c r="I117" i="11"/>
  <c r="I137" i="11"/>
  <c r="I129" i="11"/>
  <c r="I121" i="11"/>
  <c r="G114" i="11"/>
  <c r="H114" i="11" s="1"/>
  <c r="J114" i="11" s="1"/>
  <c r="W139" i="11"/>
  <c r="I138" i="11"/>
  <c r="W131" i="11"/>
  <c r="I130" i="11"/>
  <c r="W123" i="11"/>
  <c r="I122" i="11"/>
  <c r="I139" i="11"/>
  <c r="I131" i="11"/>
  <c r="I123" i="11"/>
  <c r="G115" i="11"/>
  <c r="H115" i="11" s="1"/>
  <c r="J115" i="11" s="1"/>
  <c r="AE113" i="11"/>
  <c r="G116" i="11"/>
  <c r="H116" i="11" s="1"/>
  <c r="J116" i="11" s="1"/>
  <c r="P139" i="11"/>
  <c r="I134" i="11"/>
  <c r="I126" i="11"/>
  <c r="I118" i="11"/>
  <c r="Z117" i="11"/>
  <c r="T117" i="11"/>
  <c r="K117" i="11"/>
  <c r="Z113" i="11"/>
  <c r="T113" i="11"/>
  <c r="K113" i="11"/>
  <c r="I113" i="11"/>
  <c r="Z50" i="11"/>
  <c r="T50" i="11"/>
  <c r="K50" i="11"/>
  <c r="W50" i="11"/>
  <c r="J51" i="11"/>
  <c r="I50" i="11"/>
  <c r="I44" i="11"/>
  <c r="J44" i="11"/>
  <c r="Z43" i="11"/>
  <c r="T43" i="11"/>
  <c r="K43" i="11"/>
  <c r="W43" i="11"/>
  <c r="I43" i="11"/>
  <c r="I36" i="11"/>
  <c r="J36" i="11"/>
  <c r="K37" i="11"/>
  <c r="T37" i="11"/>
  <c r="W37" i="11"/>
  <c r="Z37" i="11"/>
  <c r="I37" i="11"/>
  <c r="I23" i="11"/>
  <c r="G30" i="11"/>
  <c r="H30" i="11" s="1"/>
  <c r="J30" i="11" s="1"/>
  <c r="G29" i="11"/>
  <c r="H29" i="11" s="1"/>
  <c r="J29" i="11" s="1"/>
  <c r="I29" i="11"/>
  <c r="K23" i="11"/>
  <c r="W23" i="11"/>
  <c r="Z23" i="11"/>
  <c r="T23" i="11"/>
  <c r="T22" i="11"/>
  <c r="Z22" i="11"/>
  <c r="K22" i="11"/>
  <c r="W22" i="11"/>
  <c r="I22" i="11"/>
  <c r="G15" i="11"/>
  <c r="H15" i="11" s="1"/>
  <c r="J15" i="11" s="1"/>
  <c r="I15" i="11"/>
  <c r="T16" i="11"/>
  <c r="K16" i="11"/>
  <c r="W16" i="11"/>
  <c r="Z16" i="11"/>
  <c r="I16" i="11"/>
  <c r="AX92" i="10"/>
  <c r="AK85" i="10"/>
  <c r="AH85" i="10"/>
  <c r="G28" i="16"/>
  <c r="G36" i="16"/>
  <c r="G44" i="16"/>
  <c r="I12" i="16"/>
  <c r="K12" i="16"/>
  <c r="I20" i="16"/>
  <c r="K20" i="16"/>
  <c r="I28" i="16"/>
  <c r="K28" i="16"/>
  <c r="I29" i="16"/>
  <c r="I30" i="16"/>
  <c r="I33" i="16"/>
  <c r="I34" i="16"/>
  <c r="I36" i="16"/>
  <c r="K36" i="16"/>
  <c r="I44" i="16"/>
  <c r="K44" i="16"/>
  <c r="I4" i="16"/>
  <c r="K4" i="16"/>
  <c r="O43" i="12" l="1"/>
  <c r="R43" i="12" s="1"/>
  <c r="M43" i="12"/>
  <c r="P43" i="12" s="1"/>
  <c r="O44" i="12"/>
  <c r="R44" i="12" s="1"/>
  <c r="N43" i="12"/>
  <c r="Q43" i="12" s="1"/>
  <c r="U43" i="12" s="1"/>
  <c r="O45" i="12"/>
  <c r="R45" i="12" s="1"/>
  <c r="M45" i="12"/>
  <c r="P45" i="12" s="1"/>
  <c r="S45" i="12" s="1"/>
  <c r="N45" i="12"/>
  <c r="Q45" i="12" s="1"/>
  <c r="O29" i="12"/>
  <c r="R29" i="12" s="1"/>
  <c r="M29" i="12"/>
  <c r="P29" i="12" s="1"/>
  <c r="N29" i="12"/>
  <c r="Q29" i="12" s="1"/>
  <c r="AB85" i="10"/>
  <c r="AO85" i="10"/>
  <c r="AV85" i="10" s="1"/>
  <c r="AA85" i="10"/>
  <c r="AN85" i="10"/>
  <c r="AU85" i="10" s="1"/>
  <c r="AC85" i="10"/>
  <c r="AP85" i="10"/>
  <c r="AW85" i="10" s="1"/>
  <c r="O150" i="11"/>
  <c r="P150" i="11" s="1"/>
  <c r="U150" i="11"/>
  <c r="O135" i="11"/>
  <c r="P135" i="11" s="1"/>
  <c r="P119" i="11"/>
  <c r="I114" i="11"/>
  <c r="X141" i="11"/>
  <c r="O131" i="11"/>
  <c r="AA150" i="11"/>
  <c r="U141" i="11"/>
  <c r="O123" i="11"/>
  <c r="V123" i="11" s="1"/>
  <c r="I115" i="11"/>
  <c r="O146" i="11"/>
  <c r="M146" i="11"/>
  <c r="K147" i="11"/>
  <c r="W147" i="11"/>
  <c r="AE147" i="11" s="1"/>
  <c r="Z147" i="11"/>
  <c r="I140" i="11"/>
  <c r="I116" i="11"/>
  <c r="M96" i="12"/>
  <c r="P96" i="12" s="1"/>
  <c r="N96" i="12"/>
  <c r="Q96" i="12" s="1"/>
  <c r="O96" i="12"/>
  <c r="R96" i="12" s="1"/>
  <c r="M81" i="12"/>
  <c r="P81" i="12" s="1"/>
  <c r="N81" i="12"/>
  <c r="Q81" i="12" s="1"/>
  <c r="O81" i="12"/>
  <c r="R81" i="12" s="1"/>
  <c r="M91" i="12"/>
  <c r="P91" i="12" s="1"/>
  <c r="N91" i="12"/>
  <c r="Q91" i="12" s="1"/>
  <c r="O91" i="12"/>
  <c r="R91" i="12" s="1"/>
  <c r="M80" i="12"/>
  <c r="P80" i="12" s="1"/>
  <c r="N80" i="12"/>
  <c r="Q80" i="12" s="1"/>
  <c r="O80" i="12"/>
  <c r="R80" i="12" s="1"/>
  <c r="M83" i="12"/>
  <c r="P83" i="12" s="1"/>
  <c r="N83" i="12"/>
  <c r="Q83" i="12" s="1"/>
  <c r="O83" i="12"/>
  <c r="R83" i="12" s="1"/>
  <c r="L93" i="12"/>
  <c r="M64" i="12"/>
  <c r="P64" i="12" s="1"/>
  <c r="N64" i="12"/>
  <c r="Q64" i="12" s="1"/>
  <c r="O64" i="12"/>
  <c r="R64" i="12" s="1"/>
  <c r="L103" i="12"/>
  <c r="L65" i="12"/>
  <c r="L94" i="12"/>
  <c r="M68" i="12"/>
  <c r="P68" i="12" s="1"/>
  <c r="N68" i="12"/>
  <c r="Q68" i="12" s="1"/>
  <c r="U19" i="12" s="1"/>
  <c r="O68" i="12"/>
  <c r="R68" i="12" s="1"/>
  <c r="V19" i="12" s="1"/>
  <c r="M77" i="12"/>
  <c r="P77" i="12" s="1"/>
  <c r="N77" i="12"/>
  <c r="Q77" i="12" s="1"/>
  <c r="O77" i="12"/>
  <c r="R77" i="12" s="1"/>
  <c r="M88" i="12"/>
  <c r="P88" i="12" s="1"/>
  <c r="N88" i="12"/>
  <c r="Q88" i="12" s="1"/>
  <c r="O88" i="12"/>
  <c r="R88" i="12" s="1"/>
  <c r="M67" i="12"/>
  <c r="P67" i="12" s="1"/>
  <c r="N67" i="12"/>
  <c r="Q67" i="12" s="1"/>
  <c r="O67" i="12"/>
  <c r="R67" i="12" s="1"/>
  <c r="M100" i="12"/>
  <c r="P100" i="12" s="1"/>
  <c r="N100" i="12"/>
  <c r="Q100" i="12" s="1"/>
  <c r="O100" i="12"/>
  <c r="R100" i="12" s="1"/>
  <c r="L95" i="12"/>
  <c r="L86" i="12"/>
  <c r="L97" i="12"/>
  <c r="L102" i="12"/>
  <c r="L74" i="12"/>
  <c r="M85" i="12"/>
  <c r="P85" i="12" s="1"/>
  <c r="N85" i="12"/>
  <c r="Q85" i="12" s="1"/>
  <c r="O85" i="12"/>
  <c r="R85" i="12" s="1"/>
  <c r="L98" i="12"/>
  <c r="L69" i="12"/>
  <c r="V28" i="12"/>
  <c r="L82" i="12"/>
  <c r="L79" i="12"/>
  <c r="M92" i="12"/>
  <c r="P92" i="12" s="1"/>
  <c r="N92" i="12"/>
  <c r="Q92" i="12" s="1"/>
  <c r="O92" i="12"/>
  <c r="R92" i="12" s="1"/>
  <c r="V43" i="12" s="1"/>
  <c r="L84" i="12"/>
  <c r="L73" i="12"/>
  <c r="L87" i="12"/>
  <c r="L78" i="12"/>
  <c r="L75" i="12"/>
  <c r="L89" i="12"/>
  <c r="M66" i="12"/>
  <c r="P66" i="12" s="1"/>
  <c r="N66" i="12"/>
  <c r="Q66" i="12" s="1"/>
  <c r="O66" i="12"/>
  <c r="R66" i="12" s="1"/>
  <c r="M72" i="12"/>
  <c r="P72" i="12" s="1"/>
  <c r="N72" i="12"/>
  <c r="Q72" i="12" s="1"/>
  <c r="O72" i="12"/>
  <c r="R72" i="12" s="1"/>
  <c r="M71" i="12"/>
  <c r="P71" i="12" s="1"/>
  <c r="N71" i="12"/>
  <c r="Q71" i="12" s="1"/>
  <c r="O71" i="12"/>
  <c r="R71" i="12" s="1"/>
  <c r="M76" i="12"/>
  <c r="P76" i="12" s="1"/>
  <c r="N76" i="12"/>
  <c r="Q76" i="12" s="1"/>
  <c r="U27" i="12" s="1"/>
  <c r="O76" i="12"/>
  <c r="R76" i="12" s="1"/>
  <c r="V27" i="12" s="1"/>
  <c r="L70" i="12"/>
  <c r="U28" i="12"/>
  <c r="L104" i="12"/>
  <c r="L99" i="12"/>
  <c r="L90" i="12"/>
  <c r="L101" i="12"/>
  <c r="O21" i="12"/>
  <c r="R21" i="12" s="1"/>
  <c r="M21" i="12"/>
  <c r="P21" i="12" s="1"/>
  <c r="N21" i="12"/>
  <c r="Q21" i="12" s="1"/>
  <c r="O55" i="12"/>
  <c r="R55" i="12" s="1"/>
  <c r="M55" i="12"/>
  <c r="P55" i="12" s="1"/>
  <c r="N55" i="12"/>
  <c r="Q55" i="12" s="1"/>
  <c r="T28" i="12"/>
  <c r="S28" i="12"/>
  <c r="M48" i="12"/>
  <c r="P48" i="12" s="1"/>
  <c r="N48" i="12"/>
  <c r="Q48" i="12" s="1"/>
  <c r="O48" i="12"/>
  <c r="R48" i="12" s="1"/>
  <c r="S30" i="12"/>
  <c r="O39" i="12"/>
  <c r="R39" i="12" s="1"/>
  <c r="M39" i="12"/>
  <c r="P39" i="12" s="1"/>
  <c r="N39" i="12"/>
  <c r="Q39" i="12" s="1"/>
  <c r="S35" i="12"/>
  <c r="O47" i="12"/>
  <c r="R47" i="12" s="1"/>
  <c r="V47" i="12" s="1"/>
  <c r="M47" i="12"/>
  <c r="P47" i="12" s="1"/>
  <c r="N47" i="12"/>
  <c r="Q47" i="12" s="1"/>
  <c r="U47" i="12" s="1"/>
  <c r="O50" i="12"/>
  <c r="R50" i="12" s="1"/>
  <c r="N50" i="12"/>
  <c r="Q50" i="12" s="1"/>
  <c r="M50" i="12"/>
  <c r="P50" i="12" s="1"/>
  <c r="S44" i="12"/>
  <c r="S41" i="12"/>
  <c r="M22" i="12"/>
  <c r="P22" i="12" s="1"/>
  <c r="N22" i="12"/>
  <c r="Q22" i="12" s="1"/>
  <c r="U22" i="12" s="1"/>
  <c r="O22" i="12"/>
  <c r="R22" i="12" s="1"/>
  <c r="M38" i="12"/>
  <c r="P38" i="12" s="1"/>
  <c r="N38" i="12"/>
  <c r="Q38" i="12" s="1"/>
  <c r="O38" i="12"/>
  <c r="R38" i="12" s="1"/>
  <c r="O51" i="12"/>
  <c r="R51" i="12" s="1"/>
  <c r="M51" i="12"/>
  <c r="P51" i="12" s="1"/>
  <c r="N51" i="12"/>
  <c r="Q51" i="12" s="1"/>
  <c r="U51" i="12" s="1"/>
  <c r="M42" i="12"/>
  <c r="P42" i="12" s="1"/>
  <c r="N42" i="12"/>
  <c r="Q42" i="12" s="1"/>
  <c r="O42" i="12"/>
  <c r="R42" i="12" s="1"/>
  <c r="V42" i="12" s="1"/>
  <c r="O37" i="12"/>
  <c r="R37" i="12" s="1"/>
  <c r="M37" i="12"/>
  <c r="P37" i="12" s="1"/>
  <c r="N37" i="12"/>
  <c r="Q37" i="12" s="1"/>
  <c r="O52" i="12"/>
  <c r="R52" i="12" s="1"/>
  <c r="M52" i="12"/>
  <c r="P52" i="12" s="1"/>
  <c r="N52" i="12"/>
  <c r="Q52" i="12" s="1"/>
  <c r="O23" i="12"/>
  <c r="R23" i="12" s="1"/>
  <c r="V23" i="12" s="1"/>
  <c r="M23" i="12"/>
  <c r="P23" i="12" s="1"/>
  <c r="N23" i="12"/>
  <c r="Q23" i="12" s="1"/>
  <c r="U23" i="12" s="1"/>
  <c r="O56" i="12"/>
  <c r="R56" i="12" s="1"/>
  <c r="V56" i="12" s="1"/>
  <c r="M56" i="12"/>
  <c r="P56" i="12" s="1"/>
  <c r="N56" i="12"/>
  <c r="Q56" i="12" s="1"/>
  <c r="U56" i="12" s="1"/>
  <c r="M24" i="12"/>
  <c r="P24" i="12" s="1"/>
  <c r="N24" i="12"/>
  <c r="Q24" i="12" s="1"/>
  <c r="O24" i="12"/>
  <c r="R24" i="12" s="1"/>
  <c r="M36" i="12"/>
  <c r="P36" i="12" s="1"/>
  <c r="N36" i="12"/>
  <c r="Q36" i="12" s="1"/>
  <c r="O36" i="12"/>
  <c r="R36" i="12" s="1"/>
  <c r="M40" i="12"/>
  <c r="P40" i="12" s="1"/>
  <c r="N40" i="12"/>
  <c r="Q40" i="12" s="1"/>
  <c r="O40" i="12"/>
  <c r="R40" i="12" s="1"/>
  <c r="O17" i="12"/>
  <c r="R17" i="12" s="1"/>
  <c r="M17" i="12"/>
  <c r="P17" i="12" s="1"/>
  <c r="N17" i="12"/>
  <c r="Q17" i="12" s="1"/>
  <c r="O49" i="12"/>
  <c r="R49" i="12" s="1"/>
  <c r="M49" i="12"/>
  <c r="P49" i="12" s="1"/>
  <c r="N49" i="12"/>
  <c r="Q49" i="12" s="1"/>
  <c r="M16" i="12"/>
  <c r="P16" i="12" s="1"/>
  <c r="T16" i="12" s="1"/>
  <c r="N16" i="12"/>
  <c r="Q16" i="12" s="1"/>
  <c r="O16" i="12"/>
  <c r="R16" i="12" s="1"/>
  <c r="S25" i="12"/>
  <c r="S19" i="12"/>
  <c r="T19" i="12"/>
  <c r="O31" i="12"/>
  <c r="R31" i="12" s="1"/>
  <c r="V31" i="12" s="1"/>
  <c r="M31" i="12"/>
  <c r="P31" i="12" s="1"/>
  <c r="N31" i="12"/>
  <c r="Q31" i="12" s="1"/>
  <c r="U31" i="12" s="1"/>
  <c r="O54" i="12"/>
  <c r="R54" i="12" s="1"/>
  <c r="M54" i="12"/>
  <c r="P54" i="12" s="1"/>
  <c r="N54" i="12"/>
  <c r="Q54" i="12" s="1"/>
  <c r="M26" i="12"/>
  <c r="P26" i="12" s="1"/>
  <c r="N26" i="12"/>
  <c r="Q26" i="12" s="1"/>
  <c r="O26" i="12"/>
  <c r="R26" i="12" s="1"/>
  <c r="O53" i="12"/>
  <c r="R53" i="12" s="1"/>
  <c r="M53" i="12"/>
  <c r="P53" i="12" s="1"/>
  <c r="N53" i="12"/>
  <c r="Q53" i="12" s="1"/>
  <c r="O33" i="12"/>
  <c r="R33" i="12" s="1"/>
  <c r="M33" i="12"/>
  <c r="P33" i="12" s="1"/>
  <c r="N33" i="12"/>
  <c r="Q33" i="12" s="1"/>
  <c r="M18" i="12"/>
  <c r="P18" i="12" s="1"/>
  <c r="N18" i="12"/>
  <c r="Q18" i="12" s="1"/>
  <c r="U18" i="12" s="1"/>
  <c r="O18" i="12"/>
  <c r="R18" i="12" s="1"/>
  <c r="V18" i="12" s="1"/>
  <c r="M20" i="12"/>
  <c r="P20" i="12" s="1"/>
  <c r="N20" i="12"/>
  <c r="Q20" i="12" s="1"/>
  <c r="O20" i="12"/>
  <c r="R20" i="12" s="1"/>
  <c r="M34" i="12"/>
  <c r="P34" i="12" s="1"/>
  <c r="N34" i="12"/>
  <c r="Q34" i="12" s="1"/>
  <c r="U34" i="12" s="1"/>
  <c r="O34" i="12"/>
  <c r="R34" i="12" s="1"/>
  <c r="V34" i="12" s="1"/>
  <c r="M32" i="12"/>
  <c r="P32" i="12" s="1"/>
  <c r="N32" i="12"/>
  <c r="Q32" i="12" s="1"/>
  <c r="U32" i="12" s="1"/>
  <c r="O32" i="12"/>
  <c r="R32" i="12" s="1"/>
  <c r="V32" i="12" s="1"/>
  <c r="S46" i="12"/>
  <c r="AD138" i="11"/>
  <c r="AD121" i="11"/>
  <c r="AD134" i="11"/>
  <c r="AF134" i="11" s="1"/>
  <c r="AD141" i="11"/>
  <c r="AF141" i="11" s="1"/>
  <c r="AD145" i="11"/>
  <c r="AF145" i="11" s="1"/>
  <c r="AD129" i="11"/>
  <c r="AF129" i="11" s="1"/>
  <c r="M144" i="11"/>
  <c r="O144" i="11"/>
  <c r="M121" i="11"/>
  <c r="O121" i="11"/>
  <c r="AE135" i="11"/>
  <c r="I128" i="11"/>
  <c r="Z120" i="11"/>
  <c r="T120" i="11"/>
  <c r="W120" i="11"/>
  <c r="K120" i="11"/>
  <c r="AE131" i="11"/>
  <c r="AF131" i="11" s="1"/>
  <c r="AE119" i="11"/>
  <c r="I132" i="11"/>
  <c r="V139" i="11"/>
  <c r="AB139" i="11"/>
  <c r="Y139" i="11"/>
  <c r="M129" i="11"/>
  <c r="O129" i="11"/>
  <c r="V131" i="11"/>
  <c r="AB131" i="11"/>
  <c r="Y131" i="11"/>
  <c r="I120" i="11"/>
  <c r="M134" i="11"/>
  <c r="O134" i="11"/>
  <c r="AD126" i="11"/>
  <c r="AF126" i="11" s="1"/>
  <c r="AE133" i="11"/>
  <c r="M113" i="11"/>
  <c r="O113" i="11"/>
  <c r="Z115" i="11"/>
  <c r="T115" i="11"/>
  <c r="K115" i="11"/>
  <c r="W115" i="11"/>
  <c r="AD137" i="11"/>
  <c r="AA139" i="11"/>
  <c r="S139" i="11" s="1"/>
  <c r="U139" i="11"/>
  <c r="X139" i="11"/>
  <c r="R139" i="11" s="1"/>
  <c r="M122" i="11"/>
  <c r="O122" i="11"/>
  <c r="AD148" i="11"/>
  <c r="AF148" i="11" s="1"/>
  <c r="AA131" i="11"/>
  <c r="S131" i="11" s="1"/>
  <c r="P131" i="11"/>
  <c r="U131" i="11"/>
  <c r="X131" i="11"/>
  <c r="AD147" i="11"/>
  <c r="AF147" i="11" s="1"/>
  <c r="Y123" i="11"/>
  <c r="AD150" i="11"/>
  <c r="AF150" i="11" s="1"/>
  <c r="M149" i="11"/>
  <c r="O149" i="11"/>
  <c r="X148" i="11"/>
  <c r="U148" i="11"/>
  <c r="AA148" i="11"/>
  <c r="M133" i="11"/>
  <c r="O133" i="11"/>
  <c r="Z136" i="11"/>
  <c r="T136" i="11"/>
  <c r="W136" i="11"/>
  <c r="K136" i="11"/>
  <c r="Z132" i="11"/>
  <c r="W132" i="11"/>
  <c r="K132" i="11"/>
  <c r="T132" i="11"/>
  <c r="AD113" i="11"/>
  <c r="AF113" i="11" s="1"/>
  <c r="M137" i="11"/>
  <c r="O137" i="11"/>
  <c r="Y141" i="11"/>
  <c r="AB141" i="11"/>
  <c r="S141" i="11" s="1"/>
  <c r="V141" i="11"/>
  <c r="M130" i="11"/>
  <c r="O130" i="11"/>
  <c r="AE122" i="11"/>
  <c r="AE137" i="11"/>
  <c r="AA123" i="11"/>
  <c r="P123" i="11"/>
  <c r="U123" i="11"/>
  <c r="X123" i="11"/>
  <c r="M126" i="11"/>
  <c r="O126" i="11"/>
  <c r="AE118" i="11"/>
  <c r="AD125" i="11"/>
  <c r="AE130" i="11"/>
  <c r="AD122" i="11"/>
  <c r="AD142" i="11"/>
  <c r="AF142" i="11" s="1"/>
  <c r="AA135" i="11"/>
  <c r="U135" i="11"/>
  <c r="X135" i="11"/>
  <c r="AD118" i="11"/>
  <c r="AF118" i="11" s="1"/>
  <c r="Z114" i="11"/>
  <c r="T114" i="11"/>
  <c r="K114" i="11"/>
  <c r="W114" i="11"/>
  <c r="M138" i="11"/>
  <c r="O138" i="11"/>
  <c r="AD119" i="11"/>
  <c r="AD130" i="11"/>
  <c r="AB150" i="11"/>
  <c r="Y150" i="11"/>
  <c r="R150" i="11" s="1"/>
  <c r="V150" i="11"/>
  <c r="Q150" i="11" s="1"/>
  <c r="V127" i="11"/>
  <c r="AB127" i="11"/>
  <c r="Y127" i="11"/>
  <c r="AA119" i="11"/>
  <c r="U119" i="11"/>
  <c r="X119" i="11"/>
  <c r="AD117" i="11"/>
  <c r="AF117" i="11" s="1"/>
  <c r="AE123" i="11"/>
  <c r="AF123" i="11" s="1"/>
  <c r="Z128" i="11"/>
  <c r="T128" i="11"/>
  <c r="W128" i="11"/>
  <c r="K128" i="11"/>
  <c r="M145" i="11"/>
  <c r="O145" i="11"/>
  <c r="AE121" i="11"/>
  <c r="AB152" i="11"/>
  <c r="V152" i="11"/>
  <c r="Y152" i="11"/>
  <c r="I136" i="11"/>
  <c r="AE139" i="11"/>
  <c r="AF139" i="11" s="1"/>
  <c r="M125" i="11"/>
  <c r="O125" i="11"/>
  <c r="AD144" i="11"/>
  <c r="AF144" i="11" s="1"/>
  <c r="AD146" i="11"/>
  <c r="AF146" i="11" s="1"/>
  <c r="V135" i="11"/>
  <c r="AB135" i="11"/>
  <c r="Y135" i="11"/>
  <c r="T151" i="11"/>
  <c r="K151" i="11"/>
  <c r="W151" i="11"/>
  <c r="Z151" i="11"/>
  <c r="Y148" i="11"/>
  <c r="AB148" i="11"/>
  <c r="V148" i="11"/>
  <c r="AD133" i="11"/>
  <c r="AD143" i="11"/>
  <c r="AF143" i="11" s="1"/>
  <c r="AE153" i="11"/>
  <c r="AF153" i="11" s="1"/>
  <c r="AE127" i="11"/>
  <c r="AF127" i="11" s="1"/>
  <c r="AE152" i="11"/>
  <c r="V119" i="11"/>
  <c r="AB119" i="11"/>
  <c r="Y119" i="11"/>
  <c r="M117" i="11"/>
  <c r="O117" i="11"/>
  <c r="Z116" i="11"/>
  <c r="T116" i="11"/>
  <c r="K116" i="11"/>
  <c r="W116" i="11"/>
  <c r="AE138" i="11"/>
  <c r="O143" i="11"/>
  <c r="M143" i="11"/>
  <c r="Z124" i="11"/>
  <c r="W124" i="11"/>
  <c r="K124" i="11"/>
  <c r="T124" i="11"/>
  <c r="O153" i="11"/>
  <c r="M153" i="11"/>
  <c r="AE125" i="11"/>
  <c r="M142" i="11"/>
  <c r="O142" i="11"/>
  <c r="AD152" i="11"/>
  <c r="AF152" i="11" s="1"/>
  <c r="AD149" i="11"/>
  <c r="AF149" i="11" s="1"/>
  <c r="W140" i="11"/>
  <c r="K140" i="11"/>
  <c r="Z140" i="11"/>
  <c r="T140" i="11"/>
  <c r="AA127" i="11"/>
  <c r="U127" i="11"/>
  <c r="X127" i="11"/>
  <c r="AA152" i="11"/>
  <c r="U152" i="11"/>
  <c r="X152" i="11"/>
  <c r="R152" i="11" s="1"/>
  <c r="AF135" i="11"/>
  <c r="M118" i="11"/>
  <c r="O118" i="11"/>
  <c r="M50" i="11"/>
  <c r="O50" i="11"/>
  <c r="K51" i="11"/>
  <c r="W51" i="11"/>
  <c r="Z51" i="11"/>
  <c r="T51" i="11"/>
  <c r="M43" i="11"/>
  <c r="O43" i="11"/>
  <c r="K44" i="11"/>
  <c r="W44" i="11"/>
  <c r="Z44" i="11"/>
  <c r="T44" i="11"/>
  <c r="Z36" i="11"/>
  <c r="T36" i="11"/>
  <c r="W36" i="11"/>
  <c r="K36" i="11"/>
  <c r="M37" i="11"/>
  <c r="O37" i="11"/>
  <c r="T30" i="11"/>
  <c r="K30" i="11"/>
  <c r="W30" i="11"/>
  <c r="Z30" i="11"/>
  <c r="I30" i="11"/>
  <c r="W29" i="11"/>
  <c r="Z29" i="11"/>
  <c r="T29" i="11"/>
  <c r="K29" i="11"/>
  <c r="O23" i="11"/>
  <c r="M23" i="11"/>
  <c r="M22" i="11"/>
  <c r="O22" i="11"/>
  <c r="M16" i="11"/>
  <c r="O16" i="11"/>
  <c r="W15" i="11"/>
  <c r="K15" i="11"/>
  <c r="Z15" i="11"/>
  <c r="T15" i="11"/>
  <c r="U17" i="15"/>
  <c r="U25" i="15"/>
  <c r="U33" i="15"/>
  <c r="U41" i="15"/>
  <c r="U49" i="15"/>
  <c r="U9" i="15"/>
  <c r="S17" i="15"/>
  <c r="S25" i="15"/>
  <c r="S33" i="15"/>
  <c r="S41" i="15"/>
  <c r="S49" i="15"/>
  <c r="S9" i="15"/>
  <c r="BH6" i="10"/>
  <c r="U6" i="11"/>
  <c r="AE22" i="11" s="1"/>
  <c r="N11" i="12"/>
  <c r="S43" i="12" l="1"/>
  <c r="S29" i="12"/>
  <c r="AX85" i="10"/>
  <c r="AD85" i="10"/>
  <c r="S150" i="11"/>
  <c r="R141" i="11"/>
  <c r="AF133" i="11"/>
  <c r="S135" i="11"/>
  <c r="R127" i="11"/>
  <c r="AB123" i="11"/>
  <c r="AF119" i="11"/>
  <c r="R123" i="11"/>
  <c r="AE23" i="11"/>
  <c r="AD37" i="11"/>
  <c r="AD43" i="11"/>
  <c r="Q141" i="11"/>
  <c r="Y146" i="11"/>
  <c r="AB146" i="11"/>
  <c r="V146" i="11"/>
  <c r="AD22" i="11"/>
  <c r="AE50" i="11"/>
  <c r="X146" i="11"/>
  <c r="R146" i="11" s="1"/>
  <c r="AA146" i="11"/>
  <c r="S146" i="11" s="1"/>
  <c r="P146" i="11"/>
  <c r="U146" i="11"/>
  <c r="AE16" i="11"/>
  <c r="AE37" i="11"/>
  <c r="AE43" i="11"/>
  <c r="AF43" i="11" s="1"/>
  <c r="AD16" i="11"/>
  <c r="AD23" i="11"/>
  <c r="AD50" i="11"/>
  <c r="S127" i="11"/>
  <c r="S119" i="11"/>
  <c r="R135" i="11"/>
  <c r="R131" i="11"/>
  <c r="Q152" i="11"/>
  <c r="S148" i="11"/>
  <c r="Q148" i="11"/>
  <c r="M147" i="11"/>
  <c r="O147" i="11"/>
  <c r="Q135" i="11"/>
  <c r="AF137" i="11"/>
  <c r="AF130" i="11"/>
  <c r="R119" i="11"/>
  <c r="Q119" i="11"/>
  <c r="Q123" i="11"/>
  <c r="M95" i="12"/>
  <c r="P95" i="12" s="1"/>
  <c r="N95" i="12"/>
  <c r="Q95" i="12" s="1"/>
  <c r="U46" i="12" s="1"/>
  <c r="O95" i="12"/>
  <c r="R95" i="12" s="1"/>
  <c r="V46" i="12" s="1"/>
  <c r="S68" i="12"/>
  <c r="S91" i="12"/>
  <c r="V26" i="12"/>
  <c r="V51" i="12"/>
  <c r="S66" i="12"/>
  <c r="S85" i="12"/>
  <c r="S88" i="12"/>
  <c r="M94" i="12"/>
  <c r="P94" i="12" s="1"/>
  <c r="N94" i="12"/>
  <c r="Q94" i="12" s="1"/>
  <c r="U45" i="12" s="1"/>
  <c r="O94" i="12"/>
  <c r="R94" i="12" s="1"/>
  <c r="V45" i="12" s="1"/>
  <c r="M84" i="12"/>
  <c r="P84" i="12" s="1"/>
  <c r="N84" i="12"/>
  <c r="Q84" i="12" s="1"/>
  <c r="U35" i="12" s="1"/>
  <c r="O84" i="12"/>
  <c r="R84" i="12" s="1"/>
  <c r="V35" i="12" s="1"/>
  <c r="S71" i="12"/>
  <c r="S100" i="12"/>
  <c r="W19" i="12"/>
  <c r="U36" i="12"/>
  <c r="V37" i="12"/>
  <c r="M75" i="12"/>
  <c r="P75" i="12" s="1"/>
  <c r="N75" i="12"/>
  <c r="Q75" i="12" s="1"/>
  <c r="U26" i="12" s="1"/>
  <c r="O75" i="12"/>
  <c r="R75" i="12" s="1"/>
  <c r="M79" i="12"/>
  <c r="P79" i="12" s="1"/>
  <c r="N79" i="12"/>
  <c r="Q79" i="12" s="1"/>
  <c r="U30" i="12" s="1"/>
  <c r="O79" i="12"/>
  <c r="R79" i="12" s="1"/>
  <c r="V30" i="12" s="1"/>
  <c r="M98" i="12"/>
  <c r="P98" i="12" s="1"/>
  <c r="N98" i="12"/>
  <c r="Q98" i="12" s="1"/>
  <c r="U49" i="12" s="1"/>
  <c r="O98" i="12"/>
  <c r="R98" i="12" s="1"/>
  <c r="V49" i="12" s="1"/>
  <c r="M103" i="12"/>
  <c r="P103" i="12" s="1"/>
  <c r="S103" i="12" s="1"/>
  <c r="N103" i="12"/>
  <c r="Q103" i="12" s="1"/>
  <c r="U54" i="12" s="1"/>
  <c r="O103" i="12"/>
  <c r="R103" i="12" s="1"/>
  <c r="V54" i="12" s="1"/>
  <c r="S81" i="12"/>
  <c r="M104" i="12"/>
  <c r="P104" i="12" s="1"/>
  <c r="N104" i="12"/>
  <c r="Q104" i="12" s="1"/>
  <c r="O104" i="12"/>
  <c r="R104" i="12" s="1"/>
  <c r="M69" i="12"/>
  <c r="P69" i="12" s="1"/>
  <c r="N69" i="12"/>
  <c r="Q69" i="12" s="1"/>
  <c r="O69" i="12"/>
  <c r="R69" i="12" s="1"/>
  <c r="V20" i="12" s="1"/>
  <c r="S83" i="12"/>
  <c r="U17" i="12"/>
  <c r="U39" i="12"/>
  <c r="M101" i="12"/>
  <c r="P101" i="12" s="1"/>
  <c r="N101" i="12"/>
  <c r="Q101" i="12" s="1"/>
  <c r="O101" i="12"/>
  <c r="R101" i="12" s="1"/>
  <c r="V52" i="12" s="1"/>
  <c r="M70" i="12"/>
  <c r="P70" i="12" s="1"/>
  <c r="S70" i="12" s="1"/>
  <c r="N70" i="12"/>
  <c r="Q70" i="12" s="1"/>
  <c r="U21" i="12" s="1"/>
  <c r="O70" i="12"/>
  <c r="R70" i="12" s="1"/>
  <c r="V21" i="12" s="1"/>
  <c r="M78" i="12"/>
  <c r="P78" i="12" s="1"/>
  <c r="N78" i="12"/>
  <c r="Q78" i="12" s="1"/>
  <c r="U29" i="12" s="1"/>
  <c r="O78" i="12"/>
  <c r="R78" i="12" s="1"/>
  <c r="V29" i="12" s="1"/>
  <c r="M82" i="12"/>
  <c r="P82" i="12" s="1"/>
  <c r="N82" i="12"/>
  <c r="Q82" i="12" s="1"/>
  <c r="U33" i="12" s="1"/>
  <c r="O82" i="12"/>
  <c r="R82" i="12" s="1"/>
  <c r="V33" i="12" s="1"/>
  <c r="M102" i="12"/>
  <c r="P102" i="12" s="1"/>
  <c r="N102" i="12"/>
  <c r="Q102" i="12" s="1"/>
  <c r="O102" i="12"/>
  <c r="R102" i="12" s="1"/>
  <c r="V53" i="12" s="1"/>
  <c r="V36" i="12"/>
  <c r="M89" i="12"/>
  <c r="P89" i="12" s="1"/>
  <c r="T40" i="12" s="1"/>
  <c r="N89" i="12"/>
  <c r="Q89" i="12" s="1"/>
  <c r="U40" i="12" s="1"/>
  <c r="O89" i="12"/>
  <c r="R89" i="12" s="1"/>
  <c r="V40" i="12" s="1"/>
  <c r="U42" i="12"/>
  <c r="V22" i="12"/>
  <c r="M90" i="12"/>
  <c r="P90" i="12" s="1"/>
  <c r="N90" i="12"/>
  <c r="Q90" i="12" s="1"/>
  <c r="U41" i="12" s="1"/>
  <c r="O90" i="12"/>
  <c r="R90" i="12" s="1"/>
  <c r="V41" i="12" s="1"/>
  <c r="M87" i="12"/>
  <c r="P87" i="12" s="1"/>
  <c r="N87" i="12"/>
  <c r="Q87" i="12" s="1"/>
  <c r="U38" i="12" s="1"/>
  <c r="O87" i="12"/>
  <c r="R87" i="12" s="1"/>
  <c r="V38" i="12" s="1"/>
  <c r="M97" i="12"/>
  <c r="P97" i="12" s="1"/>
  <c r="N97" i="12"/>
  <c r="Q97" i="12" s="1"/>
  <c r="U48" i="12" s="1"/>
  <c r="O97" i="12"/>
  <c r="R97" i="12" s="1"/>
  <c r="V48" i="12" s="1"/>
  <c r="S77" i="12"/>
  <c r="W28" i="12" s="1"/>
  <c r="S80" i="12"/>
  <c r="S76" i="12"/>
  <c r="W27" i="12" s="1"/>
  <c r="T27" i="12"/>
  <c r="M93" i="12"/>
  <c r="P93" i="12" s="1"/>
  <c r="N93" i="12"/>
  <c r="Q93" i="12" s="1"/>
  <c r="U44" i="12" s="1"/>
  <c r="O93" i="12"/>
  <c r="R93" i="12" s="1"/>
  <c r="V44" i="12" s="1"/>
  <c r="S92" i="12"/>
  <c r="W43" i="12" s="1"/>
  <c r="T43" i="12"/>
  <c r="M74" i="12"/>
  <c r="P74" i="12" s="1"/>
  <c r="N74" i="12"/>
  <c r="Q74" i="12" s="1"/>
  <c r="U25" i="12" s="1"/>
  <c r="O74" i="12"/>
  <c r="R74" i="12" s="1"/>
  <c r="V25" i="12" s="1"/>
  <c r="M65" i="12"/>
  <c r="P65" i="12" s="1"/>
  <c r="N65" i="12"/>
  <c r="Q65" i="12" s="1"/>
  <c r="U16" i="12" s="1"/>
  <c r="O65" i="12"/>
  <c r="R65" i="12" s="1"/>
  <c r="U20" i="12"/>
  <c r="U53" i="12"/>
  <c r="V16" i="12"/>
  <c r="V17" i="12"/>
  <c r="U52" i="12"/>
  <c r="V39" i="12"/>
  <c r="U55" i="12"/>
  <c r="M99" i="12"/>
  <c r="P99" i="12" s="1"/>
  <c r="N99" i="12"/>
  <c r="Q99" i="12" s="1"/>
  <c r="U50" i="12" s="1"/>
  <c r="O99" i="12"/>
  <c r="R99" i="12" s="1"/>
  <c r="V50" i="12" s="1"/>
  <c r="S72" i="12"/>
  <c r="M73" i="12"/>
  <c r="P73" i="12" s="1"/>
  <c r="S73" i="12" s="1"/>
  <c r="N73" i="12"/>
  <c r="Q73" i="12" s="1"/>
  <c r="U24" i="12" s="1"/>
  <c r="O73" i="12"/>
  <c r="R73" i="12" s="1"/>
  <c r="V24" i="12" s="1"/>
  <c r="M86" i="12"/>
  <c r="P86" i="12" s="1"/>
  <c r="T37" i="12" s="1"/>
  <c r="N86" i="12"/>
  <c r="Q86" i="12" s="1"/>
  <c r="U37" i="12" s="1"/>
  <c r="O86" i="12"/>
  <c r="R86" i="12" s="1"/>
  <c r="S67" i="12"/>
  <c r="S64" i="12"/>
  <c r="S96" i="12"/>
  <c r="T34" i="12"/>
  <c r="S34" i="12"/>
  <c r="S33" i="12"/>
  <c r="T33" i="12"/>
  <c r="T36" i="12"/>
  <c r="S36" i="12"/>
  <c r="W36" i="12" s="1"/>
  <c r="S23" i="12"/>
  <c r="W23" i="12" s="1"/>
  <c r="T23" i="12"/>
  <c r="T38" i="12"/>
  <c r="S38" i="12"/>
  <c r="T50" i="12"/>
  <c r="S50" i="12"/>
  <c r="S39" i="12"/>
  <c r="W39" i="12" s="1"/>
  <c r="T39" i="12"/>
  <c r="T42" i="12"/>
  <c r="S42" i="12"/>
  <c r="S17" i="12"/>
  <c r="T17" i="12"/>
  <c r="T20" i="12"/>
  <c r="S20" i="12"/>
  <c r="S53" i="12"/>
  <c r="T53" i="12"/>
  <c r="S24" i="12"/>
  <c r="W24" i="12" s="1"/>
  <c r="S52" i="12"/>
  <c r="T22" i="12"/>
  <c r="S22" i="12"/>
  <c r="W22" i="12" s="1"/>
  <c r="S55" i="12"/>
  <c r="T55" i="12"/>
  <c r="S31" i="12"/>
  <c r="W31" i="12" s="1"/>
  <c r="T31" i="12"/>
  <c r="S16" i="12"/>
  <c r="S51" i="12"/>
  <c r="W51" i="12" s="1"/>
  <c r="T51" i="12"/>
  <c r="S47" i="12"/>
  <c r="W47" i="12" s="1"/>
  <c r="T47" i="12"/>
  <c r="T32" i="12"/>
  <c r="S32" i="12"/>
  <c r="S40" i="12"/>
  <c r="T56" i="12"/>
  <c r="S56" i="12"/>
  <c r="W56" i="12" s="1"/>
  <c r="T18" i="12"/>
  <c r="S18" i="12"/>
  <c r="W18" i="12" s="1"/>
  <c r="S49" i="12"/>
  <c r="T49" i="12"/>
  <c r="S37" i="12"/>
  <c r="S21" i="12"/>
  <c r="T54" i="12"/>
  <c r="S54" i="12"/>
  <c r="W54" i="12" s="1"/>
  <c r="T26" i="12"/>
  <c r="S26" i="12"/>
  <c r="T48" i="12"/>
  <c r="S48" i="12"/>
  <c r="AA117" i="11"/>
  <c r="U117" i="11"/>
  <c r="X117" i="11"/>
  <c r="P117" i="11"/>
  <c r="AD151" i="11"/>
  <c r="M128" i="11"/>
  <c r="O128" i="11"/>
  <c r="AD140" i="11"/>
  <c r="AD124" i="11"/>
  <c r="AE128" i="11"/>
  <c r="V138" i="11"/>
  <c r="AB138" i="11"/>
  <c r="Y138" i="11"/>
  <c r="AF122" i="11"/>
  <c r="AA126" i="11"/>
  <c r="U126" i="11"/>
  <c r="X126" i="11"/>
  <c r="P126" i="11"/>
  <c r="AE136" i="11"/>
  <c r="R148" i="11"/>
  <c r="AA113" i="11"/>
  <c r="U113" i="11"/>
  <c r="X113" i="11"/>
  <c r="P113" i="11"/>
  <c r="Y144" i="11"/>
  <c r="AB144" i="11"/>
  <c r="V144" i="11"/>
  <c r="Y142" i="11"/>
  <c r="AB142" i="11"/>
  <c r="V142" i="11"/>
  <c r="AE116" i="11"/>
  <c r="V125" i="11"/>
  <c r="Y125" i="11"/>
  <c r="AB125" i="11"/>
  <c r="AD128" i="11"/>
  <c r="AA138" i="11"/>
  <c r="S138" i="11" s="1"/>
  <c r="U138" i="11"/>
  <c r="X138" i="11"/>
  <c r="R138" i="11" s="1"/>
  <c r="P138" i="11"/>
  <c r="V130" i="11"/>
  <c r="AB130" i="11"/>
  <c r="Y130" i="11"/>
  <c r="AD136" i="11"/>
  <c r="AF136" i="11" s="1"/>
  <c r="Y149" i="11"/>
  <c r="AB149" i="11"/>
  <c r="V149" i="11"/>
  <c r="V122" i="11"/>
  <c r="AB122" i="11"/>
  <c r="Y122" i="11"/>
  <c r="V134" i="11"/>
  <c r="Y134" i="11"/>
  <c r="AB134" i="11"/>
  <c r="X144" i="11"/>
  <c r="R144" i="11" s="1"/>
  <c r="AA144" i="11"/>
  <c r="U144" i="11"/>
  <c r="Q144" i="11" s="1"/>
  <c r="P144" i="11"/>
  <c r="U142" i="11"/>
  <c r="X142" i="11"/>
  <c r="AA142" i="11"/>
  <c r="P142" i="11"/>
  <c r="AA125" i="11"/>
  <c r="X125" i="11"/>
  <c r="R125" i="11" s="1"/>
  <c r="U125" i="11"/>
  <c r="P125" i="11"/>
  <c r="AA130" i="11"/>
  <c r="S130" i="11" s="1"/>
  <c r="U130" i="11"/>
  <c r="X130" i="11"/>
  <c r="P130" i="11"/>
  <c r="AD132" i="11"/>
  <c r="AA122" i="11"/>
  <c r="U122" i="11"/>
  <c r="Q122" i="11" s="1"/>
  <c r="P122" i="11"/>
  <c r="X122" i="11"/>
  <c r="AA134" i="11"/>
  <c r="U134" i="11"/>
  <c r="X134" i="11"/>
  <c r="R134" i="11" s="1"/>
  <c r="P134" i="11"/>
  <c r="V129" i="11"/>
  <c r="Y129" i="11"/>
  <c r="AB129" i="11"/>
  <c r="M140" i="11"/>
  <c r="O140" i="11"/>
  <c r="M124" i="11"/>
  <c r="O124" i="11"/>
  <c r="X149" i="11"/>
  <c r="R149" i="11" s="1"/>
  <c r="U149" i="11"/>
  <c r="AA149" i="11"/>
  <c r="P149" i="11"/>
  <c r="S152" i="11"/>
  <c r="AE124" i="11"/>
  <c r="AF121" i="11"/>
  <c r="AE140" i="11"/>
  <c r="AD116" i="11"/>
  <c r="AE114" i="11"/>
  <c r="S123" i="11"/>
  <c r="M132" i="11"/>
  <c r="O132" i="11"/>
  <c r="V133" i="11"/>
  <c r="Y133" i="11"/>
  <c r="AB133" i="11"/>
  <c r="Q131" i="11"/>
  <c r="M115" i="11"/>
  <c r="O115" i="11"/>
  <c r="AE115" i="11"/>
  <c r="M116" i="11"/>
  <c r="O116" i="11"/>
  <c r="AF125" i="11"/>
  <c r="AA129" i="11"/>
  <c r="U129" i="11"/>
  <c r="X129" i="11"/>
  <c r="R129" i="11" s="1"/>
  <c r="P129" i="11"/>
  <c r="V118" i="11"/>
  <c r="Y118" i="11"/>
  <c r="AB118" i="11"/>
  <c r="Q127" i="11"/>
  <c r="U153" i="11"/>
  <c r="X153" i="11"/>
  <c r="AA153" i="11"/>
  <c r="P153" i="11"/>
  <c r="U143" i="11"/>
  <c r="X143" i="11"/>
  <c r="AA143" i="11"/>
  <c r="P143" i="11"/>
  <c r="AE151" i="11"/>
  <c r="Y145" i="11"/>
  <c r="AB145" i="11"/>
  <c r="V145" i="11"/>
  <c r="M114" i="11"/>
  <c r="O114" i="11"/>
  <c r="AE132" i="11"/>
  <c r="AA133" i="11"/>
  <c r="X133" i="11"/>
  <c r="R133" i="11" s="1"/>
  <c r="U133" i="11"/>
  <c r="P133" i="11"/>
  <c r="Q139" i="11"/>
  <c r="AD115" i="11"/>
  <c r="M120" i="11"/>
  <c r="O120" i="11"/>
  <c r="AF138" i="11"/>
  <c r="AA118" i="11"/>
  <c r="U118" i="11"/>
  <c r="X118" i="11"/>
  <c r="R118" i="11" s="1"/>
  <c r="P118" i="11"/>
  <c r="V153" i="11"/>
  <c r="Y153" i="11"/>
  <c r="AB153" i="11"/>
  <c r="Y143" i="11"/>
  <c r="AB143" i="11"/>
  <c r="V143" i="11"/>
  <c r="AB117" i="11"/>
  <c r="V117" i="11"/>
  <c r="Y117" i="11"/>
  <c r="M151" i="11"/>
  <c r="O151" i="11"/>
  <c r="X145" i="11"/>
  <c r="R145" i="11" s="1"/>
  <c r="U145" i="11"/>
  <c r="Q145" i="11" s="1"/>
  <c r="AA145" i="11"/>
  <c r="P145" i="11"/>
  <c r="AD114" i="11"/>
  <c r="V137" i="11"/>
  <c r="Y137" i="11"/>
  <c r="AB137" i="11"/>
  <c r="AE120" i="11"/>
  <c r="V121" i="11"/>
  <c r="Y121" i="11"/>
  <c r="AB121" i="11"/>
  <c r="V126" i="11"/>
  <c r="Y126" i="11"/>
  <c r="AB126" i="11"/>
  <c r="AA137" i="11"/>
  <c r="U137" i="11"/>
  <c r="X137" i="11"/>
  <c r="P137" i="11"/>
  <c r="M136" i="11"/>
  <c r="O136" i="11"/>
  <c r="Y113" i="11"/>
  <c r="AB113" i="11"/>
  <c r="V113" i="11"/>
  <c r="AD120" i="11"/>
  <c r="AA121" i="11"/>
  <c r="U121" i="11"/>
  <c r="X121" i="11"/>
  <c r="P121" i="11"/>
  <c r="AD51" i="11"/>
  <c r="AE51" i="11"/>
  <c r="Y50" i="11"/>
  <c r="AB50" i="11"/>
  <c r="V50" i="11"/>
  <c r="M51" i="11"/>
  <c r="O51" i="11"/>
  <c r="AF50" i="11"/>
  <c r="X50" i="11"/>
  <c r="AA50" i="11"/>
  <c r="U50" i="11"/>
  <c r="P50" i="11"/>
  <c r="AE44" i="11"/>
  <c r="M44" i="11"/>
  <c r="O44" i="11"/>
  <c r="X43" i="11"/>
  <c r="AA43" i="11"/>
  <c r="U43" i="11"/>
  <c r="Q43" i="11" s="1"/>
  <c r="P43" i="11"/>
  <c r="Y43" i="11"/>
  <c r="AB43" i="11"/>
  <c r="V43" i="11"/>
  <c r="AD44" i="11"/>
  <c r="AF37" i="11"/>
  <c r="M36" i="11"/>
  <c r="O36" i="11"/>
  <c r="V37" i="11"/>
  <c r="AB37" i="11"/>
  <c r="Y37" i="11"/>
  <c r="AE36" i="11"/>
  <c r="U37" i="11"/>
  <c r="X37" i="11"/>
  <c r="AA37" i="11"/>
  <c r="P37" i="11"/>
  <c r="AD36" i="11"/>
  <c r="O30" i="11"/>
  <c r="M30" i="11"/>
  <c r="AD30" i="11"/>
  <c r="AE29" i="11"/>
  <c r="AD29" i="11"/>
  <c r="O29" i="11"/>
  <c r="M29" i="11"/>
  <c r="AE30" i="11"/>
  <c r="Y22" i="11"/>
  <c r="AB22" i="11"/>
  <c r="V22" i="11"/>
  <c r="U23" i="11"/>
  <c r="X23" i="11"/>
  <c r="AA23" i="11"/>
  <c r="S23" i="11" s="1"/>
  <c r="P23" i="11"/>
  <c r="AF23" i="11"/>
  <c r="V23" i="11"/>
  <c r="Y23" i="11"/>
  <c r="AB23" i="11"/>
  <c r="U22" i="11"/>
  <c r="Q22" i="11" s="1"/>
  <c r="AA22" i="11"/>
  <c r="X22" i="11"/>
  <c r="P22" i="11"/>
  <c r="AF22" i="11"/>
  <c r="AE15" i="11"/>
  <c r="AF16" i="11"/>
  <c r="AD15" i="11"/>
  <c r="AB16" i="11"/>
  <c r="V16" i="11"/>
  <c r="Y16" i="11"/>
  <c r="AA16" i="11"/>
  <c r="U16" i="11"/>
  <c r="X16" i="11"/>
  <c r="P16" i="11"/>
  <c r="O15" i="11"/>
  <c r="M15" i="11"/>
  <c r="D105" i="12"/>
  <c r="E105" i="12" s="1"/>
  <c r="C41" i="12"/>
  <c r="E90" i="11"/>
  <c r="F90" i="11" s="1"/>
  <c r="F41" i="11"/>
  <c r="G41" i="11" s="1"/>
  <c r="H41" i="11" s="1"/>
  <c r="J41" i="11" s="1"/>
  <c r="F42" i="11"/>
  <c r="F45" i="11"/>
  <c r="G45" i="11" s="1"/>
  <c r="H45" i="11" s="1"/>
  <c r="F46" i="11"/>
  <c r="G46" i="11" s="1"/>
  <c r="H46" i="11" s="1"/>
  <c r="J46" i="11" s="1"/>
  <c r="F47" i="11"/>
  <c r="G47" i="11" s="1"/>
  <c r="H47" i="11" s="1"/>
  <c r="F48" i="11"/>
  <c r="G48" i="11" s="1"/>
  <c r="H48" i="11" s="1"/>
  <c r="J48" i="11" s="1"/>
  <c r="F49" i="11"/>
  <c r="G49" i="11" s="1"/>
  <c r="H49" i="11" s="1"/>
  <c r="J49" i="11" s="1"/>
  <c r="F52" i="11"/>
  <c r="G52" i="11" s="1"/>
  <c r="H52" i="11" s="1"/>
  <c r="F53" i="11"/>
  <c r="G53" i="11" s="1"/>
  <c r="H53" i="11" s="1"/>
  <c r="J53" i="11" s="1"/>
  <c r="E12" i="11"/>
  <c r="F33" i="11"/>
  <c r="G33" i="11" s="1"/>
  <c r="S134" i="11" l="1"/>
  <c r="R50" i="11"/>
  <c r="Q121" i="11"/>
  <c r="S145" i="11"/>
  <c r="Q118" i="11"/>
  <c r="S125" i="11"/>
  <c r="S121" i="11"/>
  <c r="R23" i="11"/>
  <c r="R37" i="11"/>
  <c r="AF128" i="11"/>
  <c r="R117" i="11"/>
  <c r="Q146" i="11"/>
  <c r="U147" i="11"/>
  <c r="P147" i="11"/>
  <c r="AA147" i="11"/>
  <c r="X147" i="11"/>
  <c r="S149" i="11"/>
  <c r="Y147" i="11"/>
  <c r="V147" i="11"/>
  <c r="AB147" i="11"/>
  <c r="S143" i="11"/>
  <c r="Q142" i="11"/>
  <c r="Q133" i="11"/>
  <c r="S133" i="11"/>
  <c r="S126" i="11"/>
  <c r="Q130" i="11"/>
  <c r="Q129" i="11"/>
  <c r="S122" i="11"/>
  <c r="AF114" i="11"/>
  <c r="Q113" i="11"/>
  <c r="S113" i="11"/>
  <c r="S79" i="12"/>
  <c r="W30" i="12" s="1"/>
  <c r="T30" i="12"/>
  <c r="T21" i="12"/>
  <c r="S99" i="12"/>
  <c r="W50" i="12" s="1"/>
  <c r="S74" i="12"/>
  <c r="W25" i="12" s="1"/>
  <c r="T25" i="12"/>
  <c r="S93" i="12"/>
  <c r="W44" i="12" s="1"/>
  <c r="T44" i="12"/>
  <c r="S97" i="12"/>
  <c r="S82" i="12"/>
  <c r="S84" i="12"/>
  <c r="W35" i="12" s="1"/>
  <c r="T35" i="12"/>
  <c r="S90" i="12"/>
  <c r="W41" i="12" s="1"/>
  <c r="T41" i="12"/>
  <c r="W33" i="12"/>
  <c r="S101" i="12"/>
  <c r="W48" i="12"/>
  <c r="W52" i="12"/>
  <c r="W34" i="12"/>
  <c r="S75" i="12"/>
  <c r="W26" i="12" s="1"/>
  <c r="S95" i="12"/>
  <c r="W46" i="12" s="1"/>
  <c r="T46" i="12"/>
  <c r="S69" i="12"/>
  <c r="W20" i="12" s="1"/>
  <c r="W37" i="12"/>
  <c r="T52" i="12"/>
  <c r="W17" i="12"/>
  <c r="S87" i="12"/>
  <c r="W38" i="12" s="1"/>
  <c r="S78" i="12"/>
  <c r="W29" i="12" s="1"/>
  <c r="T29" i="12"/>
  <c r="W32" i="12"/>
  <c r="W42" i="12"/>
  <c r="S98" i="12"/>
  <c r="W49" i="12" s="1"/>
  <c r="S94" i="12"/>
  <c r="W45" i="12" s="1"/>
  <c r="T45" i="12"/>
  <c r="W53" i="12"/>
  <c r="W21" i="12"/>
  <c r="S86" i="12"/>
  <c r="S89" i="12"/>
  <c r="W40" i="12" s="1"/>
  <c r="T24" i="12"/>
  <c r="S65" i="12"/>
  <c r="W16" i="12" s="1"/>
  <c r="S102" i="12"/>
  <c r="S104" i="12"/>
  <c r="W55" i="12" s="1"/>
  <c r="V120" i="11"/>
  <c r="Y120" i="11"/>
  <c r="AB120" i="11"/>
  <c r="S153" i="11"/>
  <c r="Q117" i="11"/>
  <c r="R137" i="11"/>
  <c r="AF120" i="11"/>
  <c r="Q137" i="11"/>
  <c r="AF115" i="11"/>
  <c r="Q153" i="11"/>
  <c r="S129" i="11"/>
  <c r="AA115" i="11"/>
  <c r="U115" i="11"/>
  <c r="X115" i="11"/>
  <c r="P115" i="11"/>
  <c r="AF132" i="11"/>
  <c r="S144" i="11"/>
  <c r="V128" i="11"/>
  <c r="AB128" i="11"/>
  <c r="Y128" i="11"/>
  <c r="AA136" i="11"/>
  <c r="X136" i="11"/>
  <c r="U136" i="11"/>
  <c r="P136" i="11"/>
  <c r="Y114" i="11"/>
  <c r="AB114" i="11"/>
  <c r="V114" i="11"/>
  <c r="AA114" i="11"/>
  <c r="U114" i="11"/>
  <c r="X114" i="11"/>
  <c r="P114" i="11"/>
  <c r="AA124" i="11"/>
  <c r="S124" i="11" s="1"/>
  <c r="X124" i="11"/>
  <c r="U124" i="11"/>
  <c r="P124" i="11"/>
  <c r="Q134" i="11"/>
  <c r="AF151" i="11"/>
  <c r="R143" i="11"/>
  <c r="Y116" i="11"/>
  <c r="AB116" i="11"/>
  <c r="V116" i="11"/>
  <c r="AF116" i="11"/>
  <c r="V140" i="11"/>
  <c r="Y140" i="11"/>
  <c r="AB140" i="11"/>
  <c r="R130" i="11"/>
  <c r="S142" i="11"/>
  <c r="Q138" i="11"/>
  <c r="R126" i="11"/>
  <c r="S137" i="11"/>
  <c r="V124" i="11"/>
  <c r="Y124" i="11"/>
  <c r="AB124" i="11"/>
  <c r="AA128" i="11"/>
  <c r="S128" i="11" s="1"/>
  <c r="X128" i="11"/>
  <c r="U128" i="11"/>
  <c r="P128" i="11"/>
  <c r="R121" i="11"/>
  <c r="V136" i="11"/>
  <c r="Y136" i="11"/>
  <c r="AB136" i="11"/>
  <c r="S118" i="11"/>
  <c r="Q143" i="11"/>
  <c r="AA116" i="11"/>
  <c r="S116" i="11" s="1"/>
  <c r="U116" i="11"/>
  <c r="Q116" i="11" s="1"/>
  <c r="X116" i="11"/>
  <c r="P116" i="11"/>
  <c r="AA140" i="11"/>
  <c r="U140" i="11"/>
  <c r="X140" i="11"/>
  <c r="P140" i="11"/>
  <c r="R122" i="11"/>
  <c r="R142" i="11"/>
  <c r="R113" i="11"/>
  <c r="Q126" i="11"/>
  <c r="AF124" i="11"/>
  <c r="V132" i="11"/>
  <c r="Y132" i="11"/>
  <c r="AB132" i="11"/>
  <c r="AB151" i="11"/>
  <c r="V151" i="11"/>
  <c r="Y151" i="11"/>
  <c r="AA132" i="11"/>
  <c r="X132" i="11"/>
  <c r="R132" i="11" s="1"/>
  <c r="U132" i="11"/>
  <c r="Q132" i="11" s="1"/>
  <c r="P132" i="11"/>
  <c r="AF140" i="11"/>
  <c r="X151" i="11"/>
  <c r="U151" i="11"/>
  <c r="Q151" i="11" s="1"/>
  <c r="AA151" i="11"/>
  <c r="P151" i="11"/>
  <c r="AA120" i="11"/>
  <c r="S120" i="11" s="1"/>
  <c r="X120" i="11"/>
  <c r="U120" i="11"/>
  <c r="P120" i="11"/>
  <c r="R153" i="11"/>
  <c r="Y115" i="11"/>
  <c r="AB115" i="11"/>
  <c r="V115" i="11"/>
  <c r="Q149" i="11"/>
  <c r="Q125" i="11"/>
  <c r="S117" i="11"/>
  <c r="V51" i="11"/>
  <c r="Y51" i="11"/>
  <c r="AB51" i="11"/>
  <c r="Q50" i="11"/>
  <c r="S50" i="11"/>
  <c r="AF51" i="11"/>
  <c r="U51" i="11"/>
  <c r="X51" i="11"/>
  <c r="AA51" i="11"/>
  <c r="S51" i="11" s="1"/>
  <c r="P51" i="11"/>
  <c r="S43" i="11"/>
  <c r="R43" i="11"/>
  <c r="AF44" i="11"/>
  <c r="V44" i="11"/>
  <c r="Y44" i="11"/>
  <c r="AB44" i="11"/>
  <c r="U44" i="11"/>
  <c r="X44" i="11"/>
  <c r="R44" i="11" s="1"/>
  <c r="AA44" i="11"/>
  <c r="P44" i="11"/>
  <c r="AF36" i="11"/>
  <c r="S37" i="11"/>
  <c r="Y36" i="11"/>
  <c r="AB36" i="11"/>
  <c r="V36" i="11"/>
  <c r="X36" i="11"/>
  <c r="AA36" i="11"/>
  <c r="S36" i="11" s="1"/>
  <c r="U36" i="11"/>
  <c r="P36" i="11"/>
  <c r="Q37" i="11"/>
  <c r="R22" i="11"/>
  <c r="R16" i="11"/>
  <c r="AA30" i="11"/>
  <c r="U30" i="11"/>
  <c r="X30" i="11"/>
  <c r="P30" i="11"/>
  <c r="AB30" i="11"/>
  <c r="V30" i="11"/>
  <c r="Y30" i="11"/>
  <c r="AF29" i="11"/>
  <c r="X29" i="11"/>
  <c r="AA29" i="11"/>
  <c r="U29" i="11"/>
  <c r="P29" i="11"/>
  <c r="Y29" i="11"/>
  <c r="AB29" i="11"/>
  <c r="V29" i="11"/>
  <c r="AF30" i="11"/>
  <c r="Q23" i="11"/>
  <c r="S22" i="11"/>
  <c r="U15" i="11"/>
  <c r="X15" i="11"/>
  <c r="AA15" i="11"/>
  <c r="P15" i="11"/>
  <c r="AF15" i="11"/>
  <c r="Q16" i="11"/>
  <c r="Y15" i="11"/>
  <c r="AB15" i="11"/>
  <c r="V15" i="11"/>
  <c r="S16" i="11"/>
  <c r="G42" i="11"/>
  <c r="H42" i="11" s="1"/>
  <c r="I42" i="11" s="1"/>
  <c r="J47" i="11"/>
  <c r="I47" i="11"/>
  <c r="I53" i="11"/>
  <c r="Z46" i="11"/>
  <c r="K46" i="11"/>
  <c r="T46" i="11"/>
  <c r="AD46" i="11" s="1"/>
  <c r="W46" i="11"/>
  <c r="AE46" i="11" s="1"/>
  <c r="I52" i="11"/>
  <c r="J52" i="11"/>
  <c r="Z49" i="11"/>
  <c r="T49" i="11"/>
  <c r="K49" i="11"/>
  <c r="W49" i="11"/>
  <c r="AE49" i="11" s="1"/>
  <c r="Z53" i="11"/>
  <c r="T53" i="11"/>
  <c r="AD53" i="11" s="1"/>
  <c r="W53" i="11"/>
  <c r="AE53" i="11" s="1"/>
  <c r="K53" i="11"/>
  <c r="I45" i="11"/>
  <c r="J45" i="11"/>
  <c r="I49" i="11"/>
  <c r="W48" i="11"/>
  <c r="AE48" i="11" s="1"/>
  <c r="Z48" i="11"/>
  <c r="T48" i="11"/>
  <c r="AD48" i="11" s="1"/>
  <c r="K48" i="11"/>
  <c r="Z41" i="11"/>
  <c r="T41" i="11"/>
  <c r="AD41" i="11" s="1"/>
  <c r="W41" i="11"/>
  <c r="AE41" i="11" s="1"/>
  <c r="K41" i="11"/>
  <c r="I41" i="11"/>
  <c r="I48" i="11"/>
  <c r="I46" i="11"/>
  <c r="R151" i="11" l="1"/>
  <c r="Q36" i="11"/>
  <c r="Q44" i="11"/>
  <c r="S15" i="11"/>
  <c r="R36" i="11"/>
  <c r="S44" i="11"/>
  <c r="Q140" i="11"/>
  <c r="R124" i="11"/>
  <c r="Q114" i="11"/>
  <c r="Q115" i="11"/>
  <c r="Q147" i="11"/>
  <c r="S147" i="11"/>
  <c r="R147" i="11"/>
  <c r="Q136" i="11"/>
  <c r="Q128" i="11"/>
  <c r="R128" i="11"/>
  <c r="S114" i="11"/>
  <c r="S115" i="11"/>
  <c r="Q120" i="11"/>
  <c r="R140" i="11"/>
  <c r="R114" i="11"/>
  <c r="R136" i="11"/>
  <c r="R115" i="11"/>
  <c r="R120" i="11"/>
  <c r="S132" i="11"/>
  <c r="S136" i="11"/>
  <c r="S140" i="11"/>
  <c r="S151" i="11"/>
  <c r="R116" i="11"/>
  <c r="Q124" i="11"/>
  <c r="Q51" i="11"/>
  <c r="R51" i="11"/>
  <c r="R29" i="11"/>
  <c r="Q30" i="11"/>
  <c r="S30" i="11"/>
  <c r="Q29" i="11"/>
  <c r="S29" i="11"/>
  <c r="R30" i="11"/>
  <c r="R15" i="11"/>
  <c r="Q15" i="11"/>
  <c r="AD49" i="11"/>
  <c r="AF48" i="11"/>
  <c r="AF53" i="11"/>
  <c r="AF46" i="11"/>
  <c r="AF41" i="11"/>
  <c r="J42" i="11"/>
  <c r="O48" i="11"/>
  <c r="M48" i="11"/>
  <c r="W45" i="11"/>
  <c r="AE45" i="11" s="1"/>
  <c r="Z45" i="11"/>
  <c r="K45" i="11"/>
  <c r="T45" i="11"/>
  <c r="AD45" i="11" s="1"/>
  <c r="M49" i="11"/>
  <c r="O49" i="11"/>
  <c r="M46" i="11"/>
  <c r="O46" i="11"/>
  <c r="T47" i="11"/>
  <c r="AD47" i="11" s="1"/>
  <c r="K47" i="11"/>
  <c r="W47" i="11"/>
  <c r="AE47" i="11" s="1"/>
  <c r="Z47" i="11"/>
  <c r="O41" i="11"/>
  <c r="M41" i="11"/>
  <c r="M53" i="11"/>
  <c r="O53" i="11"/>
  <c r="K52" i="11"/>
  <c r="W52" i="11"/>
  <c r="AE52" i="11" s="1"/>
  <c r="T52" i="11"/>
  <c r="Z52" i="11"/>
  <c r="AD52" i="11" l="1"/>
  <c r="AF49" i="11"/>
  <c r="AF45" i="11"/>
  <c r="AF47" i="11"/>
  <c r="T42" i="11"/>
  <c r="AD42" i="11" s="1"/>
  <c r="K42" i="11"/>
  <c r="W42" i="11"/>
  <c r="AE42" i="11" s="1"/>
  <c r="Z42" i="11"/>
  <c r="AB49" i="11"/>
  <c r="Y49" i="11"/>
  <c r="V49" i="11"/>
  <c r="M52" i="11"/>
  <c r="O52" i="11"/>
  <c r="Y53" i="11"/>
  <c r="V53" i="11"/>
  <c r="AB53" i="11"/>
  <c r="AA49" i="11"/>
  <c r="U49" i="11"/>
  <c r="X49" i="11"/>
  <c r="P49" i="11"/>
  <c r="X53" i="11"/>
  <c r="AA53" i="11"/>
  <c r="U53" i="11"/>
  <c r="P53" i="11"/>
  <c r="M47" i="11"/>
  <c r="O47" i="11"/>
  <c r="AA46" i="11"/>
  <c r="U46" i="11"/>
  <c r="X46" i="11"/>
  <c r="P46" i="11"/>
  <c r="M45" i="11"/>
  <c r="O45" i="11"/>
  <c r="X48" i="11"/>
  <c r="AA48" i="11"/>
  <c r="U48" i="11"/>
  <c r="P48" i="11"/>
  <c r="Y41" i="11"/>
  <c r="AB41" i="11"/>
  <c r="V41" i="11"/>
  <c r="X41" i="11"/>
  <c r="AA41" i="11"/>
  <c r="U41" i="11"/>
  <c r="P41" i="11"/>
  <c r="Y46" i="11"/>
  <c r="AB46" i="11"/>
  <c r="V46" i="11"/>
  <c r="Y48" i="11"/>
  <c r="V48" i="11"/>
  <c r="AB48" i="11"/>
  <c r="AF52" i="11" l="1"/>
  <c r="R48" i="11"/>
  <c r="AF42" i="11"/>
  <c r="S53" i="11"/>
  <c r="S41" i="11"/>
  <c r="S49" i="11"/>
  <c r="O42" i="11"/>
  <c r="M42" i="11"/>
  <c r="R49" i="11"/>
  <c r="Q46" i="11"/>
  <c r="R41" i="11"/>
  <c r="V45" i="11"/>
  <c r="Y45" i="11"/>
  <c r="AB45" i="11"/>
  <c r="S46" i="11"/>
  <c r="R53" i="11"/>
  <c r="X45" i="11"/>
  <c r="U45" i="11"/>
  <c r="AA45" i="11"/>
  <c r="P45" i="11"/>
  <c r="AB47" i="11"/>
  <c r="V47" i="11"/>
  <c r="Y47" i="11"/>
  <c r="U47" i="11"/>
  <c r="X47" i="11"/>
  <c r="AA47" i="11"/>
  <c r="P47" i="11"/>
  <c r="Q48" i="11"/>
  <c r="V52" i="11"/>
  <c r="AB52" i="11"/>
  <c r="Y52" i="11"/>
  <c r="Q41" i="11"/>
  <c r="S48" i="11"/>
  <c r="R46" i="11"/>
  <c r="Q53" i="11"/>
  <c r="Q49" i="11"/>
  <c r="U52" i="11"/>
  <c r="AA52" i="11"/>
  <c r="X52" i="11"/>
  <c r="P52" i="11"/>
  <c r="S52" i="11" l="1"/>
  <c r="AA42" i="11"/>
  <c r="U42" i="11"/>
  <c r="X42" i="11"/>
  <c r="P42" i="11"/>
  <c r="V42" i="11"/>
  <c r="AB42" i="11"/>
  <c r="Y42" i="11"/>
  <c r="Q52" i="11"/>
  <c r="S47" i="11"/>
  <c r="Q47" i="11"/>
  <c r="R45" i="11"/>
  <c r="R52" i="11"/>
  <c r="S45" i="11"/>
  <c r="R47" i="11"/>
  <c r="Q45" i="11"/>
  <c r="Q42" i="11" l="1"/>
  <c r="S42" i="11"/>
  <c r="R42" i="11"/>
  <c r="L83" i="10" l="1"/>
  <c r="M83" i="10" s="1"/>
  <c r="L87" i="10"/>
  <c r="M87" i="10" s="1"/>
  <c r="L88" i="10"/>
  <c r="M88" i="10" s="1"/>
  <c r="L89" i="10"/>
  <c r="M89" i="10" s="1"/>
  <c r="L90" i="10"/>
  <c r="M90" i="10" s="1"/>
  <c r="L93" i="10"/>
  <c r="M93" i="10" s="1"/>
  <c r="L94" i="10"/>
  <c r="M94" i="10" s="1"/>
  <c r="I53" i="10"/>
  <c r="H86" i="10"/>
  <c r="I6" i="10"/>
  <c r="S6" i="10" s="1"/>
  <c r="H39" i="10"/>
  <c r="D20" i="10"/>
  <c r="L86" i="10" l="1"/>
  <c r="M86" i="10" s="1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58" i="9"/>
  <c r="F3" i="8"/>
  <c r="M7" i="14"/>
  <c r="M8" i="14"/>
  <c r="M9" i="14"/>
  <c r="M10" i="14"/>
  <c r="M11" i="14"/>
  <c r="A7" i="14"/>
  <c r="I12" i="14" s="1"/>
  <c r="M3" i="14" l="1"/>
  <c r="M6" i="14"/>
  <c r="M13" i="14"/>
  <c r="M5" i="14"/>
  <c r="M12" i="14"/>
  <c r="M4" i="14"/>
  <c r="I6" i="14"/>
  <c r="L6" i="14" s="1"/>
  <c r="J12" i="14"/>
  <c r="K12" i="14"/>
  <c r="L12" i="14"/>
  <c r="I9" i="14"/>
  <c r="I13" i="14"/>
  <c r="I7" i="14"/>
  <c r="I10" i="14"/>
  <c r="I4" i="14"/>
  <c r="I8" i="14"/>
  <c r="I11" i="14"/>
  <c r="I5" i="14"/>
  <c r="I3" i="14"/>
  <c r="I4" i="13"/>
  <c r="I5" i="13"/>
  <c r="J5" i="13" s="1"/>
  <c r="I6" i="13"/>
  <c r="J6" i="13" s="1"/>
  <c r="I7" i="13"/>
  <c r="J7" i="13" s="1"/>
  <c r="I8" i="13"/>
  <c r="I9" i="13"/>
  <c r="J9" i="13" s="1"/>
  <c r="I10" i="13"/>
  <c r="J10" i="13" s="1"/>
  <c r="I11" i="13"/>
  <c r="J11" i="13" s="1"/>
  <c r="I12" i="13"/>
  <c r="J12" i="13" s="1"/>
  <c r="I13" i="13"/>
  <c r="J13" i="13" s="1"/>
  <c r="I14" i="13"/>
  <c r="J14" i="13" s="1"/>
  <c r="I15" i="13"/>
  <c r="J15" i="13" s="1"/>
  <c r="I16" i="13"/>
  <c r="I17" i="13"/>
  <c r="J17" i="13" s="1"/>
  <c r="I18" i="13"/>
  <c r="J18" i="13" s="1"/>
  <c r="I19" i="13"/>
  <c r="J19" i="13" s="1"/>
  <c r="I20" i="13"/>
  <c r="J20" i="13" s="1"/>
  <c r="I21" i="13"/>
  <c r="J21" i="13" s="1"/>
  <c r="I22" i="13"/>
  <c r="J22" i="13" s="1"/>
  <c r="I23" i="13"/>
  <c r="J23" i="13" s="1"/>
  <c r="I3" i="13"/>
  <c r="F27" i="8"/>
  <c r="P3" i="8"/>
  <c r="M3" i="8"/>
  <c r="J3" i="8"/>
  <c r="F28" i="8"/>
  <c r="G28" i="8"/>
  <c r="H28" i="8"/>
  <c r="F29" i="8"/>
  <c r="G29" i="8"/>
  <c r="H29" i="8"/>
  <c r="O29" i="8" s="1"/>
  <c r="F30" i="8"/>
  <c r="G30" i="8"/>
  <c r="K30" i="8" s="1"/>
  <c r="H30" i="8"/>
  <c r="F31" i="8"/>
  <c r="G31" i="8"/>
  <c r="H31" i="8"/>
  <c r="O31" i="8" s="1"/>
  <c r="F32" i="8"/>
  <c r="G32" i="8"/>
  <c r="K32" i="8" s="1"/>
  <c r="H32" i="8"/>
  <c r="F33" i="8"/>
  <c r="G33" i="8"/>
  <c r="Q33" i="8" s="1"/>
  <c r="H33" i="8"/>
  <c r="O33" i="8" s="1"/>
  <c r="F34" i="8"/>
  <c r="G34" i="8"/>
  <c r="K34" i="8" s="1"/>
  <c r="H34" i="8"/>
  <c r="F35" i="8"/>
  <c r="G35" i="8"/>
  <c r="H35" i="8"/>
  <c r="O35" i="8" s="1"/>
  <c r="F36" i="8"/>
  <c r="G36" i="8"/>
  <c r="Q36" i="8" s="1"/>
  <c r="H36" i="8"/>
  <c r="O36" i="8" s="1"/>
  <c r="F37" i="8"/>
  <c r="G37" i="8"/>
  <c r="H37" i="8"/>
  <c r="F38" i="8"/>
  <c r="G38" i="8"/>
  <c r="H38" i="8"/>
  <c r="F39" i="8"/>
  <c r="G39" i="8"/>
  <c r="H39" i="8"/>
  <c r="O39" i="8" s="1"/>
  <c r="F40" i="8"/>
  <c r="G40" i="8"/>
  <c r="N40" i="8" s="1"/>
  <c r="H40" i="8"/>
  <c r="F41" i="8"/>
  <c r="G41" i="8"/>
  <c r="Q41" i="8" s="1"/>
  <c r="H41" i="8"/>
  <c r="O41" i="8" s="1"/>
  <c r="F42" i="8"/>
  <c r="G42" i="8"/>
  <c r="K42" i="8" s="1"/>
  <c r="H42" i="8"/>
  <c r="F43" i="8"/>
  <c r="G43" i="8"/>
  <c r="H43" i="8"/>
  <c r="O43" i="8" s="1"/>
  <c r="F44" i="8"/>
  <c r="G44" i="8"/>
  <c r="K44" i="8" s="1"/>
  <c r="H44" i="8"/>
  <c r="F45" i="8"/>
  <c r="G45" i="8"/>
  <c r="H45" i="8"/>
  <c r="O45" i="8" s="1"/>
  <c r="F46" i="8"/>
  <c r="G46" i="8"/>
  <c r="K46" i="8" s="1"/>
  <c r="H46" i="8"/>
  <c r="F47" i="8"/>
  <c r="G47" i="8"/>
  <c r="H47" i="8"/>
  <c r="O47" i="8" s="1"/>
  <c r="F48" i="8"/>
  <c r="G48" i="8"/>
  <c r="H48" i="8"/>
  <c r="H27" i="8"/>
  <c r="G27" i="8"/>
  <c r="G61" i="12"/>
  <c r="G5" i="12"/>
  <c r="G4" i="12"/>
  <c r="G112" i="11"/>
  <c r="H112" i="11" s="1"/>
  <c r="J112" i="11" s="1"/>
  <c r="F62" i="11"/>
  <c r="E58" i="11"/>
  <c r="F40" i="11"/>
  <c r="G40" i="11" s="1"/>
  <c r="H40" i="11" s="1"/>
  <c r="J40" i="11" s="1"/>
  <c r="F39" i="11"/>
  <c r="G39" i="11" s="1"/>
  <c r="H39" i="11" s="1"/>
  <c r="J39" i="11" s="1"/>
  <c r="K39" i="11" s="1"/>
  <c r="F38" i="11"/>
  <c r="F35" i="11"/>
  <c r="G35" i="11" s="1"/>
  <c r="H35" i="11" s="1"/>
  <c r="J35" i="11" s="1"/>
  <c r="F34" i="11"/>
  <c r="G34" i="11" s="1"/>
  <c r="H34" i="11" s="1"/>
  <c r="J34" i="11" s="1"/>
  <c r="H33" i="11"/>
  <c r="J33" i="11" s="1"/>
  <c r="K33" i="11" s="1"/>
  <c r="F32" i="11"/>
  <c r="G32" i="11" s="1"/>
  <c r="H32" i="11" s="1"/>
  <c r="J32" i="11" s="1"/>
  <c r="F31" i="11"/>
  <c r="G31" i="11" s="1"/>
  <c r="H31" i="11" s="1"/>
  <c r="J31" i="11" s="1"/>
  <c r="F28" i="11"/>
  <c r="G28" i="11" s="1"/>
  <c r="H28" i="11" s="1"/>
  <c r="J28" i="11" s="1"/>
  <c r="F27" i="11"/>
  <c r="F26" i="11"/>
  <c r="G26" i="11" s="1"/>
  <c r="H26" i="11" s="1"/>
  <c r="J26" i="11" s="1"/>
  <c r="F25" i="11"/>
  <c r="G25" i="11" s="1"/>
  <c r="H25" i="11" s="1"/>
  <c r="J25" i="11" s="1"/>
  <c r="F24" i="11"/>
  <c r="G24" i="11" s="1"/>
  <c r="H24" i="11" s="1"/>
  <c r="J24" i="11" s="1"/>
  <c r="F21" i="11"/>
  <c r="F20" i="11"/>
  <c r="G20" i="11" s="1"/>
  <c r="H20" i="11" s="1"/>
  <c r="J20" i="11" s="1"/>
  <c r="F19" i="11"/>
  <c r="G19" i="11" s="1"/>
  <c r="H19" i="11" s="1"/>
  <c r="F18" i="11"/>
  <c r="G18" i="11" s="1"/>
  <c r="H18" i="11" s="1"/>
  <c r="J18" i="11" s="1"/>
  <c r="F17" i="11"/>
  <c r="G17" i="11" s="1"/>
  <c r="H17" i="11" s="1"/>
  <c r="J17" i="11" s="1"/>
  <c r="F14" i="11"/>
  <c r="F13" i="11"/>
  <c r="G13" i="11" s="1"/>
  <c r="H13" i="11" s="1"/>
  <c r="F12" i="11"/>
  <c r="G12" i="11" s="1"/>
  <c r="H12" i="11" s="1"/>
  <c r="J12" i="11" s="1"/>
  <c r="L82" i="10"/>
  <c r="L81" i="10"/>
  <c r="L80" i="10"/>
  <c r="L79" i="10"/>
  <c r="L76" i="10"/>
  <c r="L75" i="10"/>
  <c r="L74" i="10"/>
  <c r="L73" i="10"/>
  <c r="L72" i="10"/>
  <c r="L69" i="10"/>
  <c r="L68" i="10"/>
  <c r="L67" i="10"/>
  <c r="L66" i="10"/>
  <c r="L65" i="10"/>
  <c r="L62" i="10"/>
  <c r="L61" i="10"/>
  <c r="L60" i="10"/>
  <c r="L59" i="10"/>
  <c r="L58" i="10"/>
  <c r="L55" i="10"/>
  <c r="L54" i="10"/>
  <c r="L53" i="10"/>
  <c r="E18" i="10"/>
  <c r="E17" i="10"/>
  <c r="D15" i="10"/>
  <c r="C9" i="10"/>
  <c r="U6" i="10"/>
  <c r="T6" i="10"/>
  <c r="L6" i="10"/>
  <c r="M6" i="10" s="1"/>
  <c r="J54" i="9"/>
  <c r="H79" i="9" s="1"/>
  <c r="J53" i="9"/>
  <c r="H78" i="9" s="1"/>
  <c r="K52" i="9"/>
  <c r="J52" i="9"/>
  <c r="H77" i="9" s="1"/>
  <c r="J51" i="9"/>
  <c r="H76" i="9" s="1"/>
  <c r="J50" i="9"/>
  <c r="H75" i="9" s="1"/>
  <c r="J49" i="9"/>
  <c r="H74" i="9" s="1"/>
  <c r="J48" i="9"/>
  <c r="H73" i="9" s="1"/>
  <c r="J47" i="9"/>
  <c r="H72" i="9" s="1"/>
  <c r="K46" i="9"/>
  <c r="J46" i="9"/>
  <c r="H71" i="9" s="1"/>
  <c r="J45" i="9"/>
  <c r="H70" i="9" s="1"/>
  <c r="K44" i="9"/>
  <c r="J44" i="9"/>
  <c r="H69" i="9" s="1"/>
  <c r="J43" i="9"/>
  <c r="H68" i="9" s="1"/>
  <c r="J42" i="9"/>
  <c r="H67" i="9" s="1"/>
  <c r="J41" i="9"/>
  <c r="H66" i="9" s="1"/>
  <c r="K40" i="9"/>
  <c r="J40" i="9"/>
  <c r="H65" i="9" s="1"/>
  <c r="J39" i="9"/>
  <c r="H64" i="9" s="1"/>
  <c r="J38" i="9"/>
  <c r="H63" i="9" s="1"/>
  <c r="J37" i="9"/>
  <c r="H62" i="9" s="1"/>
  <c r="K36" i="9"/>
  <c r="J36" i="9"/>
  <c r="H61" i="9" s="1"/>
  <c r="J35" i="9"/>
  <c r="H60" i="9" s="1"/>
  <c r="J34" i="9"/>
  <c r="H59" i="9" s="1"/>
  <c r="J33" i="9"/>
  <c r="H58" i="9" s="1"/>
  <c r="S27" i="9"/>
  <c r="R27" i="9"/>
  <c r="Q27" i="9"/>
  <c r="J27" i="9"/>
  <c r="S26" i="9"/>
  <c r="R26" i="9"/>
  <c r="Q26" i="9"/>
  <c r="J26" i="9"/>
  <c r="S25" i="9"/>
  <c r="R25" i="9"/>
  <c r="Q25" i="9"/>
  <c r="J25" i="9"/>
  <c r="G77" i="9" s="1"/>
  <c r="I77" i="9" s="1"/>
  <c r="S24" i="9"/>
  <c r="R24" i="9"/>
  <c r="Q24" i="9"/>
  <c r="J24" i="9"/>
  <c r="G76" i="9" s="1"/>
  <c r="I76" i="9" s="1"/>
  <c r="S23" i="9"/>
  <c r="R23" i="9"/>
  <c r="Q23" i="9"/>
  <c r="J23" i="9"/>
  <c r="G75" i="9" s="1"/>
  <c r="I75" i="9" s="1"/>
  <c r="S22" i="9"/>
  <c r="R22" i="9"/>
  <c r="Q22" i="9"/>
  <c r="J22" i="9"/>
  <c r="G74" i="9" s="1"/>
  <c r="I74" i="9" s="1"/>
  <c r="S21" i="9"/>
  <c r="R21" i="9"/>
  <c r="Q21" i="9"/>
  <c r="J21" i="9"/>
  <c r="G73" i="9" s="1"/>
  <c r="I73" i="9" s="1"/>
  <c r="S20" i="9"/>
  <c r="R20" i="9"/>
  <c r="Q20" i="9"/>
  <c r="J20" i="9"/>
  <c r="G72" i="9" s="1"/>
  <c r="I72" i="9" s="1"/>
  <c r="D20" i="9"/>
  <c r="E19" i="9" s="1"/>
  <c r="S34" i="9" s="1"/>
  <c r="S19" i="9"/>
  <c r="R19" i="9"/>
  <c r="Q19" i="9"/>
  <c r="J19" i="9"/>
  <c r="G71" i="9" s="1"/>
  <c r="I71" i="9" s="1"/>
  <c r="S18" i="9"/>
  <c r="R18" i="9"/>
  <c r="Q18" i="9"/>
  <c r="J18" i="9"/>
  <c r="G70" i="9" s="1"/>
  <c r="I70" i="9" s="1"/>
  <c r="S17" i="9"/>
  <c r="R17" i="9"/>
  <c r="Q17" i="9"/>
  <c r="J17" i="9"/>
  <c r="G69" i="9" s="1"/>
  <c r="I69" i="9" s="1"/>
  <c r="S16" i="9"/>
  <c r="R16" i="9"/>
  <c r="Q16" i="9"/>
  <c r="J16" i="9"/>
  <c r="G68" i="9" s="1"/>
  <c r="I68" i="9" s="1"/>
  <c r="S15" i="9"/>
  <c r="R15" i="9"/>
  <c r="Q15" i="9"/>
  <c r="K15" i="9"/>
  <c r="J15" i="9"/>
  <c r="G67" i="9" s="1"/>
  <c r="D15" i="9"/>
  <c r="S14" i="9"/>
  <c r="R14" i="9"/>
  <c r="Q14" i="9"/>
  <c r="J14" i="9"/>
  <c r="G66" i="9" s="1"/>
  <c r="S13" i="9"/>
  <c r="R13" i="9"/>
  <c r="Q13" i="9"/>
  <c r="J13" i="9"/>
  <c r="G65" i="9" s="1"/>
  <c r="I65" i="9" s="1"/>
  <c r="S12" i="9"/>
  <c r="R12" i="9"/>
  <c r="Q12" i="9"/>
  <c r="J12" i="9"/>
  <c r="G64" i="9" s="1"/>
  <c r="I64" i="9" s="1"/>
  <c r="S11" i="9"/>
  <c r="R11" i="9"/>
  <c r="Q11" i="9"/>
  <c r="J11" i="9"/>
  <c r="G63" i="9" s="1"/>
  <c r="I63" i="9" s="1"/>
  <c r="S10" i="9"/>
  <c r="R10" i="9"/>
  <c r="Q10" i="9"/>
  <c r="J10" i="9"/>
  <c r="G62" i="9" s="1"/>
  <c r="I62" i="9" s="1"/>
  <c r="S9" i="9"/>
  <c r="R9" i="9"/>
  <c r="Q9" i="9"/>
  <c r="J9" i="9"/>
  <c r="G61" i="9" s="1"/>
  <c r="I61" i="9" s="1"/>
  <c r="C9" i="9"/>
  <c r="S8" i="9"/>
  <c r="R8" i="9"/>
  <c r="Q8" i="9"/>
  <c r="J8" i="9"/>
  <c r="G60" i="9" s="1"/>
  <c r="I60" i="9" s="1"/>
  <c r="S7" i="9"/>
  <c r="R7" i="9"/>
  <c r="Q7" i="9"/>
  <c r="J7" i="9"/>
  <c r="G59" i="9" s="1"/>
  <c r="I59" i="9" s="1"/>
  <c r="S6" i="9"/>
  <c r="W6" i="9" s="1"/>
  <c r="R6" i="9"/>
  <c r="V6" i="9" s="1"/>
  <c r="Q6" i="9"/>
  <c r="U6" i="9" s="1"/>
  <c r="J6" i="9"/>
  <c r="O48" i="8"/>
  <c r="Q47" i="8"/>
  <c r="N47" i="8"/>
  <c r="K47" i="8"/>
  <c r="M46" i="8"/>
  <c r="J46" i="8"/>
  <c r="O46" i="8"/>
  <c r="P46" i="8"/>
  <c r="Q45" i="8"/>
  <c r="N45" i="8"/>
  <c r="K45" i="8"/>
  <c r="N44" i="8"/>
  <c r="M44" i="8"/>
  <c r="J44" i="8"/>
  <c r="O44" i="8"/>
  <c r="P44" i="8"/>
  <c r="Q43" i="8"/>
  <c r="N43" i="8"/>
  <c r="K43" i="8"/>
  <c r="M42" i="8"/>
  <c r="J42" i="8"/>
  <c r="O42" i="8"/>
  <c r="P42" i="8"/>
  <c r="K41" i="8"/>
  <c r="M40" i="8"/>
  <c r="J40" i="8"/>
  <c r="O40" i="8"/>
  <c r="P40" i="8"/>
  <c r="Q39" i="8"/>
  <c r="N39" i="8"/>
  <c r="K39" i="8"/>
  <c r="P39" i="8"/>
  <c r="M38" i="8"/>
  <c r="J38" i="8"/>
  <c r="O38" i="8"/>
  <c r="P38" i="8"/>
  <c r="Q37" i="8"/>
  <c r="N37" i="8"/>
  <c r="K37" i="8"/>
  <c r="O37" i="8"/>
  <c r="M36" i="8"/>
  <c r="J36" i="8"/>
  <c r="P36" i="8"/>
  <c r="Q35" i="8"/>
  <c r="N35" i="8"/>
  <c r="K35" i="8"/>
  <c r="M34" i="8"/>
  <c r="J34" i="8"/>
  <c r="O34" i="8"/>
  <c r="P34" i="8"/>
  <c r="K33" i="8"/>
  <c r="M32" i="8"/>
  <c r="J32" i="8"/>
  <c r="O32" i="8"/>
  <c r="P32" i="8"/>
  <c r="Q31" i="8"/>
  <c r="N31" i="8"/>
  <c r="K31" i="8"/>
  <c r="M30" i="8"/>
  <c r="J30" i="8"/>
  <c r="O30" i="8"/>
  <c r="P30" i="8"/>
  <c r="Q29" i="8"/>
  <c r="N29" i="8"/>
  <c r="K29" i="8"/>
  <c r="M28" i="8"/>
  <c r="J28" i="8"/>
  <c r="O28" i="8"/>
  <c r="P28" i="8"/>
  <c r="Q27" i="8"/>
  <c r="P27" i="8"/>
  <c r="H24" i="8"/>
  <c r="G24" i="8"/>
  <c r="F24" i="8"/>
  <c r="H23" i="8"/>
  <c r="O23" i="8" s="1"/>
  <c r="G23" i="8"/>
  <c r="K23" i="8" s="1"/>
  <c r="F23" i="8"/>
  <c r="H22" i="8"/>
  <c r="O22" i="8" s="1"/>
  <c r="G22" i="8"/>
  <c r="K22" i="8" s="1"/>
  <c r="F22" i="8"/>
  <c r="H21" i="8"/>
  <c r="O21" i="8" s="1"/>
  <c r="G21" i="8"/>
  <c r="K21" i="8" s="1"/>
  <c r="F21" i="8"/>
  <c r="H20" i="8"/>
  <c r="O20" i="8" s="1"/>
  <c r="G20" i="8"/>
  <c r="Q20" i="8" s="1"/>
  <c r="F20" i="8"/>
  <c r="H19" i="8"/>
  <c r="O19" i="8" s="1"/>
  <c r="G19" i="8"/>
  <c r="Q19" i="8" s="1"/>
  <c r="F19" i="8"/>
  <c r="H18" i="8"/>
  <c r="O18" i="8" s="1"/>
  <c r="G18" i="8"/>
  <c r="K18" i="8" s="1"/>
  <c r="F18" i="8"/>
  <c r="M18" i="8" s="1"/>
  <c r="H17" i="8"/>
  <c r="O17" i="8" s="1"/>
  <c r="G17" i="8"/>
  <c r="K17" i="8" s="1"/>
  <c r="F17" i="8"/>
  <c r="M17" i="8" s="1"/>
  <c r="H16" i="8"/>
  <c r="O16" i="8" s="1"/>
  <c r="G16" i="8"/>
  <c r="K16" i="8" s="1"/>
  <c r="F16" i="8"/>
  <c r="H15" i="8"/>
  <c r="O15" i="8" s="1"/>
  <c r="G15" i="8"/>
  <c r="K15" i="8" s="1"/>
  <c r="F15" i="8"/>
  <c r="H14" i="8"/>
  <c r="G14" i="8"/>
  <c r="F14" i="8"/>
  <c r="H13" i="8"/>
  <c r="O13" i="8" s="1"/>
  <c r="G13" i="8"/>
  <c r="K13" i="8" s="1"/>
  <c r="F13" i="8"/>
  <c r="H12" i="8"/>
  <c r="O12" i="8" s="1"/>
  <c r="G12" i="8"/>
  <c r="K12" i="8" s="1"/>
  <c r="F12" i="8"/>
  <c r="H11" i="8"/>
  <c r="O11" i="8" s="1"/>
  <c r="G11" i="8"/>
  <c r="K11" i="8" s="1"/>
  <c r="F11" i="8"/>
  <c r="H10" i="8"/>
  <c r="O10" i="8" s="1"/>
  <c r="G10" i="8"/>
  <c r="K10" i="8" s="1"/>
  <c r="F10" i="8"/>
  <c r="M10" i="8" s="1"/>
  <c r="H9" i="8"/>
  <c r="O9" i="8" s="1"/>
  <c r="G9" i="8"/>
  <c r="K9" i="8" s="1"/>
  <c r="F9" i="8"/>
  <c r="M9" i="8" s="1"/>
  <c r="H8" i="8"/>
  <c r="O8" i="8" s="1"/>
  <c r="G8" i="8"/>
  <c r="K8" i="8" s="1"/>
  <c r="F8" i="8"/>
  <c r="H7" i="8"/>
  <c r="O7" i="8" s="1"/>
  <c r="G7" i="8"/>
  <c r="K7" i="8" s="1"/>
  <c r="F7" i="8"/>
  <c r="H6" i="8"/>
  <c r="O6" i="8" s="1"/>
  <c r="G6" i="8"/>
  <c r="K6" i="8" s="1"/>
  <c r="F6" i="8"/>
  <c r="M6" i="8" s="1"/>
  <c r="H5" i="8"/>
  <c r="O5" i="8" s="1"/>
  <c r="G5" i="8"/>
  <c r="K5" i="8" s="1"/>
  <c r="F5" i="8"/>
  <c r="H4" i="8"/>
  <c r="G4" i="8"/>
  <c r="N4" i="8" s="1"/>
  <c r="F4" i="8"/>
  <c r="H3" i="8"/>
  <c r="G3" i="8"/>
  <c r="M24" i="7"/>
  <c r="G24" i="7"/>
  <c r="H24" i="7" s="1"/>
  <c r="I24" i="7" s="1"/>
  <c r="J24" i="7" s="1"/>
  <c r="M23" i="7"/>
  <c r="N23" i="7" s="1"/>
  <c r="O23" i="7" s="1"/>
  <c r="P23" i="7" s="1"/>
  <c r="G23" i="7"/>
  <c r="H23" i="7" s="1"/>
  <c r="I23" i="7" s="1"/>
  <c r="J23" i="7" s="1"/>
  <c r="M22" i="7"/>
  <c r="N22" i="7" s="1"/>
  <c r="O22" i="7" s="1"/>
  <c r="P22" i="7" s="1"/>
  <c r="G22" i="7"/>
  <c r="H22" i="7" s="1"/>
  <c r="I22" i="7" s="1"/>
  <c r="J22" i="7" s="1"/>
  <c r="M21" i="7"/>
  <c r="N21" i="7" s="1"/>
  <c r="O21" i="7" s="1"/>
  <c r="P21" i="7" s="1"/>
  <c r="G21" i="7"/>
  <c r="H21" i="7" s="1"/>
  <c r="I21" i="7" s="1"/>
  <c r="J21" i="7" s="1"/>
  <c r="M20" i="7"/>
  <c r="N20" i="7" s="1"/>
  <c r="O20" i="7" s="1"/>
  <c r="P20" i="7" s="1"/>
  <c r="G20" i="7"/>
  <c r="H20" i="7" s="1"/>
  <c r="I20" i="7" s="1"/>
  <c r="J20" i="7" s="1"/>
  <c r="M19" i="7"/>
  <c r="N19" i="7" s="1"/>
  <c r="O19" i="7" s="1"/>
  <c r="P19" i="7" s="1"/>
  <c r="G19" i="7"/>
  <c r="H19" i="7" s="1"/>
  <c r="I19" i="7" s="1"/>
  <c r="J19" i="7" s="1"/>
  <c r="M18" i="7"/>
  <c r="N18" i="7" s="1"/>
  <c r="O18" i="7" s="1"/>
  <c r="P18" i="7" s="1"/>
  <c r="G18" i="7"/>
  <c r="H18" i="7" s="1"/>
  <c r="I18" i="7" s="1"/>
  <c r="J18" i="7" s="1"/>
  <c r="M17" i="7"/>
  <c r="N17" i="7" s="1"/>
  <c r="O17" i="7" s="1"/>
  <c r="P17" i="7" s="1"/>
  <c r="G17" i="7"/>
  <c r="H17" i="7" s="1"/>
  <c r="I17" i="7" s="1"/>
  <c r="J17" i="7" s="1"/>
  <c r="M16" i="7"/>
  <c r="N16" i="7" s="1"/>
  <c r="O16" i="7" s="1"/>
  <c r="P16" i="7" s="1"/>
  <c r="G16" i="7"/>
  <c r="H16" i="7" s="1"/>
  <c r="I16" i="7" s="1"/>
  <c r="J16" i="7" s="1"/>
  <c r="M15" i="7"/>
  <c r="N15" i="7" s="1"/>
  <c r="O15" i="7" s="1"/>
  <c r="P15" i="7" s="1"/>
  <c r="G15" i="7"/>
  <c r="H15" i="7" s="1"/>
  <c r="I15" i="7" s="1"/>
  <c r="J15" i="7" s="1"/>
  <c r="M14" i="7"/>
  <c r="G14" i="7"/>
  <c r="H14" i="7" s="1"/>
  <c r="I14" i="7" s="1"/>
  <c r="J14" i="7" s="1"/>
  <c r="M13" i="7"/>
  <c r="N13" i="7" s="1"/>
  <c r="O13" i="7" s="1"/>
  <c r="P13" i="7" s="1"/>
  <c r="G13" i="7"/>
  <c r="H13" i="7" s="1"/>
  <c r="I13" i="7" s="1"/>
  <c r="J13" i="7" s="1"/>
  <c r="M12" i="7"/>
  <c r="N12" i="7" s="1"/>
  <c r="O12" i="7" s="1"/>
  <c r="P12" i="7" s="1"/>
  <c r="G12" i="7"/>
  <c r="H12" i="7" s="1"/>
  <c r="I12" i="7" s="1"/>
  <c r="J12" i="7" s="1"/>
  <c r="M11" i="7"/>
  <c r="N11" i="7" s="1"/>
  <c r="O11" i="7" s="1"/>
  <c r="P11" i="7" s="1"/>
  <c r="G11" i="7"/>
  <c r="H11" i="7" s="1"/>
  <c r="I11" i="7" s="1"/>
  <c r="J11" i="7" s="1"/>
  <c r="M10" i="7"/>
  <c r="N10" i="7" s="1"/>
  <c r="O10" i="7" s="1"/>
  <c r="P10" i="7" s="1"/>
  <c r="G10" i="7"/>
  <c r="H10" i="7" s="1"/>
  <c r="I10" i="7" s="1"/>
  <c r="J10" i="7" s="1"/>
  <c r="M9" i="7"/>
  <c r="N9" i="7" s="1"/>
  <c r="O9" i="7" s="1"/>
  <c r="P9" i="7" s="1"/>
  <c r="G9" i="7"/>
  <c r="H9" i="7" s="1"/>
  <c r="I9" i="7" s="1"/>
  <c r="J9" i="7" s="1"/>
  <c r="M8" i="7"/>
  <c r="N8" i="7" s="1"/>
  <c r="O8" i="7" s="1"/>
  <c r="P8" i="7" s="1"/>
  <c r="G8" i="7"/>
  <c r="H8" i="7" s="1"/>
  <c r="I8" i="7" s="1"/>
  <c r="J8" i="7" s="1"/>
  <c r="M7" i="7"/>
  <c r="N7" i="7" s="1"/>
  <c r="O7" i="7" s="1"/>
  <c r="P7" i="7" s="1"/>
  <c r="G7" i="7"/>
  <c r="H7" i="7" s="1"/>
  <c r="I7" i="7" s="1"/>
  <c r="J7" i="7" s="1"/>
  <c r="B7" i="7"/>
  <c r="Q23" i="7" s="1"/>
  <c r="M6" i="7"/>
  <c r="I6" i="7"/>
  <c r="J6" i="7" s="1"/>
  <c r="H6" i="7"/>
  <c r="G6" i="7"/>
  <c r="Q5" i="7"/>
  <c r="P5" i="7"/>
  <c r="M5" i="7"/>
  <c r="N5" i="7" s="1"/>
  <c r="O5" i="7" s="1"/>
  <c r="G5" i="7"/>
  <c r="H5" i="7" s="1"/>
  <c r="I5" i="7" s="1"/>
  <c r="J5" i="7" s="1"/>
  <c r="R4" i="7"/>
  <c r="N4" i="7"/>
  <c r="M4" i="7"/>
  <c r="I4" i="7"/>
  <c r="J4" i="7" s="1"/>
  <c r="H4" i="7"/>
  <c r="G4" i="7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M44" i="6" s="1"/>
  <c r="N44" i="6" s="1"/>
  <c r="O44" i="6" s="1"/>
  <c r="K42" i="6"/>
  <c r="K41" i="6"/>
  <c r="R40" i="6"/>
  <c r="Q40" i="6"/>
  <c r="K40" i="6"/>
  <c r="B40" i="6"/>
  <c r="K33" i="6"/>
  <c r="L33" i="6" s="1"/>
  <c r="M33" i="6" s="1"/>
  <c r="N33" i="6" s="1"/>
  <c r="O33" i="6" s="1"/>
  <c r="K32" i="6"/>
  <c r="L32" i="6" s="1"/>
  <c r="M32" i="6" s="1"/>
  <c r="N32" i="6" s="1"/>
  <c r="O32" i="6" s="1"/>
  <c r="L31" i="6"/>
  <c r="M31" i="6" s="1"/>
  <c r="N31" i="6" s="1"/>
  <c r="O31" i="6" s="1"/>
  <c r="K31" i="6"/>
  <c r="K30" i="6"/>
  <c r="L30" i="6" s="1"/>
  <c r="M30" i="6" s="1"/>
  <c r="N30" i="6" s="1"/>
  <c r="O30" i="6" s="1"/>
  <c r="K29" i="6"/>
  <c r="L29" i="6" s="1"/>
  <c r="M29" i="6" s="1"/>
  <c r="N29" i="6" s="1"/>
  <c r="O29" i="6" s="1"/>
  <c r="K28" i="6"/>
  <c r="L28" i="6" s="1"/>
  <c r="M28" i="6" s="1"/>
  <c r="N28" i="6" s="1"/>
  <c r="O28" i="6" s="1"/>
  <c r="L27" i="6"/>
  <c r="M27" i="6" s="1"/>
  <c r="N27" i="6" s="1"/>
  <c r="O27" i="6" s="1"/>
  <c r="K27" i="6"/>
  <c r="K26" i="6"/>
  <c r="L26" i="6" s="1"/>
  <c r="M26" i="6" s="1"/>
  <c r="N26" i="6" s="1"/>
  <c r="O26" i="6" s="1"/>
  <c r="K25" i="6"/>
  <c r="L25" i="6" s="1"/>
  <c r="M25" i="6" s="1"/>
  <c r="N25" i="6" s="1"/>
  <c r="O25" i="6" s="1"/>
  <c r="K24" i="6"/>
  <c r="L24" i="6" s="1"/>
  <c r="M24" i="6" s="1"/>
  <c r="N24" i="6" s="1"/>
  <c r="O24" i="6" s="1"/>
  <c r="K23" i="6"/>
  <c r="L23" i="6" s="1"/>
  <c r="M23" i="6" s="1"/>
  <c r="N23" i="6" s="1"/>
  <c r="O23" i="6" s="1"/>
  <c r="K22" i="6"/>
  <c r="L22" i="6" s="1"/>
  <c r="M22" i="6" s="1"/>
  <c r="N22" i="6" s="1"/>
  <c r="O22" i="6" s="1"/>
  <c r="K21" i="6"/>
  <c r="L21" i="6" s="1"/>
  <c r="M21" i="6" s="1"/>
  <c r="N21" i="6" s="1"/>
  <c r="O21" i="6" s="1"/>
  <c r="K20" i="6"/>
  <c r="L20" i="6" s="1"/>
  <c r="M20" i="6" s="1"/>
  <c r="N20" i="6" s="1"/>
  <c r="O20" i="6" s="1"/>
  <c r="K19" i="6"/>
  <c r="L19" i="6" s="1"/>
  <c r="M19" i="6" s="1"/>
  <c r="N19" i="6" s="1"/>
  <c r="O19" i="6" s="1"/>
  <c r="K18" i="6"/>
  <c r="L18" i="6" s="1"/>
  <c r="M18" i="6" s="1"/>
  <c r="N18" i="6" s="1"/>
  <c r="O18" i="6" s="1"/>
  <c r="K17" i="6"/>
  <c r="L17" i="6" s="1"/>
  <c r="M17" i="6" s="1"/>
  <c r="N17" i="6" s="1"/>
  <c r="O17" i="6" s="1"/>
  <c r="Y16" i="6"/>
  <c r="K16" i="6"/>
  <c r="L16" i="6" s="1"/>
  <c r="M16" i="6" s="1"/>
  <c r="N16" i="6" s="1"/>
  <c r="O16" i="6" s="1"/>
  <c r="X15" i="6"/>
  <c r="L15" i="6"/>
  <c r="M15" i="6" s="1"/>
  <c r="N15" i="6" s="1"/>
  <c r="O15" i="6" s="1"/>
  <c r="K15" i="6"/>
  <c r="K14" i="6"/>
  <c r="L14" i="6" s="1"/>
  <c r="M14" i="6" s="1"/>
  <c r="N14" i="6" s="1"/>
  <c r="O14" i="6" s="1"/>
  <c r="K13" i="6"/>
  <c r="L13" i="6" s="1"/>
  <c r="M13" i="6" s="1"/>
  <c r="N13" i="6" s="1"/>
  <c r="O13" i="6" s="1"/>
  <c r="Y12" i="6"/>
  <c r="K12" i="6"/>
  <c r="L12" i="6" s="1"/>
  <c r="M12" i="6" s="1"/>
  <c r="N12" i="6" s="1"/>
  <c r="O12" i="6" s="1"/>
  <c r="X11" i="6"/>
  <c r="L11" i="6"/>
  <c r="M11" i="6" s="1"/>
  <c r="N11" i="6" s="1"/>
  <c r="O11" i="6" s="1"/>
  <c r="K11" i="6"/>
  <c r="E11" i="6"/>
  <c r="Y10" i="6"/>
  <c r="X10" i="6"/>
  <c r="L10" i="6"/>
  <c r="M10" i="6" s="1"/>
  <c r="N10" i="6" s="1"/>
  <c r="O10" i="6" s="1"/>
  <c r="K10" i="6"/>
  <c r="Y9" i="6"/>
  <c r="X9" i="6"/>
  <c r="K9" i="6"/>
  <c r="L9" i="6" s="1"/>
  <c r="M9" i="6" s="1"/>
  <c r="N9" i="6" s="1"/>
  <c r="O9" i="6" s="1"/>
  <c r="T8" i="6"/>
  <c r="S8" i="6"/>
  <c r="W8" i="6" s="1"/>
  <c r="R8" i="6"/>
  <c r="Q8" i="6"/>
  <c r="P8" i="6"/>
  <c r="N8" i="6"/>
  <c r="O8" i="6" s="1"/>
  <c r="M8" i="6"/>
  <c r="K8" i="6"/>
  <c r="A12" i="5"/>
  <c r="B12" i="5" s="1"/>
  <c r="N86" i="10" l="1"/>
  <c r="O86" i="10" s="1"/>
  <c r="P86" i="10" s="1"/>
  <c r="Q86" i="10" s="1"/>
  <c r="N92" i="10"/>
  <c r="O92" i="10" s="1"/>
  <c r="P92" i="10" s="1"/>
  <c r="Q92" i="10" s="1"/>
  <c r="N7" i="10"/>
  <c r="O7" i="10" s="1"/>
  <c r="P7" i="10" s="1"/>
  <c r="Q7" i="10" s="1"/>
  <c r="N11" i="10"/>
  <c r="O11" i="10" s="1"/>
  <c r="P11" i="10" s="1"/>
  <c r="Q11" i="10" s="1"/>
  <c r="N15" i="10"/>
  <c r="O15" i="10" s="1"/>
  <c r="P15" i="10" s="1"/>
  <c r="Q15" i="10" s="1"/>
  <c r="N19" i="10"/>
  <c r="O19" i="10" s="1"/>
  <c r="P19" i="10" s="1"/>
  <c r="Q19" i="10" s="1"/>
  <c r="N23" i="10"/>
  <c r="O23" i="10" s="1"/>
  <c r="P23" i="10" s="1"/>
  <c r="Q23" i="10" s="1"/>
  <c r="N27" i="10"/>
  <c r="O27" i="10" s="1"/>
  <c r="P27" i="10" s="1"/>
  <c r="Q27" i="10" s="1"/>
  <c r="N31" i="10"/>
  <c r="O31" i="10" s="1"/>
  <c r="P31" i="10" s="1"/>
  <c r="Q31" i="10" s="1"/>
  <c r="N35" i="10"/>
  <c r="O35" i="10" s="1"/>
  <c r="P35" i="10" s="1"/>
  <c r="Q35" i="10" s="1"/>
  <c r="N39" i="10"/>
  <c r="O39" i="10" s="1"/>
  <c r="P39" i="10" s="1"/>
  <c r="Q39" i="10" s="1"/>
  <c r="N43" i="10"/>
  <c r="O43" i="10" s="1"/>
  <c r="P43" i="10" s="1"/>
  <c r="Q43" i="10" s="1"/>
  <c r="N47" i="10"/>
  <c r="O47" i="10" s="1"/>
  <c r="P47" i="10" s="1"/>
  <c r="Q47" i="10" s="1"/>
  <c r="N8" i="10"/>
  <c r="O8" i="10" s="1"/>
  <c r="P8" i="10" s="1"/>
  <c r="Q8" i="10" s="1"/>
  <c r="N16" i="10"/>
  <c r="O16" i="10" s="1"/>
  <c r="P16" i="10" s="1"/>
  <c r="Q16" i="10" s="1"/>
  <c r="N20" i="10"/>
  <c r="O20" i="10" s="1"/>
  <c r="P20" i="10" s="1"/>
  <c r="Q20" i="10" s="1"/>
  <c r="N28" i="10"/>
  <c r="O28" i="10" s="1"/>
  <c r="P28" i="10" s="1"/>
  <c r="Q28" i="10" s="1"/>
  <c r="N36" i="10"/>
  <c r="O36" i="10" s="1"/>
  <c r="P36" i="10" s="1"/>
  <c r="Q36" i="10" s="1"/>
  <c r="N40" i="10"/>
  <c r="O40" i="10" s="1"/>
  <c r="P40" i="10" s="1"/>
  <c r="Q40" i="10" s="1"/>
  <c r="N12" i="10"/>
  <c r="O12" i="10" s="1"/>
  <c r="P12" i="10" s="1"/>
  <c r="Q12" i="10" s="1"/>
  <c r="N24" i="10"/>
  <c r="O24" i="10" s="1"/>
  <c r="P24" i="10" s="1"/>
  <c r="Q24" i="10" s="1"/>
  <c r="N32" i="10"/>
  <c r="O32" i="10" s="1"/>
  <c r="P32" i="10" s="1"/>
  <c r="Q32" i="10" s="1"/>
  <c r="N44" i="10"/>
  <c r="O44" i="10" s="1"/>
  <c r="P44" i="10" s="1"/>
  <c r="Q44" i="10" s="1"/>
  <c r="N14" i="10"/>
  <c r="O14" i="10" s="1"/>
  <c r="P14" i="10" s="1"/>
  <c r="Q14" i="10" s="1"/>
  <c r="N22" i="10"/>
  <c r="O22" i="10" s="1"/>
  <c r="P22" i="10" s="1"/>
  <c r="Q22" i="10" s="1"/>
  <c r="N30" i="10"/>
  <c r="O30" i="10" s="1"/>
  <c r="P30" i="10" s="1"/>
  <c r="Q30" i="10" s="1"/>
  <c r="N38" i="10"/>
  <c r="O38" i="10" s="1"/>
  <c r="P38" i="10" s="1"/>
  <c r="Q38" i="10" s="1"/>
  <c r="N46" i="10"/>
  <c r="O46" i="10" s="1"/>
  <c r="P46" i="10" s="1"/>
  <c r="Q46" i="10" s="1"/>
  <c r="N18" i="10"/>
  <c r="O18" i="10" s="1"/>
  <c r="P18" i="10" s="1"/>
  <c r="Q18" i="10" s="1"/>
  <c r="N34" i="10"/>
  <c r="O34" i="10" s="1"/>
  <c r="P34" i="10" s="1"/>
  <c r="Q34" i="10" s="1"/>
  <c r="N13" i="10"/>
  <c r="O13" i="10" s="1"/>
  <c r="P13" i="10" s="1"/>
  <c r="Q13" i="10" s="1"/>
  <c r="N37" i="10"/>
  <c r="O37" i="10" s="1"/>
  <c r="P37" i="10" s="1"/>
  <c r="Q37" i="10" s="1"/>
  <c r="N9" i="10"/>
  <c r="O9" i="10" s="1"/>
  <c r="P9" i="10" s="1"/>
  <c r="Q9" i="10" s="1"/>
  <c r="N17" i="10"/>
  <c r="O17" i="10" s="1"/>
  <c r="P17" i="10" s="1"/>
  <c r="Q17" i="10" s="1"/>
  <c r="N25" i="10"/>
  <c r="O25" i="10" s="1"/>
  <c r="P25" i="10" s="1"/>
  <c r="Q25" i="10" s="1"/>
  <c r="N33" i="10"/>
  <c r="O33" i="10" s="1"/>
  <c r="P33" i="10" s="1"/>
  <c r="Q33" i="10" s="1"/>
  <c r="N41" i="10"/>
  <c r="O41" i="10" s="1"/>
  <c r="P41" i="10" s="1"/>
  <c r="Q41" i="10" s="1"/>
  <c r="N10" i="10"/>
  <c r="O10" i="10" s="1"/>
  <c r="P10" i="10" s="1"/>
  <c r="Q10" i="10" s="1"/>
  <c r="N26" i="10"/>
  <c r="O26" i="10" s="1"/>
  <c r="P26" i="10" s="1"/>
  <c r="Q26" i="10" s="1"/>
  <c r="N42" i="10"/>
  <c r="O42" i="10" s="1"/>
  <c r="P42" i="10" s="1"/>
  <c r="Q42" i="10" s="1"/>
  <c r="N21" i="10"/>
  <c r="O21" i="10" s="1"/>
  <c r="P21" i="10" s="1"/>
  <c r="Q21" i="10" s="1"/>
  <c r="N29" i="10"/>
  <c r="O29" i="10" s="1"/>
  <c r="P29" i="10" s="1"/>
  <c r="Q29" i="10" s="1"/>
  <c r="N45" i="10"/>
  <c r="O45" i="10" s="1"/>
  <c r="P45" i="10" s="1"/>
  <c r="Q45" i="10" s="1"/>
  <c r="N77" i="10"/>
  <c r="O77" i="10" s="1"/>
  <c r="P77" i="10" s="1"/>
  <c r="Q77" i="10" s="1"/>
  <c r="N63" i="10"/>
  <c r="O63" i="10" s="1"/>
  <c r="P63" i="10" s="1"/>
  <c r="Q63" i="10" s="1"/>
  <c r="N64" i="10"/>
  <c r="O64" i="10" s="1"/>
  <c r="P64" i="10" s="1"/>
  <c r="Q64" i="10" s="1"/>
  <c r="N91" i="10"/>
  <c r="O91" i="10" s="1"/>
  <c r="P91" i="10" s="1"/>
  <c r="Q91" i="10" s="1"/>
  <c r="N78" i="10"/>
  <c r="O78" i="10" s="1"/>
  <c r="P78" i="10" s="1"/>
  <c r="Q78" i="10" s="1"/>
  <c r="N70" i="10"/>
  <c r="O70" i="10" s="1"/>
  <c r="P70" i="10" s="1"/>
  <c r="Q70" i="10" s="1"/>
  <c r="N57" i="10"/>
  <c r="O57" i="10" s="1"/>
  <c r="P57" i="10" s="1"/>
  <c r="Q57" i="10" s="1"/>
  <c r="N56" i="10"/>
  <c r="O56" i="10" s="1"/>
  <c r="P56" i="10" s="1"/>
  <c r="Q56" i="10" s="1"/>
  <c r="N85" i="10"/>
  <c r="O85" i="10" s="1"/>
  <c r="P85" i="10" s="1"/>
  <c r="Q85" i="10" s="1"/>
  <c r="R85" i="10" s="1"/>
  <c r="N71" i="10"/>
  <c r="O71" i="10" s="1"/>
  <c r="P71" i="10" s="1"/>
  <c r="Q71" i="10" s="1"/>
  <c r="N84" i="10"/>
  <c r="O84" i="10" s="1"/>
  <c r="P84" i="10" s="1"/>
  <c r="Q84" i="10" s="1"/>
  <c r="G80" i="11"/>
  <c r="H80" i="11" s="1"/>
  <c r="G101" i="11"/>
  <c r="H101" i="11" s="1"/>
  <c r="G79" i="11"/>
  <c r="H79" i="11" s="1"/>
  <c r="G77" i="11"/>
  <c r="H77" i="11" s="1"/>
  <c r="G98" i="11"/>
  <c r="H98" i="11" s="1"/>
  <c r="G83" i="11"/>
  <c r="H83" i="11" s="1"/>
  <c r="G95" i="11"/>
  <c r="H95" i="11" s="1"/>
  <c r="G102" i="11"/>
  <c r="H102" i="11" s="1"/>
  <c r="G68" i="11"/>
  <c r="H68" i="11" s="1"/>
  <c r="G63" i="11"/>
  <c r="H63" i="11" s="1"/>
  <c r="G94" i="11"/>
  <c r="H94" i="11" s="1"/>
  <c r="G69" i="11"/>
  <c r="H69" i="11" s="1"/>
  <c r="G72" i="11"/>
  <c r="H72" i="11" s="1"/>
  <c r="G88" i="11"/>
  <c r="H88" i="11" s="1"/>
  <c r="G78" i="11"/>
  <c r="H78" i="11" s="1"/>
  <c r="G87" i="11"/>
  <c r="H87" i="11" s="1"/>
  <c r="G81" i="11"/>
  <c r="H81" i="11" s="1"/>
  <c r="G76" i="11"/>
  <c r="H76" i="11" s="1"/>
  <c r="G96" i="11"/>
  <c r="H96" i="11" s="1"/>
  <c r="G74" i="11"/>
  <c r="H74" i="11" s="1"/>
  <c r="G99" i="11"/>
  <c r="H99" i="11" s="1"/>
  <c r="G84" i="11"/>
  <c r="H84" i="11" s="1"/>
  <c r="G85" i="11"/>
  <c r="H85" i="11" s="1"/>
  <c r="G70" i="11"/>
  <c r="H70" i="11" s="1"/>
  <c r="G65" i="11"/>
  <c r="H65" i="11" s="1"/>
  <c r="G64" i="11"/>
  <c r="H64" i="11" s="1"/>
  <c r="G92" i="11"/>
  <c r="H92" i="11" s="1"/>
  <c r="G86" i="11"/>
  <c r="H86" i="11" s="1"/>
  <c r="G73" i="11"/>
  <c r="H73" i="11" s="1"/>
  <c r="G93" i="11"/>
  <c r="H93" i="11" s="1"/>
  <c r="G89" i="11"/>
  <c r="H89" i="11" s="1"/>
  <c r="G75" i="11"/>
  <c r="H75" i="11" s="1"/>
  <c r="G100" i="11"/>
  <c r="H100" i="11" s="1"/>
  <c r="G82" i="11"/>
  <c r="H82" i="11" s="1"/>
  <c r="G103" i="11"/>
  <c r="H103" i="11" s="1"/>
  <c r="G91" i="11"/>
  <c r="H91" i="11" s="1"/>
  <c r="G67" i="11"/>
  <c r="H67" i="11" s="1"/>
  <c r="G66" i="11"/>
  <c r="H66" i="11" s="1"/>
  <c r="G71" i="11"/>
  <c r="H71" i="11" s="1"/>
  <c r="G97" i="11"/>
  <c r="H97" i="11" s="1"/>
  <c r="G90" i="11"/>
  <c r="H90" i="11" s="1"/>
  <c r="K105" i="12"/>
  <c r="F105" i="12"/>
  <c r="G105" i="12" s="1"/>
  <c r="K112" i="11"/>
  <c r="T112" i="11"/>
  <c r="AD112" i="11" s="1"/>
  <c r="W112" i="11"/>
  <c r="AE112" i="11" s="1"/>
  <c r="Z112" i="11"/>
  <c r="T83" i="10"/>
  <c r="X83" i="10" s="1"/>
  <c r="T87" i="10"/>
  <c r="T89" i="10"/>
  <c r="T93" i="10"/>
  <c r="T94" i="10"/>
  <c r="T86" i="10"/>
  <c r="T88" i="10"/>
  <c r="T90" i="10"/>
  <c r="S87" i="10"/>
  <c r="S94" i="10"/>
  <c r="S83" i="10"/>
  <c r="W83" i="10" s="1"/>
  <c r="S89" i="10"/>
  <c r="S86" i="10"/>
  <c r="S93" i="10"/>
  <c r="S90" i="10"/>
  <c r="S88" i="10"/>
  <c r="N87" i="10"/>
  <c r="O87" i="10" s="1"/>
  <c r="P87" i="10" s="1"/>
  <c r="Q87" i="10" s="1"/>
  <c r="N88" i="10"/>
  <c r="O88" i="10" s="1"/>
  <c r="P88" i="10" s="1"/>
  <c r="Q88" i="10" s="1"/>
  <c r="N93" i="10"/>
  <c r="O93" i="10" s="1"/>
  <c r="P93" i="10" s="1"/>
  <c r="Q93" i="10" s="1"/>
  <c r="N94" i="10"/>
  <c r="O94" i="10" s="1"/>
  <c r="P94" i="10" s="1"/>
  <c r="Q94" i="10" s="1"/>
  <c r="N90" i="10"/>
  <c r="O90" i="10" s="1"/>
  <c r="P90" i="10" s="1"/>
  <c r="Q90" i="10" s="1"/>
  <c r="N89" i="10"/>
  <c r="O89" i="10" s="1"/>
  <c r="P89" i="10" s="1"/>
  <c r="Q89" i="10" s="1"/>
  <c r="N83" i="10"/>
  <c r="O83" i="10" s="1"/>
  <c r="P83" i="10" s="1"/>
  <c r="Q83" i="10" s="1"/>
  <c r="R83" i="10" s="1"/>
  <c r="R86" i="10"/>
  <c r="I47" i="8"/>
  <c r="J48" i="8"/>
  <c r="P48" i="8"/>
  <c r="M48" i="8"/>
  <c r="N41" i="8"/>
  <c r="Q40" i="8"/>
  <c r="I39" i="8"/>
  <c r="J37" i="8"/>
  <c r="N33" i="8"/>
  <c r="I31" i="8"/>
  <c r="J29" i="8"/>
  <c r="N17" i="8"/>
  <c r="T17" i="8" s="1"/>
  <c r="L72" i="9" s="1"/>
  <c r="N6" i="10"/>
  <c r="M40" i="6"/>
  <c r="N40" i="6" s="1"/>
  <c r="O40" i="6" s="1"/>
  <c r="M55" i="6"/>
  <c r="N55" i="6" s="1"/>
  <c r="O55" i="6" s="1"/>
  <c r="L36" i="9"/>
  <c r="M36" i="9" s="1"/>
  <c r="N36" i="9" s="1"/>
  <c r="O36" i="9" s="1"/>
  <c r="R61" i="9" s="1"/>
  <c r="K42" i="9"/>
  <c r="M60" i="6"/>
  <c r="N60" i="6" s="1"/>
  <c r="O60" i="6" s="1"/>
  <c r="M46" i="6"/>
  <c r="N46" i="6" s="1"/>
  <c r="O46" i="6" s="1"/>
  <c r="O4" i="7"/>
  <c r="K27" i="9"/>
  <c r="G79" i="9"/>
  <c r="I79" i="9" s="1"/>
  <c r="L27" i="8"/>
  <c r="K28" i="8"/>
  <c r="K38" i="8"/>
  <c r="V8" i="6"/>
  <c r="X65" i="6"/>
  <c r="X8" i="6"/>
  <c r="N6" i="7"/>
  <c r="O3" i="8"/>
  <c r="N5" i="8"/>
  <c r="K48" i="9"/>
  <c r="J4" i="13"/>
  <c r="R6" i="7"/>
  <c r="M14" i="8"/>
  <c r="K24" i="8"/>
  <c r="I67" i="9"/>
  <c r="K26" i="9"/>
  <c r="G78" i="9"/>
  <c r="I78" i="9" s="1"/>
  <c r="K38" i="9"/>
  <c r="K54" i="9"/>
  <c r="E19" i="10"/>
  <c r="U81" i="10" s="1"/>
  <c r="T12" i="11"/>
  <c r="AD12" i="11" s="1"/>
  <c r="K48" i="8"/>
  <c r="I43" i="8"/>
  <c r="I35" i="8"/>
  <c r="K16" i="9"/>
  <c r="L16" i="9" s="1"/>
  <c r="M16" i="9" s="1"/>
  <c r="X19" i="6"/>
  <c r="M42" i="6"/>
  <c r="N42" i="6" s="1"/>
  <c r="O42" i="6" s="1"/>
  <c r="M51" i="6"/>
  <c r="N51" i="6" s="1"/>
  <c r="O51" i="6" s="1"/>
  <c r="P51" i="6" s="1"/>
  <c r="Q51" i="6" s="1"/>
  <c r="N14" i="7"/>
  <c r="K4" i="8"/>
  <c r="K14" i="8"/>
  <c r="O24" i="8"/>
  <c r="O4" i="8"/>
  <c r="O14" i="8"/>
  <c r="P6" i="9"/>
  <c r="G58" i="9"/>
  <c r="I58" i="9" s="1"/>
  <c r="E17" i="9"/>
  <c r="K34" i="9"/>
  <c r="L34" i="9" s="1"/>
  <c r="M34" i="9" s="1"/>
  <c r="N34" i="9" s="1"/>
  <c r="O34" i="9" s="1"/>
  <c r="R59" i="9" s="1"/>
  <c r="K50" i="9"/>
  <c r="L50" i="9" s="1"/>
  <c r="M50" i="9" s="1"/>
  <c r="N50" i="9" s="1"/>
  <c r="O50" i="9" s="1"/>
  <c r="R75" i="9" s="1"/>
  <c r="J3" i="13"/>
  <c r="N24" i="7"/>
  <c r="Y11" i="6"/>
  <c r="Y20" i="6"/>
  <c r="AI6" i="9"/>
  <c r="I66" i="9"/>
  <c r="K27" i="8"/>
  <c r="L3" i="13"/>
  <c r="J16" i="13"/>
  <c r="J8" i="13"/>
  <c r="H12" i="14"/>
  <c r="I12" i="11"/>
  <c r="W12" i="11"/>
  <c r="AE12" i="11" s="1"/>
  <c r="Z12" i="11"/>
  <c r="K12" i="11"/>
  <c r="O12" i="11" s="1"/>
  <c r="I39" i="11"/>
  <c r="AG6" i="9"/>
  <c r="AJ6" i="9"/>
  <c r="AD6" i="9"/>
  <c r="AK6" i="9"/>
  <c r="AE6" i="9"/>
  <c r="AH6" i="9"/>
  <c r="K14" i="9"/>
  <c r="E18" i="9"/>
  <c r="X6" i="9"/>
  <c r="K35" i="9"/>
  <c r="L35" i="9" s="1"/>
  <c r="M35" i="9" s="1"/>
  <c r="N35" i="9" s="1"/>
  <c r="O35" i="9" s="1"/>
  <c r="R60" i="9" s="1"/>
  <c r="K37" i="9"/>
  <c r="K39" i="9"/>
  <c r="K41" i="9"/>
  <c r="L41" i="9" s="1"/>
  <c r="M41" i="9" s="1"/>
  <c r="K43" i="9"/>
  <c r="L43" i="9" s="1"/>
  <c r="M43" i="9" s="1"/>
  <c r="N43" i="9" s="1"/>
  <c r="O43" i="9" s="1"/>
  <c r="R68" i="9" s="1"/>
  <c r="K45" i="9"/>
  <c r="K47" i="9"/>
  <c r="K49" i="9"/>
  <c r="K51" i="9"/>
  <c r="L51" i="9" s="1"/>
  <c r="M51" i="9" s="1"/>
  <c r="N51" i="9" s="1"/>
  <c r="O51" i="9" s="1"/>
  <c r="R76" i="9" s="1"/>
  <c r="K53" i="9"/>
  <c r="AF6" i="9"/>
  <c r="L38" i="9"/>
  <c r="M38" i="9" s="1"/>
  <c r="AC6" i="9"/>
  <c r="Y6" i="9" s="1"/>
  <c r="O58" i="9" s="1"/>
  <c r="L15" i="9"/>
  <c r="M15" i="9" s="1"/>
  <c r="N9" i="8"/>
  <c r="T9" i="8" s="1"/>
  <c r="L64" i="9" s="1"/>
  <c r="N11" i="8"/>
  <c r="N12" i="8"/>
  <c r="N13" i="8"/>
  <c r="N28" i="8"/>
  <c r="M43" i="8"/>
  <c r="K20" i="8"/>
  <c r="N22" i="8"/>
  <c r="N23" i="8"/>
  <c r="N24" i="8"/>
  <c r="K36" i="8"/>
  <c r="N20" i="8"/>
  <c r="J35" i="8"/>
  <c r="J11" i="8"/>
  <c r="I11" i="8"/>
  <c r="J12" i="8"/>
  <c r="I12" i="8"/>
  <c r="I13" i="8"/>
  <c r="J19" i="8"/>
  <c r="I19" i="8"/>
  <c r="I6" i="8"/>
  <c r="N6" i="8"/>
  <c r="T6" i="8" s="1"/>
  <c r="L61" i="9" s="1"/>
  <c r="N7" i="8"/>
  <c r="N8" i="8"/>
  <c r="I14" i="8"/>
  <c r="N14" i="8"/>
  <c r="N15" i="8"/>
  <c r="N16" i="8"/>
  <c r="P23" i="8"/>
  <c r="I23" i="8"/>
  <c r="P24" i="8"/>
  <c r="I24" i="8"/>
  <c r="Q28" i="8"/>
  <c r="M31" i="8"/>
  <c r="N32" i="8"/>
  <c r="T32" i="8" s="1"/>
  <c r="J39" i="8"/>
  <c r="K40" i="8"/>
  <c r="P43" i="8"/>
  <c r="Q44" i="8"/>
  <c r="M47" i="8"/>
  <c r="N48" i="8"/>
  <c r="T48" i="8" s="1"/>
  <c r="I48" i="8"/>
  <c r="I44" i="8"/>
  <c r="I40" i="8"/>
  <c r="I36" i="8"/>
  <c r="I32" i="8"/>
  <c r="I28" i="8"/>
  <c r="J4" i="8"/>
  <c r="I4" i="8"/>
  <c r="I5" i="8"/>
  <c r="K3" i="8"/>
  <c r="I3" i="8"/>
  <c r="J7" i="8"/>
  <c r="I7" i="8"/>
  <c r="J8" i="8"/>
  <c r="I8" i="8"/>
  <c r="I9" i="8"/>
  <c r="J15" i="8"/>
  <c r="I15" i="8"/>
  <c r="J16" i="8"/>
  <c r="I16" i="8"/>
  <c r="I17" i="8"/>
  <c r="R20" i="8"/>
  <c r="N21" i="8"/>
  <c r="P31" i="8"/>
  <c r="Q32" i="8"/>
  <c r="M35" i="8"/>
  <c r="N36" i="8"/>
  <c r="T36" i="8" s="1"/>
  <c r="T40" i="8"/>
  <c r="J43" i="8"/>
  <c r="P47" i="8"/>
  <c r="Q48" i="8"/>
  <c r="J45" i="8"/>
  <c r="I45" i="8"/>
  <c r="J41" i="8"/>
  <c r="I41" i="8"/>
  <c r="I37" i="8"/>
  <c r="J33" i="8"/>
  <c r="I33" i="8"/>
  <c r="I29" i="8"/>
  <c r="M27" i="8"/>
  <c r="I27" i="8"/>
  <c r="M20" i="8"/>
  <c r="I20" i="8"/>
  <c r="P22" i="8"/>
  <c r="I22" i="8"/>
  <c r="M5" i="8"/>
  <c r="T5" i="8" s="1"/>
  <c r="L60" i="9" s="1"/>
  <c r="I10" i="8"/>
  <c r="N10" i="8"/>
  <c r="T10" i="8" s="1"/>
  <c r="L65" i="9" s="1"/>
  <c r="M13" i="8"/>
  <c r="T13" i="8" s="1"/>
  <c r="L68" i="9" s="1"/>
  <c r="I18" i="8"/>
  <c r="N18" i="8"/>
  <c r="T18" i="8" s="1"/>
  <c r="L73" i="9" s="1"/>
  <c r="R19" i="8"/>
  <c r="I21" i="8"/>
  <c r="Q21" i="8"/>
  <c r="M22" i="8"/>
  <c r="T22" i="8" s="1"/>
  <c r="L77" i="9" s="1"/>
  <c r="T28" i="8"/>
  <c r="J31" i="8"/>
  <c r="P35" i="8"/>
  <c r="M39" i="8"/>
  <c r="T44" i="8"/>
  <c r="J47" i="8"/>
  <c r="I46" i="8"/>
  <c r="I42" i="8"/>
  <c r="I38" i="8"/>
  <c r="I34" i="8"/>
  <c r="I30" i="8"/>
  <c r="M7" i="8"/>
  <c r="M11" i="8"/>
  <c r="M15" i="8"/>
  <c r="M19" i="8"/>
  <c r="J21" i="8"/>
  <c r="M23" i="8"/>
  <c r="T23" i="8" s="1"/>
  <c r="L78" i="9" s="1"/>
  <c r="M4" i="8"/>
  <c r="M8" i="8"/>
  <c r="M12" i="8"/>
  <c r="T12" i="8" s="1"/>
  <c r="L67" i="9" s="1"/>
  <c r="M16" i="8"/>
  <c r="M21" i="8"/>
  <c r="M24" i="8"/>
  <c r="K19" i="8"/>
  <c r="J20" i="8"/>
  <c r="L3" i="8"/>
  <c r="J27" i="8"/>
  <c r="N27" i="8"/>
  <c r="Q3" i="8"/>
  <c r="U3" i="8" s="1"/>
  <c r="M58" i="9" s="1"/>
  <c r="O27" i="8"/>
  <c r="Q4" i="8"/>
  <c r="J5" i="8"/>
  <c r="Q5" i="8"/>
  <c r="J6" i="8"/>
  <c r="Q6" i="8"/>
  <c r="Q7" i="8"/>
  <c r="Q8" i="8"/>
  <c r="J9" i="8"/>
  <c r="Q9" i="8"/>
  <c r="J10" i="8"/>
  <c r="Q10" i="8"/>
  <c r="Q11" i="8"/>
  <c r="Q12" i="8"/>
  <c r="J13" i="8"/>
  <c r="Q13" i="8"/>
  <c r="J14" i="8"/>
  <c r="Q14" i="8"/>
  <c r="Q15" i="8"/>
  <c r="Q16" i="8"/>
  <c r="J17" i="8"/>
  <c r="Q17" i="8"/>
  <c r="J18" i="8"/>
  <c r="Q18" i="8"/>
  <c r="N19" i="8"/>
  <c r="R21" i="8"/>
  <c r="J22" i="8"/>
  <c r="Q22" i="8"/>
  <c r="J23" i="8"/>
  <c r="Q23" i="8"/>
  <c r="J24" i="8"/>
  <c r="Q24" i="8"/>
  <c r="N3" i="8"/>
  <c r="R3" i="8"/>
  <c r="R18" i="8"/>
  <c r="K6" i="14"/>
  <c r="N6" i="14" s="1"/>
  <c r="J6" i="14"/>
  <c r="O6" i="14"/>
  <c r="P6" i="14"/>
  <c r="K11" i="14"/>
  <c r="L11" i="14"/>
  <c r="J11" i="14"/>
  <c r="K7" i="14"/>
  <c r="L7" i="14"/>
  <c r="J7" i="14"/>
  <c r="N12" i="14"/>
  <c r="O12" i="14"/>
  <c r="P12" i="14"/>
  <c r="L5" i="14"/>
  <c r="J5" i="14"/>
  <c r="K5" i="14"/>
  <c r="H5" i="14" s="1"/>
  <c r="J8" i="14"/>
  <c r="K8" i="14"/>
  <c r="H8" i="14" s="1"/>
  <c r="L8" i="14"/>
  <c r="L13" i="14"/>
  <c r="J13" i="14"/>
  <c r="K13" i="14"/>
  <c r="H13" i="14" s="1"/>
  <c r="L10" i="14"/>
  <c r="J10" i="14"/>
  <c r="K10" i="14"/>
  <c r="H10" i="14" s="1"/>
  <c r="J3" i="14"/>
  <c r="L3" i="14"/>
  <c r="K3" i="14"/>
  <c r="H3" i="14" s="1"/>
  <c r="J4" i="14"/>
  <c r="K4" i="14"/>
  <c r="H4" i="14" s="1"/>
  <c r="L4" i="14"/>
  <c r="L9" i="14"/>
  <c r="J9" i="14"/>
  <c r="K9" i="14"/>
  <c r="H9" i="14" s="1"/>
  <c r="H6" i="14"/>
  <c r="K3" i="13"/>
  <c r="M3" i="13" s="1"/>
  <c r="L22" i="13"/>
  <c r="L20" i="13"/>
  <c r="L18" i="13"/>
  <c r="L16" i="13"/>
  <c r="L14" i="13"/>
  <c r="L12" i="13"/>
  <c r="L10" i="13"/>
  <c r="L8" i="13"/>
  <c r="L6" i="13"/>
  <c r="L4" i="13"/>
  <c r="L23" i="13"/>
  <c r="L21" i="13"/>
  <c r="L19" i="13"/>
  <c r="L17" i="13"/>
  <c r="L15" i="13"/>
  <c r="L13" i="13"/>
  <c r="L11" i="13"/>
  <c r="L9" i="13"/>
  <c r="L7" i="13"/>
  <c r="L5" i="13"/>
  <c r="K23" i="13"/>
  <c r="M23" i="13" s="1"/>
  <c r="K22" i="13"/>
  <c r="M22" i="13" s="1"/>
  <c r="K21" i="13"/>
  <c r="M21" i="13" s="1"/>
  <c r="K20" i="13"/>
  <c r="M20" i="13" s="1"/>
  <c r="K19" i="13"/>
  <c r="M19" i="13" s="1"/>
  <c r="K18" i="13"/>
  <c r="M18" i="13" s="1"/>
  <c r="K17" i="13"/>
  <c r="M17" i="13" s="1"/>
  <c r="K16" i="13"/>
  <c r="M16" i="13" s="1"/>
  <c r="K15" i="13"/>
  <c r="M15" i="13" s="1"/>
  <c r="K14" i="13"/>
  <c r="M14" i="13" s="1"/>
  <c r="K13" i="13"/>
  <c r="M13" i="13" s="1"/>
  <c r="K12" i="13"/>
  <c r="M12" i="13" s="1"/>
  <c r="K11" i="13"/>
  <c r="M11" i="13" s="1"/>
  <c r="K10" i="13"/>
  <c r="M10" i="13" s="1"/>
  <c r="K9" i="13"/>
  <c r="M9" i="13" s="1"/>
  <c r="K8" i="13"/>
  <c r="M8" i="13" s="1"/>
  <c r="K7" i="13"/>
  <c r="M7" i="13" s="1"/>
  <c r="K6" i="13"/>
  <c r="M6" i="13" s="1"/>
  <c r="K5" i="13"/>
  <c r="M5" i="13" s="1"/>
  <c r="K4" i="13"/>
  <c r="M4" i="13" s="1"/>
  <c r="P29" i="8"/>
  <c r="M29" i="8"/>
  <c r="N30" i="8"/>
  <c r="T30" i="8" s="1"/>
  <c r="P33" i="8"/>
  <c r="M33" i="8"/>
  <c r="N34" i="8"/>
  <c r="T34" i="8" s="1"/>
  <c r="P37" i="8"/>
  <c r="M37" i="8"/>
  <c r="N38" i="8"/>
  <c r="T38" i="8" s="1"/>
  <c r="P41" i="8"/>
  <c r="M41" i="8"/>
  <c r="N42" i="8"/>
  <c r="T42" i="8" s="1"/>
  <c r="P45" i="8"/>
  <c r="M45" i="8"/>
  <c r="N46" i="8"/>
  <c r="T46" i="8" s="1"/>
  <c r="Q30" i="8"/>
  <c r="Q34" i="8"/>
  <c r="Q38" i="8"/>
  <c r="Q42" i="8"/>
  <c r="Q46" i="8"/>
  <c r="G42" i="5"/>
  <c r="G40" i="5"/>
  <c r="G38" i="5"/>
  <c r="G36" i="5"/>
  <c r="G34" i="5"/>
  <c r="G32" i="5"/>
  <c r="G30" i="5"/>
  <c r="G28" i="5"/>
  <c r="G26" i="5"/>
  <c r="G24" i="5"/>
  <c r="G22" i="5"/>
  <c r="G43" i="5"/>
  <c r="G41" i="5"/>
  <c r="G39" i="5"/>
  <c r="G37" i="5"/>
  <c r="G35" i="5"/>
  <c r="G33" i="5"/>
  <c r="G31" i="5"/>
  <c r="G29" i="5"/>
  <c r="G27" i="5"/>
  <c r="G20" i="5"/>
  <c r="G18" i="5"/>
  <c r="G16" i="5"/>
  <c r="G14" i="5"/>
  <c r="G12" i="5"/>
  <c r="G11" i="5"/>
  <c r="G9" i="5"/>
  <c r="G7" i="5"/>
  <c r="G5" i="5"/>
  <c r="G3" i="5"/>
  <c r="G23" i="5"/>
  <c r="G25" i="5"/>
  <c r="G21" i="5"/>
  <c r="G19" i="5"/>
  <c r="G17" i="5"/>
  <c r="G15" i="5"/>
  <c r="G13" i="5"/>
  <c r="G10" i="5"/>
  <c r="G8" i="5"/>
  <c r="G6" i="5"/>
  <c r="G4" i="5"/>
  <c r="Q11" i="6"/>
  <c r="P11" i="6"/>
  <c r="Q15" i="6"/>
  <c r="P15" i="6"/>
  <c r="P17" i="6"/>
  <c r="Q17" i="6"/>
  <c r="Q22" i="6"/>
  <c r="P22" i="6"/>
  <c r="P25" i="6"/>
  <c r="Q25" i="6"/>
  <c r="Q28" i="6"/>
  <c r="P28" i="6"/>
  <c r="Q31" i="6"/>
  <c r="P31" i="6"/>
  <c r="P13" i="6"/>
  <c r="Q13" i="6"/>
  <c r="Q18" i="6"/>
  <c r="P18" i="6"/>
  <c r="Q20" i="6"/>
  <c r="P20" i="6"/>
  <c r="Q26" i="6"/>
  <c r="P26" i="6"/>
  <c r="P29" i="6"/>
  <c r="Q29" i="6"/>
  <c r="Q32" i="6"/>
  <c r="P32" i="6"/>
  <c r="Q14" i="6"/>
  <c r="P14" i="6"/>
  <c r="Q16" i="6"/>
  <c r="P16" i="6"/>
  <c r="Q23" i="6"/>
  <c r="P23" i="6"/>
  <c r="Q30" i="6"/>
  <c r="P30" i="6"/>
  <c r="P33" i="6"/>
  <c r="Q33" i="6"/>
  <c r="Q9" i="6"/>
  <c r="P9" i="6"/>
  <c r="Q10" i="6"/>
  <c r="P10" i="6"/>
  <c r="Q12" i="6"/>
  <c r="P12" i="6"/>
  <c r="Q19" i="6"/>
  <c r="P19" i="6"/>
  <c r="P21" i="6"/>
  <c r="Q21" i="6"/>
  <c r="Q24" i="6"/>
  <c r="P24" i="6"/>
  <c r="Q27" i="6"/>
  <c r="P27" i="6"/>
  <c r="U8" i="6"/>
  <c r="Y8" i="6"/>
  <c r="X12" i="6"/>
  <c r="Y13" i="6"/>
  <c r="X16" i="6"/>
  <c r="Y17" i="6"/>
  <c r="X20" i="6"/>
  <c r="Y21" i="6"/>
  <c r="X24" i="6"/>
  <c r="Y25" i="6"/>
  <c r="X28" i="6"/>
  <c r="Y29" i="6"/>
  <c r="X32" i="6"/>
  <c r="Y33" i="6"/>
  <c r="X41" i="6"/>
  <c r="M43" i="6"/>
  <c r="N43" i="6" s="1"/>
  <c r="O43" i="6" s="1"/>
  <c r="P43" i="6" s="1"/>
  <c r="Q43" i="6" s="1"/>
  <c r="Y43" i="6"/>
  <c r="M45" i="6"/>
  <c r="N45" i="6" s="1"/>
  <c r="O45" i="6" s="1"/>
  <c r="P45" i="6" s="1"/>
  <c r="Q45" i="6" s="1"/>
  <c r="Y45" i="6"/>
  <c r="M47" i="6"/>
  <c r="N47" i="6" s="1"/>
  <c r="O47" i="6" s="1"/>
  <c r="P47" i="6" s="1"/>
  <c r="Q47" i="6" s="1"/>
  <c r="M49" i="6"/>
  <c r="N49" i="6" s="1"/>
  <c r="O49" i="6" s="1"/>
  <c r="P49" i="6" s="1"/>
  <c r="Q49" i="6" s="1"/>
  <c r="X49" i="6"/>
  <c r="Y50" i="6"/>
  <c r="M53" i="6"/>
  <c r="N53" i="6" s="1"/>
  <c r="O53" i="6" s="1"/>
  <c r="P53" i="6" s="1"/>
  <c r="Q53" i="6" s="1"/>
  <c r="X53" i="6"/>
  <c r="Y54" i="6"/>
  <c r="P55" i="6"/>
  <c r="Q55" i="6" s="1"/>
  <c r="M57" i="6"/>
  <c r="N57" i="6" s="1"/>
  <c r="O57" i="6" s="1"/>
  <c r="P57" i="6" s="1"/>
  <c r="Q57" i="6" s="1"/>
  <c r="M58" i="6"/>
  <c r="N58" i="6" s="1"/>
  <c r="O58" i="6" s="1"/>
  <c r="X61" i="6"/>
  <c r="Y62" i="6"/>
  <c r="M65" i="6"/>
  <c r="N65" i="6" s="1"/>
  <c r="O65" i="6" s="1"/>
  <c r="P65" i="6" s="1"/>
  <c r="Q65" i="6" s="1"/>
  <c r="X23" i="6"/>
  <c r="Y24" i="6"/>
  <c r="X27" i="6"/>
  <c r="Y28" i="6"/>
  <c r="X31" i="6"/>
  <c r="Y32" i="6"/>
  <c r="S40" i="6"/>
  <c r="M41" i="6"/>
  <c r="N41" i="6" s="1"/>
  <c r="O41" i="6" s="1"/>
  <c r="P41" i="6" s="1"/>
  <c r="Q41" i="6" s="1"/>
  <c r="Y41" i="6"/>
  <c r="P44" i="6"/>
  <c r="Q44" i="6" s="1"/>
  <c r="X44" i="6"/>
  <c r="P46" i="6"/>
  <c r="Q46" i="6" s="1"/>
  <c r="X46" i="6"/>
  <c r="M48" i="6"/>
  <c r="N48" i="6" s="1"/>
  <c r="O48" i="6" s="1"/>
  <c r="P48" i="6" s="1"/>
  <c r="Q48" i="6" s="1"/>
  <c r="Y49" i="6"/>
  <c r="M52" i="6"/>
  <c r="N52" i="6" s="1"/>
  <c r="O52" i="6" s="1"/>
  <c r="P52" i="6" s="1"/>
  <c r="Q52" i="6" s="1"/>
  <c r="Y53" i="6"/>
  <c r="M56" i="6"/>
  <c r="N56" i="6" s="1"/>
  <c r="O56" i="6" s="1"/>
  <c r="P56" i="6" s="1"/>
  <c r="Q56" i="6" s="1"/>
  <c r="X59" i="6"/>
  <c r="Y60" i="6"/>
  <c r="M63" i="6"/>
  <c r="N63" i="6" s="1"/>
  <c r="O63" i="6" s="1"/>
  <c r="P63" i="6" s="1"/>
  <c r="Q63" i="6" s="1"/>
  <c r="M64" i="6"/>
  <c r="N64" i="6" s="1"/>
  <c r="O64" i="6" s="1"/>
  <c r="P64" i="6" s="1"/>
  <c r="Q64" i="6" s="1"/>
  <c r="X14" i="6"/>
  <c r="Y15" i="6"/>
  <c r="X18" i="6"/>
  <c r="Y19" i="6"/>
  <c r="X22" i="6"/>
  <c r="Y23" i="6"/>
  <c r="X26" i="6"/>
  <c r="Y27" i="6"/>
  <c r="X30" i="6"/>
  <c r="Y31" i="6"/>
  <c r="P40" i="6"/>
  <c r="T40" i="6"/>
  <c r="X40" i="6"/>
  <c r="P42" i="6"/>
  <c r="Q42" i="6" s="1"/>
  <c r="X42" i="6"/>
  <c r="Y44" i="6"/>
  <c r="Y46" i="6"/>
  <c r="X47" i="6"/>
  <c r="Y48" i="6"/>
  <c r="X51" i="6"/>
  <c r="Y52" i="6"/>
  <c r="X55" i="6"/>
  <c r="Y56" i="6"/>
  <c r="X57" i="6"/>
  <c r="Y58" i="6"/>
  <c r="P60" i="6"/>
  <c r="Q60" i="6" s="1"/>
  <c r="M61" i="6"/>
  <c r="N61" i="6" s="1"/>
  <c r="O61" i="6" s="1"/>
  <c r="P61" i="6" s="1"/>
  <c r="Q61" i="6" s="1"/>
  <c r="M62" i="6"/>
  <c r="N62" i="6" s="1"/>
  <c r="O62" i="6" s="1"/>
  <c r="P62" i="6" s="1"/>
  <c r="Q62" i="6" s="1"/>
  <c r="Y65" i="6"/>
  <c r="Y63" i="6"/>
  <c r="Y61" i="6"/>
  <c r="Y59" i="6"/>
  <c r="Y57" i="6"/>
  <c r="X64" i="6"/>
  <c r="X62" i="6"/>
  <c r="X60" i="6"/>
  <c r="X58" i="6"/>
  <c r="X56" i="6"/>
  <c r="X54" i="6"/>
  <c r="X52" i="6"/>
  <c r="X50" i="6"/>
  <c r="X48" i="6"/>
  <c r="X13" i="6"/>
  <c r="Y14" i="6"/>
  <c r="X17" i="6"/>
  <c r="Y18" i="6"/>
  <c r="X21" i="6"/>
  <c r="Y22" i="6"/>
  <c r="X25" i="6"/>
  <c r="Y26" i="6"/>
  <c r="X29" i="6"/>
  <c r="Y30" i="6"/>
  <c r="X33" i="6"/>
  <c r="Y40" i="6"/>
  <c r="Y42" i="6"/>
  <c r="X43" i="6"/>
  <c r="X45" i="6"/>
  <c r="Y47" i="6"/>
  <c r="M50" i="6"/>
  <c r="N50" i="6" s="1"/>
  <c r="O50" i="6" s="1"/>
  <c r="P50" i="6" s="1"/>
  <c r="Q50" i="6" s="1"/>
  <c r="Y51" i="6"/>
  <c r="M54" i="6"/>
  <c r="N54" i="6" s="1"/>
  <c r="O54" i="6" s="1"/>
  <c r="P54" i="6" s="1"/>
  <c r="Q54" i="6" s="1"/>
  <c r="Y55" i="6"/>
  <c r="P58" i="6"/>
  <c r="Q58" i="6" s="1"/>
  <c r="M59" i="6"/>
  <c r="N59" i="6" s="1"/>
  <c r="O59" i="6" s="1"/>
  <c r="P59" i="6" s="1"/>
  <c r="Q59" i="6" s="1"/>
  <c r="X63" i="6"/>
  <c r="Y64" i="6"/>
  <c r="Q4" i="7"/>
  <c r="Q6" i="7"/>
  <c r="R7" i="7"/>
  <c r="R9" i="7"/>
  <c r="R11" i="7"/>
  <c r="R13" i="7"/>
  <c r="R15" i="7"/>
  <c r="R17" i="7"/>
  <c r="R19" i="7"/>
  <c r="R21" i="7"/>
  <c r="R23" i="7"/>
  <c r="L4" i="8"/>
  <c r="P4" i="8"/>
  <c r="L5" i="8"/>
  <c r="P5" i="8"/>
  <c r="L6" i="8"/>
  <c r="P6" i="8"/>
  <c r="L7" i="8"/>
  <c r="P7" i="8"/>
  <c r="L8" i="8"/>
  <c r="P8" i="8"/>
  <c r="L9" i="8"/>
  <c r="P9" i="8"/>
  <c r="L10" i="8"/>
  <c r="P10" i="8"/>
  <c r="L11" i="8"/>
  <c r="P11" i="8"/>
  <c r="L12" i="8"/>
  <c r="P12" i="8"/>
  <c r="L13" i="8"/>
  <c r="P13" i="8"/>
  <c r="L14" i="8"/>
  <c r="P14" i="8"/>
  <c r="L15" i="8"/>
  <c r="P15" i="8"/>
  <c r="L16" i="8"/>
  <c r="P16" i="8"/>
  <c r="L17" i="8"/>
  <c r="P17" i="8"/>
  <c r="L18" i="8"/>
  <c r="P18" i="8"/>
  <c r="L19" i="8"/>
  <c r="P19" i="8"/>
  <c r="L20" i="8"/>
  <c r="P20" i="8"/>
  <c r="L21" i="8"/>
  <c r="P21" i="8"/>
  <c r="L22" i="8"/>
  <c r="L23" i="8"/>
  <c r="L24" i="8"/>
  <c r="L28" i="8"/>
  <c r="S28" i="8" s="1"/>
  <c r="L29" i="8"/>
  <c r="L30" i="8"/>
  <c r="S30" i="8" s="1"/>
  <c r="L31" i="8"/>
  <c r="L32" i="8"/>
  <c r="S32" i="8" s="1"/>
  <c r="L33" i="8"/>
  <c r="L34" i="8"/>
  <c r="S34" i="8" s="1"/>
  <c r="L35" i="8"/>
  <c r="S35" i="8" s="1"/>
  <c r="L36" i="8"/>
  <c r="L37" i="8"/>
  <c r="S37" i="8" s="1"/>
  <c r="L38" i="8"/>
  <c r="L39" i="8"/>
  <c r="L40" i="8"/>
  <c r="L41" i="8"/>
  <c r="L42" i="8"/>
  <c r="S42" i="8" s="1"/>
  <c r="L43" i="8"/>
  <c r="L44" i="8"/>
  <c r="S44" i="8" s="1"/>
  <c r="L45" i="8"/>
  <c r="L46" i="8"/>
  <c r="S46" i="8" s="1"/>
  <c r="L47" i="8"/>
  <c r="L48" i="8"/>
  <c r="K6" i="9"/>
  <c r="K9" i="9"/>
  <c r="K10" i="9"/>
  <c r="K11" i="9"/>
  <c r="K12" i="9"/>
  <c r="K13" i="9"/>
  <c r="N15" i="9"/>
  <c r="O15" i="9" s="1"/>
  <c r="N67" i="9" s="1"/>
  <c r="N16" i="9"/>
  <c r="O16" i="9" s="1"/>
  <c r="N68" i="9" s="1"/>
  <c r="Q33" i="9"/>
  <c r="U33" i="9" s="1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K19" i="9"/>
  <c r="E20" i="9"/>
  <c r="L27" i="9"/>
  <c r="M27" i="9" s="1"/>
  <c r="N27" i="9" s="1"/>
  <c r="O27" i="9" s="1"/>
  <c r="S35" i="9"/>
  <c r="L37" i="9"/>
  <c r="M37" i="9" s="1"/>
  <c r="N37" i="9" s="1"/>
  <c r="O37" i="9" s="1"/>
  <c r="R62" i="9" s="1"/>
  <c r="N38" i="9"/>
  <c r="O38" i="9" s="1"/>
  <c r="R63" i="9" s="1"/>
  <c r="Q8" i="7"/>
  <c r="Q10" i="7"/>
  <c r="Q12" i="7"/>
  <c r="Q14" i="7"/>
  <c r="Q16" i="7"/>
  <c r="Q18" i="7"/>
  <c r="Q20" i="7"/>
  <c r="Q22" i="7"/>
  <c r="Q24" i="7"/>
  <c r="L14" i="9"/>
  <c r="M14" i="9" s="1"/>
  <c r="N14" i="9" s="1"/>
  <c r="O14" i="9" s="1"/>
  <c r="N66" i="9" s="1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L26" i="9"/>
  <c r="M26" i="9" s="1"/>
  <c r="N26" i="9" s="1"/>
  <c r="O26" i="9" s="1"/>
  <c r="R8" i="7"/>
  <c r="R10" i="7"/>
  <c r="R12" i="7"/>
  <c r="R14" i="7"/>
  <c r="R16" i="7"/>
  <c r="R18" i="7"/>
  <c r="R20" i="7"/>
  <c r="R22" i="7"/>
  <c r="R24" i="7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22" i="8"/>
  <c r="R23" i="8"/>
  <c r="R24" i="8"/>
  <c r="R27" i="8"/>
  <c r="R28" i="8"/>
  <c r="U28" i="8" s="1"/>
  <c r="R29" i="8"/>
  <c r="R30" i="8"/>
  <c r="R31" i="8"/>
  <c r="R32" i="8"/>
  <c r="U32" i="8" s="1"/>
  <c r="R33" i="8"/>
  <c r="R34" i="8"/>
  <c r="U34" i="8" s="1"/>
  <c r="R35" i="8"/>
  <c r="R36" i="8"/>
  <c r="U36" i="8" s="1"/>
  <c r="R37" i="8"/>
  <c r="R38" i="8"/>
  <c r="R39" i="8"/>
  <c r="U39" i="8" s="1"/>
  <c r="R40" i="8"/>
  <c r="R41" i="8"/>
  <c r="R42" i="8"/>
  <c r="U42" i="8" s="1"/>
  <c r="R43" i="8"/>
  <c r="R44" i="8"/>
  <c r="R45" i="8"/>
  <c r="R46" i="8"/>
  <c r="R47" i="8"/>
  <c r="R48" i="8"/>
  <c r="L54" i="9"/>
  <c r="M54" i="9" s="1"/>
  <c r="N54" i="9" s="1"/>
  <c r="O54" i="9" s="1"/>
  <c r="R79" i="9" s="1"/>
  <c r="L53" i="9"/>
  <c r="M53" i="9" s="1"/>
  <c r="N53" i="9" s="1"/>
  <c r="O53" i="9" s="1"/>
  <c r="R78" i="9" s="1"/>
  <c r="L52" i="9"/>
  <c r="M52" i="9" s="1"/>
  <c r="N52" i="9" s="1"/>
  <c r="O52" i="9" s="1"/>
  <c r="R77" i="9" s="1"/>
  <c r="L49" i="9"/>
  <c r="M49" i="9" s="1"/>
  <c r="N49" i="9" s="1"/>
  <c r="O49" i="9" s="1"/>
  <c r="R74" i="9" s="1"/>
  <c r="L48" i="9"/>
  <c r="M48" i="9" s="1"/>
  <c r="L47" i="9"/>
  <c r="M47" i="9" s="1"/>
  <c r="N47" i="9" s="1"/>
  <c r="O47" i="9" s="1"/>
  <c r="R72" i="9" s="1"/>
  <c r="L46" i="9"/>
  <c r="M46" i="9" s="1"/>
  <c r="N46" i="9" s="1"/>
  <c r="O46" i="9" s="1"/>
  <c r="R71" i="9" s="1"/>
  <c r="L45" i="9"/>
  <c r="M45" i="9" s="1"/>
  <c r="N45" i="9" s="1"/>
  <c r="O45" i="9" s="1"/>
  <c r="R70" i="9" s="1"/>
  <c r="L44" i="9"/>
  <c r="M44" i="9" s="1"/>
  <c r="N44" i="9" s="1"/>
  <c r="O44" i="9" s="1"/>
  <c r="R69" i="9" s="1"/>
  <c r="L42" i="9"/>
  <c r="M42" i="9" s="1"/>
  <c r="N42" i="9" s="1"/>
  <c r="O42" i="9" s="1"/>
  <c r="R67" i="9" s="1"/>
  <c r="K17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K20" i="9"/>
  <c r="K21" i="9"/>
  <c r="K22" i="9"/>
  <c r="K23" i="9"/>
  <c r="K24" i="9"/>
  <c r="K25" i="9"/>
  <c r="P33" i="9"/>
  <c r="R33" i="9"/>
  <c r="V33" i="9" s="1"/>
  <c r="L39" i="9"/>
  <c r="M39" i="9" s="1"/>
  <c r="N39" i="9" s="1"/>
  <c r="O39" i="9" s="1"/>
  <c r="R64" i="9" s="1"/>
  <c r="R5" i="7"/>
  <c r="Q7" i="7"/>
  <c r="Q9" i="7"/>
  <c r="Q11" i="7"/>
  <c r="Q13" i="7"/>
  <c r="Q15" i="7"/>
  <c r="Q17" i="7"/>
  <c r="Q19" i="7"/>
  <c r="Q21" i="7"/>
  <c r="K7" i="9"/>
  <c r="K8" i="9"/>
  <c r="K18" i="9"/>
  <c r="K33" i="9"/>
  <c r="S33" i="9"/>
  <c r="W33" i="9" s="1"/>
  <c r="S36" i="9"/>
  <c r="L40" i="9"/>
  <c r="M40" i="9" s="1"/>
  <c r="N40" i="9" s="1"/>
  <c r="O40" i="9" s="1"/>
  <c r="R65" i="9" s="1"/>
  <c r="N48" i="9"/>
  <c r="O48" i="9" s="1"/>
  <c r="R73" i="9" s="1"/>
  <c r="T82" i="10"/>
  <c r="T53" i="10"/>
  <c r="T81" i="10"/>
  <c r="T80" i="10"/>
  <c r="T79" i="10"/>
  <c r="T76" i="10"/>
  <c r="T75" i="10"/>
  <c r="T74" i="10"/>
  <c r="T73" i="10"/>
  <c r="T72" i="10"/>
  <c r="T69" i="10"/>
  <c r="T68" i="10"/>
  <c r="T67" i="10"/>
  <c r="T66" i="10"/>
  <c r="T65" i="10"/>
  <c r="T62" i="10"/>
  <c r="T61" i="10"/>
  <c r="T60" i="10"/>
  <c r="T59" i="10"/>
  <c r="T58" i="10"/>
  <c r="T55" i="10"/>
  <c r="T54" i="10"/>
  <c r="S82" i="10"/>
  <c r="S53" i="10"/>
  <c r="S81" i="10"/>
  <c r="S80" i="10"/>
  <c r="S79" i="10"/>
  <c r="S76" i="10"/>
  <c r="S75" i="10"/>
  <c r="S74" i="10"/>
  <c r="S73" i="10"/>
  <c r="S72" i="10"/>
  <c r="S69" i="10"/>
  <c r="S68" i="10"/>
  <c r="S67" i="10"/>
  <c r="S66" i="10"/>
  <c r="S65" i="10"/>
  <c r="S62" i="10"/>
  <c r="S61" i="10"/>
  <c r="S60" i="10"/>
  <c r="S59" i="10"/>
  <c r="S58" i="10"/>
  <c r="S55" i="10"/>
  <c r="S54" i="10"/>
  <c r="M53" i="10"/>
  <c r="I17" i="11"/>
  <c r="Z20" i="11"/>
  <c r="K20" i="11"/>
  <c r="W20" i="11"/>
  <c r="AE20" i="11" s="1"/>
  <c r="T20" i="11"/>
  <c r="T17" i="11"/>
  <c r="AD17" i="11" s="1"/>
  <c r="W17" i="11"/>
  <c r="AE17" i="11" s="1"/>
  <c r="Z17" i="11"/>
  <c r="K17" i="11"/>
  <c r="J19" i="11"/>
  <c r="I19" i="11"/>
  <c r="M82" i="10"/>
  <c r="J13" i="11"/>
  <c r="I13" i="11"/>
  <c r="K18" i="11"/>
  <c r="T18" i="11"/>
  <c r="AD18" i="11" s="1"/>
  <c r="W18" i="11"/>
  <c r="AE18" i="11" s="1"/>
  <c r="Z18" i="11"/>
  <c r="W32" i="11"/>
  <c r="AE32" i="11" s="1"/>
  <c r="Z32" i="11"/>
  <c r="K32" i="11"/>
  <c r="T32" i="11"/>
  <c r="AD32" i="11" s="1"/>
  <c r="O33" i="11"/>
  <c r="M33" i="11"/>
  <c r="M54" i="10"/>
  <c r="M55" i="10"/>
  <c r="M58" i="10"/>
  <c r="M59" i="10"/>
  <c r="M60" i="10"/>
  <c r="M61" i="10"/>
  <c r="M62" i="10"/>
  <c r="M65" i="10"/>
  <c r="M66" i="10"/>
  <c r="M67" i="10"/>
  <c r="M68" i="10"/>
  <c r="M69" i="10"/>
  <c r="M72" i="10"/>
  <c r="M73" i="10"/>
  <c r="M74" i="10"/>
  <c r="M75" i="10"/>
  <c r="M76" i="10"/>
  <c r="M79" i="10"/>
  <c r="M80" i="10"/>
  <c r="M81" i="10"/>
  <c r="Z26" i="11"/>
  <c r="K26" i="11"/>
  <c r="W26" i="11"/>
  <c r="AE26" i="11" s="1"/>
  <c r="T26" i="11"/>
  <c r="AD26" i="11" s="1"/>
  <c r="T24" i="11"/>
  <c r="AD24" i="11" s="1"/>
  <c r="W24" i="11"/>
  <c r="AE24" i="11" s="1"/>
  <c r="Z24" i="11"/>
  <c r="K25" i="11"/>
  <c r="T25" i="11"/>
  <c r="AD25" i="11" s="1"/>
  <c r="Z25" i="11"/>
  <c r="T28" i="11"/>
  <c r="AD28" i="11" s="1"/>
  <c r="W28" i="11"/>
  <c r="AE28" i="11" s="1"/>
  <c r="Z28" i="11"/>
  <c r="K31" i="11"/>
  <c r="T31" i="11"/>
  <c r="AD31" i="11" s="1"/>
  <c r="Z31" i="11"/>
  <c r="K34" i="11"/>
  <c r="T34" i="11"/>
  <c r="AD34" i="11" s="1"/>
  <c r="W34" i="11"/>
  <c r="AE34" i="11" s="1"/>
  <c r="Z34" i="11"/>
  <c r="I35" i="11"/>
  <c r="T39" i="11"/>
  <c r="AD39" i="11" s="1"/>
  <c r="W39" i="11"/>
  <c r="AE39" i="11" s="1"/>
  <c r="Z39" i="11"/>
  <c r="G14" i="11"/>
  <c r="H14" i="11" s="1"/>
  <c r="J14" i="11" s="1"/>
  <c r="I18" i="11"/>
  <c r="I20" i="11"/>
  <c r="K24" i="11"/>
  <c r="I25" i="11"/>
  <c r="I26" i="11"/>
  <c r="K28" i="11"/>
  <c r="I31" i="11"/>
  <c r="I32" i="11"/>
  <c r="O39" i="11"/>
  <c r="M39" i="11"/>
  <c r="K40" i="11"/>
  <c r="T40" i="11"/>
  <c r="AD40" i="11" s="1"/>
  <c r="W40" i="11"/>
  <c r="AE40" i="11" s="1"/>
  <c r="Z40" i="11"/>
  <c r="G21" i="11"/>
  <c r="H21" i="11" s="1"/>
  <c r="J21" i="11" s="1"/>
  <c r="I24" i="11"/>
  <c r="G27" i="11"/>
  <c r="H27" i="11" s="1"/>
  <c r="J27" i="11" s="1"/>
  <c r="I28" i="11"/>
  <c r="I33" i="11"/>
  <c r="I34" i="11"/>
  <c r="W25" i="11"/>
  <c r="AE25" i="11" s="1"/>
  <c r="W31" i="11"/>
  <c r="AE31" i="11" s="1"/>
  <c r="T33" i="11"/>
  <c r="AD33" i="11" s="1"/>
  <c r="W33" i="11"/>
  <c r="AE33" i="11" s="1"/>
  <c r="Z33" i="11"/>
  <c r="Z35" i="11"/>
  <c r="K35" i="11"/>
  <c r="T35" i="11"/>
  <c r="AD35" i="11" s="1"/>
  <c r="W35" i="11"/>
  <c r="AE35" i="11" s="1"/>
  <c r="G38" i="11"/>
  <c r="H38" i="11" s="1"/>
  <c r="J38" i="11" s="1"/>
  <c r="I40" i="11"/>
  <c r="G62" i="11"/>
  <c r="H62" i="11" s="1"/>
  <c r="J62" i="11" s="1"/>
  <c r="I112" i="11"/>
  <c r="R77" i="10" l="1"/>
  <c r="V77" i="10"/>
  <c r="V42" i="10"/>
  <c r="R42" i="10"/>
  <c r="V37" i="10"/>
  <c r="R37" i="10"/>
  <c r="V14" i="10"/>
  <c r="R14" i="10"/>
  <c r="V20" i="10"/>
  <c r="R20" i="10"/>
  <c r="R43" i="10"/>
  <c r="V43" i="10"/>
  <c r="R11" i="10"/>
  <c r="V11" i="10"/>
  <c r="V56" i="10"/>
  <c r="R56" i="10"/>
  <c r="V45" i="10"/>
  <c r="R45" i="10"/>
  <c r="V25" i="10"/>
  <c r="R25" i="10"/>
  <c r="V13" i="10"/>
  <c r="R13" i="10"/>
  <c r="V44" i="10"/>
  <c r="R44" i="10"/>
  <c r="V16" i="10"/>
  <c r="R16" i="10"/>
  <c r="V39" i="10"/>
  <c r="R39" i="10"/>
  <c r="V7" i="10"/>
  <c r="R7" i="10"/>
  <c r="V84" i="10"/>
  <c r="R84" i="10"/>
  <c r="R57" i="10"/>
  <c r="V57" i="10"/>
  <c r="R64" i="10"/>
  <c r="V64" i="10"/>
  <c r="V29" i="10"/>
  <c r="R29" i="10"/>
  <c r="V10" i="10"/>
  <c r="R10" i="10"/>
  <c r="V17" i="10"/>
  <c r="R17" i="10"/>
  <c r="V34" i="10"/>
  <c r="R34" i="10"/>
  <c r="V30" i="10"/>
  <c r="R30" i="10"/>
  <c r="V32" i="10"/>
  <c r="R32" i="10"/>
  <c r="V36" i="10"/>
  <c r="R36" i="10"/>
  <c r="V8" i="10"/>
  <c r="R8" i="10"/>
  <c r="R35" i="10"/>
  <c r="V35" i="10"/>
  <c r="V19" i="10"/>
  <c r="R19" i="10"/>
  <c r="R92" i="10"/>
  <c r="V92" i="10"/>
  <c r="V78" i="10"/>
  <c r="R78" i="10"/>
  <c r="V33" i="10"/>
  <c r="R33" i="10"/>
  <c r="V46" i="10"/>
  <c r="R46" i="10"/>
  <c r="V12" i="10"/>
  <c r="R12" i="10"/>
  <c r="R27" i="10"/>
  <c r="V27" i="10"/>
  <c r="O6" i="10"/>
  <c r="P6" i="10" s="1"/>
  <c r="Q6" i="10" s="1"/>
  <c r="R91" i="10"/>
  <c r="V91" i="10"/>
  <c r="V26" i="10"/>
  <c r="R26" i="10"/>
  <c r="R38" i="10"/>
  <c r="V38" i="10"/>
  <c r="V40" i="10"/>
  <c r="R40" i="10"/>
  <c r="V23" i="10"/>
  <c r="R23" i="10"/>
  <c r="V71" i="10"/>
  <c r="R71" i="10"/>
  <c r="V70" i="10"/>
  <c r="R70" i="10"/>
  <c r="V63" i="10"/>
  <c r="R63" i="10"/>
  <c r="V21" i="10"/>
  <c r="R21" i="10"/>
  <c r="V41" i="10"/>
  <c r="R41" i="10"/>
  <c r="V9" i="10"/>
  <c r="R9" i="10"/>
  <c r="V18" i="10"/>
  <c r="R18" i="10"/>
  <c r="V22" i="10"/>
  <c r="R22" i="10"/>
  <c r="V24" i="10"/>
  <c r="R24" i="10"/>
  <c r="V28" i="10"/>
  <c r="R28" i="10"/>
  <c r="V47" i="10"/>
  <c r="R47" i="10"/>
  <c r="V31" i="10"/>
  <c r="R31" i="10"/>
  <c r="V15" i="10"/>
  <c r="R15" i="10"/>
  <c r="J97" i="11"/>
  <c r="I97" i="11"/>
  <c r="J91" i="11"/>
  <c r="I91" i="11"/>
  <c r="J75" i="11"/>
  <c r="I75" i="11"/>
  <c r="J86" i="11"/>
  <c r="I86" i="11"/>
  <c r="J70" i="11"/>
  <c r="I70" i="11"/>
  <c r="J74" i="11"/>
  <c r="I74" i="11"/>
  <c r="J87" i="11"/>
  <c r="I87" i="11"/>
  <c r="J69" i="11"/>
  <c r="I69" i="11"/>
  <c r="J102" i="11"/>
  <c r="I102" i="11"/>
  <c r="J77" i="11"/>
  <c r="I77" i="11"/>
  <c r="J71" i="11"/>
  <c r="I71" i="11"/>
  <c r="I103" i="11"/>
  <c r="J103" i="11"/>
  <c r="I89" i="11"/>
  <c r="J89" i="11"/>
  <c r="J92" i="11"/>
  <c r="I92" i="11"/>
  <c r="J85" i="11"/>
  <c r="I85" i="11"/>
  <c r="J96" i="11"/>
  <c r="I96" i="11"/>
  <c r="J78" i="11"/>
  <c r="I78" i="11"/>
  <c r="J94" i="11"/>
  <c r="I94" i="11"/>
  <c r="J95" i="11"/>
  <c r="I95" i="11"/>
  <c r="J79" i="11"/>
  <c r="I79" i="11"/>
  <c r="J66" i="11"/>
  <c r="I66" i="11"/>
  <c r="J82" i="11"/>
  <c r="I82" i="11"/>
  <c r="J93" i="11"/>
  <c r="I93" i="11"/>
  <c r="J64" i="11"/>
  <c r="I64" i="11"/>
  <c r="I84" i="11"/>
  <c r="J84" i="11"/>
  <c r="I76" i="11"/>
  <c r="J76" i="11"/>
  <c r="J88" i="11"/>
  <c r="I88" i="11"/>
  <c r="J63" i="11"/>
  <c r="I63" i="11"/>
  <c r="J83" i="11"/>
  <c r="I83" i="11"/>
  <c r="I101" i="11"/>
  <c r="J101" i="11"/>
  <c r="J90" i="11"/>
  <c r="I90" i="11"/>
  <c r="J67" i="11"/>
  <c r="I67" i="11"/>
  <c r="J100" i="11"/>
  <c r="I100" i="11"/>
  <c r="J73" i="11"/>
  <c r="I73" i="11"/>
  <c r="J65" i="11"/>
  <c r="I65" i="11"/>
  <c r="J99" i="11"/>
  <c r="I99" i="11"/>
  <c r="I81" i="11"/>
  <c r="J81" i="11"/>
  <c r="J72" i="11"/>
  <c r="I72" i="11"/>
  <c r="J68" i="11"/>
  <c r="I68" i="11"/>
  <c r="J98" i="11"/>
  <c r="I98" i="11"/>
  <c r="J80" i="11"/>
  <c r="I80" i="11"/>
  <c r="I105" i="12"/>
  <c r="J105" i="12" s="1"/>
  <c r="H105" i="12"/>
  <c r="AD20" i="11"/>
  <c r="E20" i="10"/>
  <c r="AF26" i="11"/>
  <c r="P33" i="11"/>
  <c r="AF35" i="11"/>
  <c r="O112" i="11"/>
  <c r="M112" i="11"/>
  <c r="AF39" i="11"/>
  <c r="AF33" i="11"/>
  <c r="AF34" i="11"/>
  <c r="AF32" i="11"/>
  <c r="AF17" i="11"/>
  <c r="AF25" i="11"/>
  <c r="AF24" i="11"/>
  <c r="AF31" i="11"/>
  <c r="AF40" i="11"/>
  <c r="AF18" i="11"/>
  <c r="AF28" i="11"/>
  <c r="AF12" i="11"/>
  <c r="I62" i="11"/>
  <c r="P39" i="11"/>
  <c r="U82" i="10"/>
  <c r="AK83" i="10"/>
  <c r="AE83" i="10"/>
  <c r="AH83" i="10"/>
  <c r="U79" i="10"/>
  <c r="U94" i="10"/>
  <c r="V94" i="10" s="1"/>
  <c r="U83" i="10"/>
  <c r="Y83" i="10" s="1"/>
  <c r="U87" i="10"/>
  <c r="V87" i="10" s="1"/>
  <c r="U90" i="10"/>
  <c r="V90" i="10" s="1"/>
  <c r="U89" i="10"/>
  <c r="V89" i="10" s="1"/>
  <c r="U93" i="10"/>
  <c r="V93" i="10" s="1"/>
  <c r="U86" i="10"/>
  <c r="V86" i="10" s="1"/>
  <c r="X86" i="10" s="1"/>
  <c r="U88" i="10"/>
  <c r="V88" i="10" s="1"/>
  <c r="AI83" i="10"/>
  <c r="AF83" i="10"/>
  <c r="AL83" i="10"/>
  <c r="R89" i="10"/>
  <c r="R90" i="10"/>
  <c r="R94" i="10"/>
  <c r="R93" i="10"/>
  <c r="R88" i="10"/>
  <c r="R87" i="10"/>
  <c r="U80" i="10"/>
  <c r="T47" i="8"/>
  <c r="T45" i="8"/>
  <c r="T43" i="8"/>
  <c r="T41" i="8"/>
  <c r="U40" i="8"/>
  <c r="T39" i="8"/>
  <c r="T37" i="8"/>
  <c r="T35" i="8"/>
  <c r="T33" i="8"/>
  <c r="T31" i="8"/>
  <c r="S29" i="8"/>
  <c r="T29" i="8"/>
  <c r="T21" i="8"/>
  <c r="L76" i="9" s="1"/>
  <c r="U21" i="8"/>
  <c r="M76" i="9" s="1"/>
  <c r="T20" i="8"/>
  <c r="L75" i="9" s="1"/>
  <c r="T14" i="8"/>
  <c r="L69" i="9" s="1"/>
  <c r="U58" i="10"/>
  <c r="U59" i="10"/>
  <c r="U65" i="10"/>
  <c r="U68" i="10"/>
  <c r="U69" i="10"/>
  <c r="U75" i="10"/>
  <c r="U60" i="10"/>
  <c r="U72" i="10"/>
  <c r="U61" i="10"/>
  <c r="U73" i="10"/>
  <c r="U53" i="10"/>
  <c r="U62" i="10"/>
  <c r="U74" i="10"/>
  <c r="U54" i="10"/>
  <c r="U66" i="10"/>
  <c r="U76" i="10"/>
  <c r="U55" i="10"/>
  <c r="U67" i="10"/>
  <c r="P4" i="7"/>
  <c r="U44" i="8"/>
  <c r="U48" i="8"/>
  <c r="T26" i="9"/>
  <c r="N78" i="9"/>
  <c r="V34" i="8"/>
  <c r="U18" i="8"/>
  <c r="M73" i="9" s="1"/>
  <c r="M3" i="5"/>
  <c r="T3" i="5"/>
  <c r="U38" i="8"/>
  <c r="T24" i="8"/>
  <c r="L79" i="9" s="1"/>
  <c r="T27" i="9"/>
  <c r="U27" i="9" s="1"/>
  <c r="N79" i="9"/>
  <c r="T7" i="8"/>
  <c r="L62" i="9" s="1"/>
  <c r="S40" i="8"/>
  <c r="Z6" i="9"/>
  <c r="P58" i="9" s="1"/>
  <c r="AA6" i="9"/>
  <c r="Q58" i="9" s="1"/>
  <c r="O6" i="7"/>
  <c r="S48" i="8"/>
  <c r="P27" i="9"/>
  <c r="S38" i="8"/>
  <c r="S27" i="8"/>
  <c r="T11" i="8"/>
  <c r="L66" i="9" s="1"/>
  <c r="N41" i="9"/>
  <c r="O41" i="9" s="1"/>
  <c r="R66" i="9" s="1"/>
  <c r="T4" i="8"/>
  <c r="L59" i="9" s="1"/>
  <c r="O24" i="7"/>
  <c r="O14" i="7"/>
  <c r="M12" i="11"/>
  <c r="AK33" i="9"/>
  <c r="AH33" i="9"/>
  <c r="AE33" i="9"/>
  <c r="AG33" i="9"/>
  <c r="AJ33" i="9"/>
  <c r="AD33" i="9"/>
  <c r="X33" i="9"/>
  <c r="AC33" i="9"/>
  <c r="AF33" i="9"/>
  <c r="AI33" i="9"/>
  <c r="T8" i="8"/>
  <c r="L63" i="9" s="1"/>
  <c r="S41" i="8"/>
  <c r="S8" i="8"/>
  <c r="K63" i="9" s="1"/>
  <c r="V44" i="8"/>
  <c r="S36" i="8"/>
  <c r="V28" i="8"/>
  <c r="U46" i="8"/>
  <c r="U30" i="8"/>
  <c r="U33" i="8"/>
  <c r="S23" i="8"/>
  <c r="K78" i="9" s="1"/>
  <c r="S14" i="8"/>
  <c r="K69" i="9" s="1"/>
  <c r="S6" i="8"/>
  <c r="K61" i="9" s="1"/>
  <c r="T15" i="8"/>
  <c r="L70" i="9" s="1"/>
  <c r="S12" i="8"/>
  <c r="V42" i="8"/>
  <c r="S17" i="8"/>
  <c r="K72" i="9" s="1"/>
  <c r="S21" i="8"/>
  <c r="K76" i="9" s="1"/>
  <c r="V32" i="8"/>
  <c r="U20" i="8"/>
  <c r="M75" i="9" s="1"/>
  <c r="U16" i="8"/>
  <c r="M71" i="9" s="1"/>
  <c r="U14" i="8"/>
  <c r="M69" i="9" s="1"/>
  <c r="U12" i="8"/>
  <c r="M67" i="9" s="1"/>
  <c r="U10" i="8"/>
  <c r="M65" i="9" s="1"/>
  <c r="U8" i="8"/>
  <c r="M63" i="9" s="1"/>
  <c r="U6" i="8"/>
  <c r="U4" i="8"/>
  <c r="M59" i="9" s="1"/>
  <c r="U37" i="8"/>
  <c r="S20" i="8"/>
  <c r="K75" i="9" s="1"/>
  <c r="T16" i="8"/>
  <c r="L71" i="9" s="1"/>
  <c r="T19" i="8"/>
  <c r="L74" i="9" s="1"/>
  <c r="S3" i="8"/>
  <c r="S31" i="8"/>
  <c r="T3" i="8"/>
  <c r="L58" i="9" s="1"/>
  <c r="S33" i="8"/>
  <c r="U31" i="8"/>
  <c r="S16" i="8"/>
  <c r="K71" i="9" s="1"/>
  <c r="S4" i="8"/>
  <c r="U24" i="8"/>
  <c r="M79" i="9" s="1"/>
  <c r="S47" i="8"/>
  <c r="U41" i="8"/>
  <c r="S24" i="8"/>
  <c r="K79" i="9" s="1"/>
  <c r="S22" i="8"/>
  <c r="S18" i="8"/>
  <c r="K73" i="9" s="1"/>
  <c r="S13" i="8"/>
  <c r="K68" i="9" s="1"/>
  <c r="S10" i="8"/>
  <c r="K65" i="9" s="1"/>
  <c r="S5" i="8"/>
  <c r="U22" i="8"/>
  <c r="M77" i="9" s="1"/>
  <c r="T27" i="8"/>
  <c r="S45" i="8"/>
  <c r="U47" i="8"/>
  <c r="S7" i="8"/>
  <c r="K62" i="9" s="1"/>
  <c r="S39" i="8"/>
  <c r="S11" i="8"/>
  <c r="K66" i="9" s="1"/>
  <c r="S9" i="8"/>
  <c r="S43" i="8"/>
  <c r="V30" i="8"/>
  <c r="S19" i="8"/>
  <c r="K74" i="9" s="1"/>
  <c r="U19" i="8"/>
  <c r="M74" i="9" s="1"/>
  <c r="U17" i="8"/>
  <c r="U15" i="8"/>
  <c r="M70" i="9" s="1"/>
  <c r="U13" i="8"/>
  <c r="U11" i="8"/>
  <c r="M66" i="9" s="1"/>
  <c r="U9" i="8"/>
  <c r="M64" i="9" s="1"/>
  <c r="U7" i="8"/>
  <c r="M62" i="9" s="1"/>
  <c r="U5" i="8"/>
  <c r="M60" i="9" s="1"/>
  <c r="U45" i="8"/>
  <c r="U29" i="8"/>
  <c r="U35" i="8"/>
  <c r="S15" i="8"/>
  <c r="K70" i="9" s="1"/>
  <c r="U43" i="8"/>
  <c r="U27" i="8"/>
  <c r="U23" i="8"/>
  <c r="V18" i="8"/>
  <c r="J73" i="9" s="1"/>
  <c r="N7" i="14"/>
  <c r="O7" i="14"/>
  <c r="P7" i="14"/>
  <c r="N9" i="14"/>
  <c r="O9" i="14"/>
  <c r="P9" i="14"/>
  <c r="P3" i="14"/>
  <c r="O3" i="14"/>
  <c r="N3" i="14"/>
  <c r="O10" i="14"/>
  <c r="P10" i="14"/>
  <c r="N10" i="14"/>
  <c r="N13" i="14"/>
  <c r="O13" i="14"/>
  <c r="P13" i="14"/>
  <c r="P5" i="14"/>
  <c r="N5" i="14"/>
  <c r="O5" i="14"/>
  <c r="P11" i="14"/>
  <c r="N11" i="14"/>
  <c r="O11" i="14"/>
  <c r="O4" i="14"/>
  <c r="P4" i="14"/>
  <c r="N4" i="14"/>
  <c r="O8" i="14"/>
  <c r="P8" i="14"/>
  <c r="N8" i="14"/>
  <c r="H7" i="14"/>
  <c r="H11" i="14"/>
  <c r="N3" i="13"/>
  <c r="P3" i="13"/>
  <c r="O3" i="13"/>
  <c r="Q3" i="13" s="1"/>
  <c r="N8" i="13"/>
  <c r="O8" i="13"/>
  <c r="Q8" i="13" s="1"/>
  <c r="P8" i="13"/>
  <c r="N16" i="13"/>
  <c r="O16" i="13"/>
  <c r="Q16" i="13" s="1"/>
  <c r="P16" i="13"/>
  <c r="N5" i="13"/>
  <c r="O5" i="13"/>
  <c r="Q5" i="13" s="1"/>
  <c r="P5" i="13"/>
  <c r="N9" i="13"/>
  <c r="O9" i="13"/>
  <c r="Q9" i="13" s="1"/>
  <c r="P9" i="13"/>
  <c r="N13" i="13"/>
  <c r="O13" i="13"/>
  <c r="Q13" i="13" s="1"/>
  <c r="H13" i="13" s="1"/>
  <c r="P13" i="13"/>
  <c r="N17" i="13"/>
  <c r="O17" i="13"/>
  <c r="Q17" i="13" s="1"/>
  <c r="P17" i="13"/>
  <c r="N21" i="13"/>
  <c r="O21" i="13"/>
  <c r="Q21" i="13" s="1"/>
  <c r="P21" i="13"/>
  <c r="N4" i="13"/>
  <c r="O4" i="13"/>
  <c r="Q4" i="13" s="1"/>
  <c r="P4" i="13"/>
  <c r="N12" i="13"/>
  <c r="O12" i="13"/>
  <c r="Q12" i="13" s="1"/>
  <c r="P12" i="13"/>
  <c r="N20" i="13"/>
  <c r="O20" i="13"/>
  <c r="Q20" i="13" s="1"/>
  <c r="P20" i="13"/>
  <c r="N6" i="13"/>
  <c r="P6" i="13"/>
  <c r="O6" i="13"/>
  <c r="Q6" i="13" s="1"/>
  <c r="H6" i="13" s="1"/>
  <c r="N10" i="13"/>
  <c r="P10" i="13"/>
  <c r="O10" i="13"/>
  <c r="Q10" i="13" s="1"/>
  <c r="N14" i="13"/>
  <c r="P14" i="13"/>
  <c r="O14" i="13"/>
  <c r="Q14" i="13" s="1"/>
  <c r="N18" i="13"/>
  <c r="P18" i="13"/>
  <c r="O18" i="13"/>
  <c r="Q18" i="13" s="1"/>
  <c r="H18" i="13" s="1"/>
  <c r="N22" i="13"/>
  <c r="P22" i="13"/>
  <c r="O22" i="13"/>
  <c r="Q22" i="13" s="1"/>
  <c r="H22" i="13" s="1"/>
  <c r="N7" i="13"/>
  <c r="P7" i="13"/>
  <c r="O7" i="13"/>
  <c r="Q7" i="13" s="1"/>
  <c r="N11" i="13"/>
  <c r="O11" i="13"/>
  <c r="Q11" i="13" s="1"/>
  <c r="P11" i="13"/>
  <c r="N15" i="13"/>
  <c r="O15" i="13"/>
  <c r="Q15" i="13" s="1"/>
  <c r="P15" i="13"/>
  <c r="N19" i="13"/>
  <c r="P19" i="13"/>
  <c r="O19" i="13"/>
  <c r="Q19" i="13" s="1"/>
  <c r="H19" i="13" s="1"/>
  <c r="N23" i="13"/>
  <c r="P23" i="13"/>
  <c r="O23" i="13"/>
  <c r="Q23" i="13" s="1"/>
  <c r="T49" i="9"/>
  <c r="U49" i="9" s="1"/>
  <c r="P49" i="9"/>
  <c r="T52" i="6"/>
  <c r="S52" i="6"/>
  <c r="R52" i="6"/>
  <c r="S41" i="6"/>
  <c r="R41" i="6"/>
  <c r="T41" i="6"/>
  <c r="R57" i="6"/>
  <c r="S57" i="6"/>
  <c r="T57" i="6"/>
  <c r="R53" i="6"/>
  <c r="T53" i="6"/>
  <c r="S53" i="6"/>
  <c r="R49" i="6"/>
  <c r="T49" i="6"/>
  <c r="S49" i="6"/>
  <c r="T54" i="6"/>
  <c r="R54" i="6"/>
  <c r="S54" i="6"/>
  <c r="T47" i="6"/>
  <c r="S47" i="6"/>
  <c r="R47" i="6"/>
  <c r="P39" i="9"/>
  <c r="T39" i="9"/>
  <c r="U39" i="9" s="1"/>
  <c r="T43" i="9"/>
  <c r="U43" i="9" s="1"/>
  <c r="P43" i="9"/>
  <c r="T47" i="9"/>
  <c r="U47" i="9" s="1"/>
  <c r="P47" i="9"/>
  <c r="T51" i="9"/>
  <c r="U51" i="9" s="1"/>
  <c r="P51" i="9"/>
  <c r="S62" i="6"/>
  <c r="T62" i="6"/>
  <c r="R62" i="6"/>
  <c r="S64" i="6"/>
  <c r="T64" i="6"/>
  <c r="R64" i="6"/>
  <c r="T56" i="6"/>
  <c r="S56" i="6"/>
  <c r="R56" i="6"/>
  <c r="T48" i="6"/>
  <c r="S48" i="6"/>
  <c r="R48" i="6"/>
  <c r="T40" i="9"/>
  <c r="U40" i="9" s="1"/>
  <c r="P40" i="9"/>
  <c r="T34" i="9"/>
  <c r="V34" i="9" s="1"/>
  <c r="P34" i="9"/>
  <c r="P35" i="9"/>
  <c r="T35" i="9"/>
  <c r="U35" i="9" s="1"/>
  <c r="T14" i="9"/>
  <c r="P14" i="9"/>
  <c r="T50" i="6"/>
  <c r="R50" i="6"/>
  <c r="S50" i="6"/>
  <c r="R61" i="6"/>
  <c r="T61" i="6"/>
  <c r="S61" i="6"/>
  <c r="T45" i="6"/>
  <c r="S45" i="6"/>
  <c r="R45" i="6"/>
  <c r="W38" i="11"/>
  <c r="AE38" i="11" s="1"/>
  <c r="Z38" i="11"/>
  <c r="K38" i="11"/>
  <c r="T38" i="11"/>
  <c r="AD38" i="11" s="1"/>
  <c r="W27" i="11"/>
  <c r="AE27" i="11" s="1"/>
  <c r="Z27" i="11"/>
  <c r="T27" i="11"/>
  <c r="AD27" i="11" s="1"/>
  <c r="K27" i="11"/>
  <c r="O34" i="11"/>
  <c r="M34" i="11"/>
  <c r="O31" i="11"/>
  <c r="M31" i="11"/>
  <c r="O25" i="11"/>
  <c r="M25" i="11"/>
  <c r="M26" i="11"/>
  <c r="O26" i="11"/>
  <c r="N81" i="10"/>
  <c r="O81" i="10" s="1"/>
  <c r="P81" i="10" s="1"/>
  <c r="Q81" i="10" s="1"/>
  <c r="N75" i="10"/>
  <c r="O75" i="10" s="1"/>
  <c r="P75" i="10" s="1"/>
  <c r="Q75" i="10" s="1"/>
  <c r="N69" i="10"/>
  <c r="O69" i="10" s="1"/>
  <c r="P69" i="10" s="1"/>
  <c r="Q69" i="10" s="1"/>
  <c r="N65" i="10"/>
  <c r="O65" i="10" s="1"/>
  <c r="P65" i="10" s="1"/>
  <c r="Q65" i="10" s="1"/>
  <c r="N59" i="10"/>
  <c r="O59" i="10" s="1"/>
  <c r="P59" i="10" s="1"/>
  <c r="Q59" i="10" s="1"/>
  <c r="O18" i="11"/>
  <c r="M18" i="11"/>
  <c r="T54" i="9"/>
  <c r="U54" i="9" s="1"/>
  <c r="P54" i="9"/>
  <c r="T46" i="9"/>
  <c r="U46" i="9" s="1"/>
  <c r="P46" i="9"/>
  <c r="L7" i="9"/>
  <c r="M7" i="9" s="1"/>
  <c r="N7" i="9" s="1"/>
  <c r="O7" i="9" s="1"/>
  <c r="L23" i="9"/>
  <c r="M23" i="9" s="1"/>
  <c r="N23" i="9" s="1"/>
  <c r="O23" i="9" s="1"/>
  <c r="N75" i="9" s="1"/>
  <c r="W49" i="9"/>
  <c r="T53" i="9"/>
  <c r="U53" i="9" s="1"/>
  <c r="P53" i="9"/>
  <c r="T45" i="9"/>
  <c r="U45" i="9" s="1"/>
  <c r="P45" i="9"/>
  <c r="T38" i="9"/>
  <c r="U38" i="9" s="1"/>
  <c r="P38" i="9"/>
  <c r="V27" i="9"/>
  <c r="L19" i="9"/>
  <c r="M19" i="9" s="1"/>
  <c r="N19" i="9" s="1"/>
  <c r="O19" i="9" s="1"/>
  <c r="N71" i="9" s="1"/>
  <c r="T16" i="9"/>
  <c r="P16" i="9"/>
  <c r="L11" i="9"/>
  <c r="M11" i="9" s="1"/>
  <c r="N11" i="9" s="1"/>
  <c r="O11" i="9" s="1"/>
  <c r="N63" i="9" s="1"/>
  <c r="R44" i="6"/>
  <c r="T44" i="6"/>
  <c r="S44" i="6"/>
  <c r="R55" i="6"/>
  <c r="T55" i="6"/>
  <c r="S55" i="6"/>
  <c r="R27" i="6"/>
  <c r="T27" i="6"/>
  <c r="S27" i="6"/>
  <c r="S12" i="6"/>
  <c r="R12" i="6"/>
  <c r="T12" i="6"/>
  <c r="T9" i="6"/>
  <c r="S9" i="6"/>
  <c r="R9" i="6"/>
  <c r="S28" i="6"/>
  <c r="R28" i="6"/>
  <c r="T28" i="6"/>
  <c r="T22" i="6"/>
  <c r="S22" i="6"/>
  <c r="R22" i="6"/>
  <c r="R15" i="6"/>
  <c r="T15" i="6"/>
  <c r="S15" i="6"/>
  <c r="AH8" i="5"/>
  <c r="AD8" i="5"/>
  <c r="Z8" i="5"/>
  <c r="V8" i="5"/>
  <c r="R8" i="5"/>
  <c r="N8" i="5"/>
  <c r="AG8" i="5"/>
  <c r="AC8" i="5"/>
  <c r="Y8" i="5"/>
  <c r="U8" i="5"/>
  <c r="Q8" i="5"/>
  <c r="M8" i="5"/>
  <c r="AJ8" i="5"/>
  <c r="AF8" i="5"/>
  <c r="AB8" i="5"/>
  <c r="X8" i="5"/>
  <c r="T8" i="5"/>
  <c r="P8" i="5"/>
  <c r="H8" i="5"/>
  <c r="AI8" i="5"/>
  <c r="AE8" i="5"/>
  <c r="AA8" i="5"/>
  <c r="W8" i="5"/>
  <c r="S8" i="5"/>
  <c r="O8" i="5"/>
  <c r="AH17" i="5"/>
  <c r="AD17" i="5"/>
  <c r="Z17" i="5"/>
  <c r="V17" i="5"/>
  <c r="R17" i="5"/>
  <c r="N17" i="5"/>
  <c r="AG17" i="5"/>
  <c r="AC17" i="5"/>
  <c r="Y17" i="5"/>
  <c r="U17" i="5"/>
  <c r="Q17" i="5"/>
  <c r="M17" i="5"/>
  <c r="AJ17" i="5"/>
  <c r="AF17" i="5"/>
  <c r="AB17" i="5"/>
  <c r="X17" i="5"/>
  <c r="T17" i="5"/>
  <c r="P17" i="5"/>
  <c r="H17" i="5"/>
  <c r="AI17" i="5"/>
  <c r="AE17" i="5"/>
  <c r="AA17" i="5"/>
  <c r="W17" i="5"/>
  <c r="S17" i="5"/>
  <c r="O17" i="5"/>
  <c r="AG23" i="5"/>
  <c r="AC23" i="5"/>
  <c r="Y23" i="5"/>
  <c r="U23" i="5"/>
  <c r="Q23" i="5"/>
  <c r="M23" i="5"/>
  <c r="AJ23" i="5"/>
  <c r="AF23" i="5"/>
  <c r="AB23" i="5"/>
  <c r="X23" i="5"/>
  <c r="T23" i="5"/>
  <c r="P23" i="5"/>
  <c r="H23" i="5"/>
  <c r="AH23" i="5"/>
  <c r="AD23" i="5"/>
  <c r="Z23" i="5"/>
  <c r="V23" i="5"/>
  <c r="R23" i="5"/>
  <c r="N23" i="5"/>
  <c r="AE23" i="5"/>
  <c r="O23" i="5"/>
  <c r="AA23" i="5"/>
  <c r="W23" i="5"/>
  <c r="AI23" i="5"/>
  <c r="S23" i="5"/>
  <c r="AJ9" i="5"/>
  <c r="AF9" i="5"/>
  <c r="AB9" i="5"/>
  <c r="X9" i="5"/>
  <c r="T9" i="5"/>
  <c r="P9" i="5"/>
  <c r="H9" i="5"/>
  <c r="AI9" i="5"/>
  <c r="AE9" i="5"/>
  <c r="AA9" i="5"/>
  <c r="W9" i="5"/>
  <c r="S9" i="5"/>
  <c r="O9" i="5"/>
  <c r="AH9" i="5"/>
  <c r="AD9" i="5"/>
  <c r="Z9" i="5"/>
  <c r="V9" i="5"/>
  <c r="R9" i="5"/>
  <c r="N9" i="5"/>
  <c r="AG9" i="5"/>
  <c r="AC9" i="5"/>
  <c r="Y9" i="5"/>
  <c r="U9" i="5"/>
  <c r="Q9" i="5"/>
  <c r="M9" i="5"/>
  <c r="AJ16" i="5"/>
  <c r="AF16" i="5"/>
  <c r="AB16" i="5"/>
  <c r="X16" i="5"/>
  <c r="T16" i="5"/>
  <c r="P16" i="5"/>
  <c r="H16" i="5"/>
  <c r="AI16" i="5"/>
  <c r="AE16" i="5"/>
  <c r="AA16" i="5"/>
  <c r="W16" i="5"/>
  <c r="S16" i="5"/>
  <c r="O16" i="5"/>
  <c r="AH16" i="5"/>
  <c r="AD16" i="5"/>
  <c r="Z16" i="5"/>
  <c r="V16" i="5"/>
  <c r="R16" i="5"/>
  <c r="N16" i="5"/>
  <c r="AG16" i="5"/>
  <c r="AC16" i="5"/>
  <c r="Y16" i="5"/>
  <c r="U16" i="5"/>
  <c r="Q16" i="5"/>
  <c r="M16" i="5"/>
  <c r="AG29" i="5"/>
  <c r="AC29" i="5"/>
  <c r="Y29" i="5"/>
  <c r="U29" i="5"/>
  <c r="Q29" i="5"/>
  <c r="M29" i="5"/>
  <c r="AJ29" i="5"/>
  <c r="AF29" i="5"/>
  <c r="AB29" i="5"/>
  <c r="X29" i="5"/>
  <c r="T29" i="5"/>
  <c r="P29" i="5"/>
  <c r="H29" i="5"/>
  <c r="AI29" i="5"/>
  <c r="AE29" i="5"/>
  <c r="AA29" i="5"/>
  <c r="W29" i="5"/>
  <c r="S29" i="5"/>
  <c r="O29" i="5"/>
  <c r="AH29" i="5"/>
  <c r="AD29" i="5"/>
  <c r="Z29" i="5"/>
  <c r="V29" i="5"/>
  <c r="R29" i="5"/>
  <c r="N29" i="5"/>
  <c r="AG37" i="5"/>
  <c r="AC37" i="5"/>
  <c r="Y37" i="5"/>
  <c r="U37" i="5"/>
  <c r="Q37" i="5"/>
  <c r="M37" i="5"/>
  <c r="AJ37" i="5"/>
  <c r="AF37" i="5"/>
  <c r="AB37" i="5"/>
  <c r="X37" i="5"/>
  <c r="T37" i="5"/>
  <c r="P37" i="5"/>
  <c r="H37" i="5"/>
  <c r="AI37" i="5"/>
  <c r="AE37" i="5"/>
  <c r="AA37" i="5"/>
  <c r="W37" i="5"/>
  <c r="S37" i="5"/>
  <c r="O37" i="5"/>
  <c r="AH37" i="5"/>
  <c r="AD37" i="5"/>
  <c r="Z37" i="5"/>
  <c r="V37" i="5"/>
  <c r="R37" i="5"/>
  <c r="N37" i="5"/>
  <c r="AI22" i="5"/>
  <c r="AE22" i="5"/>
  <c r="AA22" i="5"/>
  <c r="W22" i="5"/>
  <c r="S22" i="5"/>
  <c r="O22" i="5"/>
  <c r="AH22" i="5"/>
  <c r="AD22" i="5"/>
  <c r="Z22" i="5"/>
  <c r="V22" i="5"/>
  <c r="R22" i="5"/>
  <c r="N22" i="5"/>
  <c r="AJ22" i="5"/>
  <c r="AF22" i="5"/>
  <c r="AB22" i="5"/>
  <c r="X22" i="5"/>
  <c r="T22" i="5"/>
  <c r="P22" i="5"/>
  <c r="H22" i="5"/>
  <c r="AC22" i="5"/>
  <c r="M22" i="5"/>
  <c r="Y22" i="5"/>
  <c r="U22" i="5"/>
  <c r="AG22" i="5"/>
  <c r="Q22" i="5"/>
  <c r="AI30" i="5"/>
  <c r="AE30" i="5"/>
  <c r="AA30" i="5"/>
  <c r="W30" i="5"/>
  <c r="S30" i="5"/>
  <c r="O30" i="5"/>
  <c r="AH30" i="5"/>
  <c r="AD30" i="5"/>
  <c r="Z30" i="5"/>
  <c r="V30" i="5"/>
  <c r="R30" i="5"/>
  <c r="N30" i="5"/>
  <c r="AG30" i="5"/>
  <c r="AC30" i="5"/>
  <c r="Y30" i="5"/>
  <c r="U30" i="5"/>
  <c r="Q30" i="5"/>
  <c r="M30" i="5"/>
  <c r="AJ30" i="5"/>
  <c r="AF30" i="5"/>
  <c r="AB30" i="5"/>
  <c r="X30" i="5"/>
  <c r="T30" i="5"/>
  <c r="P30" i="5"/>
  <c r="H30" i="5"/>
  <c r="AI38" i="5"/>
  <c r="AE38" i="5"/>
  <c r="AA38" i="5"/>
  <c r="W38" i="5"/>
  <c r="S38" i="5"/>
  <c r="O38" i="5"/>
  <c r="AH38" i="5"/>
  <c r="AD38" i="5"/>
  <c r="Z38" i="5"/>
  <c r="V38" i="5"/>
  <c r="R38" i="5"/>
  <c r="N38" i="5"/>
  <c r="AG38" i="5"/>
  <c r="AC38" i="5"/>
  <c r="Y38" i="5"/>
  <c r="U38" i="5"/>
  <c r="Q38" i="5"/>
  <c r="M38" i="5"/>
  <c r="AJ38" i="5"/>
  <c r="AF38" i="5"/>
  <c r="AB38" i="5"/>
  <c r="X38" i="5"/>
  <c r="T38" i="5"/>
  <c r="P38" i="5"/>
  <c r="H38" i="5"/>
  <c r="I38" i="11"/>
  <c r="M35" i="11"/>
  <c r="O35" i="11"/>
  <c r="O40" i="11"/>
  <c r="M40" i="11"/>
  <c r="N80" i="10"/>
  <c r="O80" i="10" s="1"/>
  <c r="P80" i="10" s="1"/>
  <c r="Q80" i="10" s="1"/>
  <c r="N74" i="10"/>
  <c r="O74" i="10" s="1"/>
  <c r="P74" i="10" s="1"/>
  <c r="Q74" i="10" s="1"/>
  <c r="N68" i="10"/>
  <c r="O68" i="10" s="1"/>
  <c r="P68" i="10" s="1"/>
  <c r="Q68" i="10" s="1"/>
  <c r="N62" i="10"/>
  <c r="O62" i="10" s="1"/>
  <c r="P62" i="10" s="1"/>
  <c r="Q62" i="10" s="1"/>
  <c r="N58" i="10"/>
  <c r="O58" i="10" s="1"/>
  <c r="P58" i="10" s="1"/>
  <c r="Q58" i="10" s="1"/>
  <c r="X33" i="11"/>
  <c r="AA33" i="11"/>
  <c r="U33" i="11"/>
  <c r="M32" i="11"/>
  <c r="O32" i="11"/>
  <c r="Z19" i="11"/>
  <c r="K19" i="11"/>
  <c r="T19" i="11"/>
  <c r="AD19" i="11" s="1"/>
  <c r="W19" i="11"/>
  <c r="AE19" i="11" s="1"/>
  <c r="M20" i="11"/>
  <c r="O20" i="11"/>
  <c r="T52" i="9"/>
  <c r="U52" i="9" s="1"/>
  <c r="P52" i="9"/>
  <c r="T44" i="9"/>
  <c r="U44" i="9" s="1"/>
  <c r="P44" i="9"/>
  <c r="T37" i="9"/>
  <c r="U37" i="9" s="1"/>
  <c r="P37" i="9"/>
  <c r="L33" i="9"/>
  <c r="M33" i="9" s="1"/>
  <c r="N33" i="9"/>
  <c r="O33" i="9" s="1"/>
  <c r="R58" i="9" s="1"/>
  <c r="L18" i="9"/>
  <c r="M18" i="9" s="1"/>
  <c r="N18" i="9" s="1"/>
  <c r="O18" i="9" s="1"/>
  <c r="N70" i="9" s="1"/>
  <c r="U26" i="9"/>
  <c r="V26" i="9"/>
  <c r="W26" i="9"/>
  <c r="L22" i="9"/>
  <c r="M22" i="9" s="1"/>
  <c r="N22" i="9" s="1"/>
  <c r="O22" i="9" s="1"/>
  <c r="N74" i="9" s="1"/>
  <c r="W46" i="9"/>
  <c r="V39" i="9"/>
  <c r="V47" i="9"/>
  <c r="V51" i="9"/>
  <c r="P26" i="9"/>
  <c r="T15" i="9"/>
  <c r="P15" i="9"/>
  <c r="L10" i="9"/>
  <c r="M10" i="9" s="1"/>
  <c r="N10" i="9" s="1"/>
  <c r="O10" i="9" s="1"/>
  <c r="N62" i="9" s="1"/>
  <c r="R63" i="6"/>
  <c r="T63" i="6"/>
  <c r="S63" i="6"/>
  <c r="S60" i="6"/>
  <c r="T60" i="6"/>
  <c r="R60" i="6"/>
  <c r="R65" i="6"/>
  <c r="S65" i="6"/>
  <c r="T65" i="6"/>
  <c r="R51" i="6"/>
  <c r="T51" i="6"/>
  <c r="S51" i="6"/>
  <c r="T30" i="6"/>
  <c r="S30" i="6"/>
  <c r="R30" i="6"/>
  <c r="S16" i="6"/>
  <c r="R16" i="6"/>
  <c r="T16" i="6"/>
  <c r="S32" i="6"/>
  <c r="R32" i="6"/>
  <c r="T32" i="6"/>
  <c r="T26" i="6"/>
  <c r="S26" i="6"/>
  <c r="R26" i="6"/>
  <c r="T18" i="6"/>
  <c r="S18" i="6"/>
  <c r="R18" i="6"/>
  <c r="T25" i="6"/>
  <c r="S25" i="6"/>
  <c r="R25" i="6"/>
  <c r="T17" i="6"/>
  <c r="S17" i="6"/>
  <c r="R17" i="6"/>
  <c r="AH10" i="5"/>
  <c r="AD10" i="5"/>
  <c r="Z10" i="5"/>
  <c r="V10" i="5"/>
  <c r="R10" i="5"/>
  <c r="N10" i="5"/>
  <c r="AG10" i="5"/>
  <c r="AC10" i="5"/>
  <c r="Y10" i="5"/>
  <c r="U10" i="5"/>
  <c r="Q10" i="5"/>
  <c r="M10" i="5"/>
  <c r="AJ10" i="5"/>
  <c r="AF10" i="5"/>
  <c r="AB10" i="5"/>
  <c r="X10" i="5"/>
  <c r="T10" i="5"/>
  <c r="P10" i="5"/>
  <c r="H10" i="5"/>
  <c r="AI10" i="5"/>
  <c r="AE10" i="5"/>
  <c r="AA10" i="5"/>
  <c r="W10" i="5"/>
  <c r="S10" i="5"/>
  <c r="O10" i="5"/>
  <c r="AH19" i="5"/>
  <c r="AD19" i="5"/>
  <c r="Z19" i="5"/>
  <c r="V19" i="5"/>
  <c r="R19" i="5"/>
  <c r="N19" i="5"/>
  <c r="AG19" i="5"/>
  <c r="AC19" i="5"/>
  <c r="Y19" i="5"/>
  <c r="U19" i="5"/>
  <c r="Q19" i="5"/>
  <c r="M19" i="5"/>
  <c r="AJ19" i="5"/>
  <c r="AF19" i="5"/>
  <c r="AB19" i="5"/>
  <c r="X19" i="5"/>
  <c r="T19" i="5"/>
  <c r="P19" i="5"/>
  <c r="H19" i="5"/>
  <c r="AI19" i="5"/>
  <c r="AE19" i="5"/>
  <c r="AA19" i="5"/>
  <c r="W19" i="5"/>
  <c r="S19" i="5"/>
  <c r="O19" i="5"/>
  <c r="AJ3" i="5"/>
  <c r="AF3" i="5"/>
  <c r="AB3" i="5"/>
  <c r="X3" i="5"/>
  <c r="P3" i="5"/>
  <c r="H3" i="5"/>
  <c r="AI3" i="5"/>
  <c r="AE3" i="5"/>
  <c r="AA3" i="5"/>
  <c r="W3" i="5"/>
  <c r="S3" i="5"/>
  <c r="O3" i="5"/>
  <c r="AH3" i="5"/>
  <c r="AD3" i="5"/>
  <c r="Z3" i="5"/>
  <c r="V3" i="5"/>
  <c r="R3" i="5"/>
  <c r="N3" i="5"/>
  <c r="AG3" i="5"/>
  <c r="AC3" i="5"/>
  <c r="Y3" i="5"/>
  <c r="U3" i="5"/>
  <c r="Q3" i="5"/>
  <c r="AJ11" i="5"/>
  <c r="AF11" i="5"/>
  <c r="AB11" i="5"/>
  <c r="X11" i="5"/>
  <c r="T11" i="5"/>
  <c r="P11" i="5"/>
  <c r="H11" i="5"/>
  <c r="AI11" i="5"/>
  <c r="AE11" i="5"/>
  <c r="AA11" i="5"/>
  <c r="W11" i="5"/>
  <c r="S11" i="5"/>
  <c r="O11" i="5"/>
  <c r="AH11" i="5"/>
  <c r="AD11" i="5"/>
  <c r="Z11" i="5"/>
  <c r="V11" i="5"/>
  <c r="R11" i="5"/>
  <c r="N11" i="5"/>
  <c r="AG11" i="5"/>
  <c r="AC11" i="5"/>
  <c r="Y11" i="5"/>
  <c r="U11" i="5"/>
  <c r="Q11" i="5"/>
  <c r="M11" i="5"/>
  <c r="AJ18" i="5"/>
  <c r="AF18" i="5"/>
  <c r="AB18" i="5"/>
  <c r="X18" i="5"/>
  <c r="T18" i="5"/>
  <c r="P18" i="5"/>
  <c r="H18" i="5"/>
  <c r="AI18" i="5"/>
  <c r="AE18" i="5"/>
  <c r="AA18" i="5"/>
  <c r="W18" i="5"/>
  <c r="S18" i="5"/>
  <c r="O18" i="5"/>
  <c r="AH18" i="5"/>
  <c r="AD18" i="5"/>
  <c r="Z18" i="5"/>
  <c r="V18" i="5"/>
  <c r="R18" i="5"/>
  <c r="N18" i="5"/>
  <c r="AG18" i="5"/>
  <c r="AC18" i="5"/>
  <c r="Y18" i="5"/>
  <c r="U18" i="5"/>
  <c r="Q18" i="5"/>
  <c r="M18" i="5"/>
  <c r="AG31" i="5"/>
  <c r="AC31" i="5"/>
  <c r="Y31" i="5"/>
  <c r="U31" i="5"/>
  <c r="Q31" i="5"/>
  <c r="M31" i="5"/>
  <c r="AJ31" i="5"/>
  <c r="AF31" i="5"/>
  <c r="AB31" i="5"/>
  <c r="X31" i="5"/>
  <c r="T31" i="5"/>
  <c r="P31" i="5"/>
  <c r="H31" i="5"/>
  <c r="AI31" i="5"/>
  <c r="AE31" i="5"/>
  <c r="AA31" i="5"/>
  <c r="W31" i="5"/>
  <c r="S31" i="5"/>
  <c r="O31" i="5"/>
  <c r="AH31" i="5"/>
  <c r="AD31" i="5"/>
  <c r="Z31" i="5"/>
  <c r="V31" i="5"/>
  <c r="R31" i="5"/>
  <c r="N31" i="5"/>
  <c r="AG39" i="5"/>
  <c r="AC39" i="5"/>
  <c r="Y39" i="5"/>
  <c r="U39" i="5"/>
  <c r="Q39" i="5"/>
  <c r="M39" i="5"/>
  <c r="AJ39" i="5"/>
  <c r="AF39" i="5"/>
  <c r="AB39" i="5"/>
  <c r="X39" i="5"/>
  <c r="T39" i="5"/>
  <c r="P39" i="5"/>
  <c r="H39" i="5"/>
  <c r="AI39" i="5"/>
  <c r="AE39" i="5"/>
  <c r="AA39" i="5"/>
  <c r="W39" i="5"/>
  <c r="S39" i="5"/>
  <c r="O39" i="5"/>
  <c r="AH39" i="5"/>
  <c r="AD39" i="5"/>
  <c r="Z39" i="5"/>
  <c r="V39" i="5"/>
  <c r="R39" i="5"/>
  <c r="N39" i="5"/>
  <c r="AI24" i="5"/>
  <c r="AE24" i="5"/>
  <c r="AA24" i="5"/>
  <c r="W24" i="5"/>
  <c r="S24" i="5"/>
  <c r="O24" i="5"/>
  <c r="AH24" i="5"/>
  <c r="AD24" i="5"/>
  <c r="Z24" i="5"/>
  <c r="V24" i="5"/>
  <c r="R24" i="5"/>
  <c r="N24" i="5"/>
  <c r="AJ24" i="5"/>
  <c r="AF24" i="5"/>
  <c r="AB24" i="5"/>
  <c r="X24" i="5"/>
  <c r="T24" i="5"/>
  <c r="P24" i="5"/>
  <c r="H24" i="5"/>
  <c r="AG24" i="5"/>
  <c r="Q24" i="5"/>
  <c r="AC24" i="5"/>
  <c r="M24" i="5"/>
  <c r="Y24" i="5"/>
  <c r="U24" i="5"/>
  <c r="AI32" i="5"/>
  <c r="AE32" i="5"/>
  <c r="AA32" i="5"/>
  <c r="W32" i="5"/>
  <c r="S32" i="5"/>
  <c r="O32" i="5"/>
  <c r="AH32" i="5"/>
  <c r="AD32" i="5"/>
  <c r="Z32" i="5"/>
  <c r="V32" i="5"/>
  <c r="R32" i="5"/>
  <c r="N32" i="5"/>
  <c r="AG32" i="5"/>
  <c r="AC32" i="5"/>
  <c r="Y32" i="5"/>
  <c r="U32" i="5"/>
  <c r="Q32" i="5"/>
  <c r="M32" i="5"/>
  <c r="AJ32" i="5"/>
  <c r="AF32" i="5"/>
  <c r="AB32" i="5"/>
  <c r="X32" i="5"/>
  <c r="T32" i="5"/>
  <c r="P32" i="5"/>
  <c r="H32" i="5"/>
  <c r="AI40" i="5"/>
  <c r="AE40" i="5"/>
  <c r="AA40" i="5"/>
  <c r="W40" i="5"/>
  <c r="S40" i="5"/>
  <c r="O40" i="5"/>
  <c r="AH40" i="5"/>
  <c r="AD40" i="5"/>
  <c r="Z40" i="5"/>
  <c r="V40" i="5"/>
  <c r="R40" i="5"/>
  <c r="N40" i="5"/>
  <c r="AG40" i="5"/>
  <c r="AC40" i="5"/>
  <c r="Y40" i="5"/>
  <c r="U40" i="5"/>
  <c r="Q40" i="5"/>
  <c r="M40" i="5"/>
  <c r="AJ40" i="5"/>
  <c r="AF40" i="5"/>
  <c r="AB40" i="5"/>
  <c r="X40" i="5"/>
  <c r="T40" i="5"/>
  <c r="P40" i="5"/>
  <c r="H40" i="5"/>
  <c r="K62" i="11"/>
  <c r="T62" i="11"/>
  <c r="AD62" i="11" s="1"/>
  <c r="W62" i="11"/>
  <c r="AE62" i="11" s="1"/>
  <c r="AH12" i="11" s="1"/>
  <c r="Z62" i="11"/>
  <c r="W21" i="11"/>
  <c r="AE21" i="11" s="1"/>
  <c r="Z21" i="11"/>
  <c r="T21" i="11"/>
  <c r="AD21" i="11" s="1"/>
  <c r="K21" i="11"/>
  <c r="X39" i="11"/>
  <c r="AA39" i="11"/>
  <c r="U39" i="11"/>
  <c r="O28" i="11"/>
  <c r="M28" i="11"/>
  <c r="O24" i="11"/>
  <c r="M24" i="11"/>
  <c r="W14" i="11"/>
  <c r="AE14" i="11" s="1"/>
  <c r="Z14" i="11"/>
  <c r="K14" i="11"/>
  <c r="T14" i="11"/>
  <c r="N79" i="10"/>
  <c r="O79" i="10" s="1"/>
  <c r="P79" i="10" s="1"/>
  <c r="Q79" i="10" s="1"/>
  <c r="N73" i="10"/>
  <c r="O73" i="10" s="1"/>
  <c r="P73" i="10" s="1"/>
  <c r="Q73" i="10" s="1"/>
  <c r="N67" i="10"/>
  <c r="O67" i="10" s="1"/>
  <c r="P67" i="10" s="1"/>
  <c r="Q67" i="10" s="1"/>
  <c r="N61" i="10"/>
  <c r="O61" i="10" s="1"/>
  <c r="P61" i="10" s="1"/>
  <c r="Q61" i="10" s="1"/>
  <c r="N55" i="10"/>
  <c r="O55" i="10" s="1"/>
  <c r="P55" i="10" s="1"/>
  <c r="Q55" i="10" s="1"/>
  <c r="AB33" i="11"/>
  <c r="V33" i="11"/>
  <c r="Y33" i="11"/>
  <c r="Z13" i="11"/>
  <c r="K13" i="11"/>
  <c r="T13" i="11"/>
  <c r="AD13" i="11" s="1"/>
  <c r="W13" i="11"/>
  <c r="AE13" i="11" s="1"/>
  <c r="O17" i="11"/>
  <c r="M17" i="11"/>
  <c r="T50" i="9"/>
  <c r="U50" i="9" s="1"/>
  <c r="P50" i="9"/>
  <c r="T42" i="9"/>
  <c r="U42" i="9" s="1"/>
  <c r="P42" i="9"/>
  <c r="L25" i="9"/>
  <c r="M25" i="9" s="1"/>
  <c r="N25" i="9" s="1"/>
  <c r="O25" i="9" s="1"/>
  <c r="N77" i="9" s="1"/>
  <c r="L21" i="9"/>
  <c r="M21" i="9" s="1"/>
  <c r="N21" i="9" s="1"/>
  <c r="O21" i="9" s="1"/>
  <c r="N73" i="9" s="1"/>
  <c r="W39" i="9"/>
  <c r="W47" i="9"/>
  <c r="W51" i="9"/>
  <c r="L17" i="9"/>
  <c r="M17" i="9" s="1"/>
  <c r="N17" i="9" s="1"/>
  <c r="O17" i="9" s="1"/>
  <c r="N69" i="9" s="1"/>
  <c r="W35" i="9"/>
  <c r="L13" i="9"/>
  <c r="M13" i="9" s="1"/>
  <c r="N13" i="9" s="1"/>
  <c r="O13" i="9" s="1"/>
  <c r="N65" i="9" s="1"/>
  <c r="L9" i="9"/>
  <c r="M9" i="9" s="1"/>
  <c r="N9" i="9" s="1"/>
  <c r="O9" i="9" s="1"/>
  <c r="N61" i="9" s="1"/>
  <c r="N6" i="9"/>
  <c r="O6" i="9" s="1"/>
  <c r="N58" i="9" s="1"/>
  <c r="L6" i="9"/>
  <c r="M6" i="9" s="1"/>
  <c r="R59" i="6"/>
  <c r="T59" i="6"/>
  <c r="S59" i="6"/>
  <c r="R46" i="6"/>
  <c r="T46" i="6"/>
  <c r="S46" i="6"/>
  <c r="T43" i="6"/>
  <c r="S43" i="6"/>
  <c r="R43" i="6"/>
  <c r="S24" i="6"/>
  <c r="R24" i="6"/>
  <c r="T24" i="6"/>
  <c r="R19" i="6"/>
  <c r="T19" i="6"/>
  <c r="S19" i="6"/>
  <c r="R10" i="6"/>
  <c r="T10" i="6"/>
  <c r="S10" i="6"/>
  <c r="T33" i="6"/>
  <c r="S33" i="6"/>
  <c r="R33" i="6"/>
  <c r="T29" i="6"/>
  <c r="S29" i="6"/>
  <c r="R29" i="6"/>
  <c r="T13" i="6"/>
  <c r="S13" i="6"/>
  <c r="R13" i="6"/>
  <c r="R31" i="6"/>
  <c r="T31" i="6"/>
  <c r="S31" i="6"/>
  <c r="R11" i="6"/>
  <c r="T11" i="6"/>
  <c r="S11" i="6"/>
  <c r="AH4" i="5"/>
  <c r="AD4" i="5"/>
  <c r="Z4" i="5"/>
  <c r="V4" i="5"/>
  <c r="R4" i="5"/>
  <c r="N4" i="5"/>
  <c r="AG4" i="5"/>
  <c r="AC4" i="5"/>
  <c r="Y4" i="5"/>
  <c r="U4" i="5"/>
  <c r="Q4" i="5"/>
  <c r="M4" i="5"/>
  <c r="AJ4" i="5"/>
  <c r="AF4" i="5"/>
  <c r="AB4" i="5"/>
  <c r="X4" i="5"/>
  <c r="T4" i="5"/>
  <c r="P4" i="5"/>
  <c r="H4" i="5"/>
  <c r="AI4" i="5"/>
  <c r="AE4" i="5"/>
  <c r="AA4" i="5"/>
  <c r="W4" i="5"/>
  <c r="S4" i="5"/>
  <c r="O4" i="5"/>
  <c r="AH13" i="5"/>
  <c r="AD13" i="5"/>
  <c r="Z13" i="5"/>
  <c r="V13" i="5"/>
  <c r="R13" i="5"/>
  <c r="N13" i="5"/>
  <c r="AG13" i="5"/>
  <c r="AC13" i="5"/>
  <c r="Y13" i="5"/>
  <c r="U13" i="5"/>
  <c r="Q13" i="5"/>
  <c r="M13" i="5"/>
  <c r="AJ13" i="5"/>
  <c r="AF13" i="5"/>
  <c r="AB13" i="5"/>
  <c r="X13" i="5"/>
  <c r="T13" i="5"/>
  <c r="P13" i="5"/>
  <c r="H13" i="5"/>
  <c r="AI13" i="5"/>
  <c r="AE13" i="5"/>
  <c r="AA13" i="5"/>
  <c r="W13" i="5"/>
  <c r="S13" i="5"/>
  <c r="O13" i="5"/>
  <c r="AG21" i="5"/>
  <c r="AC21" i="5"/>
  <c r="Y21" i="5"/>
  <c r="U21" i="5"/>
  <c r="Q21" i="5"/>
  <c r="M21" i="5"/>
  <c r="AH21" i="5"/>
  <c r="AD21" i="5"/>
  <c r="Z21" i="5"/>
  <c r="V21" i="5"/>
  <c r="R21" i="5"/>
  <c r="N21" i="5"/>
  <c r="AI21" i="5"/>
  <c r="AA21" i="5"/>
  <c r="S21" i="5"/>
  <c r="AF21" i="5"/>
  <c r="X21" i="5"/>
  <c r="P21" i="5"/>
  <c r="AE21" i="5"/>
  <c r="W21" i="5"/>
  <c r="O21" i="5"/>
  <c r="H21" i="5"/>
  <c r="AJ21" i="5"/>
  <c r="AB21" i="5"/>
  <c r="T21" i="5"/>
  <c r="AJ5" i="5"/>
  <c r="AF5" i="5"/>
  <c r="AB5" i="5"/>
  <c r="X5" i="5"/>
  <c r="T5" i="5"/>
  <c r="P5" i="5"/>
  <c r="H5" i="5"/>
  <c r="AI5" i="5"/>
  <c r="AE5" i="5"/>
  <c r="AA5" i="5"/>
  <c r="W5" i="5"/>
  <c r="S5" i="5"/>
  <c r="O5" i="5"/>
  <c r="AH5" i="5"/>
  <c r="AD5" i="5"/>
  <c r="Z5" i="5"/>
  <c r="V5" i="5"/>
  <c r="R5" i="5"/>
  <c r="N5" i="5"/>
  <c r="AG5" i="5"/>
  <c r="AC5" i="5"/>
  <c r="Y5" i="5"/>
  <c r="U5" i="5"/>
  <c r="Q5" i="5"/>
  <c r="M5" i="5"/>
  <c r="AJ12" i="5"/>
  <c r="AF12" i="5"/>
  <c r="AB12" i="5"/>
  <c r="X12" i="5"/>
  <c r="T12" i="5"/>
  <c r="P12" i="5"/>
  <c r="H12" i="5"/>
  <c r="AI12" i="5"/>
  <c r="AE12" i="5"/>
  <c r="AA12" i="5"/>
  <c r="W12" i="5"/>
  <c r="S12" i="5"/>
  <c r="O12" i="5"/>
  <c r="AH12" i="5"/>
  <c r="AD12" i="5"/>
  <c r="Z12" i="5"/>
  <c r="V12" i="5"/>
  <c r="R12" i="5"/>
  <c r="N12" i="5"/>
  <c r="AG12" i="5"/>
  <c r="AC12" i="5"/>
  <c r="Y12" i="5"/>
  <c r="U12" i="5"/>
  <c r="Q12" i="5"/>
  <c r="M12" i="5"/>
  <c r="AJ20" i="5"/>
  <c r="AF20" i="5"/>
  <c r="AB20" i="5"/>
  <c r="X20" i="5"/>
  <c r="T20" i="5"/>
  <c r="P20" i="5"/>
  <c r="H20" i="5"/>
  <c r="AI20" i="5"/>
  <c r="AE20" i="5"/>
  <c r="AA20" i="5"/>
  <c r="W20" i="5"/>
  <c r="S20" i="5"/>
  <c r="O20" i="5"/>
  <c r="AH20" i="5"/>
  <c r="AD20" i="5"/>
  <c r="Z20" i="5"/>
  <c r="V20" i="5"/>
  <c r="R20" i="5"/>
  <c r="N20" i="5"/>
  <c r="AG20" i="5"/>
  <c r="AC20" i="5"/>
  <c r="Y20" i="5"/>
  <c r="U20" i="5"/>
  <c r="Q20" i="5"/>
  <c r="M20" i="5"/>
  <c r="AG33" i="5"/>
  <c r="AC33" i="5"/>
  <c r="Y33" i="5"/>
  <c r="U33" i="5"/>
  <c r="Q33" i="5"/>
  <c r="M33" i="5"/>
  <c r="AJ33" i="5"/>
  <c r="AF33" i="5"/>
  <c r="AB33" i="5"/>
  <c r="X33" i="5"/>
  <c r="T33" i="5"/>
  <c r="P33" i="5"/>
  <c r="H33" i="5"/>
  <c r="AI33" i="5"/>
  <c r="AE33" i="5"/>
  <c r="AA33" i="5"/>
  <c r="W33" i="5"/>
  <c r="S33" i="5"/>
  <c r="O33" i="5"/>
  <c r="AH33" i="5"/>
  <c r="AD33" i="5"/>
  <c r="Z33" i="5"/>
  <c r="V33" i="5"/>
  <c r="R33" i="5"/>
  <c r="N33" i="5"/>
  <c r="AG41" i="5"/>
  <c r="AC41" i="5"/>
  <c r="Y41" i="5"/>
  <c r="U41" i="5"/>
  <c r="Q41" i="5"/>
  <c r="M41" i="5"/>
  <c r="AJ41" i="5"/>
  <c r="AF41" i="5"/>
  <c r="AB41" i="5"/>
  <c r="X41" i="5"/>
  <c r="T41" i="5"/>
  <c r="P41" i="5"/>
  <c r="H41" i="5"/>
  <c r="AI41" i="5"/>
  <c r="AE41" i="5"/>
  <c r="AA41" i="5"/>
  <c r="W41" i="5"/>
  <c r="S41" i="5"/>
  <c r="O41" i="5"/>
  <c r="AH41" i="5"/>
  <c r="AD41" i="5"/>
  <c r="Z41" i="5"/>
  <c r="V41" i="5"/>
  <c r="R41" i="5"/>
  <c r="N41" i="5"/>
  <c r="AI26" i="5"/>
  <c r="AE26" i="5"/>
  <c r="AA26" i="5"/>
  <c r="W26" i="5"/>
  <c r="S26" i="5"/>
  <c r="O26" i="5"/>
  <c r="AH26" i="5"/>
  <c r="AD26" i="5"/>
  <c r="Z26" i="5"/>
  <c r="V26" i="5"/>
  <c r="R26" i="5"/>
  <c r="N26" i="5"/>
  <c r="AJ26" i="5"/>
  <c r="AF26" i="5"/>
  <c r="AB26" i="5"/>
  <c r="X26" i="5"/>
  <c r="T26" i="5"/>
  <c r="P26" i="5"/>
  <c r="H26" i="5"/>
  <c r="U26" i="5"/>
  <c r="AG26" i="5"/>
  <c r="Q26" i="5"/>
  <c r="AC26" i="5"/>
  <c r="M26" i="5"/>
  <c r="Y26" i="5"/>
  <c r="AI34" i="5"/>
  <c r="AE34" i="5"/>
  <c r="AA34" i="5"/>
  <c r="W34" i="5"/>
  <c r="S34" i="5"/>
  <c r="O34" i="5"/>
  <c r="AH34" i="5"/>
  <c r="AD34" i="5"/>
  <c r="Z34" i="5"/>
  <c r="V34" i="5"/>
  <c r="R34" i="5"/>
  <c r="N34" i="5"/>
  <c r="AG34" i="5"/>
  <c r="AC34" i="5"/>
  <c r="Y34" i="5"/>
  <c r="U34" i="5"/>
  <c r="Q34" i="5"/>
  <c r="M34" i="5"/>
  <c r="AJ34" i="5"/>
  <c r="AF34" i="5"/>
  <c r="AB34" i="5"/>
  <c r="X34" i="5"/>
  <c r="T34" i="5"/>
  <c r="P34" i="5"/>
  <c r="H34" i="5"/>
  <c r="AI42" i="5"/>
  <c r="AE42" i="5"/>
  <c r="AA42" i="5"/>
  <c r="W42" i="5"/>
  <c r="S42" i="5"/>
  <c r="O42" i="5"/>
  <c r="AH42" i="5"/>
  <c r="AD42" i="5"/>
  <c r="Z42" i="5"/>
  <c r="V42" i="5"/>
  <c r="R42" i="5"/>
  <c r="N42" i="5"/>
  <c r="AG42" i="5"/>
  <c r="AC42" i="5"/>
  <c r="Y42" i="5"/>
  <c r="U42" i="5"/>
  <c r="Q42" i="5"/>
  <c r="M42" i="5"/>
  <c r="AJ42" i="5"/>
  <c r="AF42" i="5"/>
  <c r="AB42" i="5"/>
  <c r="X42" i="5"/>
  <c r="T42" i="5"/>
  <c r="P42" i="5"/>
  <c r="H42" i="5"/>
  <c r="AB39" i="11"/>
  <c r="V39" i="11"/>
  <c r="Y39" i="11"/>
  <c r="I27" i="11"/>
  <c r="I21" i="11"/>
  <c r="N76" i="10"/>
  <c r="O76" i="10" s="1"/>
  <c r="P76" i="10" s="1"/>
  <c r="Q76" i="10" s="1"/>
  <c r="N72" i="10"/>
  <c r="O72" i="10" s="1"/>
  <c r="P72" i="10" s="1"/>
  <c r="Q72" i="10" s="1"/>
  <c r="N66" i="10"/>
  <c r="O66" i="10" s="1"/>
  <c r="P66" i="10" s="1"/>
  <c r="Q66" i="10" s="1"/>
  <c r="N60" i="10"/>
  <c r="O60" i="10" s="1"/>
  <c r="P60" i="10" s="1"/>
  <c r="Q60" i="10" s="1"/>
  <c r="N54" i="10"/>
  <c r="O54" i="10" s="1"/>
  <c r="P54" i="10" s="1"/>
  <c r="Q54" i="10" s="1"/>
  <c r="N82" i="10"/>
  <c r="O82" i="10" s="1"/>
  <c r="P82" i="10" s="1"/>
  <c r="Q82" i="10" s="1"/>
  <c r="I14" i="11"/>
  <c r="N53" i="10"/>
  <c r="O53" i="10" s="1"/>
  <c r="P53" i="10" s="1"/>
  <c r="Q53" i="10" s="1"/>
  <c r="T48" i="9"/>
  <c r="U48" i="9" s="1"/>
  <c r="P48" i="9"/>
  <c r="T41" i="9"/>
  <c r="U41" i="9" s="1"/>
  <c r="P41" i="9"/>
  <c r="P36" i="9"/>
  <c r="T36" i="9"/>
  <c r="U36" i="9" s="1"/>
  <c r="L8" i="9"/>
  <c r="M8" i="9" s="1"/>
  <c r="N8" i="9" s="1"/>
  <c r="O8" i="9" s="1"/>
  <c r="N60" i="9" s="1"/>
  <c r="L24" i="9"/>
  <c r="M24" i="9" s="1"/>
  <c r="N24" i="9" s="1"/>
  <c r="O24" i="9" s="1"/>
  <c r="N76" i="9" s="1"/>
  <c r="L20" i="9"/>
  <c r="M20" i="9" s="1"/>
  <c r="N20" i="9" s="1"/>
  <c r="O20" i="9" s="1"/>
  <c r="N72" i="9" s="1"/>
  <c r="V45" i="9"/>
  <c r="L12" i="9"/>
  <c r="M12" i="9" s="1"/>
  <c r="N12" i="9" s="1"/>
  <c r="O12" i="9" s="1"/>
  <c r="N64" i="9" s="1"/>
  <c r="S58" i="6"/>
  <c r="T58" i="6"/>
  <c r="R58" i="6"/>
  <c r="T42" i="6"/>
  <c r="S42" i="6"/>
  <c r="R42" i="6"/>
  <c r="U40" i="6"/>
  <c r="W40" i="6"/>
  <c r="V40" i="6"/>
  <c r="T21" i="6"/>
  <c r="S21" i="6"/>
  <c r="R21" i="6"/>
  <c r="R23" i="6"/>
  <c r="T23" i="6"/>
  <c r="S23" i="6"/>
  <c r="T14" i="6"/>
  <c r="S14" i="6"/>
  <c r="R14" i="6"/>
  <c r="S20" i="6"/>
  <c r="R20" i="6"/>
  <c r="T20" i="6"/>
  <c r="AH6" i="5"/>
  <c r="AD6" i="5"/>
  <c r="Z6" i="5"/>
  <c r="V6" i="5"/>
  <c r="R6" i="5"/>
  <c r="N6" i="5"/>
  <c r="AG6" i="5"/>
  <c r="AC6" i="5"/>
  <c r="Y6" i="5"/>
  <c r="U6" i="5"/>
  <c r="Q6" i="5"/>
  <c r="M6" i="5"/>
  <c r="AJ6" i="5"/>
  <c r="AF6" i="5"/>
  <c r="AB6" i="5"/>
  <c r="X6" i="5"/>
  <c r="T6" i="5"/>
  <c r="P6" i="5"/>
  <c r="H6" i="5"/>
  <c r="AI6" i="5"/>
  <c r="AE6" i="5"/>
  <c r="AA6" i="5"/>
  <c r="W6" i="5"/>
  <c r="S6" i="5"/>
  <c r="O6" i="5"/>
  <c r="AH15" i="5"/>
  <c r="AD15" i="5"/>
  <c r="Z15" i="5"/>
  <c r="V15" i="5"/>
  <c r="R15" i="5"/>
  <c r="N15" i="5"/>
  <c r="AG15" i="5"/>
  <c r="AC15" i="5"/>
  <c r="Y15" i="5"/>
  <c r="U15" i="5"/>
  <c r="Q15" i="5"/>
  <c r="M15" i="5"/>
  <c r="AJ15" i="5"/>
  <c r="AF15" i="5"/>
  <c r="AB15" i="5"/>
  <c r="X15" i="5"/>
  <c r="T15" i="5"/>
  <c r="P15" i="5"/>
  <c r="H15" i="5"/>
  <c r="AI15" i="5"/>
  <c r="AE15" i="5"/>
  <c r="AA15" i="5"/>
  <c r="W15" i="5"/>
  <c r="S15" i="5"/>
  <c r="O15" i="5"/>
  <c r="AG25" i="5"/>
  <c r="AC25" i="5"/>
  <c r="Y25" i="5"/>
  <c r="U25" i="5"/>
  <c r="Q25" i="5"/>
  <c r="M25" i="5"/>
  <c r="AJ25" i="5"/>
  <c r="AF25" i="5"/>
  <c r="AB25" i="5"/>
  <c r="X25" i="5"/>
  <c r="T25" i="5"/>
  <c r="P25" i="5"/>
  <c r="H25" i="5"/>
  <c r="AH25" i="5"/>
  <c r="AD25" i="5"/>
  <c r="Z25" i="5"/>
  <c r="V25" i="5"/>
  <c r="R25" i="5"/>
  <c r="N25" i="5"/>
  <c r="AI25" i="5"/>
  <c r="S25" i="5"/>
  <c r="AE25" i="5"/>
  <c r="O25" i="5"/>
  <c r="AA25" i="5"/>
  <c r="W25" i="5"/>
  <c r="AJ7" i="5"/>
  <c r="AF7" i="5"/>
  <c r="AB7" i="5"/>
  <c r="X7" i="5"/>
  <c r="T7" i="5"/>
  <c r="P7" i="5"/>
  <c r="H7" i="5"/>
  <c r="AI7" i="5"/>
  <c r="AE7" i="5"/>
  <c r="AA7" i="5"/>
  <c r="W7" i="5"/>
  <c r="S7" i="5"/>
  <c r="O7" i="5"/>
  <c r="AH7" i="5"/>
  <c r="AD7" i="5"/>
  <c r="Z7" i="5"/>
  <c r="V7" i="5"/>
  <c r="R7" i="5"/>
  <c r="N7" i="5"/>
  <c r="AG7" i="5"/>
  <c r="AC7" i="5"/>
  <c r="Y7" i="5"/>
  <c r="U7" i="5"/>
  <c r="Q7" i="5"/>
  <c r="M7" i="5"/>
  <c r="AJ14" i="5"/>
  <c r="AF14" i="5"/>
  <c r="AB14" i="5"/>
  <c r="X14" i="5"/>
  <c r="T14" i="5"/>
  <c r="P14" i="5"/>
  <c r="H14" i="5"/>
  <c r="AI14" i="5"/>
  <c r="AE14" i="5"/>
  <c r="AA14" i="5"/>
  <c r="W14" i="5"/>
  <c r="S14" i="5"/>
  <c r="O14" i="5"/>
  <c r="AH14" i="5"/>
  <c r="AD14" i="5"/>
  <c r="Z14" i="5"/>
  <c r="V14" i="5"/>
  <c r="R14" i="5"/>
  <c r="N14" i="5"/>
  <c r="AG14" i="5"/>
  <c r="AC14" i="5"/>
  <c r="Y14" i="5"/>
  <c r="U14" i="5"/>
  <c r="Q14" i="5"/>
  <c r="M14" i="5"/>
  <c r="AG27" i="5"/>
  <c r="AC27" i="5"/>
  <c r="Y27" i="5"/>
  <c r="U27" i="5"/>
  <c r="Q27" i="5"/>
  <c r="M27" i="5"/>
  <c r="AJ27" i="5"/>
  <c r="AF27" i="5"/>
  <c r="AB27" i="5"/>
  <c r="X27" i="5"/>
  <c r="T27" i="5"/>
  <c r="P27" i="5"/>
  <c r="H27" i="5"/>
  <c r="AI27" i="5"/>
  <c r="AE27" i="5"/>
  <c r="AA27" i="5"/>
  <c r="W27" i="5"/>
  <c r="S27" i="5"/>
  <c r="O27" i="5"/>
  <c r="AH27" i="5"/>
  <c r="AD27" i="5"/>
  <c r="Z27" i="5"/>
  <c r="V27" i="5"/>
  <c r="R27" i="5"/>
  <c r="N27" i="5"/>
  <c r="AG35" i="5"/>
  <c r="AC35" i="5"/>
  <c r="Y35" i="5"/>
  <c r="U35" i="5"/>
  <c r="Q35" i="5"/>
  <c r="M35" i="5"/>
  <c r="AJ35" i="5"/>
  <c r="AF35" i="5"/>
  <c r="AB35" i="5"/>
  <c r="X35" i="5"/>
  <c r="T35" i="5"/>
  <c r="P35" i="5"/>
  <c r="H35" i="5"/>
  <c r="AI35" i="5"/>
  <c r="AE35" i="5"/>
  <c r="AA35" i="5"/>
  <c r="W35" i="5"/>
  <c r="S35" i="5"/>
  <c r="O35" i="5"/>
  <c r="AH35" i="5"/>
  <c r="AD35" i="5"/>
  <c r="Z35" i="5"/>
  <c r="V35" i="5"/>
  <c r="R35" i="5"/>
  <c r="N35" i="5"/>
  <c r="AG43" i="5"/>
  <c r="AC43" i="5"/>
  <c r="Y43" i="5"/>
  <c r="U43" i="5"/>
  <c r="Q43" i="5"/>
  <c r="M43" i="5"/>
  <c r="AJ43" i="5"/>
  <c r="AF43" i="5"/>
  <c r="AB43" i="5"/>
  <c r="X43" i="5"/>
  <c r="T43" i="5"/>
  <c r="P43" i="5"/>
  <c r="H43" i="5"/>
  <c r="AI43" i="5"/>
  <c r="AE43" i="5"/>
  <c r="AA43" i="5"/>
  <c r="W43" i="5"/>
  <c r="S43" i="5"/>
  <c r="O43" i="5"/>
  <c r="AH43" i="5"/>
  <c r="AD43" i="5"/>
  <c r="Z43" i="5"/>
  <c r="V43" i="5"/>
  <c r="R43" i="5"/>
  <c r="N43" i="5"/>
  <c r="AI28" i="5"/>
  <c r="AE28" i="5"/>
  <c r="AA28" i="5"/>
  <c r="W28" i="5"/>
  <c r="S28" i="5"/>
  <c r="O28" i="5"/>
  <c r="AH28" i="5"/>
  <c r="AD28" i="5"/>
  <c r="Z28" i="5"/>
  <c r="V28" i="5"/>
  <c r="R28" i="5"/>
  <c r="N28" i="5"/>
  <c r="AG28" i="5"/>
  <c r="AC28" i="5"/>
  <c r="Y28" i="5"/>
  <c r="U28" i="5"/>
  <c r="Q28" i="5"/>
  <c r="M28" i="5"/>
  <c r="AJ28" i="5"/>
  <c r="AF28" i="5"/>
  <c r="AB28" i="5"/>
  <c r="X28" i="5"/>
  <c r="T28" i="5"/>
  <c r="P28" i="5"/>
  <c r="H28" i="5"/>
  <c r="AI36" i="5"/>
  <c r="AE36" i="5"/>
  <c r="AA36" i="5"/>
  <c r="W36" i="5"/>
  <c r="S36" i="5"/>
  <c r="O36" i="5"/>
  <c r="AH36" i="5"/>
  <c r="AD36" i="5"/>
  <c r="Z36" i="5"/>
  <c r="V36" i="5"/>
  <c r="R36" i="5"/>
  <c r="N36" i="5"/>
  <c r="AG36" i="5"/>
  <c r="AC36" i="5"/>
  <c r="Y36" i="5"/>
  <c r="U36" i="5"/>
  <c r="Q36" i="5"/>
  <c r="M36" i="5"/>
  <c r="AJ36" i="5"/>
  <c r="AF36" i="5"/>
  <c r="AB36" i="5"/>
  <c r="X36" i="5"/>
  <c r="T36" i="5"/>
  <c r="P36" i="5"/>
  <c r="H36" i="5"/>
  <c r="V6" i="10" l="1"/>
  <c r="R6" i="10"/>
  <c r="Y91" i="10"/>
  <c r="W91" i="10"/>
  <c r="X91" i="10"/>
  <c r="X31" i="10"/>
  <c r="Y31" i="10"/>
  <c r="W31" i="10"/>
  <c r="X9" i="10"/>
  <c r="W9" i="10"/>
  <c r="Y9" i="10"/>
  <c r="Y70" i="10"/>
  <c r="X70" i="10"/>
  <c r="W70" i="10"/>
  <c r="W46" i="10"/>
  <c r="X46" i="10"/>
  <c r="Y46" i="10"/>
  <c r="X19" i="10"/>
  <c r="Y19" i="10"/>
  <c r="W19" i="10"/>
  <c r="Y32" i="10"/>
  <c r="W32" i="10"/>
  <c r="X32" i="10"/>
  <c r="W10" i="10"/>
  <c r="Y10" i="10"/>
  <c r="X10" i="10"/>
  <c r="X39" i="10"/>
  <c r="Y39" i="10"/>
  <c r="W39" i="10"/>
  <c r="W42" i="10"/>
  <c r="Y42" i="10"/>
  <c r="X42" i="10"/>
  <c r="W92" i="10"/>
  <c r="Y92" i="10"/>
  <c r="X92" i="10"/>
  <c r="X35" i="10"/>
  <c r="Y35" i="10"/>
  <c r="W35" i="10"/>
  <c r="W57" i="10"/>
  <c r="X57" i="10"/>
  <c r="Y57" i="10"/>
  <c r="X11" i="10"/>
  <c r="Y11" i="10"/>
  <c r="W11" i="10"/>
  <c r="W77" i="10"/>
  <c r="Y77" i="10"/>
  <c r="X77" i="10"/>
  <c r="W38" i="10"/>
  <c r="X38" i="10"/>
  <c r="Y38" i="10"/>
  <c r="X27" i="10"/>
  <c r="Y27" i="10"/>
  <c r="W27" i="10"/>
  <c r="W64" i="10"/>
  <c r="X64" i="10"/>
  <c r="Y64" i="10"/>
  <c r="X43" i="10"/>
  <c r="Y43" i="10"/>
  <c r="W43" i="10"/>
  <c r="Y28" i="10"/>
  <c r="W28" i="10"/>
  <c r="X28" i="10"/>
  <c r="W22" i="10"/>
  <c r="X22" i="10"/>
  <c r="Y22" i="10"/>
  <c r="X21" i="10"/>
  <c r="W21" i="10"/>
  <c r="Y21" i="10"/>
  <c r="X23" i="10"/>
  <c r="Y23" i="10"/>
  <c r="W23" i="10"/>
  <c r="X78" i="10"/>
  <c r="Y78" i="10"/>
  <c r="W78" i="10"/>
  <c r="Y8" i="10"/>
  <c r="W8" i="10"/>
  <c r="X8" i="10"/>
  <c r="W34" i="10"/>
  <c r="Y34" i="10"/>
  <c r="X34" i="10"/>
  <c r="W84" i="10"/>
  <c r="X84" i="10"/>
  <c r="Y84" i="10"/>
  <c r="Y44" i="10"/>
  <c r="W44" i="10"/>
  <c r="X44" i="10"/>
  <c r="X25" i="10"/>
  <c r="W25" i="10"/>
  <c r="Y25" i="10"/>
  <c r="W56" i="10"/>
  <c r="Y56" i="10"/>
  <c r="X56" i="10"/>
  <c r="W14" i="10"/>
  <c r="X14" i="10"/>
  <c r="Y14" i="10"/>
  <c r="X15" i="10"/>
  <c r="Y15" i="10"/>
  <c r="W15" i="10"/>
  <c r="X47" i="10"/>
  <c r="Y47" i="10"/>
  <c r="W47" i="10"/>
  <c r="Y24" i="10"/>
  <c r="W24" i="10"/>
  <c r="X24" i="10"/>
  <c r="W18" i="10"/>
  <c r="Y18" i="10"/>
  <c r="X18" i="10"/>
  <c r="X41" i="10"/>
  <c r="W41" i="10"/>
  <c r="Y41" i="10"/>
  <c r="X63" i="10"/>
  <c r="Y63" i="10"/>
  <c r="W63" i="10"/>
  <c r="W71" i="10"/>
  <c r="X71" i="10"/>
  <c r="Y71" i="10"/>
  <c r="Y40" i="10"/>
  <c r="W40" i="10"/>
  <c r="X40" i="10"/>
  <c r="W26" i="10"/>
  <c r="Y26" i="10"/>
  <c r="X26" i="10"/>
  <c r="Y12" i="10"/>
  <c r="W12" i="10"/>
  <c r="X12" i="10"/>
  <c r="X33" i="10"/>
  <c r="W33" i="10"/>
  <c r="Y33" i="10"/>
  <c r="Y36" i="10"/>
  <c r="W36" i="10"/>
  <c r="X36" i="10"/>
  <c r="W30" i="10"/>
  <c r="X30" i="10"/>
  <c r="Y30" i="10"/>
  <c r="X17" i="10"/>
  <c r="W17" i="10"/>
  <c r="Y17" i="10"/>
  <c r="X29" i="10"/>
  <c r="W29" i="10"/>
  <c r="Y29" i="10"/>
  <c r="X7" i="10"/>
  <c r="Y7" i="10"/>
  <c r="W7" i="10"/>
  <c r="Y16" i="10"/>
  <c r="W16" i="10"/>
  <c r="X16" i="10"/>
  <c r="X13" i="10"/>
  <c r="W13" i="10"/>
  <c r="Y13" i="10"/>
  <c r="X45" i="10"/>
  <c r="W45" i="10"/>
  <c r="Y45" i="10"/>
  <c r="Y20" i="10"/>
  <c r="W20" i="10"/>
  <c r="X20" i="10"/>
  <c r="X37" i="10"/>
  <c r="W37" i="10"/>
  <c r="Y37" i="10"/>
  <c r="Z101" i="11"/>
  <c r="K101" i="11"/>
  <c r="T101" i="11"/>
  <c r="W101" i="11"/>
  <c r="AE101" i="11" s="1"/>
  <c r="AH51" i="11" s="1"/>
  <c r="K76" i="11"/>
  <c r="W76" i="11"/>
  <c r="AE76" i="11" s="1"/>
  <c r="AH26" i="11" s="1"/>
  <c r="Z76" i="11"/>
  <c r="T76" i="11"/>
  <c r="W103" i="11"/>
  <c r="AE103" i="11" s="1"/>
  <c r="Z103" i="11"/>
  <c r="T103" i="11"/>
  <c r="AD103" i="11" s="1"/>
  <c r="K103" i="11"/>
  <c r="K98" i="11"/>
  <c r="Z98" i="11"/>
  <c r="T98" i="11"/>
  <c r="W98" i="11"/>
  <c r="AE98" i="11" s="1"/>
  <c r="Z72" i="11"/>
  <c r="K72" i="11"/>
  <c r="T72" i="11"/>
  <c r="AD72" i="11" s="1"/>
  <c r="W72" i="11"/>
  <c r="K99" i="11"/>
  <c r="W99" i="11"/>
  <c r="AE99" i="11" s="1"/>
  <c r="T99" i="11"/>
  <c r="AD99" i="11" s="1"/>
  <c r="AF99" i="11" s="1"/>
  <c r="Z99" i="11"/>
  <c r="T73" i="11"/>
  <c r="AD73" i="11" s="1"/>
  <c r="Z73" i="11"/>
  <c r="W73" i="11"/>
  <c r="AE73" i="11" s="1"/>
  <c r="AH23" i="11" s="1"/>
  <c r="K73" i="11"/>
  <c r="T67" i="11"/>
  <c r="AD67" i="11" s="1"/>
  <c r="W67" i="11"/>
  <c r="Z67" i="11"/>
  <c r="K67" i="11"/>
  <c r="T63" i="11"/>
  <c r="AD63" i="11" s="1"/>
  <c r="W63" i="11"/>
  <c r="Z63" i="11"/>
  <c r="K63" i="11"/>
  <c r="W64" i="11"/>
  <c r="AE64" i="11" s="1"/>
  <c r="Z64" i="11"/>
  <c r="K64" i="11"/>
  <c r="T64" i="11"/>
  <c r="K82" i="11"/>
  <c r="T82" i="11"/>
  <c r="AD82" i="11" s="1"/>
  <c r="W82" i="11"/>
  <c r="AE82" i="11" s="1"/>
  <c r="AH32" i="11" s="1"/>
  <c r="Z82" i="11"/>
  <c r="K79" i="11"/>
  <c r="T79" i="11"/>
  <c r="AD79" i="11" s="1"/>
  <c r="W79" i="11"/>
  <c r="AE79" i="11" s="1"/>
  <c r="AH29" i="11" s="1"/>
  <c r="Z79" i="11"/>
  <c r="K94" i="11"/>
  <c r="Z94" i="11"/>
  <c r="W94" i="11"/>
  <c r="AE94" i="11" s="1"/>
  <c r="AH44" i="11" s="1"/>
  <c r="T94" i="11"/>
  <c r="AD94" i="11" s="1"/>
  <c r="Z96" i="11"/>
  <c r="T96" i="11"/>
  <c r="AD96" i="11" s="1"/>
  <c r="K96" i="11"/>
  <c r="W96" i="11"/>
  <c r="K92" i="11"/>
  <c r="Z92" i="11"/>
  <c r="W92" i="11"/>
  <c r="T92" i="11"/>
  <c r="Z77" i="11"/>
  <c r="W77" i="11"/>
  <c r="K77" i="11"/>
  <c r="T77" i="11"/>
  <c r="AD77" i="11" s="1"/>
  <c r="T69" i="11"/>
  <c r="AD69" i="11" s="1"/>
  <c r="W69" i="11"/>
  <c r="K69" i="11"/>
  <c r="Z69" i="11"/>
  <c r="K74" i="11"/>
  <c r="T74" i="11"/>
  <c r="W74" i="11"/>
  <c r="AE74" i="11" s="1"/>
  <c r="Z74" i="11"/>
  <c r="K86" i="11"/>
  <c r="W86" i="11"/>
  <c r="Z86" i="11"/>
  <c r="T86" i="11"/>
  <c r="AD86" i="11" s="1"/>
  <c r="K91" i="11"/>
  <c r="W91" i="11"/>
  <c r="AE91" i="11" s="1"/>
  <c r="T91" i="11"/>
  <c r="AD91" i="11" s="1"/>
  <c r="Z91" i="11"/>
  <c r="T81" i="11"/>
  <c r="AD81" i="11" s="1"/>
  <c r="K81" i="11"/>
  <c r="W81" i="11"/>
  <c r="Z81" i="11"/>
  <c r="T84" i="11"/>
  <c r="AD84" i="11" s="1"/>
  <c r="K84" i="11"/>
  <c r="W84" i="11"/>
  <c r="Z84" i="11"/>
  <c r="Z89" i="11"/>
  <c r="W89" i="11"/>
  <c r="AE89" i="11" s="1"/>
  <c r="T89" i="11"/>
  <c r="K89" i="11"/>
  <c r="T80" i="11"/>
  <c r="K80" i="11"/>
  <c r="Z80" i="11"/>
  <c r="W80" i="11"/>
  <c r="AE80" i="11" s="1"/>
  <c r="AH30" i="11" s="1"/>
  <c r="W68" i="11"/>
  <c r="AE68" i="11" s="1"/>
  <c r="Z68" i="11"/>
  <c r="K68" i="11"/>
  <c r="T68" i="11"/>
  <c r="W65" i="11"/>
  <c r="AE65" i="11" s="1"/>
  <c r="AH15" i="11" s="1"/>
  <c r="T65" i="11"/>
  <c r="K65" i="11"/>
  <c r="Z65" i="11"/>
  <c r="K100" i="11"/>
  <c r="Z100" i="11"/>
  <c r="W100" i="11"/>
  <c r="T100" i="11"/>
  <c r="W90" i="11"/>
  <c r="K90" i="11"/>
  <c r="T90" i="11"/>
  <c r="AD90" i="11" s="1"/>
  <c r="Z90" i="11"/>
  <c r="Z83" i="11"/>
  <c r="W83" i="11"/>
  <c r="AE83" i="11" s="1"/>
  <c r="T83" i="11"/>
  <c r="K83" i="11"/>
  <c r="T88" i="11"/>
  <c r="K88" i="11"/>
  <c r="W88" i="11"/>
  <c r="Z88" i="11"/>
  <c r="K93" i="11"/>
  <c r="T93" i="11"/>
  <c r="AD93" i="11" s="1"/>
  <c r="Z93" i="11"/>
  <c r="W93" i="11"/>
  <c r="AE93" i="11" s="1"/>
  <c r="AH43" i="11" s="1"/>
  <c r="K66" i="11"/>
  <c r="W66" i="11"/>
  <c r="AE66" i="11" s="1"/>
  <c r="AH16" i="11" s="1"/>
  <c r="Z66" i="11"/>
  <c r="T66" i="11"/>
  <c r="K95" i="11"/>
  <c r="Z95" i="11"/>
  <c r="W95" i="11"/>
  <c r="AE95" i="11" s="1"/>
  <c r="T95" i="11"/>
  <c r="K78" i="11"/>
  <c r="W78" i="11"/>
  <c r="Z78" i="11"/>
  <c r="T78" i="11"/>
  <c r="AD78" i="11" s="1"/>
  <c r="Z85" i="11"/>
  <c r="T85" i="11"/>
  <c r="AD85" i="11" s="1"/>
  <c r="W85" i="11"/>
  <c r="AE85" i="11" s="1"/>
  <c r="K85" i="11"/>
  <c r="W71" i="11"/>
  <c r="AE71" i="11" s="1"/>
  <c r="Z71" i="11"/>
  <c r="K71" i="11"/>
  <c r="T71" i="11"/>
  <c r="K102" i="11"/>
  <c r="T102" i="11"/>
  <c r="W102" i="11"/>
  <c r="Z102" i="11"/>
  <c r="W87" i="11"/>
  <c r="AE87" i="11" s="1"/>
  <c r="AH37" i="11" s="1"/>
  <c r="K87" i="11"/>
  <c r="Z87" i="11"/>
  <c r="T87" i="11"/>
  <c r="Z70" i="11"/>
  <c r="K70" i="11"/>
  <c r="T70" i="11"/>
  <c r="AD70" i="11" s="1"/>
  <c r="AF70" i="11" s="1"/>
  <c r="W70" i="11"/>
  <c r="AE70" i="11" s="1"/>
  <c r="AH20" i="11" s="1"/>
  <c r="W75" i="11"/>
  <c r="K75" i="11"/>
  <c r="T75" i="11"/>
  <c r="Z75" i="11"/>
  <c r="K97" i="11"/>
  <c r="Z97" i="11"/>
  <c r="W97" i="11"/>
  <c r="T97" i="11"/>
  <c r="AD97" i="11" s="1"/>
  <c r="L105" i="12"/>
  <c r="AG19" i="11"/>
  <c r="AH18" i="11"/>
  <c r="AH35" i="11"/>
  <c r="AH14" i="11"/>
  <c r="AH39" i="11"/>
  <c r="AH21" i="11"/>
  <c r="AF62" i="11"/>
  <c r="AG12" i="11"/>
  <c r="AG20" i="11"/>
  <c r="AG31" i="11"/>
  <c r="AF20" i="11"/>
  <c r="AG35" i="11"/>
  <c r="AD14" i="11"/>
  <c r="AG32" i="11"/>
  <c r="V53" i="10"/>
  <c r="X53" i="10" s="1"/>
  <c r="AF53" i="10" s="1"/>
  <c r="AF19" i="11"/>
  <c r="X112" i="11"/>
  <c r="AA112" i="11"/>
  <c r="U112" i="11"/>
  <c r="P112" i="11"/>
  <c r="AB112" i="11"/>
  <c r="V112" i="11"/>
  <c r="Y112" i="11"/>
  <c r="AF13" i="11"/>
  <c r="AF112" i="11"/>
  <c r="AF27" i="11"/>
  <c r="AF38" i="11"/>
  <c r="AF21" i="11"/>
  <c r="AH49" i="11"/>
  <c r="AH41" i="11"/>
  <c r="AH45" i="11"/>
  <c r="AH53" i="11"/>
  <c r="AH48" i="11"/>
  <c r="S33" i="11"/>
  <c r="Q33" i="11"/>
  <c r="Q39" i="11"/>
  <c r="S39" i="11"/>
  <c r="W86" i="10"/>
  <c r="AK86" i="10" s="1"/>
  <c r="AG83" i="10"/>
  <c r="AN83" i="10" s="1"/>
  <c r="AU83" i="10" s="1"/>
  <c r="AJ83" i="10"/>
  <c r="AB83" i="10" s="1"/>
  <c r="AM83" i="10"/>
  <c r="AC83" i="10" s="1"/>
  <c r="Z83" i="10"/>
  <c r="Y86" i="10"/>
  <c r="AJ86" i="10" s="1"/>
  <c r="W93" i="10"/>
  <c r="Y93" i="10"/>
  <c r="X93" i="10"/>
  <c r="W87" i="10"/>
  <c r="Y87" i="10"/>
  <c r="X87" i="10"/>
  <c r="X94" i="10"/>
  <c r="Y94" i="10"/>
  <c r="W94" i="10"/>
  <c r="Y90" i="10"/>
  <c r="X90" i="10"/>
  <c r="W90" i="10"/>
  <c r="Y88" i="10"/>
  <c r="W88" i="10"/>
  <c r="X88" i="10"/>
  <c r="X89" i="10"/>
  <c r="W89" i="10"/>
  <c r="Y89" i="10"/>
  <c r="AF86" i="10"/>
  <c r="AI86" i="10"/>
  <c r="AL86" i="10"/>
  <c r="R53" i="10"/>
  <c r="V24" i="8"/>
  <c r="J79" i="9" s="1"/>
  <c r="V21" i="8"/>
  <c r="J76" i="9" s="1"/>
  <c r="V10" i="8"/>
  <c r="J65" i="9" s="1"/>
  <c r="K3" i="5"/>
  <c r="W44" i="9"/>
  <c r="V44" i="9"/>
  <c r="V43" i="9"/>
  <c r="AJ43" i="9" s="1"/>
  <c r="W43" i="9"/>
  <c r="AH43" i="9" s="1"/>
  <c r="W38" i="9"/>
  <c r="Z33" i="9"/>
  <c r="T58" i="9" s="1"/>
  <c r="T7" i="9"/>
  <c r="U7" i="9" s="1"/>
  <c r="N59" i="9"/>
  <c r="I7" i="5"/>
  <c r="W40" i="9"/>
  <c r="AE40" i="9" s="1"/>
  <c r="V40" i="9"/>
  <c r="I16" i="5"/>
  <c r="Y6" i="10"/>
  <c r="H4" i="13"/>
  <c r="V35" i="8"/>
  <c r="V39" i="8"/>
  <c r="V4" i="8"/>
  <c r="J59" i="9" s="1"/>
  <c r="K59" i="9"/>
  <c r="V12" i="8"/>
  <c r="J67" i="9" s="1"/>
  <c r="K67" i="9"/>
  <c r="V46" i="8"/>
  <c r="AA33" i="9"/>
  <c r="U58" i="9" s="1"/>
  <c r="X58" i="9" s="1"/>
  <c r="P14" i="7"/>
  <c r="V29" i="8"/>
  <c r="V22" i="8"/>
  <c r="J77" i="9" s="1"/>
  <c r="K77" i="9"/>
  <c r="V37" i="8"/>
  <c r="P24" i="7"/>
  <c r="V49" i="9"/>
  <c r="AD49" i="9" s="1"/>
  <c r="K32" i="5"/>
  <c r="I24" i="5"/>
  <c r="I30" i="5"/>
  <c r="J9" i="5"/>
  <c r="W27" i="9"/>
  <c r="V20" i="8"/>
  <c r="J75" i="9" s="1"/>
  <c r="V33" i="8"/>
  <c r="V38" i="8"/>
  <c r="P6" i="7"/>
  <c r="V17" i="8"/>
  <c r="J72" i="9" s="1"/>
  <c r="M72" i="9"/>
  <c r="J34" i="5"/>
  <c r="K12" i="5"/>
  <c r="H16" i="13"/>
  <c r="V36" i="8"/>
  <c r="K16" i="5"/>
  <c r="V23" i="8"/>
  <c r="J78" i="9" s="1"/>
  <c r="M78" i="9"/>
  <c r="V41" i="8"/>
  <c r="W58" i="9"/>
  <c r="V6" i="8"/>
  <c r="J61" i="9" s="1"/>
  <c r="M61" i="9"/>
  <c r="V48" i="8"/>
  <c r="V27" i="8"/>
  <c r="V40" i="8"/>
  <c r="I3" i="5"/>
  <c r="J18" i="5"/>
  <c r="V9" i="8"/>
  <c r="J64" i="9" s="1"/>
  <c r="K64" i="9"/>
  <c r="V5" i="8"/>
  <c r="J60" i="9" s="1"/>
  <c r="K60" i="9"/>
  <c r="V3" i="8"/>
  <c r="J58" i="9" s="1"/>
  <c r="K58" i="9"/>
  <c r="V8" i="8"/>
  <c r="J63" i="9" s="1"/>
  <c r="K36" i="5"/>
  <c r="K7" i="5"/>
  <c r="I36" i="5"/>
  <c r="I12" i="5"/>
  <c r="I32" i="5"/>
  <c r="J11" i="5"/>
  <c r="K30" i="5"/>
  <c r="J22" i="5"/>
  <c r="V13" i="8"/>
  <c r="J68" i="9" s="1"/>
  <c r="M68" i="9"/>
  <c r="R39" i="11"/>
  <c r="U12" i="11"/>
  <c r="AA12" i="11"/>
  <c r="P12" i="11"/>
  <c r="X12" i="11"/>
  <c r="R33" i="11"/>
  <c r="Y12" i="11"/>
  <c r="AB12" i="11"/>
  <c r="V12" i="11"/>
  <c r="V41" i="9"/>
  <c r="AG41" i="9" s="1"/>
  <c r="X51" i="9"/>
  <c r="X39" i="9"/>
  <c r="Y33" i="9"/>
  <c r="X44" i="9"/>
  <c r="X47" i="9"/>
  <c r="AE35" i="9"/>
  <c r="AK35" i="9"/>
  <c r="AH35" i="9"/>
  <c r="AC50" i="9"/>
  <c r="AI50" i="9"/>
  <c r="AF50" i="9"/>
  <c r="AI52" i="9"/>
  <c r="AC52" i="9"/>
  <c r="AF52" i="9"/>
  <c r="AJ27" i="9"/>
  <c r="AD27" i="9"/>
  <c r="AG27" i="9"/>
  <c r="AG34" i="9"/>
  <c r="AD34" i="9"/>
  <c r="AJ34" i="9"/>
  <c r="AD45" i="9"/>
  <c r="AG45" i="9"/>
  <c r="AJ45" i="9"/>
  <c r="W52" i="9"/>
  <c r="AH39" i="9"/>
  <c r="AE39" i="9"/>
  <c r="AK39" i="9"/>
  <c r="AJ51" i="9"/>
  <c r="AG51" i="9"/>
  <c r="AD51" i="9"/>
  <c r="V35" i="9"/>
  <c r="X35" i="9" s="1"/>
  <c r="AE27" i="9"/>
  <c r="AK27" i="9"/>
  <c r="AH27" i="9"/>
  <c r="AI40" i="9"/>
  <c r="AC40" i="9"/>
  <c r="AF40" i="9"/>
  <c r="AF51" i="9"/>
  <c r="AC51" i="9"/>
  <c r="AI51" i="9"/>
  <c r="AF43" i="9"/>
  <c r="AC43" i="9"/>
  <c r="AI43" i="9"/>
  <c r="AE43" i="9"/>
  <c r="AE44" i="9"/>
  <c r="AK44" i="9"/>
  <c r="AH44" i="9"/>
  <c r="AF41" i="9"/>
  <c r="AI41" i="9"/>
  <c r="AC41" i="9"/>
  <c r="V52" i="9"/>
  <c r="X52" i="9" s="1"/>
  <c r="AE51" i="9"/>
  <c r="AK51" i="9"/>
  <c r="AH51" i="9"/>
  <c r="AC42" i="9"/>
  <c r="AF42" i="9"/>
  <c r="AI42" i="9"/>
  <c r="AJ47" i="9"/>
  <c r="AD47" i="9"/>
  <c r="AG47" i="9"/>
  <c r="W54" i="9"/>
  <c r="AK26" i="9"/>
  <c r="AE26" i="9"/>
  <c r="AH26" i="9"/>
  <c r="AI44" i="9"/>
  <c r="AF44" i="9"/>
  <c r="AC44" i="9"/>
  <c r="X27" i="9"/>
  <c r="AI27" i="9"/>
  <c r="AF27" i="9"/>
  <c r="AC27" i="9"/>
  <c r="AF45" i="9"/>
  <c r="AC45" i="9"/>
  <c r="AI45" i="9"/>
  <c r="AC46" i="9"/>
  <c r="AI46" i="9"/>
  <c r="AF46" i="9"/>
  <c r="AF39" i="9"/>
  <c r="AI39" i="9"/>
  <c r="AC39" i="9"/>
  <c r="AC49" i="9"/>
  <c r="AI49" i="9"/>
  <c r="AF49" i="9"/>
  <c r="AI48" i="9"/>
  <c r="AF48" i="9"/>
  <c r="AC48" i="9"/>
  <c r="AJ39" i="9"/>
  <c r="AG39" i="9"/>
  <c r="AD39" i="9"/>
  <c r="AK38" i="9"/>
  <c r="AE38" i="9"/>
  <c r="AH38" i="9"/>
  <c r="X26" i="9"/>
  <c r="AF26" i="9"/>
  <c r="AC26" i="9"/>
  <c r="AI26" i="9"/>
  <c r="AC37" i="9"/>
  <c r="AI37" i="9"/>
  <c r="AF37" i="9"/>
  <c r="AC38" i="9"/>
  <c r="AF38" i="9"/>
  <c r="AI38" i="9"/>
  <c r="AC53" i="9"/>
  <c r="AI53" i="9"/>
  <c r="AF53" i="9"/>
  <c r="AH49" i="9"/>
  <c r="AK49" i="9"/>
  <c r="AE49" i="9"/>
  <c r="AC54" i="9"/>
  <c r="AF54" i="9"/>
  <c r="AI54" i="9"/>
  <c r="AF35" i="9"/>
  <c r="AC35" i="9"/>
  <c r="AI35" i="9"/>
  <c r="V53" i="9"/>
  <c r="V37" i="9"/>
  <c r="AI36" i="9"/>
  <c r="AC36" i="9"/>
  <c r="AF36" i="9"/>
  <c r="AD44" i="9"/>
  <c r="AJ44" i="9"/>
  <c r="AG44" i="9"/>
  <c r="AE47" i="9"/>
  <c r="AK47" i="9"/>
  <c r="AH47" i="9"/>
  <c r="AG43" i="9"/>
  <c r="AK46" i="9"/>
  <c r="AH46" i="9"/>
  <c r="AE46" i="9"/>
  <c r="AJ26" i="9"/>
  <c r="AG26" i="9"/>
  <c r="AD26" i="9"/>
  <c r="V46" i="9"/>
  <c r="X46" i="9" s="1"/>
  <c r="AF47" i="9"/>
  <c r="AI47" i="9"/>
  <c r="AC47" i="9"/>
  <c r="V11" i="8"/>
  <c r="J66" i="9" s="1"/>
  <c r="V14" i="8"/>
  <c r="J69" i="9" s="1"/>
  <c r="V15" i="8"/>
  <c r="J70" i="9" s="1"/>
  <c r="V31" i="8"/>
  <c r="V43" i="8"/>
  <c r="V45" i="8"/>
  <c r="V47" i="8"/>
  <c r="V16" i="8"/>
  <c r="J71" i="9" s="1"/>
  <c r="V19" i="8"/>
  <c r="J74" i="9" s="1"/>
  <c r="V7" i="8"/>
  <c r="J62" i="9" s="1"/>
  <c r="R12" i="13"/>
  <c r="T12" i="13"/>
  <c r="S12" i="13"/>
  <c r="H12" i="13"/>
  <c r="R17" i="13"/>
  <c r="T17" i="13"/>
  <c r="S17" i="13"/>
  <c r="R19" i="13"/>
  <c r="T19" i="13"/>
  <c r="S19" i="13"/>
  <c r="R15" i="13"/>
  <c r="T15" i="13"/>
  <c r="S15" i="13"/>
  <c r="R14" i="13"/>
  <c r="T14" i="13"/>
  <c r="S14" i="13"/>
  <c r="R20" i="13"/>
  <c r="T20" i="13"/>
  <c r="S20" i="13"/>
  <c r="R21" i="13"/>
  <c r="T21" i="13"/>
  <c r="S21" i="13"/>
  <c r="H21" i="13"/>
  <c r="R5" i="13"/>
  <c r="T5" i="13"/>
  <c r="S5" i="13"/>
  <c r="H5" i="13"/>
  <c r="R8" i="13"/>
  <c r="T8" i="13"/>
  <c r="S8" i="13"/>
  <c r="H8" i="13"/>
  <c r="H15" i="13"/>
  <c r="H17" i="13"/>
  <c r="R23" i="13"/>
  <c r="T23" i="13"/>
  <c r="S23" i="13"/>
  <c r="R7" i="13"/>
  <c r="T7" i="13"/>
  <c r="S7" i="13"/>
  <c r="R18" i="13"/>
  <c r="T18" i="13"/>
  <c r="S18" i="13"/>
  <c r="R9" i="13"/>
  <c r="T9" i="13"/>
  <c r="S9" i="13"/>
  <c r="R16" i="13"/>
  <c r="T16" i="13"/>
  <c r="S16" i="13"/>
  <c r="H7" i="13"/>
  <c r="H14" i="13"/>
  <c r="R11" i="13"/>
  <c r="T11" i="13"/>
  <c r="H11" i="13"/>
  <c r="S11" i="13"/>
  <c r="R10" i="13"/>
  <c r="T10" i="13"/>
  <c r="S10" i="13"/>
  <c r="R3" i="13"/>
  <c r="T3" i="13"/>
  <c r="S3" i="13"/>
  <c r="R22" i="13"/>
  <c r="T22" i="13"/>
  <c r="S22" i="13"/>
  <c r="R6" i="13"/>
  <c r="T6" i="13"/>
  <c r="S6" i="13"/>
  <c r="R4" i="13"/>
  <c r="T4" i="13"/>
  <c r="S4" i="13"/>
  <c r="R13" i="13"/>
  <c r="T13" i="13"/>
  <c r="S13" i="13"/>
  <c r="H3" i="13"/>
  <c r="H20" i="13"/>
  <c r="H23" i="13"/>
  <c r="H10" i="13"/>
  <c r="H9" i="13"/>
  <c r="V72" i="10"/>
  <c r="R72" i="10"/>
  <c r="T8" i="9"/>
  <c r="P8" i="9"/>
  <c r="V82" i="10"/>
  <c r="R82" i="10"/>
  <c r="T9" i="9"/>
  <c r="P9" i="9"/>
  <c r="V61" i="10"/>
  <c r="R61" i="10"/>
  <c r="V80" i="10"/>
  <c r="R80" i="10"/>
  <c r="V69" i="10"/>
  <c r="R69" i="10"/>
  <c r="T13" i="9"/>
  <c r="P13" i="9"/>
  <c r="V67" i="10"/>
  <c r="R67" i="10"/>
  <c r="T18" i="9"/>
  <c r="P18" i="9"/>
  <c r="V68" i="10"/>
  <c r="R68" i="10"/>
  <c r="T19" i="9"/>
  <c r="P19" i="9"/>
  <c r="V59" i="10"/>
  <c r="R59" i="10"/>
  <c r="T25" i="9"/>
  <c r="P25" i="9"/>
  <c r="V73" i="10"/>
  <c r="R73" i="10"/>
  <c r="T10" i="9"/>
  <c r="P10" i="9"/>
  <c r="T22" i="9"/>
  <c r="P22" i="9"/>
  <c r="V58" i="10"/>
  <c r="R58" i="10"/>
  <c r="T11" i="9"/>
  <c r="P11" i="9"/>
  <c r="P7" i="9"/>
  <c r="T20" i="9"/>
  <c r="P20" i="9"/>
  <c r="V60" i="10"/>
  <c r="R60" i="10"/>
  <c r="T17" i="9"/>
  <c r="P17" i="9"/>
  <c r="V55" i="10"/>
  <c r="R55" i="10"/>
  <c r="V79" i="10"/>
  <c r="R79" i="10"/>
  <c r="T23" i="9"/>
  <c r="P23" i="9"/>
  <c r="V81" i="10"/>
  <c r="R81" i="10"/>
  <c r="I28" i="5"/>
  <c r="J43" i="5"/>
  <c r="K27" i="5"/>
  <c r="J28" i="5"/>
  <c r="I43" i="5"/>
  <c r="K43" i="5"/>
  <c r="J27" i="5"/>
  <c r="I14" i="5"/>
  <c r="K14" i="5"/>
  <c r="I15" i="5"/>
  <c r="K15" i="5"/>
  <c r="W21" i="6"/>
  <c r="V21" i="6"/>
  <c r="U21" i="6"/>
  <c r="W48" i="9"/>
  <c r="I34" i="5"/>
  <c r="K34" i="5"/>
  <c r="K26" i="5"/>
  <c r="J41" i="5"/>
  <c r="J12" i="5"/>
  <c r="L12" i="5" s="1"/>
  <c r="J13" i="5"/>
  <c r="I4" i="5"/>
  <c r="K4" i="5"/>
  <c r="V11" i="6"/>
  <c r="U11" i="6"/>
  <c r="W11" i="6"/>
  <c r="V19" i="6"/>
  <c r="U19" i="6"/>
  <c r="W19" i="6"/>
  <c r="V48" i="9"/>
  <c r="X17" i="11"/>
  <c r="AA17" i="11"/>
  <c r="U17" i="11"/>
  <c r="P17" i="11"/>
  <c r="X24" i="11"/>
  <c r="AA24" i="11"/>
  <c r="U24" i="11"/>
  <c r="P24" i="11"/>
  <c r="O21" i="11"/>
  <c r="M21" i="11"/>
  <c r="J32" i="5"/>
  <c r="J24" i="5"/>
  <c r="I39" i="5"/>
  <c r="K39" i="5"/>
  <c r="I11" i="5"/>
  <c r="K11" i="5"/>
  <c r="I19" i="5"/>
  <c r="K19" i="5"/>
  <c r="U18" i="6"/>
  <c r="W18" i="6"/>
  <c r="V18" i="6"/>
  <c r="U30" i="6"/>
  <c r="W30" i="6"/>
  <c r="V30" i="6"/>
  <c r="V20" i="11"/>
  <c r="Y20" i="11"/>
  <c r="AB20" i="11"/>
  <c r="Y40" i="11"/>
  <c r="AB40" i="11"/>
  <c r="V40" i="11"/>
  <c r="V35" i="11"/>
  <c r="Y35" i="11"/>
  <c r="AB35" i="11"/>
  <c r="I38" i="5"/>
  <c r="K38" i="5"/>
  <c r="K22" i="5"/>
  <c r="I29" i="5"/>
  <c r="K29" i="5"/>
  <c r="J16" i="5"/>
  <c r="I23" i="5"/>
  <c r="K23" i="5"/>
  <c r="I8" i="5"/>
  <c r="K8" i="5"/>
  <c r="V15" i="6"/>
  <c r="U15" i="6"/>
  <c r="W15" i="6"/>
  <c r="U22" i="6"/>
  <c r="W22" i="6"/>
  <c r="V22" i="6"/>
  <c r="W28" i="6"/>
  <c r="V28" i="6"/>
  <c r="U28" i="6"/>
  <c r="V50" i="9"/>
  <c r="W53" i="9"/>
  <c r="W37" i="9"/>
  <c r="V26" i="11"/>
  <c r="Y26" i="11"/>
  <c r="AB26" i="11"/>
  <c r="Y25" i="11"/>
  <c r="AB25" i="11"/>
  <c r="V25" i="11"/>
  <c r="U34" i="11"/>
  <c r="X34" i="11"/>
  <c r="AA34" i="11"/>
  <c r="P34" i="11"/>
  <c r="W45" i="6"/>
  <c r="V45" i="6"/>
  <c r="U45" i="6"/>
  <c r="V49" i="6"/>
  <c r="W49" i="6"/>
  <c r="U49" i="6"/>
  <c r="V53" i="6"/>
  <c r="W53" i="6"/>
  <c r="U53" i="6"/>
  <c r="U57" i="6"/>
  <c r="V57" i="6"/>
  <c r="W57" i="6"/>
  <c r="W41" i="6"/>
  <c r="V41" i="6"/>
  <c r="U41" i="6"/>
  <c r="I35" i="5"/>
  <c r="K35" i="5"/>
  <c r="I25" i="5"/>
  <c r="K25" i="5"/>
  <c r="I6" i="5"/>
  <c r="K6" i="5"/>
  <c r="U14" i="6"/>
  <c r="W14" i="6"/>
  <c r="V14" i="6"/>
  <c r="T12" i="9"/>
  <c r="P12" i="9"/>
  <c r="T24" i="9"/>
  <c r="P24" i="9"/>
  <c r="V54" i="10"/>
  <c r="R54" i="10"/>
  <c r="V66" i="10"/>
  <c r="R66" i="10"/>
  <c r="V76" i="10"/>
  <c r="R76" i="10"/>
  <c r="J42" i="5"/>
  <c r="J33" i="5"/>
  <c r="I20" i="5"/>
  <c r="K20" i="5"/>
  <c r="J5" i="5"/>
  <c r="J21" i="5"/>
  <c r="V10" i="6"/>
  <c r="U10" i="6"/>
  <c r="W10" i="6"/>
  <c r="W24" i="6"/>
  <c r="V24" i="6"/>
  <c r="U24" i="6"/>
  <c r="V46" i="6"/>
  <c r="U46" i="6"/>
  <c r="W46" i="6"/>
  <c r="W36" i="9"/>
  <c r="AB17" i="11"/>
  <c r="V17" i="11"/>
  <c r="Y17" i="11"/>
  <c r="M13" i="11"/>
  <c r="O13" i="11"/>
  <c r="O14" i="11"/>
  <c r="M14" i="11"/>
  <c r="AB24" i="11"/>
  <c r="Y24" i="11"/>
  <c r="V24" i="11"/>
  <c r="I40" i="5"/>
  <c r="K40" i="5"/>
  <c r="I31" i="5"/>
  <c r="K31" i="5"/>
  <c r="I10" i="5"/>
  <c r="K10" i="5"/>
  <c r="W25" i="6"/>
  <c r="V25" i="6"/>
  <c r="U25" i="6"/>
  <c r="U15" i="9"/>
  <c r="W15" i="9"/>
  <c r="V15" i="9"/>
  <c r="W50" i="9"/>
  <c r="U20" i="11"/>
  <c r="AA20" i="11"/>
  <c r="X20" i="11"/>
  <c r="P20" i="11"/>
  <c r="V32" i="11"/>
  <c r="Y32" i="11"/>
  <c r="AB32" i="11"/>
  <c r="V62" i="10"/>
  <c r="R62" i="10"/>
  <c r="V74" i="10"/>
  <c r="R74" i="10"/>
  <c r="U35" i="11"/>
  <c r="X35" i="11"/>
  <c r="AA35" i="11"/>
  <c r="P35" i="11"/>
  <c r="J37" i="5"/>
  <c r="J17" i="5"/>
  <c r="V44" i="6"/>
  <c r="U44" i="6"/>
  <c r="W44" i="6"/>
  <c r="U16" i="9"/>
  <c r="W16" i="9"/>
  <c r="V16" i="9"/>
  <c r="V65" i="10"/>
  <c r="R65" i="10"/>
  <c r="V75" i="10"/>
  <c r="R75" i="10"/>
  <c r="U26" i="11"/>
  <c r="AA26" i="11"/>
  <c r="X26" i="11"/>
  <c r="P26" i="11"/>
  <c r="Y34" i="11"/>
  <c r="AB34" i="11"/>
  <c r="V34" i="11"/>
  <c r="O27" i="11"/>
  <c r="M27" i="11"/>
  <c r="O38" i="11"/>
  <c r="M38" i="11"/>
  <c r="U34" i="9"/>
  <c r="W34" i="9"/>
  <c r="W62" i="6"/>
  <c r="V62" i="6"/>
  <c r="U62" i="6"/>
  <c r="W54" i="6"/>
  <c r="V54" i="6"/>
  <c r="U54" i="6"/>
  <c r="AB6" i="9"/>
  <c r="I27" i="5"/>
  <c r="J15" i="5"/>
  <c r="I41" i="5"/>
  <c r="K41" i="5"/>
  <c r="I13" i="5"/>
  <c r="K13" i="5"/>
  <c r="J4" i="5"/>
  <c r="W29" i="6"/>
  <c r="V29" i="6"/>
  <c r="U29" i="6"/>
  <c r="W33" i="6"/>
  <c r="V33" i="6"/>
  <c r="U33" i="6"/>
  <c r="T21" i="9"/>
  <c r="P21" i="9"/>
  <c r="X28" i="11"/>
  <c r="AA28" i="11"/>
  <c r="U28" i="11"/>
  <c r="P28" i="11"/>
  <c r="J39" i="5"/>
  <c r="J19" i="5"/>
  <c r="W17" i="6"/>
  <c r="V17" i="6"/>
  <c r="U17" i="6"/>
  <c r="W16" i="6"/>
  <c r="V16" i="6"/>
  <c r="U16" i="6"/>
  <c r="V51" i="6"/>
  <c r="W51" i="6"/>
  <c r="U51" i="6"/>
  <c r="W60" i="6"/>
  <c r="U60" i="6"/>
  <c r="V60" i="6"/>
  <c r="M19" i="11"/>
  <c r="O19" i="11"/>
  <c r="AA32" i="11"/>
  <c r="U32" i="11"/>
  <c r="X32" i="11"/>
  <c r="P32" i="11"/>
  <c r="J38" i="5"/>
  <c r="J29" i="5"/>
  <c r="L16" i="5"/>
  <c r="J23" i="5"/>
  <c r="J8" i="5"/>
  <c r="U9" i="6"/>
  <c r="W9" i="6"/>
  <c r="V9" i="6"/>
  <c r="W12" i="6"/>
  <c r="V12" i="6"/>
  <c r="U12" i="6"/>
  <c r="V55" i="6"/>
  <c r="W55" i="6"/>
  <c r="U55" i="6"/>
  <c r="V42" i="9"/>
  <c r="W45" i="9"/>
  <c r="X45" i="9" s="1"/>
  <c r="U18" i="11"/>
  <c r="X18" i="11"/>
  <c r="AA18" i="11"/>
  <c r="P18" i="11"/>
  <c r="U31" i="11"/>
  <c r="X31" i="11"/>
  <c r="AA31" i="11"/>
  <c r="P31" i="11"/>
  <c r="AH24" i="11"/>
  <c r="U61" i="6"/>
  <c r="V61" i="6"/>
  <c r="W61" i="6"/>
  <c r="W50" i="6"/>
  <c r="V50" i="6"/>
  <c r="U50" i="6"/>
  <c r="V14" i="9"/>
  <c r="U14" i="9"/>
  <c r="W14" i="9"/>
  <c r="U56" i="6"/>
  <c r="W56" i="6"/>
  <c r="V56" i="6"/>
  <c r="W64" i="6"/>
  <c r="V64" i="6"/>
  <c r="U64" i="6"/>
  <c r="V47" i="6"/>
  <c r="W47" i="6"/>
  <c r="U47" i="6"/>
  <c r="U52" i="6"/>
  <c r="W52" i="6"/>
  <c r="V52" i="6"/>
  <c r="K28" i="5"/>
  <c r="J14" i="5"/>
  <c r="J36" i="5"/>
  <c r="L36" i="5" s="1"/>
  <c r="J35" i="5"/>
  <c r="J7" i="5"/>
  <c r="J25" i="5"/>
  <c r="J6" i="5"/>
  <c r="W20" i="6"/>
  <c r="V20" i="6"/>
  <c r="U20" i="6"/>
  <c r="V23" i="6"/>
  <c r="U23" i="6"/>
  <c r="W23" i="6"/>
  <c r="U42" i="6"/>
  <c r="W42" i="6"/>
  <c r="V42" i="6"/>
  <c r="W58" i="6"/>
  <c r="V58" i="6"/>
  <c r="U58" i="6"/>
  <c r="I42" i="5"/>
  <c r="L42" i="5" s="1"/>
  <c r="K42" i="5"/>
  <c r="I26" i="5"/>
  <c r="J26" i="5"/>
  <c r="I33" i="5"/>
  <c r="K33" i="5"/>
  <c r="J20" i="5"/>
  <c r="I5" i="5"/>
  <c r="K5" i="5"/>
  <c r="I21" i="5"/>
  <c r="K21" i="5"/>
  <c r="V31" i="6"/>
  <c r="U31" i="6"/>
  <c r="W31" i="6"/>
  <c r="W13" i="6"/>
  <c r="V13" i="6"/>
  <c r="U13" i="6"/>
  <c r="W43" i="6"/>
  <c r="V43" i="6"/>
  <c r="U43" i="6"/>
  <c r="U59" i="6"/>
  <c r="V59" i="6"/>
  <c r="W59" i="6"/>
  <c r="V36" i="9"/>
  <c r="AB28" i="11"/>
  <c r="Y28" i="11"/>
  <c r="V28" i="11"/>
  <c r="O62" i="11"/>
  <c r="M62" i="11"/>
  <c r="J40" i="5"/>
  <c r="K24" i="5"/>
  <c r="J31" i="5"/>
  <c r="I18" i="5"/>
  <c r="K18" i="5"/>
  <c r="J3" i="5"/>
  <c r="J10" i="5"/>
  <c r="U26" i="6"/>
  <c r="W26" i="6"/>
  <c r="V26" i="6"/>
  <c r="W32" i="6"/>
  <c r="V32" i="6"/>
  <c r="U32" i="6"/>
  <c r="U65" i="6"/>
  <c r="V65" i="6"/>
  <c r="W65" i="6"/>
  <c r="U63" i="6"/>
  <c r="V63" i="6"/>
  <c r="W63" i="6"/>
  <c r="W42" i="9"/>
  <c r="U40" i="11"/>
  <c r="X40" i="11"/>
  <c r="AA40" i="11"/>
  <c r="P40" i="11"/>
  <c r="AH33" i="11"/>
  <c r="J30" i="5"/>
  <c r="L30" i="5" s="1"/>
  <c r="I22" i="5"/>
  <c r="I37" i="5"/>
  <c r="K37" i="5"/>
  <c r="I9" i="5"/>
  <c r="L9" i="5" s="1"/>
  <c r="K9" i="5"/>
  <c r="I17" i="5"/>
  <c r="K17" i="5"/>
  <c r="V27" i="6"/>
  <c r="U27" i="6"/>
  <c r="W27" i="6"/>
  <c r="V54" i="9"/>
  <c r="V38" i="9"/>
  <c r="X38" i="9" s="1"/>
  <c r="W41" i="9"/>
  <c r="X41" i="9" s="1"/>
  <c r="Y18" i="11"/>
  <c r="AB18" i="11"/>
  <c r="V18" i="11"/>
  <c r="U25" i="11"/>
  <c r="X25" i="11"/>
  <c r="AA25" i="11"/>
  <c r="P25" i="11"/>
  <c r="Y31" i="11"/>
  <c r="AB31" i="11"/>
  <c r="V31" i="11"/>
  <c r="U48" i="6"/>
  <c r="W48" i="6"/>
  <c r="V48" i="6"/>
  <c r="AM45" i="10" l="1"/>
  <c r="AJ45" i="10"/>
  <c r="AG45" i="10"/>
  <c r="AJ16" i="10"/>
  <c r="AG16" i="10"/>
  <c r="AM16" i="10"/>
  <c r="AE17" i="10"/>
  <c r="AH17" i="10"/>
  <c r="AO17" i="10" s="1"/>
  <c r="AS17" i="10" s="1"/>
  <c r="AK17" i="10"/>
  <c r="Z17" i="10"/>
  <c r="AM33" i="10"/>
  <c r="AJ33" i="10"/>
  <c r="AG33" i="10"/>
  <c r="AK26" i="10"/>
  <c r="AH26" i="10"/>
  <c r="AE26" i="10"/>
  <c r="Z26" i="10"/>
  <c r="AG63" i="10"/>
  <c r="AM63" i="10"/>
  <c r="AJ63" i="10"/>
  <c r="AI24" i="10"/>
  <c r="AF24" i="10"/>
  <c r="AL24" i="10"/>
  <c r="AL15" i="10"/>
  <c r="AF15" i="10"/>
  <c r="AI15" i="10"/>
  <c r="AH25" i="10"/>
  <c r="AO25" i="10" s="1"/>
  <c r="AS25" i="10" s="1"/>
  <c r="Z25" i="10"/>
  <c r="AE25" i="10"/>
  <c r="AK25" i="10"/>
  <c r="AM44" i="10"/>
  <c r="AJ44" i="10"/>
  <c r="AG44" i="10"/>
  <c r="AK8" i="10"/>
  <c r="Z8" i="10"/>
  <c r="AE8" i="10"/>
  <c r="AH8" i="10"/>
  <c r="AM21" i="10"/>
  <c r="AJ21" i="10"/>
  <c r="AG21" i="10"/>
  <c r="AM28" i="10"/>
  <c r="AJ28" i="10"/>
  <c r="AG28" i="10"/>
  <c r="AJ27" i="10"/>
  <c r="AG27" i="10"/>
  <c r="AM27" i="10"/>
  <c r="AK38" i="10"/>
  <c r="AP38" i="10" s="1"/>
  <c r="AW38" i="10" s="1"/>
  <c r="BC38" i="10" s="1"/>
  <c r="AH38" i="10"/>
  <c r="Z38" i="10"/>
  <c r="AE38" i="10"/>
  <c r="AF57" i="10"/>
  <c r="AI57" i="10"/>
  <c r="AL57" i="10"/>
  <c r="AF35" i="10"/>
  <c r="AL35" i="10"/>
  <c r="AI35" i="10"/>
  <c r="AL42" i="10"/>
  <c r="AF42" i="10"/>
  <c r="AI42" i="10"/>
  <c r="AJ39" i="10"/>
  <c r="AG39" i="10"/>
  <c r="AM39" i="10"/>
  <c r="AH10" i="10"/>
  <c r="AE10" i="10"/>
  <c r="Z10" i="10"/>
  <c r="AK10" i="10"/>
  <c r="AK19" i="10"/>
  <c r="AE19" i="10"/>
  <c r="AH19" i="10"/>
  <c r="Z19" i="10"/>
  <c r="AL46" i="10"/>
  <c r="AI46" i="10"/>
  <c r="AF46" i="10"/>
  <c r="AM70" i="10"/>
  <c r="AJ70" i="10"/>
  <c r="AG70" i="10"/>
  <c r="Z91" i="10"/>
  <c r="AH91" i="10"/>
  <c r="AE91" i="10"/>
  <c r="AK91" i="10"/>
  <c r="AC91" i="10" s="1"/>
  <c r="AH45" i="10"/>
  <c r="AE45" i="10"/>
  <c r="Z45" i="10"/>
  <c r="AK45" i="10"/>
  <c r="AP45" i="10" s="1"/>
  <c r="AW45" i="10" s="1"/>
  <c r="BC45" i="10" s="1"/>
  <c r="AK7" i="10"/>
  <c r="AH7" i="10"/>
  <c r="Z7" i="10"/>
  <c r="AE7" i="10"/>
  <c r="AH29" i="10"/>
  <c r="AE29" i="10"/>
  <c r="Z29" i="10"/>
  <c r="AK29" i="10"/>
  <c r="AP29" i="10" s="1"/>
  <c r="AI36" i="10"/>
  <c r="AF36" i="10"/>
  <c r="AL36" i="10"/>
  <c r="AJ12" i="10"/>
  <c r="AG12" i="10"/>
  <c r="AM12" i="10"/>
  <c r="AF71" i="10"/>
  <c r="AL71" i="10"/>
  <c r="AI71" i="10"/>
  <c r="AI63" i="10"/>
  <c r="AL63" i="10"/>
  <c r="AF63" i="10"/>
  <c r="AL18" i="10"/>
  <c r="AI18" i="10"/>
  <c r="AF18" i="10"/>
  <c r="AF47" i="10"/>
  <c r="AL47" i="10"/>
  <c r="AI47" i="10"/>
  <c r="AM14" i="10"/>
  <c r="AG14" i="10"/>
  <c r="AJ14" i="10"/>
  <c r="AJ56" i="10"/>
  <c r="AM56" i="10"/>
  <c r="AG56" i="10"/>
  <c r="AL25" i="10"/>
  <c r="AI25" i="10"/>
  <c r="AF25" i="10"/>
  <c r="AJ84" i="10"/>
  <c r="AM84" i="10"/>
  <c r="AG84" i="10"/>
  <c r="AG34" i="10"/>
  <c r="AM34" i="10"/>
  <c r="AJ34" i="10"/>
  <c r="AJ8" i="10"/>
  <c r="AG8" i="10"/>
  <c r="AM8" i="10"/>
  <c r="AK23" i="10"/>
  <c r="Z23" i="10"/>
  <c r="AH23" i="10"/>
  <c r="AE23" i="10"/>
  <c r="AN23" i="10" s="1"/>
  <c r="AR23" i="10" s="1"/>
  <c r="AE21" i="10"/>
  <c r="AH21" i="10"/>
  <c r="Z21" i="10"/>
  <c r="AK21" i="10"/>
  <c r="AP21" i="10" s="1"/>
  <c r="AT21" i="10" s="1"/>
  <c r="AH22" i="10"/>
  <c r="AE22" i="10"/>
  <c r="AK22" i="10"/>
  <c r="AP22" i="10" s="1"/>
  <c r="AT22" i="10" s="1"/>
  <c r="Z22" i="10"/>
  <c r="AK43" i="10"/>
  <c r="AH43" i="10"/>
  <c r="Z43" i="10"/>
  <c r="AE43" i="10"/>
  <c r="AN43" i="10" s="1"/>
  <c r="AI64" i="10"/>
  <c r="AF64" i="10"/>
  <c r="AL64" i="10"/>
  <c r="AF27" i="10"/>
  <c r="AL27" i="10"/>
  <c r="AI27" i="10"/>
  <c r="AI77" i="10"/>
  <c r="AF77" i="10"/>
  <c r="AL77" i="10"/>
  <c r="AG11" i="10"/>
  <c r="AJ11" i="10"/>
  <c r="AM11" i="10"/>
  <c r="Z57" i="10"/>
  <c r="AE57" i="10"/>
  <c r="AK57" i="10"/>
  <c r="AH57" i="10"/>
  <c r="AI92" i="10"/>
  <c r="AF92" i="10"/>
  <c r="AL92" i="10"/>
  <c r="AG42" i="10"/>
  <c r="AM42" i="10"/>
  <c r="AJ42" i="10"/>
  <c r="AF39" i="10"/>
  <c r="AL39" i="10"/>
  <c r="AI39" i="10"/>
  <c r="AI32" i="10"/>
  <c r="AF32" i="10"/>
  <c r="AL32" i="10"/>
  <c r="AG19" i="10"/>
  <c r="AJ19" i="10"/>
  <c r="AM19" i="10"/>
  <c r="AK46" i="10"/>
  <c r="AP46" i="10" s="1"/>
  <c r="AH46" i="10"/>
  <c r="AE46" i="10"/>
  <c r="Z46" i="10"/>
  <c r="AM9" i="10"/>
  <c r="AJ9" i="10"/>
  <c r="AG9" i="10"/>
  <c r="AM91" i="10"/>
  <c r="AJ91" i="10"/>
  <c r="AG91" i="10"/>
  <c r="AM37" i="10"/>
  <c r="AJ37" i="10"/>
  <c r="AG37" i="10"/>
  <c r="AH20" i="10"/>
  <c r="Z20" i="10"/>
  <c r="AE20" i="10"/>
  <c r="AK20" i="10"/>
  <c r="AP20" i="10" s="1"/>
  <c r="AT20" i="10" s="1"/>
  <c r="AL45" i="10"/>
  <c r="AI45" i="10"/>
  <c r="AF45" i="10"/>
  <c r="AF16" i="10"/>
  <c r="AI16" i="10"/>
  <c r="AL16" i="10"/>
  <c r="AG7" i="10"/>
  <c r="AJ7" i="10"/>
  <c r="AM7" i="10"/>
  <c r="AL29" i="10"/>
  <c r="AI29" i="10"/>
  <c r="AF29" i="10"/>
  <c r="AG30" i="10"/>
  <c r="AM30" i="10"/>
  <c r="AJ30" i="10"/>
  <c r="AE36" i="10"/>
  <c r="Z36" i="10"/>
  <c r="AK36" i="10"/>
  <c r="AH36" i="10"/>
  <c r="AL33" i="10"/>
  <c r="AI33" i="10"/>
  <c r="AF33" i="10"/>
  <c r="AL26" i="10"/>
  <c r="AF26" i="10"/>
  <c r="AI26" i="10"/>
  <c r="AE40" i="10"/>
  <c r="Z40" i="10"/>
  <c r="AH40" i="10"/>
  <c r="AK40" i="10"/>
  <c r="Z71" i="10"/>
  <c r="AK71" i="10"/>
  <c r="AE71" i="10"/>
  <c r="AH71" i="10"/>
  <c r="AM41" i="10"/>
  <c r="AJ41" i="10"/>
  <c r="AG41" i="10"/>
  <c r="AG18" i="10"/>
  <c r="AJ18" i="10"/>
  <c r="AM18" i="10"/>
  <c r="AM24" i="10"/>
  <c r="AJ24" i="10"/>
  <c r="AG24" i="10"/>
  <c r="AK15" i="10"/>
  <c r="AH15" i="10"/>
  <c r="AE15" i="10"/>
  <c r="Z15" i="10"/>
  <c r="AL14" i="10"/>
  <c r="AI14" i="10"/>
  <c r="AF14" i="10"/>
  <c r="Z56" i="10"/>
  <c r="AE56" i="10"/>
  <c r="AK56" i="10"/>
  <c r="AH56" i="10"/>
  <c r="AI44" i="10"/>
  <c r="AF44" i="10"/>
  <c r="AL44" i="10"/>
  <c r="Z84" i="10"/>
  <c r="AF84" i="10"/>
  <c r="AL84" i="10"/>
  <c r="AC84" i="10" s="1"/>
  <c r="AI84" i="10"/>
  <c r="AB84" i="10" s="1"/>
  <c r="AK34" i="10"/>
  <c r="AH34" i="10"/>
  <c r="Z34" i="10"/>
  <c r="AE34" i="10"/>
  <c r="AN34" i="10" s="1"/>
  <c r="Z78" i="10"/>
  <c r="AE78" i="10"/>
  <c r="AH78" i="10"/>
  <c r="AK78" i="10"/>
  <c r="AJ23" i="10"/>
  <c r="AG23" i="10"/>
  <c r="AM23" i="10"/>
  <c r="AI21" i="10"/>
  <c r="AF21" i="10"/>
  <c r="AL21" i="10"/>
  <c r="AI28" i="10"/>
  <c r="AF28" i="10"/>
  <c r="AL28" i="10"/>
  <c r="AJ43" i="10"/>
  <c r="AG43" i="10"/>
  <c r="AM43" i="10"/>
  <c r="Z64" i="10"/>
  <c r="AE64" i="10"/>
  <c r="AK64" i="10"/>
  <c r="AH64" i="10"/>
  <c r="AG38" i="10"/>
  <c r="AM38" i="10"/>
  <c r="AJ38" i="10"/>
  <c r="AM77" i="10"/>
  <c r="AJ77" i="10"/>
  <c r="AG77" i="10"/>
  <c r="AL11" i="10"/>
  <c r="AF11" i="10"/>
  <c r="AI11" i="10"/>
  <c r="Z35" i="10"/>
  <c r="AK35" i="10"/>
  <c r="AP35" i="10" s="1"/>
  <c r="AH35" i="10"/>
  <c r="AE35" i="10"/>
  <c r="AM92" i="10"/>
  <c r="AJ92" i="10"/>
  <c r="AG92" i="10"/>
  <c r="AK42" i="10"/>
  <c r="AP42" i="10" s="1"/>
  <c r="AH42" i="10"/>
  <c r="AE42" i="10"/>
  <c r="Z42" i="10"/>
  <c r="AL10" i="10"/>
  <c r="AI10" i="10"/>
  <c r="AF10" i="10"/>
  <c r="AE32" i="10"/>
  <c r="Z32" i="10"/>
  <c r="AH32" i="10"/>
  <c r="AK32" i="10"/>
  <c r="AF19" i="10"/>
  <c r="AL19" i="10"/>
  <c r="AI19" i="10"/>
  <c r="Z70" i="10"/>
  <c r="AE70" i="10"/>
  <c r="AK70" i="10"/>
  <c r="AH70" i="10"/>
  <c r="AE9" i="10"/>
  <c r="AH9" i="10"/>
  <c r="AK9" i="10"/>
  <c r="Z9" i="10"/>
  <c r="AF31" i="10"/>
  <c r="AL31" i="10"/>
  <c r="AI31" i="10"/>
  <c r="AL37" i="10"/>
  <c r="AI37" i="10"/>
  <c r="AF37" i="10"/>
  <c r="AE13" i="10"/>
  <c r="Z13" i="10"/>
  <c r="AH13" i="10"/>
  <c r="AK13" i="10"/>
  <c r="AP13" i="10" s="1"/>
  <c r="AT13" i="10" s="1"/>
  <c r="AM29" i="10"/>
  <c r="AJ29" i="10"/>
  <c r="AG29" i="10"/>
  <c r="AK30" i="10"/>
  <c r="AP30" i="10" s="1"/>
  <c r="AW30" i="10" s="1"/>
  <c r="AH30" i="10"/>
  <c r="AE30" i="10"/>
  <c r="Z30" i="10"/>
  <c r="AK12" i="10"/>
  <c r="AP12" i="10" s="1"/>
  <c r="AT12" i="10" s="1"/>
  <c r="AE12" i="10"/>
  <c r="AH12" i="10"/>
  <c r="Z12" i="10"/>
  <c r="AM71" i="10"/>
  <c r="AC71" i="10" s="1"/>
  <c r="AJ71" i="10"/>
  <c r="AG71" i="10"/>
  <c r="AL41" i="10"/>
  <c r="AI41" i="10"/>
  <c r="AB41" i="10" s="1"/>
  <c r="AD41" i="10" s="1"/>
  <c r="AF41" i="10"/>
  <c r="AJ47" i="10"/>
  <c r="AG47" i="10"/>
  <c r="AM47" i="10"/>
  <c r="AI56" i="10"/>
  <c r="AB56" i="10" s="1"/>
  <c r="AF56" i="10"/>
  <c r="AL56" i="10"/>
  <c r="AL34" i="10"/>
  <c r="AF34" i="10"/>
  <c r="AI34" i="10"/>
  <c r="AL78" i="10"/>
  <c r="AI78" i="10"/>
  <c r="AF78" i="10"/>
  <c r="AL22" i="10"/>
  <c r="AF22" i="10"/>
  <c r="AI22" i="10"/>
  <c r="AM64" i="10"/>
  <c r="AJ64" i="10"/>
  <c r="AG64" i="10"/>
  <c r="AK11" i="10"/>
  <c r="AP11" i="10" s="1"/>
  <c r="AT11" i="10" s="1"/>
  <c r="AH11" i="10"/>
  <c r="Z11" i="10"/>
  <c r="AE11" i="10"/>
  <c r="AK31" i="10"/>
  <c r="AP31" i="10" s="1"/>
  <c r="AW31" i="10" s="1"/>
  <c r="AH31" i="10"/>
  <c r="Z31" i="10"/>
  <c r="AE31" i="10"/>
  <c r="AN31" i="10" s="1"/>
  <c r="AU31" i="10" s="1"/>
  <c r="AF20" i="10"/>
  <c r="AL20" i="10"/>
  <c r="AI20" i="10"/>
  <c r="AI13" i="10"/>
  <c r="AF13" i="10"/>
  <c r="AL13" i="10"/>
  <c r="AI17" i="10"/>
  <c r="AF17" i="10"/>
  <c r="AL17" i="10"/>
  <c r="AH33" i="10"/>
  <c r="AE33" i="10"/>
  <c r="AN33" i="10" s="1"/>
  <c r="AK33" i="10"/>
  <c r="Z33" i="10"/>
  <c r="AI40" i="10"/>
  <c r="AF40" i="10"/>
  <c r="AL40" i="10"/>
  <c r="AE24" i="10"/>
  <c r="AN24" i="10" s="1"/>
  <c r="AR24" i="10" s="1"/>
  <c r="Z24" i="10"/>
  <c r="AH24" i="10"/>
  <c r="AO24" i="10" s="1"/>
  <c r="AS24" i="10" s="1"/>
  <c r="AK24" i="10"/>
  <c r="AJ31" i="10"/>
  <c r="AG31" i="10"/>
  <c r="AM31" i="10"/>
  <c r="AH37" i="10"/>
  <c r="Z37" i="10"/>
  <c r="AE37" i="10"/>
  <c r="AK37" i="10"/>
  <c r="AP37" i="10" s="1"/>
  <c r="AW37" i="10" s="1"/>
  <c r="AJ20" i="10"/>
  <c r="AG20" i="10"/>
  <c r="AM20" i="10"/>
  <c r="AM13" i="10"/>
  <c r="AJ13" i="10"/>
  <c r="AG13" i="10"/>
  <c r="AK16" i="10"/>
  <c r="AP16" i="10" s="1"/>
  <c r="AT16" i="10" s="1"/>
  <c r="AE16" i="10"/>
  <c r="Z16" i="10"/>
  <c r="AH16" i="10"/>
  <c r="AO16" i="10" s="1"/>
  <c r="AS16" i="10" s="1"/>
  <c r="AL7" i="10"/>
  <c r="AF7" i="10"/>
  <c r="AI7" i="10"/>
  <c r="AM17" i="10"/>
  <c r="AJ17" i="10"/>
  <c r="AG17" i="10"/>
  <c r="AL30" i="10"/>
  <c r="AI30" i="10"/>
  <c r="AF30" i="10"/>
  <c r="AM36" i="10"/>
  <c r="AJ36" i="10"/>
  <c r="AG36" i="10"/>
  <c r="AF12" i="10"/>
  <c r="AI12" i="10"/>
  <c r="AL12" i="10"/>
  <c r="AG26" i="10"/>
  <c r="AM26" i="10"/>
  <c r="AJ26" i="10"/>
  <c r="AM40" i="10"/>
  <c r="AJ40" i="10"/>
  <c r="AB40" i="10" s="1"/>
  <c r="AD40" i="10" s="1"/>
  <c r="AG40" i="10"/>
  <c r="Z63" i="10"/>
  <c r="AE63" i="10"/>
  <c r="AK63" i="10"/>
  <c r="AH63" i="10"/>
  <c r="AH41" i="10"/>
  <c r="Z41" i="10"/>
  <c r="AE41" i="10"/>
  <c r="AN41" i="10" s="1"/>
  <c r="AK41" i="10"/>
  <c r="AH18" i="10"/>
  <c r="AE18" i="10"/>
  <c r="AN18" i="10" s="1"/>
  <c r="AR18" i="10" s="1"/>
  <c r="Z18" i="10"/>
  <c r="AK18" i="10"/>
  <c r="AK47" i="10"/>
  <c r="AH47" i="10"/>
  <c r="Z47" i="10"/>
  <c r="AE47" i="10"/>
  <c r="AG15" i="10"/>
  <c r="AJ15" i="10"/>
  <c r="AM15" i="10"/>
  <c r="AH14" i="10"/>
  <c r="AE14" i="10"/>
  <c r="AK14" i="10"/>
  <c r="AP14" i="10" s="1"/>
  <c r="AT14" i="10" s="1"/>
  <c r="Z14" i="10"/>
  <c r="AM25" i="10"/>
  <c r="AJ25" i="10"/>
  <c r="AG25" i="10"/>
  <c r="AE44" i="10"/>
  <c r="AN44" i="10" s="1"/>
  <c r="AU44" i="10" s="1"/>
  <c r="AK44" i="10"/>
  <c r="Z44" i="10"/>
  <c r="AH44" i="10"/>
  <c r="AE84" i="10"/>
  <c r="AK84" i="10"/>
  <c r="AH84" i="10"/>
  <c r="AF8" i="10"/>
  <c r="AI8" i="10"/>
  <c r="AL8" i="10"/>
  <c r="AM78" i="10"/>
  <c r="AG78" i="10"/>
  <c r="AJ78" i="10"/>
  <c r="AF23" i="10"/>
  <c r="AL23" i="10"/>
  <c r="AI23" i="10"/>
  <c r="AJ22" i="10"/>
  <c r="AG22" i="10"/>
  <c r="AM22" i="10"/>
  <c r="AE28" i="10"/>
  <c r="AK28" i="10"/>
  <c r="AP28" i="10" s="1"/>
  <c r="Z28" i="10"/>
  <c r="AH28" i="10"/>
  <c r="AF43" i="10"/>
  <c r="AL43" i="10"/>
  <c r="AI43" i="10"/>
  <c r="AK27" i="10"/>
  <c r="AP27" i="10" s="1"/>
  <c r="Z27" i="10"/>
  <c r="AH27" i="10"/>
  <c r="AE27" i="10"/>
  <c r="AL38" i="10"/>
  <c r="AI38" i="10"/>
  <c r="AF38" i="10"/>
  <c r="Z77" i="10"/>
  <c r="AH77" i="10"/>
  <c r="AE77" i="10"/>
  <c r="AK77" i="10"/>
  <c r="AP77" i="10" s="1"/>
  <c r="AW77" i="10" s="1"/>
  <c r="AJ57" i="10"/>
  <c r="AM57" i="10"/>
  <c r="AG57" i="10"/>
  <c r="AJ35" i="10"/>
  <c r="AG35" i="10"/>
  <c r="AM35" i="10"/>
  <c r="Z92" i="10"/>
  <c r="AE92" i="10"/>
  <c r="AA92" i="10" s="1"/>
  <c r="AK92" i="10"/>
  <c r="AH92" i="10"/>
  <c r="AK39" i="10"/>
  <c r="Z39" i="10"/>
  <c r="AH39" i="10"/>
  <c r="AE39" i="10"/>
  <c r="AM10" i="10"/>
  <c r="AG10" i="10"/>
  <c r="AJ10" i="10"/>
  <c r="AM32" i="10"/>
  <c r="AJ32" i="10"/>
  <c r="AB32" i="10" s="1"/>
  <c r="AD32" i="10" s="1"/>
  <c r="AG32" i="10"/>
  <c r="AG46" i="10"/>
  <c r="AJ46" i="10"/>
  <c r="AM46" i="10"/>
  <c r="AI70" i="10"/>
  <c r="AL70" i="10"/>
  <c r="AC70" i="10" s="1"/>
  <c r="AF70" i="10"/>
  <c r="AI9" i="10"/>
  <c r="AF9" i="10"/>
  <c r="AL9" i="10"/>
  <c r="AI91" i="10"/>
  <c r="AL91" i="10"/>
  <c r="AF91" i="10"/>
  <c r="X6" i="10"/>
  <c r="W6" i="10"/>
  <c r="AE75" i="11"/>
  <c r="AH25" i="11" s="1"/>
  <c r="O70" i="11"/>
  <c r="M70" i="11"/>
  <c r="AF85" i="11"/>
  <c r="AD95" i="11"/>
  <c r="AF95" i="11" s="1"/>
  <c r="M66" i="11"/>
  <c r="O66" i="11"/>
  <c r="AG43" i="11"/>
  <c r="AF93" i="11"/>
  <c r="AI43" i="11" s="1"/>
  <c r="AE88" i="11"/>
  <c r="AH38" i="11" s="1"/>
  <c r="M83" i="11"/>
  <c r="O83" i="11"/>
  <c r="AE90" i="11"/>
  <c r="AH40" i="11" s="1"/>
  <c r="O65" i="11"/>
  <c r="M65" i="11"/>
  <c r="AD68" i="11"/>
  <c r="AD80" i="11"/>
  <c r="AE84" i="11"/>
  <c r="AH34" i="11" s="1"/>
  <c r="M91" i="11"/>
  <c r="O91" i="11"/>
  <c r="AE86" i="11"/>
  <c r="AH36" i="11" s="1"/>
  <c r="M96" i="11"/>
  <c r="O96" i="11"/>
  <c r="M79" i="11"/>
  <c r="O79" i="11"/>
  <c r="AF82" i="11"/>
  <c r="AI32" i="11" s="1"/>
  <c r="M64" i="11"/>
  <c r="O64" i="11"/>
  <c r="M63" i="11"/>
  <c r="O63" i="11"/>
  <c r="AG17" i="11"/>
  <c r="AG22" i="11"/>
  <c r="AD101" i="11"/>
  <c r="AE97" i="11"/>
  <c r="AH47" i="11" s="1"/>
  <c r="O87" i="11"/>
  <c r="M87" i="11"/>
  <c r="AE102" i="11"/>
  <c r="AH52" i="11" s="1"/>
  <c r="AD71" i="11"/>
  <c r="AE78" i="11"/>
  <c r="AH28" i="11" s="1"/>
  <c r="AD66" i="11"/>
  <c r="O93" i="11"/>
  <c r="M93" i="11"/>
  <c r="M88" i="11"/>
  <c r="O88" i="11"/>
  <c r="AD83" i="11"/>
  <c r="AF83" i="11" s="1"/>
  <c r="M100" i="11"/>
  <c r="O100" i="11"/>
  <c r="AD65" i="11"/>
  <c r="M68" i="11"/>
  <c r="O68" i="11"/>
  <c r="O84" i="11"/>
  <c r="M84" i="11"/>
  <c r="AE81" i="11"/>
  <c r="AH31" i="11" s="1"/>
  <c r="O86" i="11"/>
  <c r="M86" i="11"/>
  <c r="AD74" i="11"/>
  <c r="AF74" i="11" s="1"/>
  <c r="O69" i="11"/>
  <c r="M69" i="11"/>
  <c r="M92" i="11"/>
  <c r="O92" i="11"/>
  <c r="M82" i="11"/>
  <c r="O82" i="11"/>
  <c r="O67" i="11"/>
  <c r="M67" i="11"/>
  <c r="AF73" i="11"/>
  <c r="AI23" i="11" s="1"/>
  <c r="AG23" i="11"/>
  <c r="O99" i="11"/>
  <c r="M99" i="11"/>
  <c r="M72" i="11"/>
  <c r="O72" i="11"/>
  <c r="AD98" i="11"/>
  <c r="AF98" i="11" s="1"/>
  <c r="O103" i="11"/>
  <c r="M103" i="11"/>
  <c r="M76" i="11"/>
  <c r="O76" i="11"/>
  <c r="O101" i="11"/>
  <c r="M101" i="11"/>
  <c r="AD75" i="11"/>
  <c r="AD102" i="11"/>
  <c r="AF102" i="11" s="1"/>
  <c r="O71" i="11"/>
  <c r="M71" i="11"/>
  <c r="M85" i="11"/>
  <c r="O85" i="11"/>
  <c r="O78" i="11"/>
  <c r="M78" i="11"/>
  <c r="AD88" i="11"/>
  <c r="AF90" i="11"/>
  <c r="AD100" i="11"/>
  <c r="M89" i="11"/>
  <c r="O89" i="11"/>
  <c r="AF84" i="11"/>
  <c r="M81" i="11"/>
  <c r="O81" i="11"/>
  <c r="AF91" i="11"/>
  <c r="AF86" i="11"/>
  <c r="AI36" i="11" s="1"/>
  <c r="AG36" i="11"/>
  <c r="M74" i="11"/>
  <c r="O74" i="11"/>
  <c r="AE69" i="11"/>
  <c r="AH19" i="11" s="1"/>
  <c r="O77" i="11"/>
  <c r="M77" i="11"/>
  <c r="AD92" i="11"/>
  <c r="AE63" i="11"/>
  <c r="AH13" i="11" s="1"/>
  <c r="O73" i="11"/>
  <c r="M73" i="11"/>
  <c r="AF103" i="11"/>
  <c r="AD76" i="11"/>
  <c r="O97" i="11"/>
  <c r="M97" i="11"/>
  <c r="O75" i="11"/>
  <c r="M75" i="11"/>
  <c r="AD87" i="11"/>
  <c r="M102" i="11"/>
  <c r="O102" i="11"/>
  <c r="AF78" i="11"/>
  <c r="O95" i="11"/>
  <c r="M95" i="11"/>
  <c r="M90" i="11"/>
  <c r="O90" i="11"/>
  <c r="AE100" i="11"/>
  <c r="AH50" i="11" s="1"/>
  <c r="M80" i="11"/>
  <c r="O80" i="11"/>
  <c r="AD89" i="11"/>
  <c r="AF81" i="11"/>
  <c r="AI31" i="11" s="1"/>
  <c r="AF69" i="11"/>
  <c r="AE77" i="11"/>
  <c r="AH27" i="11" s="1"/>
  <c r="AE92" i="11"/>
  <c r="AH42" i="11" s="1"/>
  <c r="AE96" i="11"/>
  <c r="AH46" i="11" s="1"/>
  <c r="AF94" i="11"/>
  <c r="AI44" i="11" s="1"/>
  <c r="AG44" i="11"/>
  <c r="O94" i="11"/>
  <c r="M94" i="11"/>
  <c r="AF79" i="11"/>
  <c r="AI29" i="11" s="1"/>
  <c r="AG29" i="11"/>
  <c r="AD64" i="11"/>
  <c r="AF64" i="11" s="1"/>
  <c r="AF63" i="11"/>
  <c r="AE67" i="11"/>
  <c r="AH17" i="11" s="1"/>
  <c r="AE72" i="11"/>
  <c r="AH22" i="11" s="1"/>
  <c r="M98" i="11"/>
  <c r="O98" i="11"/>
  <c r="M105" i="12"/>
  <c r="P105" i="12" s="1"/>
  <c r="N105" i="12"/>
  <c r="Q105" i="12" s="1"/>
  <c r="O105" i="12"/>
  <c r="R105" i="12" s="1"/>
  <c r="AI35" i="11"/>
  <c r="AI13" i="11"/>
  <c r="AI20" i="11"/>
  <c r="AF14" i="11"/>
  <c r="R25" i="11"/>
  <c r="R35" i="11"/>
  <c r="Q20" i="11"/>
  <c r="AI28" i="11"/>
  <c r="AG28" i="11"/>
  <c r="AI53" i="11"/>
  <c r="AG53" i="11"/>
  <c r="AG42" i="11"/>
  <c r="AI19" i="11"/>
  <c r="AI41" i="11"/>
  <c r="AG41" i="11"/>
  <c r="AI33" i="11"/>
  <c r="AG33" i="11"/>
  <c r="AI24" i="11"/>
  <c r="AG24" i="11"/>
  <c r="AG47" i="11"/>
  <c r="AI49" i="11"/>
  <c r="AG49" i="11"/>
  <c r="AG27" i="11"/>
  <c r="AI48" i="11"/>
  <c r="AG48" i="11"/>
  <c r="AI45" i="11"/>
  <c r="AG45" i="11"/>
  <c r="AG13" i="11"/>
  <c r="AI34" i="11"/>
  <c r="AG34" i="11"/>
  <c r="AI40" i="11"/>
  <c r="AG40" i="11"/>
  <c r="AG46" i="11"/>
  <c r="AI52" i="11"/>
  <c r="AG52" i="11"/>
  <c r="AI53" i="10"/>
  <c r="AH86" i="10"/>
  <c r="AB86" i="10" s="1"/>
  <c r="Y53" i="10"/>
  <c r="AJ53" i="10" s="1"/>
  <c r="W53" i="10"/>
  <c r="AH53" i="10" s="1"/>
  <c r="AL53" i="10"/>
  <c r="AE86" i="10"/>
  <c r="Q112" i="11"/>
  <c r="S112" i="11"/>
  <c r="R112" i="11"/>
  <c r="AI12" i="11"/>
  <c r="Q32" i="11"/>
  <c r="Q25" i="11"/>
  <c r="R20" i="11"/>
  <c r="S25" i="11"/>
  <c r="R40" i="11"/>
  <c r="Q26" i="11"/>
  <c r="S40" i="11"/>
  <c r="Q40" i="11"/>
  <c r="S35" i="11"/>
  <c r="R32" i="11"/>
  <c r="AO83" i="10"/>
  <c r="AV83" i="10" s="1"/>
  <c r="AA83" i="10"/>
  <c r="AD83" i="10" s="1"/>
  <c r="AP83" i="10"/>
  <c r="AW83" i="10" s="1"/>
  <c r="AG86" i="10"/>
  <c r="Z86" i="10"/>
  <c r="AM86" i="10"/>
  <c r="AP86" i="10" s="1"/>
  <c r="AW86" i="10" s="1"/>
  <c r="AI88" i="10"/>
  <c r="AL88" i="10"/>
  <c r="AF88" i="10"/>
  <c r="AF94" i="10"/>
  <c r="AL94" i="10"/>
  <c r="AI94" i="10"/>
  <c r="Z88" i="10"/>
  <c r="AH88" i="10"/>
  <c r="AK88" i="10"/>
  <c r="AE88" i="10"/>
  <c r="AI87" i="10"/>
  <c r="AF87" i="10"/>
  <c r="AL87" i="10"/>
  <c r="AM87" i="10"/>
  <c r="AJ87" i="10"/>
  <c r="AG87" i="10"/>
  <c r="AK90" i="10"/>
  <c r="AE90" i="10"/>
  <c r="Z90" i="10"/>
  <c r="AH90" i="10"/>
  <c r="AK87" i="10"/>
  <c r="AE87" i="10"/>
  <c r="Z87" i="10"/>
  <c r="AH87" i="10"/>
  <c r="AI90" i="10"/>
  <c r="AF90" i="10"/>
  <c r="AL90" i="10"/>
  <c r="AM89" i="10"/>
  <c r="AG89" i="10"/>
  <c r="AJ89" i="10"/>
  <c r="AM90" i="10"/>
  <c r="AG90" i="10"/>
  <c r="AJ90" i="10"/>
  <c r="AF93" i="10"/>
  <c r="AI93" i="10"/>
  <c r="AL93" i="10"/>
  <c r="AM88" i="10"/>
  <c r="AJ88" i="10"/>
  <c r="AG88" i="10"/>
  <c r="AC86" i="10"/>
  <c r="AK89" i="10"/>
  <c r="AE89" i="10"/>
  <c r="Z89" i="10"/>
  <c r="AH89" i="10"/>
  <c r="AK94" i="10"/>
  <c r="AE94" i="10"/>
  <c r="AH94" i="10"/>
  <c r="Z94" i="10"/>
  <c r="AM93" i="10"/>
  <c r="AJ93" i="10"/>
  <c r="AG93" i="10"/>
  <c r="AL89" i="10"/>
  <c r="AF89" i="10"/>
  <c r="AI89" i="10"/>
  <c r="AG94" i="10"/>
  <c r="AJ94" i="10"/>
  <c r="AM94" i="10"/>
  <c r="AE93" i="10"/>
  <c r="Z93" i="10"/>
  <c r="AH93" i="10"/>
  <c r="AK93" i="10"/>
  <c r="AK6" i="10"/>
  <c r="AH6" i="10"/>
  <c r="L27" i="5"/>
  <c r="L24" i="5"/>
  <c r="L32" i="5"/>
  <c r="L7" i="5"/>
  <c r="L41" i="5"/>
  <c r="L33" i="5"/>
  <c r="X48" i="9"/>
  <c r="AK40" i="9"/>
  <c r="X43" i="9"/>
  <c r="X40" i="9"/>
  <c r="AH40" i="9"/>
  <c r="Z27" i="9"/>
  <c r="P79" i="9" s="1"/>
  <c r="AK43" i="9"/>
  <c r="AD43" i="9"/>
  <c r="AJ49" i="9"/>
  <c r="AG40" i="9"/>
  <c r="Z40" i="9" s="1"/>
  <c r="AG49" i="9"/>
  <c r="Z49" i="9" s="1"/>
  <c r="T74" i="9" s="1"/>
  <c r="AJ40" i="9"/>
  <c r="X49" i="9"/>
  <c r="X50" i="9"/>
  <c r="AD40" i="9"/>
  <c r="Y40" i="9" s="1"/>
  <c r="S65" i="9" s="1"/>
  <c r="L18" i="5"/>
  <c r="L13" i="5"/>
  <c r="AG6" i="10"/>
  <c r="S26" i="11"/>
  <c r="Y44" i="9"/>
  <c r="S69" i="9" s="1"/>
  <c r="Z51" i="9"/>
  <c r="T76" i="9" s="1"/>
  <c r="X34" i="9"/>
  <c r="L37" i="5"/>
  <c r="X42" i="9"/>
  <c r="Q12" i="11"/>
  <c r="L22" i="5"/>
  <c r="AA47" i="9"/>
  <c r="U72" i="9" s="1"/>
  <c r="X37" i="9"/>
  <c r="AA39" i="9"/>
  <c r="U64" i="9" s="1"/>
  <c r="X54" i="9"/>
  <c r="Q35" i="11"/>
  <c r="L11" i="5"/>
  <c r="X53" i="9"/>
  <c r="X78" i="9"/>
  <c r="AM6" i="10"/>
  <c r="X36" i="9"/>
  <c r="L26" i="5"/>
  <c r="L34" i="5"/>
  <c r="AA27" i="9"/>
  <c r="Q79" i="9" s="1"/>
  <c r="AA51" i="9"/>
  <c r="U76" i="9" s="1"/>
  <c r="AJ6" i="10"/>
  <c r="L17" i="5"/>
  <c r="L21" i="5"/>
  <c r="S32" i="11"/>
  <c r="R26" i="11"/>
  <c r="S20" i="11"/>
  <c r="AJ41" i="9"/>
  <c r="AA41" i="9" s="1"/>
  <c r="U66" i="9" s="1"/>
  <c r="AB33" i="9"/>
  <c r="S58" i="9"/>
  <c r="V58" i="9" s="1"/>
  <c r="S12" i="11"/>
  <c r="R12" i="11"/>
  <c r="Z47" i="9"/>
  <c r="T72" i="9" s="1"/>
  <c r="AA49" i="9"/>
  <c r="U74" i="9" s="1"/>
  <c r="Z39" i="9"/>
  <c r="T64" i="9" s="1"/>
  <c r="Z44" i="9"/>
  <c r="AD41" i="9"/>
  <c r="AA43" i="9"/>
  <c r="U68" i="9" s="1"/>
  <c r="Y51" i="9"/>
  <c r="AA40" i="9"/>
  <c r="U65" i="9" s="1"/>
  <c r="Y49" i="9"/>
  <c r="AA44" i="9"/>
  <c r="U69" i="9" s="1"/>
  <c r="Y43" i="9"/>
  <c r="S68" i="9" s="1"/>
  <c r="Y47" i="9"/>
  <c r="Y39" i="9"/>
  <c r="Z43" i="9"/>
  <c r="T68" i="9" s="1"/>
  <c r="AG54" i="9"/>
  <c r="AJ54" i="9"/>
  <c r="AD54" i="9"/>
  <c r="AG16" i="9"/>
  <c r="AD16" i="9"/>
  <c r="AJ16" i="9"/>
  <c r="AK50" i="9"/>
  <c r="AE50" i="9"/>
  <c r="AH50" i="9"/>
  <c r="AH53" i="9"/>
  <c r="AE53" i="9"/>
  <c r="AK53" i="9"/>
  <c r="AG52" i="9"/>
  <c r="AD52" i="9"/>
  <c r="AJ52" i="9"/>
  <c r="AE52" i="9"/>
  <c r="Y52" i="9" s="1"/>
  <c r="S77" i="9" s="1"/>
  <c r="AH52" i="9"/>
  <c r="AK52" i="9"/>
  <c r="AE14" i="9"/>
  <c r="AK14" i="9"/>
  <c r="AH14" i="9"/>
  <c r="AH45" i="9"/>
  <c r="Z45" i="9" s="1"/>
  <c r="T70" i="9" s="1"/>
  <c r="AK45" i="9"/>
  <c r="AA45" i="9" s="1"/>
  <c r="U70" i="9" s="1"/>
  <c r="AE45" i="9"/>
  <c r="Y45" i="9" s="1"/>
  <c r="S70" i="9" s="1"/>
  <c r="AG42" i="9"/>
  <c r="AJ42" i="9"/>
  <c r="AD42" i="9"/>
  <c r="AK16" i="9"/>
  <c r="AE16" i="9"/>
  <c r="AH16" i="9"/>
  <c r="AD15" i="9"/>
  <c r="AG15" i="9"/>
  <c r="AJ15" i="9"/>
  <c r="AE36" i="9"/>
  <c r="AH36" i="9"/>
  <c r="AK36" i="9"/>
  <c r="AG50" i="9"/>
  <c r="AD50" i="9"/>
  <c r="AJ50" i="9"/>
  <c r="AA50" i="9" s="1"/>
  <c r="U75" i="9" s="1"/>
  <c r="AG46" i="9"/>
  <c r="Z46" i="9" s="1"/>
  <c r="T71" i="9" s="1"/>
  <c r="AD46" i="9"/>
  <c r="Y46" i="9" s="1"/>
  <c r="S71" i="9" s="1"/>
  <c r="AJ46" i="9"/>
  <c r="AA46" i="9" s="1"/>
  <c r="U71" i="9" s="1"/>
  <c r="AD53" i="9"/>
  <c r="Y53" i="9" s="1"/>
  <c r="S78" i="9" s="1"/>
  <c r="AJ53" i="9"/>
  <c r="AA53" i="9" s="1"/>
  <c r="U78" i="9" s="1"/>
  <c r="AG53" i="9"/>
  <c r="AA26" i="9"/>
  <c r="Q78" i="9" s="1"/>
  <c r="AK54" i="9"/>
  <c r="AE54" i="9"/>
  <c r="AH54" i="9"/>
  <c r="AJ35" i="9"/>
  <c r="AA35" i="9" s="1"/>
  <c r="U60" i="9" s="1"/>
  <c r="AG35" i="9"/>
  <c r="Z35" i="9" s="1"/>
  <c r="T60" i="9" s="1"/>
  <c r="AD35" i="9"/>
  <c r="Y35" i="9" s="1"/>
  <c r="S60" i="9" s="1"/>
  <c r="AK42" i="9"/>
  <c r="AH42" i="9"/>
  <c r="AE42" i="9"/>
  <c r="X14" i="9"/>
  <c r="AI14" i="9"/>
  <c r="AF14" i="9"/>
  <c r="AC14" i="9"/>
  <c r="X16" i="9"/>
  <c r="AC16" i="9"/>
  <c r="Y16" i="9" s="1"/>
  <c r="O68" i="9" s="1"/>
  <c r="V68" i="9" s="1"/>
  <c r="AI16" i="9"/>
  <c r="AA16" i="9" s="1"/>
  <c r="Q68" i="9" s="1"/>
  <c r="AF16" i="9"/>
  <c r="Z16" i="9" s="1"/>
  <c r="P68" i="9" s="1"/>
  <c r="W68" i="9" s="1"/>
  <c r="AH15" i="9"/>
  <c r="AK15" i="9"/>
  <c r="AE15" i="9"/>
  <c r="AG48" i="9"/>
  <c r="AJ48" i="9"/>
  <c r="AD48" i="9"/>
  <c r="Y26" i="9"/>
  <c r="O78" i="9" s="1"/>
  <c r="Y27" i="9"/>
  <c r="O79" i="9" s="1"/>
  <c r="AG36" i="9"/>
  <c r="Z36" i="9" s="1"/>
  <c r="T61" i="9" s="1"/>
  <c r="AD36" i="9"/>
  <c r="AJ36" i="9"/>
  <c r="AC34" i="9"/>
  <c r="AI34" i="9"/>
  <c r="AF34" i="9"/>
  <c r="AE48" i="9"/>
  <c r="AK48" i="9"/>
  <c r="AH48" i="9"/>
  <c r="AD37" i="9"/>
  <c r="AJ37" i="9"/>
  <c r="AG37" i="9"/>
  <c r="AH41" i="9"/>
  <c r="Z41" i="9" s="1"/>
  <c r="T66" i="9" s="1"/>
  <c r="AE41" i="9"/>
  <c r="AK41" i="9"/>
  <c r="AG38" i="9"/>
  <c r="Z38" i="9" s="1"/>
  <c r="T63" i="9" s="1"/>
  <c r="AJ38" i="9"/>
  <c r="AA38" i="9" s="1"/>
  <c r="U63" i="9" s="1"/>
  <c r="AD38" i="9"/>
  <c r="Y38" i="9" s="1"/>
  <c r="S63" i="9" s="1"/>
  <c r="AG14" i="9"/>
  <c r="AD14" i="9"/>
  <c r="AJ14" i="9"/>
  <c r="AK34" i="9"/>
  <c r="AE34" i="9"/>
  <c r="AH34" i="9"/>
  <c r="X15" i="9"/>
  <c r="AC15" i="9"/>
  <c r="AI15" i="9"/>
  <c r="AF15" i="9"/>
  <c r="AH37" i="9"/>
  <c r="AE37" i="9"/>
  <c r="AK37" i="9"/>
  <c r="Z26" i="9"/>
  <c r="P78" i="9" s="1"/>
  <c r="Q31" i="11"/>
  <c r="Q18" i="11"/>
  <c r="U19" i="11"/>
  <c r="X19" i="11"/>
  <c r="AA19" i="11"/>
  <c r="P19" i="11"/>
  <c r="Q28" i="11"/>
  <c r="V38" i="11"/>
  <c r="Y38" i="11"/>
  <c r="AB38" i="11"/>
  <c r="W75" i="10"/>
  <c r="X75" i="10"/>
  <c r="Y75" i="10"/>
  <c r="L31" i="5"/>
  <c r="V14" i="11"/>
  <c r="Y14" i="11"/>
  <c r="AB14" i="11"/>
  <c r="L20" i="5"/>
  <c r="L35" i="5"/>
  <c r="S34" i="11"/>
  <c r="L8" i="5"/>
  <c r="AA21" i="11"/>
  <c r="X21" i="11"/>
  <c r="U21" i="11"/>
  <c r="P21" i="11"/>
  <c r="Q24" i="11"/>
  <c r="R17" i="11"/>
  <c r="L43" i="5"/>
  <c r="S28" i="11"/>
  <c r="W74" i="10"/>
  <c r="X74" i="10"/>
  <c r="Y74" i="10"/>
  <c r="L10" i="5"/>
  <c r="V13" i="11"/>
  <c r="Y13" i="11"/>
  <c r="AB13" i="11"/>
  <c r="W66" i="10"/>
  <c r="Y66" i="10"/>
  <c r="X66" i="10"/>
  <c r="L25" i="5"/>
  <c r="R34" i="11"/>
  <c r="L38" i="5"/>
  <c r="V21" i="11"/>
  <c r="AB21" i="11"/>
  <c r="Y21" i="11"/>
  <c r="S24" i="11"/>
  <c r="L14" i="5"/>
  <c r="L28" i="5"/>
  <c r="W23" i="9"/>
  <c r="V23" i="9"/>
  <c r="U23" i="9"/>
  <c r="W55" i="10"/>
  <c r="Y55" i="10"/>
  <c r="X55" i="10"/>
  <c r="W60" i="10"/>
  <c r="X60" i="10"/>
  <c r="Y60" i="10"/>
  <c r="W7" i="9"/>
  <c r="V7" i="9"/>
  <c r="W58" i="10"/>
  <c r="X58" i="10"/>
  <c r="Y58" i="10"/>
  <c r="V10" i="9"/>
  <c r="U10" i="9"/>
  <c r="W10" i="9"/>
  <c r="U25" i="9"/>
  <c r="W25" i="9"/>
  <c r="V25" i="9"/>
  <c r="W68" i="10"/>
  <c r="Y68" i="10"/>
  <c r="X68" i="10"/>
  <c r="W18" i="9"/>
  <c r="V18" i="9"/>
  <c r="U18" i="9"/>
  <c r="W69" i="10"/>
  <c r="Y69" i="10"/>
  <c r="X69" i="10"/>
  <c r="V9" i="9"/>
  <c r="U9" i="9"/>
  <c r="W9" i="9"/>
  <c r="W8" i="9"/>
  <c r="V8" i="9"/>
  <c r="U8" i="9"/>
  <c r="U62" i="11"/>
  <c r="X62" i="11"/>
  <c r="AA62" i="11"/>
  <c r="P62" i="11"/>
  <c r="L5" i="5"/>
  <c r="S31" i="11"/>
  <c r="S18" i="11"/>
  <c r="R28" i="11"/>
  <c r="AA27" i="11"/>
  <c r="X27" i="11"/>
  <c r="U27" i="11"/>
  <c r="P27" i="11"/>
  <c r="W65" i="10"/>
  <c r="Y65" i="10"/>
  <c r="X65" i="10"/>
  <c r="L3" i="5"/>
  <c r="L40" i="5"/>
  <c r="U13" i="11"/>
  <c r="X13" i="11"/>
  <c r="AA13" i="11"/>
  <c r="P13" i="11"/>
  <c r="W24" i="9"/>
  <c r="V24" i="9"/>
  <c r="U24" i="9"/>
  <c r="V12" i="9"/>
  <c r="U12" i="9"/>
  <c r="W12" i="9"/>
  <c r="Q34" i="11"/>
  <c r="L23" i="5"/>
  <c r="L29" i="5"/>
  <c r="L19" i="5"/>
  <c r="L39" i="5"/>
  <c r="R24" i="11"/>
  <c r="Q17" i="11"/>
  <c r="Y62" i="11"/>
  <c r="AB62" i="11"/>
  <c r="V62" i="11"/>
  <c r="R31" i="11"/>
  <c r="R18" i="11"/>
  <c r="V19" i="11"/>
  <c r="Y19" i="11"/>
  <c r="AB19" i="11"/>
  <c r="W21" i="9"/>
  <c r="V21" i="9"/>
  <c r="U21" i="9"/>
  <c r="AA38" i="11"/>
  <c r="U38" i="11"/>
  <c r="X38" i="11"/>
  <c r="P38" i="11"/>
  <c r="V27" i="11"/>
  <c r="AB27" i="11"/>
  <c r="Y27" i="11"/>
  <c r="W62" i="10"/>
  <c r="Y62" i="10"/>
  <c r="X62" i="10"/>
  <c r="AA14" i="11"/>
  <c r="U14" i="11"/>
  <c r="X14" i="11"/>
  <c r="P14" i="11"/>
  <c r="W76" i="10"/>
  <c r="X76" i="10"/>
  <c r="Y76" i="10"/>
  <c r="W54" i="10"/>
  <c r="X54" i="10"/>
  <c r="Y54" i="10"/>
  <c r="L6" i="5"/>
  <c r="S17" i="11"/>
  <c r="L4" i="5"/>
  <c r="L15" i="5"/>
  <c r="W81" i="10"/>
  <c r="Y81" i="10"/>
  <c r="X81" i="10"/>
  <c r="W79" i="10"/>
  <c r="Y79" i="10"/>
  <c r="X79" i="10"/>
  <c r="W17" i="9"/>
  <c r="V17" i="9"/>
  <c r="U17" i="9"/>
  <c r="W20" i="9"/>
  <c r="V20" i="9"/>
  <c r="U20" i="9"/>
  <c r="V11" i="9"/>
  <c r="U11" i="9"/>
  <c r="W11" i="9"/>
  <c r="W22" i="9"/>
  <c r="V22" i="9"/>
  <c r="U22" i="9"/>
  <c r="W73" i="10"/>
  <c r="Y73" i="10"/>
  <c r="X73" i="10"/>
  <c r="W59" i="10"/>
  <c r="Y59" i="10"/>
  <c r="X59" i="10"/>
  <c r="V19" i="9"/>
  <c r="U19" i="9"/>
  <c r="W19" i="9"/>
  <c r="W67" i="10"/>
  <c r="Y67" i="10"/>
  <c r="X67" i="10"/>
  <c r="V13" i="9"/>
  <c r="U13" i="9"/>
  <c r="W13" i="9"/>
  <c r="W80" i="10"/>
  <c r="X80" i="10"/>
  <c r="Y80" i="10"/>
  <c r="W61" i="10"/>
  <c r="Y61" i="10"/>
  <c r="X61" i="10"/>
  <c r="W82" i="10"/>
  <c r="X82" i="10"/>
  <c r="Y82" i="10"/>
  <c r="W72" i="10"/>
  <c r="X72" i="10"/>
  <c r="Y72" i="10"/>
  <c r="AA77" i="10" l="1"/>
  <c r="AO9" i="10"/>
  <c r="AS9" i="10" s="1"/>
  <c r="AN7" i="10"/>
  <c r="AR7" i="10" s="1"/>
  <c r="AN8" i="10"/>
  <c r="AR8" i="10" s="1"/>
  <c r="BA44" i="10"/>
  <c r="AC63" i="10"/>
  <c r="AP63" i="10"/>
  <c r="AT63" i="10" s="1"/>
  <c r="BC16" i="10" s="1"/>
  <c r="AA70" i="10"/>
  <c r="AN70" i="10"/>
  <c r="AR70" i="10" s="1"/>
  <c r="BA23" i="10" s="1"/>
  <c r="AB64" i="10"/>
  <c r="AO64" i="10"/>
  <c r="AS64" i="10" s="1"/>
  <c r="BB17" i="10" s="1"/>
  <c r="AC56" i="10"/>
  <c r="AP56" i="10"/>
  <c r="AT56" i="10" s="1"/>
  <c r="AO15" i="10"/>
  <c r="AS15" i="10" s="1"/>
  <c r="AB15" i="10"/>
  <c r="AD15" i="10" s="1"/>
  <c r="AN71" i="10"/>
  <c r="AR71" i="10" s="1"/>
  <c r="BA24" i="10" s="1"/>
  <c r="AA71" i="10"/>
  <c r="AN36" i="10"/>
  <c r="AB57" i="10"/>
  <c r="AO57" i="10"/>
  <c r="AS57" i="10" s="1"/>
  <c r="AN10" i="10"/>
  <c r="AR10" i="10" s="1"/>
  <c r="AO38" i="10"/>
  <c r="AV38" i="10" s="1"/>
  <c r="BB38" i="10" s="1"/>
  <c r="AB38" i="10"/>
  <c r="AD38" i="10" s="1"/>
  <c r="AN26" i="10"/>
  <c r="AR26" i="10" s="1"/>
  <c r="AP39" i="10"/>
  <c r="AW39" i="10" s="1"/>
  <c r="BC39" i="10" s="1"/>
  <c r="AN77" i="10"/>
  <c r="AU77" i="10" s="1"/>
  <c r="AA63" i="10"/>
  <c r="AN63" i="10"/>
  <c r="AR63" i="10" s="1"/>
  <c r="AP24" i="10"/>
  <c r="AT24" i="10" s="1"/>
  <c r="AX24" i="10" s="1"/>
  <c r="AY24" i="10" s="1"/>
  <c r="AP33" i="10"/>
  <c r="AN11" i="10"/>
  <c r="AR11" i="10" s="1"/>
  <c r="AO13" i="10"/>
  <c r="AS13" i="10" s="1"/>
  <c r="AB13" i="10"/>
  <c r="AD13" i="10" s="1"/>
  <c r="AN9" i="10"/>
  <c r="AR9" i="10" s="1"/>
  <c r="AP32" i="10"/>
  <c r="AN42" i="10"/>
  <c r="AP64" i="10"/>
  <c r="AT64" i="10" s="1"/>
  <c r="AC64" i="10"/>
  <c r="AB78" i="10"/>
  <c r="AO78" i="10"/>
  <c r="AV78" i="10" s="1"/>
  <c r="AP15" i="10"/>
  <c r="AT15" i="10" s="1"/>
  <c r="AP71" i="10"/>
  <c r="AT71" i="10" s="1"/>
  <c r="AB36" i="10"/>
  <c r="AD36" i="10" s="1"/>
  <c r="AO36" i="10"/>
  <c r="AO23" i="10"/>
  <c r="AS23" i="10" s="1"/>
  <c r="AX23" i="10" s="1"/>
  <c r="AY23" i="10" s="1"/>
  <c r="AB23" i="10"/>
  <c r="AD23" i="10" s="1"/>
  <c r="AA91" i="10"/>
  <c r="AP19" i="10"/>
  <c r="AT19" i="10" s="1"/>
  <c r="AB10" i="10"/>
  <c r="AD10" i="10" s="1"/>
  <c r="AO10" i="10"/>
  <c r="AS10" i="10" s="1"/>
  <c r="AB26" i="10"/>
  <c r="AD26" i="10" s="1"/>
  <c r="AO26" i="10"/>
  <c r="AS26" i="10" s="1"/>
  <c r="Z6" i="10"/>
  <c r="AE6" i="10"/>
  <c r="AB91" i="10"/>
  <c r="AN39" i="10"/>
  <c r="AU39" i="10" s="1"/>
  <c r="AB92" i="10"/>
  <c r="AO77" i="10"/>
  <c r="AV77" i="10" s="1"/>
  <c r="AB77" i="10"/>
  <c r="AO28" i="10"/>
  <c r="AB28" i="10"/>
  <c r="AD28" i="10" s="1"/>
  <c r="AO84" i="10"/>
  <c r="AV84" i="10" s="1"/>
  <c r="AN14" i="10"/>
  <c r="AR14" i="10" s="1"/>
  <c r="AP47" i="10"/>
  <c r="AB18" i="10"/>
  <c r="AD18" i="10" s="1"/>
  <c r="AO18" i="10"/>
  <c r="AS18" i="10" s="1"/>
  <c r="AO41" i="10"/>
  <c r="AN16" i="10"/>
  <c r="AR16" i="10" s="1"/>
  <c r="AB17" i="10"/>
  <c r="AD17" i="10" s="1"/>
  <c r="AO12" i="10"/>
  <c r="AS12" i="10" s="1"/>
  <c r="AB12" i="10"/>
  <c r="AD12" i="10" s="1"/>
  <c r="AN30" i="10"/>
  <c r="AU30" i="10" s="1"/>
  <c r="AB70" i="10"/>
  <c r="AO70" i="10"/>
  <c r="AS70" i="10" s="1"/>
  <c r="AO32" i="10"/>
  <c r="AB42" i="10"/>
  <c r="AD42" i="10" s="1"/>
  <c r="AO42" i="10"/>
  <c r="AA64" i="10"/>
  <c r="AN64" i="10"/>
  <c r="AR64" i="10" s="1"/>
  <c r="AA78" i="10"/>
  <c r="AN78" i="10"/>
  <c r="AU78" i="10" s="1"/>
  <c r="AB34" i="10"/>
  <c r="AD34" i="10" s="1"/>
  <c r="AO34" i="10"/>
  <c r="AV34" i="10" s="1"/>
  <c r="AN40" i="10"/>
  <c r="AU40" i="10" s="1"/>
  <c r="AP36" i="10"/>
  <c r="AN46" i="10"/>
  <c r="AA57" i="10"/>
  <c r="AD57" i="10" s="1"/>
  <c r="AN57" i="10"/>
  <c r="AR57" i="10" s="1"/>
  <c r="AO43" i="10"/>
  <c r="AB43" i="10"/>
  <c r="AD43" i="10" s="1"/>
  <c r="AN22" i="10"/>
  <c r="AR22" i="10" s="1"/>
  <c r="AO21" i="10"/>
  <c r="AS21" i="10" s="1"/>
  <c r="AB21" i="10"/>
  <c r="AD21" i="10" s="1"/>
  <c r="AB8" i="10"/>
  <c r="AD8" i="10" s="1"/>
  <c r="AB25" i="10"/>
  <c r="AD25" i="10" s="1"/>
  <c r="AN29" i="10"/>
  <c r="AO7" i="10"/>
  <c r="AS7" i="10" s="1"/>
  <c r="AB7" i="10"/>
  <c r="AD7" i="10" s="1"/>
  <c r="AN45" i="10"/>
  <c r="AU45" i="10" s="1"/>
  <c r="AP10" i="10"/>
  <c r="AT10" i="10" s="1"/>
  <c r="AN38" i="10"/>
  <c r="AU38" i="10" s="1"/>
  <c r="AP8" i="10"/>
  <c r="AT8" i="10" s="1"/>
  <c r="AP25" i="10"/>
  <c r="AT25" i="10" s="1"/>
  <c r="AP26" i="10"/>
  <c r="AT26" i="10" s="1"/>
  <c r="AB27" i="10"/>
  <c r="AD27" i="10" s="1"/>
  <c r="AO27" i="10"/>
  <c r="AA84" i="10"/>
  <c r="AD84" i="10" s="1"/>
  <c r="AN84" i="10"/>
  <c r="AU84" i="10" s="1"/>
  <c r="BC30" i="10"/>
  <c r="AN32" i="10"/>
  <c r="AO35" i="10"/>
  <c r="AV35" i="10" s="1"/>
  <c r="AB35" i="10"/>
  <c r="AD35" i="10" s="1"/>
  <c r="AC78" i="10"/>
  <c r="AP78" i="10"/>
  <c r="AW78" i="10" s="1"/>
  <c r="BC31" i="10" s="1"/>
  <c r="AO40" i="10"/>
  <c r="AN19" i="10"/>
  <c r="AR19" i="10" s="1"/>
  <c r="AB16" i="10"/>
  <c r="AD16" i="10" s="1"/>
  <c r="AB9" i="10"/>
  <c r="AD9" i="10" s="1"/>
  <c r="AN28" i="10"/>
  <c r="AB44" i="10"/>
  <c r="AD44" i="10" s="1"/>
  <c r="AO44" i="10"/>
  <c r="AV44" i="10" s="1"/>
  <c r="BB44" i="10" s="1"/>
  <c r="AO47" i="10"/>
  <c r="AV47" i="10" s="1"/>
  <c r="BB47" i="10" s="1"/>
  <c r="AB47" i="10"/>
  <c r="AD47" i="10" s="1"/>
  <c r="AO37" i="10"/>
  <c r="AV37" i="10" s="1"/>
  <c r="AB37" i="10"/>
  <c r="AD37" i="10" s="1"/>
  <c r="AA56" i="10"/>
  <c r="AN56" i="10"/>
  <c r="AR56" i="10" s="1"/>
  <c r="BA9" i="10" s="1"/>
  <c r="AN20" i="10"/>
  <c r="AR20" i="10" s="1"/>
  <c r="AP57" i="10"/>
  <c r="AT57" i="10" s="1"/>
  <c r="BC10" i="10" s="1"/>
  <c r="AC57" i="10"/>
  <c r="AN17" i="10"/>
  <c r="AR17" i="10" s="1"/>
  <c r="AL6" i="10"/>
  <c r="AF6" i="10"/>
  <c r="AI6" i="10"/>
  <c r="AO6" i="10" s="1"/>
  <c r="AS6" i="10" s="1"/>
  <c r="AO39" i="10"/>
  <c r="AB39" i="10"/>
  <c r="AD39" i="10" s="1"/>
  <c r="AC92" i="10"/>
  <c r="AN27" i="10"/>
  <c r="AP84" i="10"/>
  <c r="AW84" i="10" s="1"/>
  <c r="BC37" i="10" s="1"/>
  <c r="AP44" i="10"/>
  <c r="AW44" i="10" s="1"/>
  <c r="BC44" i="10" s="1"/>
  <c r="AO14" i="10"/>
  <c r="AS14" i="10" s="1"/>
  <c r="AB14" i="10"/>
  <c r="AD14" i="10" s="1"/>
  <c r="AN47" i="10"/>
  <c r="AP18" i="10"/>
  <c r="AT18" i="10" s="1"/>
  <c r="AP41" i="10"/>
  <c r="AW41" i="10" s="1"/>
  <c r="AB63" i="10"/>
  <c r="AO63" i="10"/>
  <c r="AS63" i="10" s="1"/>
  <c r="BB16" i="10" s="1"/>
  <c r="AN37" i="10"/>
  <c r="AU37" i="10" s="1"/>
  <c r="AO33" i="10"/>
  <c r="AO31" i="10"/>
  <c r="AV31" i="10" s="1"/>
  <c r="AX31" i="10" s="1"/>
  <c r="AB31" i="10"/>
  <c r="AD31" i="10" s="1"/>
  <c r="AO11" i="10"/>
  <c r="AS11" i="10" s="1"/>
  <c r="AB11" i="10"/>
  <c r="AD11" i="10" s="1"/>
  <c r="AN12" i="10"/>
  <c r="AR12" i="10" s="1"/>
  <c r="AO30" i="10"/>
  <c r="AV30" i="10" s="1"/>
  <c r="BB30" i="10" s="1"/>
  <c r="AB30" i="10"/>
  <c r="AD30" i="10" s="1"/>
  <c r="AN13" i="10"/>
  <c r="AR13" i="10" s="1"/>
  <c r="AP9" i="10"/>
  <c r="AT9" i="10" s="1"/>
  <c r="AP70" i="10"/>
  <c r="AT70" i="10" s="1"/>
  <c r="AN35" i="10"/>
  <c r="AU35" i="10" s="1"/>
  <c r="AP34" i="10"/>
  <c r="AW34" i="10" s="1"/>
  <c r="AO56" i="10"/>
  <c r="AS56" i="10" s="1"/>
  <c r="BB9" i="10" s="1"/>
  <c r="AN15" i="10"/>
  <c r="AR15" i="10" s="1"/>
  <c r="AB24" i="10"/>
  <c r="AD24" i="10" s="1"/>
  <c r="AB71" i="10"/>
  <c r="AD71" i="10" s="1"/>
  <c r="AO71" i="10"/>
  <c r="AS71" i="10" s="1"/>
  <c r="BB24" i="10" s="1"/>
  <c r="AP40" i="10"/>
  <c r="AB33" i="10"/>
  <c r="AD33" i="10" s="1"/>
  <c r="AO20" i="10"/>
  <c r="AS20" i="10" s="1"/>
  <c r="AB20" i="10"/>
  <c r="AD20" i="10" s="1"/>
  <c r="AO46" i="10"/>
  <c r="AB46" i="10"/>
  <c r="AD46" i="10" s="1"/>
  <c r="AC77" i="10"/>
  <c r="AP43" i="10"/>
  <c r="AO22" i="10"/>
  <c r="AS22" i="10" s="1"/>
  <c r="AB22" i="10"/>
  <c r="AD22" i="10" s="1"/>
  <c r="AN21" i="10"/>
  <c r="AR21" i="10" s="1"/>
  <c r="AP23" i="10"/>
  <c r="AT23" i="10" s="1"/>
  <c r="AO29" i="10"/>
  <c r="AB29" i="10"/>
  <c r="AD29" i="10" s="1"/>
  <c r="AP7" i="10"/>
  <c r="AT7" i="10" s="1"/>
  <c r="AB45" i="10"/>
  <c r="AD45" i="10" s="1"/>
  <c r="AO45" i="10"/>
  <c r="AV45" i="10" s="1"/>
  <c r="BB45" i="10" s="1"/>
  <c r="AO19" i="10"/>
  <c r="AS19" i="10" s="1"/>
  <c r="AB19" i="10"/>
  <c r="AD19" i="10" s="1"/>
  <c r="AO8" i="10"/>
  <c r="AS8" i="10" s="1"/>
  <c r="AN25" i="10"/>
  <c r="AR25" i="10" s="1"/>
  <c r="AP17" i="10"/>
  <c r="AT17" i="10" s="1"/>
  <c r="AI14" i="11"/>
  <c r="AF89" i="11"/>
  <c r="AI39" i="11" s="1"/>
  <c r="AG39" i="11"/>
  <c r="AB102" i="11"/>
  <c r="Y102" i="11"/>
  <c r="V102" i="11"/>
  <c r="X75" i="11"/>
  <c r="AA75" i="11"/>
  <c r="U75" i="11"/>
  <c r="P75" i="11"/>
  <c r="X73" i="11"/>
  <c r="AA73" i="11"/>
  <c r="U73" i="11"/>
  <c r="P73" i="11"/>
  <c r="AF92" i="11"/>
  <c r="AI42" i="11" s="1"/>
  <c r="U81" i="11"/>
  <c r="X81" i="11"/>
  <c r="AA81" i="11"/>
  <c r="P81" i="11"/>
  <c r="AB78" i="11"/>
  <c r="V78" i="11"/>
  <c r="Y78" i="11"/>
  <c r="AB71" i="11"/>
  <c r="V71" i="11"/>
  <c r="Y71" i="11"/>
  <c r="AF75" i="11"/>
  <c r="AI25" i="11" s="1"/>
  <c r="AG25" i="11"/>
  <c r="Y76" i="11"/>
  <c r="AB76" i="11"/>
  <c r="V76" i="11"/>
  <c r="X99" i="11"/>
  <c r="U99" i="11"/>
  <c r="AA99" i="11"/>
  <c r="AA67" i="11"/>
  <c r="U67" i="11"/>
  <c r="X67" i="11"/>
  <c r="P67" i="11"/>
  <c r="X82" i="11"/>
  <c r="AA82" i="11"/>
  <c r="U82" i="11"/>
  <c r="P82" i="11"/>
  <c r="X92" i="11"/>
  <c r="U92" i="11"/>
  <c r="AA92" i="11"/>
  <c r="P92" i="11"/>
  <c r="Y68" i="11"/>
  <c r="V68" i="11"/>
  <c r="AB68" i="11"/>
  <c r="AB100" i="11"/>
  <c r="Y100" i="11"/>
  <c r="V100" i="11"/>
  <c r="V88" i="11"/>
  <c r="AB88" i="11"/>
  <c r="Y88" i="11"/>
  <c r="AF67" i="11"/>
  <c r="AI17" i="11" s="1"/>
  <c r="AA64" i="11"/>
  <c r="U64" i="11"/>
  <c r="X64" i="11"/>
  <c r="P64" i="11"/>
  <c r="AB96" i="11"/>
  <c r="V96" i="11"/>
  <c r="Y96" i="11"/>
  <c r="U83" i="11"/>
  <c r="AA83" i="11"/>
  <c r="X83" i="11"/>
  <c r="P83" i="11"/>
  <c r="X94" i="11"/>
  <c r="U94" i="11"/>
  <c r="AA94" i="11"/>
  <c r="P94" i="11"/>
  <c r="V80" i="11"/>
  <c r="Y80" i="11"/>
  <c r="AB80" i="11"/>
  <c r="X95" i="11"/>
  <c r="U95" i="11"/>
  <c r="AA95" i="11"/>
  <c r="P95" i="11"/>
  <c r="AA102" i="11"/>
  <c r="S102" i="11" s="1"/>
  <c r="U102" i="11"/>
  <c r="Q102" i="11" s="1"/>
  <c r="X102" i="11"/>
  <c r="R102" i="11" s="1"/>
  <c r="P102" i="11"/>
  <c r="V75" i="11"/>
  <c r="Y75" i="11"/>
  <c r="AB75" i="11"/>
  <c r="AB73" i="11"/>
  <c r="Y73" i="11"/>
  <c r="V73" i="11"/>
  <c r="V85" i="11"/>
  <c r="AB85" i="11"/>
  <c r="Y85" i="11"/>
  <c r="U76" i="11"/>
  <c r="Q76" i="11" s="1"/>
  <c r="AA76" i="11"/>
  <c r="S76" i="11" s="1"/>
  <c r="X76" i="11"/>
  <c r="R76" i="11" s="1"/>
  <c r="P76" i="11"/>
  <c r="P99" i="11"/>
  <c r="AB99" i="11"/>
  <c r="V99" i="11"/>
  <c r="Y99" i="11"/>
  <c r="R99" i="11" s="1"/>
  <c r="V67" i="11"/>
  <c r="AB67" i="11"/>
  <c r="Y67" i="11"/>
  <c r="AF77" i="11"/>
  <c r="AI27" i="11" s="1"/>
  <c r="X68" i="11"/>
  <c r="R68" i="11" s="1"/>
  <c r="U68" i="11"/>
  <c r="Q68" i="11" s="1"/>
  <c r="AA68" i="11"/>
  <c r="S68" i="11" s="1"/>
  <c r="P68" i="11"/>
  <c r="U100" i="11"/>
  <c r="Q100" i="11" s="1"/>
  <c r="X100" i="11"/>
  <c r="R100" i="11" s="1"/>
  <c r="AA100" i="11"/>
  <c r="S100" i="11" s="1"/>
  <c r="P100" i="11"/>
  <c r="U88" i="11"/>
  <c r="Q88" i="11" s="1"/>
  <c r="X88" i="11"/>
  <c r="R88" i="11" s="1"/>
  <c r="AA88" i="11"/>
  <c r="S88" i="11" s="1"/>
  <c r="P88" i="11"/>
  <c r="AG16" i="11"/>
  <c r="AF66" i="11"/>
  <c r="AI16" i="11" s="1"/>
  <c r="X87" i="11"/>
  <c r="U87" i="11"/>
  <c r="AA87" i="11"/>
  <c r="P87" i="11"/>
  <c r="AF72" i="11"/>
  <c r="AI22" i="11" s="1"/>
  <c r="V63" i="11"/>
  <c r="AB63" i="11"/>
  <c r="Y63" i="11"/>
  <c r="AA96" i="11"/>
  <c r="S96" i="11" s="1"/>
  <c r="X96" i="11"/>
  <c r="R96" i="11" s="1"/>
  <c r="U96" i="11"/>
  <c r="Q96" i="11" s="1"/>
  <c r="P96" i="11"/>
  <c r="AF68" i="11"/>
  <c r="AI18" i="11" s="1"/>
  <c r="AG18" i="11"/>
  <c r="AB66" i="11"/>
  <c r="V66" i="11"/>
  <c r="Y66" i="11"/>
  <c r="Y98" i="11"/>
  <c r="V98" i="11"/>
  <c r="AB98" i="11"/>
  <c r="Y94" i="11"/>
  <c r="V94" i="11"/>
  <c r="AB94" i="11"/>
  <c r="AA80" i="11"/>
  <c r="S80" i="11" s="1"/>
  <c r="U80" i="11"/>
  <c r="Q80" i="11" s="1"/>
  <c r="X80" i="11"/>
  <c r="R80" i="11" s="1"/>
  <c r="P80" i="11"/>
  <c r="Y90" i="11"/>
  <c r="AB90" i="11"/>
  <c r="V90" i="11"/>
  <c r="V95" i="11"/>
  <c r="Y95" i="11"/>
  <c r="AB95" i="11"/>
  <c r="U97" i="11"/>
  <c r="AA97" i="11"/>
  <c r="X97" i="11"/>
  <c r="P97" i="11"/>
  <c r="AF76" i="11"/>
  <c r="AI26" i="11" s="1"/>
  <c r="AG26" i="11"/>
  <c r="AA77" i="11"/>
  <c r="U77" i="11"/>
  <c r="X77" i="11"/>
  <c r="P77" i="11"/>
  <c r="Y74" i="11"/>
  <c r="V74" i="11"/>
  <c r="AB74" i="11"/>
  <c r="Y89" i="11"/>
  <c r="V89" i="11"/>
  <c r="AB89" i="11"/>
  <c r="AF88" i="11"/>
  <c r="AI38" i="11" s="1"/>
  <c r="AG38" i="11"/>
  <c r="U85" i="11"/>
  <c r="Q85" i="11" s="1"/>
  <c r="X85" i="11"/>
  <c r="R85" i="11" s="1"/>
  <c r="AA85" i="11"/>
  <c r="S85" i="11" s="1"/>
  <c r="P85" i="11"/>
  <c r="X101" i="11"/>
  <c r="U101" i="11"/>
  <c r="AA101" i="11"/>
  <c r="P101" i="11"/>
  <c r="AA103" i="11"/>
  <c r="U103" i="11"/>
  <c r="X103" i="11"/>
  <c r="P103" i="11"/>
  <c r="AB72" i="11"/>
  <c r="Y72" i="11"/>
  <c r="V72" i="11"/>
  <c r="AF96" i="11"/>
  <c r="AI46" i="11" s="1"/>
  <c r="X69" i="11"/>
  <c r="U69" i="11"/>
  <c r="AA69" i="11"/>
  <c r="P69" i="11"/>
  <c r="X86" i="11"/>
  <c r="AA86" i="11"/>
  <c r="U86" i="11"/>
  <c r="P86" i="11"/>
  <c r="AA84" i="11"/>
  <c r="U84" i="11"/>
  <c r="X84" i="11"/>
  <c r="P84" i="11"/>
  <c r="AA93" i="11"/>
  <c r="U93" i="11"/>
  <c r="X93" i="11"/>
  <c r="P93" i="11"/>
  <c r="AF71" i="11"/>
  <c r="AI21" i="11" s="1"/>
  <c r="AG21" i="11"/>
  <c r="Y87" i="11"/>
  <c r="AB87" i="11"/>
  <c r="V87" i="11"/>
  <c r="AA63" i="11"/>
  <c r="S63" i="11" s="1"/>
  <c r="U63" i="11"/>
  <c r="Q63" i="11" s="1"/>
  <c r="X63" i="11"/>
  <c r="R63" i="11" s="1"/>
  <c r="P63" i="11"/>
  <c r="Y79" i="11"/>
  <c r="AB79" i="11"/>
  <c r="V79" i="11"/>
  <c r="V91" i="11"/>
  <c r="AB91" i="11"/>
  <c r="Y91" i="11"/>
  <c r="X65" i="11"/>
  <c r="AA65" i="11"/>
  <c r="U65" i="11"/>
  <c r="P65" i="11"/>
  <c r="AA66" i="11"/>
  <c r="S66" i="11" s="1"/>
  <c r="U66" i="11"/>
  <c r="Q66" i="11" s="1"/>
  <c r="X66" i="11"/>
  <c r="R66" i="11" s="1"/>
  <c r="P66" i="11"/>
  <c r="AA70" i="11"/>
  <c r="U70" i="11"/>
  <c r="X70" i="11"/>
  <c r="P70" i="11"/>
  <c r="AF97" i="11"/>
  <c r="AI47" i="11" s="1"/>
  <c r="U98" i="11"/>
  <c r="Q98" i="11" s="1"/>
  <c r="X98" i="11"/>
  <c r="R98" i="11" s="1"/>
  <c r="AA98" i="11"/>
  <c r="S98" i="11" s="1"/>
  <c r="P98" i="11"/>
  <c r="U90" i="11"/>
  <c r="Q90" i="11" s="1"/>
  <c r="AA90" i="11"/>
  <c r="S90" i="11" s="1"/>
  <c r="X90" i="11"/>
  <c r="R90" i="11" s="1"/>
  <c r="P90" i="11"/>
  <c r="AF87" i="11"/>
  <c r="AI37" i="11" s="1"/>
  <c r="AG37" i="11"/>
  <c r="V97" i="11"/>
  <c r="Y97" i="11"/>
  <c r="AB97" i="11"/>
  <c r="Y77" i="11"/>
  <c r="V77" i="11"/>
  <c r="AB77" i="11"/>
  <c r="X74" i="11"/>
  <c r="R74" i="11" s="1"/>
  <c r="U74" i="11"/>
  <c r="Q74" i="11" s="1"/>
  <c r="AA74" i="11"/>
  <c r="S74" i="11" s="1"/>
  <c r="P74" i="11"/>
  <c r="AB81" i="11"/>
  <c r="Y81" i="11"/>
  <c r="V81" i="11"/>
  <c r="AA89" i="11"/>
  <c r="S89" i="11" s="1"/>
  <c r="U89" i="11"/>
  <c r="Q89" i="11" s="1"/>
  <c r="X89" i="11"/>
  <c r="R89" i="11" s="1"/>
  <c r="P89" i="11"/>
  <c r="AF100" i="11"/>
  <c r="AI50" i="11" s="1"/>
  <c r="AG50" i="11"/>
  <c r="AA78" i="11"/>
  <c r="S78" i="11" s="1"/>
  <c r="U78" i="11"/>
  <c r="Q78" i="11" s="1"/>
  <c r="X78" i="11"/>
  <c r="R78" i="11" s="1"/>
  <c r="P78" i="11"/>
  <c r="AA71" i="11"/>
  <c r="S71" i="11" s="1"/>
  <c r="U71" i="11"/>
  <c r="Q71" i="11" s="1"/>
  <c r="X71" i="11"/>
  <c r="R71" i="11" s="1"/>
  <c r="P71" i="11"/>
  <c r="Y101" i="11"/>
  <c r="AB101" i="11"/>
  <c r="V101" i="11"/>
  <c r="Y103" i="11"/>
  <c r="AB103" i="11"/>
  <c r="V103" i="11"/>
  <c r="AA72" i="11"/>
  <c r="S72" i="11" s="1"/>
  <c r="U72" i="11"/>
  <c r="Q72" i="11" s="1"/>
  <c r="X72" i="11"/>
  <c r="R72" i="11" s="1"/>
  <c r="P72" i="11"/>
  <c r="V82" i="11"/>
  <c r="AB82" i="11"/>
  <c r="Y82" i="11"/>
  <c r="V92" i="11"/>
  <c r="AB92" i="11"/>
  <c r="Y92" i="11"/>
  <c r="Y69" i="11"/>
  <c r="V69" i="11"/>
  <c r="AB69" i="11"/>
  <c r="V86" i="11"/>
  <c r="Y86" i="11"/>
  <c r="AB86" i="11"/>
  <c r="V84" i="11"/>
  <c r="Y84" i="11"/>
  <c r="AB84" i="11"/>
  <c r="AF65" i="11"/>
  <c r="AI15" i="11" s="1"/>
  <c r="AG15" i="11"/>
  <c r="AB93" i="11"/>
  <c r="V93" i="11"/>
  <c r="Y93" i="11"/>
  <c r="AF101" i="11"/>
  <c r="AI51" i="11" s="1"/>
  <c r="AG51" i="11"/>
  <c r="AB64" i="11"/>
  <c r="Y64" i="11"/>
  <c r="V64" i="11"/>
  <c r="X79" i="11"/>
  <c r="R79" i="11" s="1"/>
  <c r="AA79" i="11"/>
  <c r="S79" i="11" s="1"/>
  <c r="U79" i="11"/>
  <c r="Q79" i="11" s="1"/>
  <c r="P79" i="11"/>
  <c r="U91" i="11"/>
  <c r="Q91" i="11" s="1"/>
  <c r="AA91" i="11"/>
  <c r="S91" i="11" s="1"/>
  <c r="X91" i="11"/>
  <c r="R91" i="11" s="1"/>
  <c r="P91" i="11"/>
  <c r="AG30" i="11"/>
  <c r="AF80" i="11"/>
  <c r="AI30" i="11" s="1"/>
  <c r="AB65" i="11"/>
  <c r="V65" i="11"/>
  <c r="Y65" i="11"/>
  <c r="V83" i="11"/>
  <c r="AB83" i="11"/>
  <c r="Y83" i="11"/>
  <c r="Y70" i="11"/>
  <c r="V70" i="11"/>
  <c r="AB70" i="11"/>
  <c r="AG14" i="11"/>
  <c r="S105" i="12"/>
  <c r="AK53" i="10"/>
  <c r="AE53" i="10"/>
  <c r="AO86" i="10"/>
  <c r="AV86" i="10" s="1"/>
  <c r="AM53" i="10"/>
  <c r="AG53" i="10"/>
  <c r="AN86" i="10"/>
  <c r="AU86" i="10" s="1"/>
  <c r="AX86" i="10" s="1"/>
  <c r="AO53" i="10"/>
  <c r="AS53" i="10" s="1"/>
  <c r="AP87" i="10"/>
  <c r="AW87" i="10" s="1"/>
  <c r="Z53" i="10"/>
  <c r="AU34" i="10"/>
  <c r="AB53" i="10"/>
  <c r="AU43" i="10"/>
  <c r="R62" i="11"/>
  <c r="Q62" i="11"/>
  <c r="Q14" i="11"/>
  <c r="Q38" i="11"/>
  <c r="S38" i="11"/>
  <c r="Q13" i="11"/>
  <c r="R38" i="11"/>
  <c r="R13" i="11"/>
  <c r="S14" i="11"/>
  <c r="AX83" i="10"/>
  <c r="AA86" i="10"/>
  <c r="AD86" i="10" s="1"/>
  <c r="AN53" i="10"/>
  <c r="AR53" i="10" s="1"/>
  <c r="AO94" i="10"/>
  <c r="AV94" i="10" s="1"/>
  <c r="AP88" i="10"/>
  <c r="AW88" i="10" s="1"/>
  <c r="AV41" i="10"/>
  <c r="AU42" i="10"/>
  <c r="AP90" i="10"/>
  <c r="AW90" i="10" s="1"/>
  <c r="AU41" i="10"/>
  <c r="AO87" i="10"/>
  <c r="AV87" i="10" s="1"/>
  <c r="AP93" i="10"/>
  <c r="AW93" i="10" s="1"/>
  <c r="AU47" i="10"/>
  <c r="AO93" i="10"/>
  <c r="AV93" i="10" s="1"/>
  <c r="AP94" i="10"/>
  <c r="AW94" i="10" s="1"/>
  <c r="AN93" i="10"/>
  <c r="AU93" i="10" s="1"/>
  <c r="AO88" i="10"/>
  <c r="AV88" i="10" s="1"/>
  <c r="AN94" i="10"/>
  <c r="AU94" i="10" s="1"/>
  <c r="AN87" i="10"/>
  <c r="AU87" i="10" s="1"/>
  <c r="AO89" i="10"/>
  <c r="AV89" i="10" s="1"/>
  <c r="AO90" i="10"/>
  <c r="AV90" i="10" s="1"/>
  <c r="AN89" i="10"/>
  <c r="AU89" i="10" s="1"/>
  <c r="AV46" i="10"/>
  <c r="AP89" i="10"/>
  <c r="AW89" i="10" s="1"/>
  <c r="AN90" i="10"/>
  <c r="AU90" i="10" s="1"/>
  <c r="AN88" i="10"/>
  <c r="AU88" i="10" s="1"/>
  <c r="AB87" i="10"/>
  <c r="AB93" i="10"/>
  <c r="AC94" i="10"/>
  <c r="AA93" i="10"/>
  <c r="AP6" i="10"/>
  <c r="AT6" i="10" s="1"/>
  <c r="AV39" i="10"/>
  <c r="BB39" i="10" s="1"/>
  <c r="AW42" i="10"/>
  <c r="AV40" i="10"/>
  <c r="AV42" i="10"/>
  <c r="AW47" i="10"/>
  <c r="AU46" i="10"/>
  <c r="AW43" i="10"/>
  <c r="AW46" i="10"/>
  <c r="AV36" i="10"/>
  <c r="BB36" i="10" s="1"/>
  <c r="AW40" i="10"/>
  <c r="AV43" i="10"/>
  <c r="AW35" i="10"/>
  <c r="AU36" i="10"/>
  <c r="BA36" i="10" s="1"/>
  <c r="AW36" i="10"/>
  <c r="BC36" i="10" s="1"/>
  <c r="AB94" i="10"/>
  <c r="AB88" i="10"/>
  <c r="AA94" i="10"/>
  <c r="AB90" i="10"/>
  <c r="AC93" i="10"/>
  <c r="AA87" i="10"/>
  <c r="AB89" i="10"/>
  <c r="AC87" i="10"/>
  <c r="AA89" i="10"/>
  <c r="AC89" i="10"/>
  <c r="AA90" i="10"/>
  <c r="AA88" i="10"/>
  <c r="AC90" i="10"/>
  <c r="AC88" i="10"/>
  <c r="AB6" i="10"/>
  <c r="V78" i="9"/>
  <c r="Z53" i="9"/>
  <c r="T78" i="9" s="1"/>
  <c r="W78" i="9" s="1"/>
  <c r="X68" i="9"/>
  <c r="Y36" i="9"/>
  <c r="S61" i="9" s="1"/>
  <c r="AA52" i="9"/>
  <c r="U77" i="9" s="1"/>
  <c r="Y37" i="9"/>
  <c r="S62" i="9" s="1"/>
  <c r="Z42" i="9"/>
  <c r="T67" i="9" s="1"/>
  <c r="Y48" i="9"/>
  <c r="S73" i="9" s="1"/>
  <c r="Y41" i="9"/>
  <c r="S66" i="9" s="1"/>
  <c r="AB40" i="9"/>
  <c r="T65" i="9"/>
  <c r="Y50" i="9"/>
  <c r="AB49" i="9"/>
  <c r="S74" i="9"/>
  <c r="R14" i="11"/>
  <c r="S13" i="11"/>
  <c r="Z50" i="9"/>
  <c r="T75" i="9" s="1"/>
  <c r="Z52" i="9"/>
  <c r="T77" i="9" s="1"/>
  <c r="Z54" i="9"/>
  <c r="T79" i="9" s="1"/>
  <c r="W79" i="9" s="1"/>
  <c r="AB44" i="9"/>
  <c r="T69" i="9"/>
  <c r="AA48" i="9"/>
  <c r="U73" i="9" s="1"/>
  <c r="AB39" i="9"/>
  <c r="S64" i="9"/>
  <c r="Z15" i="9"/>
  <c r="P67" i="9" s="1"/>
  <c r="W67" i="9" s="1"/>
  <c r="Z37" i="9"/>
  <c r="T62" i="9" s="1"/>
  <c r="Y34" i="9"/>
  <c r="S59" i="9" s="1"/>
  <c r="Z48" i="9"/>
  <c r="T73" i="9" s="1"/>
  <c r="Y42" i="9"/>
  <c r="S67" i="9" s="1"/>
  <c r="Y54" i="9"/>
  <c r="S79" i="9" s="1"/>
  <c r="V79" i="9" s="1"/>
  <c r="AB47" i="9"/>
  <c r="S72" i="9"/>
  <c r="AA37" i="9"/>
  <c r="U62" i="9" s="1"/>
  <c r="AA36" i="9"/>
  <c r="U61" i="9" s="1"/>
  <c r="AA42" i="9"/>
  <c r="U67" i="9" s="1"/>
  <c r="AA54" i="9"/>
  <c r="U79" i="9" s="1"/>
  <c r="X79" i="9" s="1"/>
  <c r="AB51" i="9"/>
  <c r="S76" i="9"/>
  <c r="AB46" i="9"/>
  <c r="AB35" i="9"/>
  <c r="AB45" i="9"/>
  <c r="AB53" i="9"/>
  <c r="AB41" i="9"/>
  <c r="AB38" i="9"/>
  <c r="AA15" i="9"/>
  <c r="Q67" i="9" s="1"/>
  <c r="Z14" i="9"/>
  <c r="P66" i="9" s="1"/>
  <c r="W66" i="9" s="1"/>
  <c r="Y15" i="9"/>
  <c r="O67" i="9" s="1"/>
  <c r="V67" i="9" s="1"/>
  <c r="Z34" i="9"/>
  <c r="T59" i="9" s="1"/>
  <c r="AB52" i="9"/>
  <c r="AA34" i="9"/>
  <c r="U59" i="9" s="1"/>
  <c r="AB43" i="9"/>
  <c r="AH19" i="9"/>
  <c r="AE19" i="9"/>
  <c r="AK19" i="9"/>
  <c r="AH11" i="9"/>
  <c r="AK11" i="9"/>
  <c r="AE11" i="9"/>
  <c r="X24" i="9"/>
  <c r="AI24" i="9"/>
  <c r="AC24" i="9"/>
  <c r="AF24" i="9"/>
  <c r="X8" i="9"/>
  <c r="AC8" i="9"/>
  <c r="AF8" i="9"/>
  <c r="AI8" i="9"/>
  <c r="AG18" i="9"/>
  <c r="AD18" i="9"/>
  <c r="AJ18" i="9"/>
  <c r="X10" i="9"/>
  <c r="AI10" i="9"/>
  <c r="AF10" i="9"/>
  <c r="AC10" i="9"/>
  <c r="AJ13" i="9"/>
  <c r="AD13" i="9"/>
  <c r="AG13" i="9"/>
  <c r="X19" i="9"/>
  <c r="AC19" i="9"/>
  <c r="AI19" i="9"/>
  <c r="AF19" i="9"/>
  <c r="X22" i="9"/>
  <c r="AI22" i="9"/>
  <c r="AC22" i="9"/>
  <c r="AF22" i="9"/>
  <c r="X11" i="9"/>
  <c r="AF11" i="9"/>
  <c r="AI11" i="9"/>
  <c r="AC11" i="9"/>
  <c r="X17" i="9"/>
  <c r="AF17" i="9"/>
  <c r="AI17" i="9"/>
  <c r="AC17" i="9"/>
  <c r="X21" i="9"/>
  <c r="AF21" i="9"/>
  <c r="AC21" i="9"/>
  <c r="AI21" i="9"/>
  <c r="AK12" i="9"/>
  <c r="AH12" i="9"/>
  <c r="AE12" i="9"/>
  <c r="AD24" i="9"/>
  <c r="AG24" i="9"/>
  <c r="AJ24" i="9"/>
  <c r="AG8" i="9"/>
  <c r="AJ8" i="9"/>
  <c r="AD8" i="9"/>
  <c r="AJ9" i="9"/>
  <c r="AD9" i="9"/>
  <c r="AG9" i="9"/>
  <c r="AE18" i="9"/>
  <c r="AH18" i="9"/>
  <c r="AK18" i="9"/>
  <c r="AK25" i="9"/>
  <c r="AH25" i="9"/>
  <c r="AE25" i="9"/>
  <c r="AD10" i="9"/>
  <c r="AJ10" i="9"/>
  <c r="AG10" i="9"/>
  <c r="X7" i="9"/>
  <c r="AF7" i="9"/>
  <c r="AC7" i="9"/>
  <c r="AI7" i="9"/>
  <c r="X23" i="9"/>
  <c r="AI23" i="9"/>
  <c r="AF23" i="9"/>
  <c r="AC23" i="9"/>
  <c r="AA14" i="9"/>
  <c r="Q66" i="9" s="1"/>
  <c r="X66" i="9" s="1"/>
  <c r="AK20" i="9"/>
  <c r="AE20" i="9"/>
  <c r="AH20" i="9"/>
  <c r="X12" i="9"/>
  <c r="AC12" i="9"/>
  <c r="AI12" i="9"/>
  <c r="AF12" i="9"/>
  <c r="AK8" i="9"/>
  <c r="AH8" i="9"/>
  <c r="AE8" i="9"/>
  <c r="X25" i="9"/>
  <c r="AC25" i="9"/>
  <c r="AF25" i="9"/>
  <c r="AI25" i="9"/>
  <c r="AD7" i="9"/>
  <c r="AJ7" i="9"/>
  <c r="AG7" i="9"/>
  <c r="AD23" i="9"/>
  <c r="AJ23" i="9"/>
  <c r="AG23" i="9"/>
  <c r="X13" i="9"/>
  <c r="AF13" i="9"/>
  <c r="AI13" i="9"/>
  <c r="AC13" i="9"/>
  <c r="X9" i="9"/>
  <c r="AF9" i="9"/>
  <c r="AC9" i="9"/>
  <c r="AI9" i="9"/>
  <c r="AG25" i="9"/>
  <c r="AD25" i="9"/>
  <c r="AJ25" i="9"/>
  <c r="AD19" i="9"/>
  <c r="AJ19" i="9"/>
  <c r="AG19" i="9"/>
  <c r="AD22" i="9"/>
  <c r="AJ22" i="9"/>
  <c r="AG22" i="9"/>
  <c r="AD11" i="9"/>
  <c r="AG11" i="9"/>
  <c r="AJ11" i="9"/>
  <c r="X20" i="9"/>
  <c r="AC20" i="9"/>
  <c r="AF20" i="9"/>
  <c r="AI20" i="9"/>
  <c r="AJ17" i="9"/>
  <c r="AG17" i="9"/>
  <c r="AD17" i="9"/>
  <c r="AJ21" i="9"/>
  <c r="AG21" i="9"/>
  <c r="AD21" i="9"/>
  <c r="AH24" i="9"/>
  <c r="AE24" i="9"/>
  <c r="AK24" i="9"/>
  <c r="AE13" i="9"/>
  <c r="AK13" i="9"/>
  <c r="AH13" i="9"/>
  <c r="AE22" i="9"/>
  <c r="AH22" i="9"/>
  <c r="AK22" i="9"/>
  <c r="AG20" i="9"/>
  <c r="AJ20" i="9"/>
  <c r="AD20" i="9"/>
  <c r="AE17" i="9"/>
  <c r="AK17" i="9"/>
  <c r="AH17" i="9"/>
  <c r="AH21" i="9"/>
  <c r="AE21" i="9"/>
  <c r="AK21" i="9"/>
  <c r="AG12" i="9"/>
  <c r="AD12" i="9"/>
  <c r="AJ12" i="9"/>
  <c r="AH9" i="9"/>
  <c r="AK9" i="9"/>
  <c r="AE9" i="9"/>
  <c r="X18" i="9"/>
  <c r="AI18" i="9"/>
  <c r="AC18" i="9"/>
  <c r="AF18" i="9"/>
  <c r="AE10" i="9"/>
  <c r="AK10" i="9"/>
  <c r="AH10" i="9"/>
  <c r="AH7" i="9"/>
  <c r="AE7" i="9"/>
  <c r="AK7" i="9"/>
  <c r="AE23" i="9"/>
  <c r="AH23" i="9"/>
  <c r="AK23" i="9"/>
  <c r="Y14" i="9"/>
  <c r="O66" i="9" s="1"/>
  <c r="V66" i="9" s="1"/>
  <c r="AG61" i="10"/>
  <c r="AJ61" i="10"/>
  <c r="AM61" i="10"/>
  <c r="AK80" i="10"/>
  <c r="AE80" i="10"/>
  <c r="AH80" i="10"/>
  <c r="Z80" i="10"/>
  <c r="AF59" i="10"/>
  <c r="AI59" i="10"/>
  <c r="AL59" i="10"/>
  <c r="AK79" i="10"/>
  <c r="AE79" i="10"/>
  <c r="AH79" i="10"/>
  <c r="Z79" i="10"/>
  <c r="AH81" i="10"/>
  <c r="Z81" i="10"/>
  <c r="AK81" i="10"/>
  <c r="AE81" i="10"/>
  <c r="AG54" i="10"/>
  <c r="AJ54" i="10"/>
  <c r="AM54" i="10"/>
  <c r="AF76" i="10"/>
  <c r="AI76" i="10"/>
  <c r="AL76" i="10"/>
  <c r="AF62" i="10"/>
  <c r="AI62" i="10"/>
  <c r="AL62" i="10"/>
  <c r="AF68" i="10"/>
  <c r="AI68" i="10"/>
  <c r="AL68" i="10"/>
  <c r="AK58" i="10"/>
  <c r="AE58" i="10"/>
  <c r="AH58" i="10"/>
  <c r="Z58" i="10"/>
  <c r="AK66" i="10"/>
  <c r="AE66" i="10"/>
  <c r="AH66" i="10"/>
  <c r="Z66" i="10"/>
  <c r="AG74" i="10"/>
  <c r="AJ74" i="10"/>
  <c r="AM74" i="10"/>
  <c r="S21" i="11"/>
  <c r="S19" i="11"/>
  <c r="AF72" i="10"/>
  <c r="AI72" i="10"/>
  <c r="AL72" i="10"/>
  <c r="AK61" i="10"/>
  <c r="AE61" i="10"/>
  <c r="AH61" i="10"/>
  <c r="Z61" i="10"/>
  <c r="AF73" i="10"/>
  <c r="AI73" i="10"/>
  <c r="AL73" i="10"/>
  <c r="AF54" i="10"/>
  <c r="AI54" i="10"/>
  <c r="AL54" i="10"/>
  <c r="AF65" i="10"/>
  <c r="AI65" i="10"/>
  <c r="AL65" i="10"/>
  <c r="Q27" i="11"/>
  <c r="AF69" i="10"/>
  <c r="AI69" i="10"/>
  <c r="AL69" i="10"/>
  <c r="AG68" i="10"/>
  <c r="AJ68" i="10"/>
  <c r="AM68" i="10"/>
  <c r="AG60" i="10"/>
  <c r="AJ60" i="10"/>
  <c r="AM60" i="10"/>
  <c r="AF55" i="10"/>
  <c r="AI55" i="10"/>
  <c r="AL55" i="10"/>
  <c r="AF74" i="10"/>
  <c r="AI74" i="10"/>
  <c r="AL74" i="10"/>
  <c r="AG75" i="10"/>
  <c r="AJ75" i="10"/>
  <c r="AM75" i="10"/>
  <c r="R19" i="11"/>
  <c r="AL82" i="10"/>
  <c r="AF82" i="10"/>
  <c r="AI82" i="10"/>
  <c r="AH82" i="10"/>
  <c r="Z82" i="10"/>
  <c r="AK82" i="10"/>
  <c r="AE82" i="10"/>
  <c r="AF67" i="10"/>
  <c r="AI67" i="10"/>
  <c r="AL67" i="10"/>
  <c r="AK76" i="10"/>
  <c r="AE76" i="10"/>
  <c r="AH76" i="10"/>
  <c r="Z76" i="10"/>
  <c r="AG62" i="10"/>
  <c r="AJ62" i="10"/>
  <c r="AM62" i="10"/>
  <c r="AK72" i="10"/>
  <c r="AE72" i="10"/>
  <c r="AH72" i="10"/>
  <c r="Z72" i="10"/>
  <c r="AG80" i="10"/>
  <c r="AJ80" i="10"/>
  <c r="AM80" i="10"/>
  <c r="AG67" i="10"/>
  <c r="AJ67" i="10"/>
  <c r="AM67" i="10"/>
  <c r="AK59" i="10"/>
  <c r="AE59" i="10"/>
  <c r="AH59" i="10"/>
  <c r="Z59" i="10"/>
  <c r="AG73" i="10"/>
  <c r="AJ73" i="10"/>
  <c r="AM73" i="10"/>
  <c r="AF79" i="10"/>
  <c r="AI79" i="10"/>
  <c r="AL79" i="10"/>
  <c r="AL81" i="10"/>
  <c r="AF81" i="10"/>
  <c r="AI81" i="10"/>
  <c r="AK54" i="10"/>
  <c r="AE54" i="10"/>
  <c r="AH54" i="10"/>
  <c r="Z54" i="10"/>
  <c r="AK62" i="10"/>
  <c r="AE62" i="10"/>
  <c r="AH62" i="10"/>
  <c r="Z62" i="10"/>
  <c r="AG65" i="10"/>
  <c r="AJ65" i="10"/>
  <c r="AM65" i="10"/>
  <c r="R27" i="11"/>
  <c r="AB27" i="9"/>
  <c r="S62" i="11"/>
  <c r="AG69" i="10"/>
  <c r="AJ69" i="10"/>
  <c r="AM69" i="10"/>
  <c r="AK68" i="10"/>
  <c r="AE68" i="10"/>
  <c r="AH68" i="10"/>
  <c r="Z68" i="10"/>
  <c r="AG58" i="10"/>
  <c r="AJ58" i="10"/>
  <c r="AM58" i="10"/>
  <c r="AF60" i="10"/>
  <c r="AI60" i="10"/>
  <c r="AL60" i="10"/>
  <c r="AG55" i="10"/>
  <c r="AJ55" i="10"/>
  <c r="AM55" i="10"/>
  <c r="AF66" i="10"/>
  <c r="AI66" i="10"/>
  <c r="AL66" i="10"/>
  <c r="AK74" i="10"/>
  <c r="AE74" i="10"/>
  <c r="AH74" i="10"/>
  <c r="Z74" i="10"/>
  <c r="Q21" i="11"/>
  <c r="AF75" i="10"/>
  <c r="AI75" i="10"/>
  <c r="AL75" i="10"/>
  <c r="Q19" i="11"/>
  <c r="AG72" i="10"/>
  <c r="AJ72" i="10"/>
  <c r="AM72" i="10"/>
  <c r="AG59" i="10"/>
  <c r="AJ59" i="10"/>
  <c r="AM59" i="10"/>
  <c r="AG82" i="10"/>
  <c r="AM82" i="10"/>
  <c r="AJ82" i="10"/>
  <c r="AF61" i="10"/>
  <c r="AI61" i="10"/>
  <c r="AL61" i="10"/>
  <c r="AF80" i="10"/>
  <c r="AI80" i="10"/>
  <c r="AL80" i="10"/>
  <c r="AK67" i="10"/>
  <c r="AE67" i="10"/>
  <c r="AH67" i="10"/>
  <c r="Z67" i="10"/>
  <c r="AK73" i="10"/>
  <c r="AE73" i="10"/>
  <c r="AH73" i="10"/>
  <c r="Z73" i="10"/>
  <c r="AG79" i="10"/>
  <c r="AJ79" i="10"/>
  <c r="AM79" i="10"/>
  <c r="AJ81" i="10"/>
  <c r="AM81" i="10"/>
  <c r="AG81" i="10"/>
  <c r="AG76" i="10"/>
  <c r="AJ76" i="10"/>
  <c r="AM76" i="10"/>
  <c r="AK65" i="10"/>
  <c r="AE65" i="10"/>
  <c r="AH65" i="10"/>
  <c r="Z65" i="10"/>
  <c r="S27" i="11"/>
  <c r="AK69" i="10"/>
  <c r="AE69" i="10"/>
  <c r="AH69" i="10"/>
  <c r="Z69" i="10"/>
  <c r="AF58" i="10"/>
  <c r="AI58" i="10"/>
  <c r="AL58" i="10"/>
  <c r="AK60" i="10"/>
  <c r="AE60" i="10"/>
  <c r="AH60" i="10"/>
  <c r="Z60" i="10"/>
  <c r="AK55" i="10"/>
  <c r="AE55" i="10"/>
  <c r="AH55" i="10"/>
  <c r="Z55" i="10"/>
  <c r="AG66" i="10"/>
  <c r="AJ66" i="10"/>
  <c r="AM66" i="10"/>
  <c r="AB26" i="9"/>
  <c r="R21" i="11"/>
  <c r="AK75" i="10"/>
  <c r="AE75" i="10"/>
  <c r="AH75" i="10"/>
  <c r="Z75" i="10"/>
  <c r="AD92" i="10" l="1"/>
  <c r="AX30" i="10"/>
  <c r="BA17" i="10"/>
  <c r="BC9" i="10"/>
  <c r="BD9" i="10" s="1"/>
  <c r="BB10" i="10"/>
  <c r="AX10" i="10"/>
  <c r="AY10" i="10" s="1"/>
  <c r="BA10" i="10"/>
  <c r="BD10" i="10" s="1"/>
  <c r="BC17" i="10"/>
  <c r="BD17" i="10" s="1"/>
  <c r="BA37" i="10"/>
  <c r="BD37" i="10" s="1"/>
  <c r="BD44" i="10"/>
  <c r="BC23" i="10"/>
  <c r="AX17" i="10"/>
  <c r="AY17" i="10" s="1"/>
  <c r="AX37" i="10"/>
  <c r="BB37" i="10"/>
  <c r="BB23" i="10"/>
  <c r="BD23" i="10" s="1"/>
  <c r="AD77" i="10"/>
  <c r="AD91" i="10"/>
  <c r="AD78" i="10"/>
  <c r="AD63" i="10"/>
  <c r="AX44" i="10"/>
  <c r="AY44" i="10" s="1"/>
  <c r="AX45" i="10"/>
  <c r="AY45" i="10" s="1"/>
  <c r="BA45" i="10"/>
  <c r="BD45" i="10" s="1"/>
  <c r="AX16" i="10"/>
  <c r="AY16" i="10" s="1"/>
  <c r="BA16" i="10"/>
  <c r="BD16" i="10" s="1"/>
  <c r="BB31" i="10"/>
  <c r="AD56" i="10"/>
  <c r="AX38" i="10"/>
  <c r="AY38" i="10" s="1"/>
  <c r="BA38" i="10"/>
  <c r="BD38" i="10" s="1"/>
  <c r="BA31" i="10"/>
  <c r="BD31" i="10" s="1"/>
  <c r="AX78" i="10"/>
  <c r="AY31" i="10" s="1"/>
  <c r="AD70" i="10"/>
  <c r="AX84" i="10"/>
  <c r="AN6" i="10"/>
  <c r="AR6" i="10" s="1"/>
  <c r="AX6" i="10" s="1"/>
  <c r="BC24" i="10"/>
  <c r="BD24" i="10" s="1"/>
  <c r="AX9" i="10"/>
  <c r="AY9" i="10" s="1"/>
  <c r="BA30" i="10"/>
  <c r="BD30" i="10" s="1"/>
  <c r="AX77" i="10"/>
  <c r="AY30" i="10" s="1"/>
  <c r="AD64" i="10"/>
  <c r="Q70" i="11"/>
  <c r="S65" i="11"/>
  <c r="S93" i="11"/>
  <c r="S84" i="11"/>
  <c r="R86" i="11"/>
  <c r="R69" i="11"/>
  <c r="S103" i="11"/>
  <c r="R101" i="11"/>
  <c r="S77" i="11"/>
  <c r="R97" i="11"/>
  <c r="S95" i="11"/>
  <c r="Q94" i="11"/>
  <c r="S83" i="11"/>
  <c r="S64" i="11"/>
  <c r="S92" i="11"/>
  <c r="Q82" i="11"/>
  <c r="R67" i="11"/>
  <c r="Q99" i="11"/>
  <c r="Q81" i="11"/>
  <c r="S73" i="11"/>
  <c r="S75" i="11"/>
  <c r="S70" i="11"/>
  <c r="R65" i="11"/>
  <c r="S97" i="11"/>
  <c r="S87" i="11"/>
  <c r="Q95" i="11"/>
  <c r="R94" i="11"/>
  <c r="Q83" i="11"/>
  <c r="Q92" i="11"/>
  <c r="S82" i="11"/>
  <c r="Q67" i="11"/>
  <c r="R73" i="11"/>
  <c r="R75" i="11"/>
  <c r="R93" i="11"/>
  <c r="R84" i="11"/>
  <c r="Q86" i="11"/>
  <c r="S69" i="11"/>
  <c r="R103" i="11"/>
  <c r="S101" i="11"/>
  <c r="R77" i="11"/>
  <c r="Q97" i="11"/>
  <c r="Q87" i="11"/>
  <c r="R95" i="11"/>
  <c r="R64" i="11"/>
  <c r="R92" i="11"/>
  <c r="R82" i="11"/>
  <c r="S67" i="11"/>
  <c r="S81" i="11"/>
  <c r="R70" i="11"/>
  <c r="Q65" i="11"/>
  <c r="Q93" i="11"/>
  <c r="Q84" i="11"/>
  <c r="S86" i="11"/>
  <c r="Q69" i="11"/>
  <c r="Q103" i="11"/>
  <c r="Q101" i="11"/>
  <c r="Q77" i="11"/>
  <c r="R87" i="11"/>
  <c r="S94" i="11"/>
  <c r="R83" i="11"/>
  <c r="Q64" i="11"/>
  <c r="S99" i="11"/>
  <c r="R81" i="11"/>
  <c r="Q73" i="11"/>
  <c r="Q75" i="11"/>
  <c r="AC53" i="10"/>
  <c r="AD53" i="10" s="1"/>
  <c r="AX8" i="10"/>
  <c r="BA39" i="10"/>
  <c r="BD39" i="10" s="1"/>
  <c r="AA53" i="10"/>
  <c r="AP53" i="10"/>
  <c r="AT53" i="10" s="1"/>
  <c r="AX53" i="10" s="1"/>
  <c r="BC40" i="10"/>
  <c r="BB6" i="10"/>
  <c r="BB43" i="10"/>
  <c r="AP68" i="10"/>
  <c r="AT68" i="10" s="1"/>
  <c r="BC46" i="10"/>
  <c r="AN74" i="10"/>
  <c r="AU74" i="10" s="1"/>
  <c r="BC43" i="10"/>
  <c r="BB40" i="10"/>
  <c r="BA40" i="10"/>
  <c r="BC42" i="10"/>
  <c r="AO62" i="10"/>
  <c r="AS62" i="10" s="1"/>
  <c r="AO54" i="10"/>
  <c r="AS54" i="10" s="1"/>
  <c r="BA46" i="10"/>
  <c r="BC41" i="10"/>
  <c r="AN60" i="10"/>
  <c r="AR60" i="10" s="1"/>
  <c r="BB46" i="10"/>
  <c r="BA42" i="10"/>
  <c r="BD36" i="10"/>
  <c r="BB41" i="10"/>
  <c r="AP55" i="10"/>
  <c r="AT55" i="10" s="1"/>
  <c r="AN65" i="10"/>
  <c r="AR65" i="10" s="1"/>
  <c r="BA18" i="10" s="1"/>
  <c r="BB42" i="10"/>
  <c r="BA47" i="10"/>
  <c r="BA43" i="10"/>
  <c r="BA41" i="10"/>
  <c r="AN62" i="10"/>
  <c r="AR62" i="10" s="1"/>
  <c r="BC47" i="10"/>
  <c r="AX34" i="10"/>
  <c r="AD93" i="10"/>
  <c r="AN67" i="10"/>
  <c r="AR67" i="10" s="1"/>
  <c r="AP54" i="10"/>
  <c r="AT54" i="10" s="1"/>
  <c r="AX94" i="10"/>
  <c r="AX46" i="10"/>
  <c r="AX41" i="10"/>
  <c r="AX90" i="10"/>
  <c r="AO68" i="10"/>
  <c r="AS68" i="10" s="1"/>
  <c r="AN54" i="10"/>
  <c r="AR54" i="10" s="1"/>
  <c r="BA20" i="10"/>
  <c r="AO76" i="10"/>
  <c r="AV76" i="10" s="1"/>
  <c r="AO66" i="10"/>
  <c r="AS66" i="10" s="1"/>
  <c r="BB19" i="10" s="1"/>
  <c r="AP80" i="10"/>
  <c r="AW80" i="10" s="1"/>
  <c r="AO75" i="10"/>
  <c r="AV75" i="10" s="1"/>
  <c r="AO69" i="10"/>
  <c r="AS69" i="10" s="1"/>
  <c r="BB22" i="10" s="1"/>
  <c r="AO73" i="10"/>
  <c r="AS73" i="10" s="1"/>
  <c r="AO67" i="10"/>
  <c r="AS67" i="10" s="1"/>
  <c r="AX93" i="10"/>
  <c r="AX47" i="10"/>
  <c r="AX43" i="10"/>
  <c r="AO60" i="10"/>
  <c r="AS60" i="10" s="1"/>
  <c r="AO74" i="10"/>
  <c r="AV74" i="10" s="1"/>
  <c r="AX87" i="10"/>
  <c r="AP74" i="10"/>
  <c r="AW74" i="10" s="1"/>
  <c r="AX42" i="10"/>
  <c r="AX22" i="10"/>
  <c r="AP67" i="10"/>
  <c r="AT67" i="10" s="1"/>
  <c r="AP75" i="10"/>
  <c r="AW75" i="10" s="1"/>
  <c r="AO55" i="10"/>
  <c r="AS55" i="10" s="1"/>
  <c r="BB8" i="10" s="1"/>
  <c r="AP69" i="10"/>
  <c r="AT69" i="10" s="1"/>
  <c r="BC22" i="10" s="1"/>
  <c r="AO65" i="10"/>
  <c r="AS65" i="10" s="1"/>
  <c r="BB18" i="10" s="1"/>
  <c r="AP73" i="10"/>
  <c r="AT73" i="10" s="1"/>
  <c r="AX36" i="10"/>
  <c r="AY36" i="10" s="1"/>
  <c r="AX35" i="10"/>
  <c r="AN68" i="10"/>
  <c r="AR68" i="10" s="1"/>
  <c r="AN76" i="10"/>
  <c r="AU76" i="10" s="1"/>
  <c r="AN66" i="10"/>
  <c r="AR66" i="10" s="1"/>
  <c r="BA19" i="10" s="1"/>
  <c r="AO79" i="10"/>
  <c r="AV79" i="10" s="1"/>
  <c r="AX18" i="10"/>
  <c r="AP60" i="10"/>
  <c r="AT60" i="10" s="1"/>
  <c r="AN75" i="10"/>
  <c r="AU75" i="10" s="1"/>
  <c r="AN69" i="10"/>
  <c r="AR69" i="10" s="1"/>
  <c r="BA22" i="10" s="1"/>
  <c r="AN73" i="10"/>
  <c r="AR73" i="10" s="1"/>
  <c r="AO72" i="10"/>
  <c r="AS72" i="10" s="1"/>
  <c r="AP76" i="10"/>
  <c r="AW76" i="10" s="1"/>
  <c r="AO61" i="10"/>
  <c r="AS61" i="10" s="1"/>
  <c r="BB14" i="10" s="1"/>
  <c r="AP66" i="10"/>
  <c r="AT66" i="10" s="1"/>
  <c r="BC19" i="10" s="1"/>
  <c r="AN79" i="10"/>
  <c r="AU79" i="10" s="1"/>
  <c r="AX40" i="10"/>
  <c r="AX39" i="10"/>
  <c r="AY39" i="10" s="1"/>
  <c r="AN72" i="10"/>
  <c r="AR72" i="10" s="1"/>
  <c r="AN61" i="10"/>
  <c r="AR61" i="10" s="1"/>
  <c r="BA14" i="10" s="1"/>
  <c r="AP79" i="10"/>
  <c r="AW79" i="10" s="1"/>
  <c r="AX14" i="10"/>
  <c r="AX89" i="10"/>
  <c r="AP72" i="10"/>
  <c r="AT72" i="10" s="1"/>
  <c r="AN82" i="10"/>
  <c r="AU82" i="10" s="1"/>
  <c r="BA35" i="10" s="1"/>
  <c r="AP61" i="10"/>
  <c r="AT61" i="10" s="1"/>
  <c r="BC14" i="10" s="1"/>
  <c r="AN81" i="10"/>
  <c r="AU81" i="10" s="1"/>
  <c r="BA34" i="10" s="1"/>
  <c r="AP65" i="10"/>
  <c r="AT65" i="10" s="1"/>
  <c r="BC18" i="10" s="1"/>
  <c r="AO59" i="10"/>
  <c r="AS59" i="10" s="1"/>
  <c r="BB12" i="10" s="1"/>
  <c r="AP82" i="10"/>
  <c r="AW82" i="10" s="1"/>
  <c r="BC35" i="10" s="1"/>
  <c r="AO58" i="10"/>
  <c r="AS58" i="10" s="1"/>
  <c r="AP81" i="10"/>
  <c r="AW81" i="10" s="1"/>
  <c r="BC34" i="10" s="1"/>
  <c r="AN55" i="10"/>
  <c r="AR55" i="10" s="1"/>
  <c r="BA8" i="10" s="1"/>
  <c r="AP62" i="10"/>
  <c r="AN59" i="10"/>
  <c r="AR59" i="10" s="1"/>
  <c r="BA12" i="10" s="1"/>
  <c r="AN58" i="10"/>
  <c r="AR58" i="10" s="1"/>
  <c r="AO80" i="10"/>
  <c r="AV80" i="10" s="1"/>
  <c r="AP59" i="10"/>
  <c r="AT59" i="10" s="1"/>
  <c r="BC12" i="10" s="1"/>
  <c r="AO82" i="10"/>
  <c r="AV82" i="10" s="1"/>
  <c r="BB35" i="10" s="1"/>
  <c r="AP58" i="10"/>
  <c r="AT58" i="10" s="1"/>
  <c r="AO81" i="10"/>
  <c r="AV81" i="10" s="1"/>
  <c r="BB34" i="10" s="1"/>
  <c r="AN80" i="10"/>
  <c r="AU80" i="10" s="1"/>
  <c r="AX12" i="10"/>
  <c r="AX19" i="10"/>
  <c r="AX88" i="10"/>
  <c r="AD94" i="10"/>
  <c r="AU29" i="10"/>
  <c r="BC26" i="10"/>
  <c r="AW33" i="10"/>
  <c r="AW27" i="10"/>
  <c r="AV33" i="10"/>
  <c r="AW28" i="10"/>
  <c r="AV27" i="10"/>
  <c r="AW32" i="10"/>
  <c r="AU33" i="10"/>
  <c r="BA33" i="10" s="1"/>
  <c r="AW29" i="10"/>
  <c r="AV28" i="10"/>
  <c r="AU27" i="10"/>
  <c r="AV32" i="10"/>
  <c r="AV29" i="10"/>
  <c r="AU28" i="10"/>
  <c r="AU32" i="10"/>
  <c r="AD87" i="10"/>
  <c r="AD88" i="10"/>
  <c r="AD90" i="10"/>
  <c r="AD89" i="10"/>
  <c r="AA75" i="10"/>
  <c r="AA65" i="10"/>
  <c r="AB67" i="10"/>
  <c r="AB54" i="10"/>
  <c r="AC54" i="10"/>
  <c r="AA69" i="10"/>
  <c r="AB73" i="10"/>
  <c r="AA67" i="10"/>
  <c r="AA74" i="10"/>
  <c r="AB75" i="10"/>
  <c r="AB60" i="10"/>
  <c r="AC69" i="10"/>
  <c r="AB65" i="10"/>
  <c r="AB62" i="10"/>
  <c r="AA62" i="10"/>
  <c r="AB74" i="10"/>
  <c r="Z18" i="9"/>
  <c r="P70" i="9" s="1"/>
  <c r="W70" i="9" s="1"/>
  <c r="AB48" i="9"/>
  <c r="X67" i="9"/>
  <c r="AB36" i="9"/>
  <c r="AA60" i="10"/>
  <c r="AA73" i="10"/>
  <c r="AB50" i="9"/>
  <c r="S75" i="9"/>
  <c r="AC67" i="10"/>
  <c r="AC60" i="10"/>
  <c r="AC65" i="10"/>
  <c r="AC73" i="10"/>
  <c r="AC74" i="10"/>
  <c r="AC62" i="10"/>
  <c r="AB68" i="10"/>
  <c r="AA68" i="10"/>
  <c r="AA54" i="10"/>
  <c r="AC75" i="10"/>
  <c r="AA55" i="10"/>
  <c r="AC55" i="10"/>
  <c r="AB69" i="10"/>
  <c r="AC68" i="10"/>
  <c r="AB54" i="9"/>
  <c r="AB37" i="9"/>
  <c r="AB55" i="10"/>
  <c r="AB34" i="9"/>
  <c r="AB42" i="9"/>
  <c r="Z9" i="9"/>
  <c r="P61" i="9" s="1"/>
  <c r="W61" i="9" s="1"/>
  <c r="Z13" i="9"/>
  <c r="P65" i="9" s="1"/>
  <c r="W65" i="9" s="1"/>
  <c r="AA25" i="9"/>
  <c r="Q77" i="9" s="1"/>
  <c r="X77" i="9" s="1"/>
  <c r="AA12" i="9"/>
  <c r="Q64" i="9" s="1"/>
  <c r="X64" i="9" s="1"/>
  <c r="Y7" i="9"/>
  <c r="O59" i="9" s="1"/>
  <c r="V59" i="9" s="1"/>
  <c r="AA21" i="9"/>
  <c r="Q73" i="9" s="1"/>
  <c r="X73" i="9" s="1"/>
  <c r="Y17" i="9"/>
  <c r="O69" i="9" s="1"/>
  <c r="V69" i="9" s="1"/>
  <c r="Z10" i="9"/>
  <c r="P62" i="9" s="1"/>
  <c r="W62" i="9" s="1"/>
  <c r="AA24" i="9"/>
  <c r="Q76" i="9" s="1"/>
  <c r="X76" i="9" s="1"/>
  <c r="AA18" i="9"/>
  <c r="Q70" i="9" s="1"/>
  <c r="X70" i="9" s="1"/>
  <c r="AA20" i="9"/>
  <c r="Q72" i="9" s="1"/>
  <c r="X72" i="9" s="1"/>
  <c r="AA9" i="9"/>
  <c r="Q61" i="9" s="1"/>
  <c r="X61" i="9" s="1"/>
  <c r="Y11" i="9"/>
  <c r="O63" i="9" s="1"/>
  <c r="V63" i="9" s="1"/>
  <c r="Z22" i="9"/>
  <c r="P74" i="9" s="1"/>
  <c r="W74" i="9" s="1"/>
  <c r="Z19" i="9"/>
  <c r="P71" i="9" s="1"/>
  <c r="W71" i="9" s="1"/>
  <c r="Y18" i="9"/>
  <c r="O70" i="9" s="1"/>
  <c r="V70" i="9" s="1"/>
  <c r="Z25" i="9"/>
  <c r="P77" i="9" s="1"/>
  <c r="W77" i="9" s="1"/>
  <c r="Y12" i="9"/>
  <c r="O64" i="9" s="1"/>
  <c r="V64" i="9" s="1"/>
  <c r="AA23" i="9"/>
  <c r="Q75" i="9" s="1"/>
  <c r="X75" i="9" s="1"/>
  <c r="Z7" i="9"/>
  <c r="Y21" i="9"/>
  <c r="O73" i="9" s="1"/>
  <c r="V73" i="9" s="1"/>
  <c r="AA17" i="9"/>
  <c r="Q69" i="9" s="1"/>
  <c r="X69" i="9" s="1"/>
  <c r="AA11" i="9"/>
  <c r="Q63" i="9" s="1"/>
  <c r="X63" i="9" s="1"/>
  <c r="Y22" i="9"/>
  <c r="O74" i="9" s="1"/>
  <c r="V74" i="9" s="1"/>
  <c r="AA19" i="9"/>
  <c r="Q71" i="9" s="1"/>
  <c r="X71" i="9" s="1"/>
  <c r="AA10" i="9"/>
  <c r="Q62" i="9" s="1"/>
  <c r="X62" i="9" s="1"/>
  <c r="Y20" i="9"/>
  <c r="O72" i="9" s="1"/>
  <c r="V72" i="9" s="1"/>
  <c r="Y13" i="9"/>
  <c r="O65" i="9" s="1"/>
  <c r="V65" i="9" s="1"/>
  <c r="Y25" i="9"/>
  <c r="O77" i="9" s="1"/>
  <c r="V77" i="9" s="1"/>
  <c r="Z21" i="9"/>
  <c r="P73" i="9" s="1"/>
  <c r="W73" i="9" s="1"/>
  <c r="Z17" i="9"/>
  <c r="P69" i="9" s="1"/>
  <c r="W69" i="9" s="1"/>
  <c r="Z11" i="9"/>
  <c r="P63" i="9" s="1"/>
  <c r="W63" i="9" s="1"/>
  <c r="AA22" i="9"/>
  <c r="Q74" i="9" s="1"/>
  <c r="X74" i="9" s="1"/>
  <c r="Y19" i="9"/>
  <c r="O71" i="9" s="1"/>
  <c r="V71" i="9" s="1"/>
  <c r="AA8" i="9"/>
  <c r="Q60" i="9" s="1"/>
  <c r="X60" i="9" s="1"/>
  <c r="Z24" i="9"/>
  <c r="P76" i="9" s="1"/>
  <c r="W76" i="9" s="1"/>
  <c r="Z23" i="9"/>
  <c r="P75" i="9" s="1"/>
  <c r="W75" i="9" s="1"/>
  <c r="Y8" i="9"/>
  <c r="O60" i="9" s="1"/>
  <c r="V60" i="9" s="1"/>
  <c r="Z20" i="9"/>
  <c r="P72" i="9" s="1"/>
  <c r="W72" i="9" s="1"/>
  <c r="Y9" i="9"/>
  <c r="O61" i="9" s="1"/>
  <c r="V61" i="9" s="1"/>
  <c r="AA13" i="9"/>
  <c r="Q65" i="9" s="1"/>
  <c r="X65" i="9" s="1"/>
  <c r="Z12" i="9"/>
  <c r="P64" i="9" s="1"/>
  <c r="W64" i="9" s="1"/>
  <c r="Y23" i="9"/>
  <c r="O75" i="9" s="1"/>
  <c r="AA7" i="9"/>
  <c r="Y10" i="9"/>
  <c r="O62" i="9" s="1"/>
  <c r="V62" i="9" s="1"/>
  <c r="Z8" i="9"/>
  <c r="P60" i="9" s="1"/>
  <c r="W60" i="9" s="1"/>
  <c r="Y24" i="9"/>
  <c r="O76" i="9" s="1"/>
  <c r="V76" i="9" s="1"/>
  <c r="AB16" i="9"/>
  <c r="AB59" i="10"/>
  <c r="AB72" i="10"/>
  <c r="AA76" i="10"/>
  <c r="AC61" i="10"/>
  <c r="AB66" i="10"/>
  <c r="AA79" i="10"/>
  <c r="AC80" i="10"/>
  <c r="AC6" i="10"/>
  <c r="AB14" i="9"/>
  <c r="AA59" i="10"/>
  <c r="AA72" i="10"/>
  <c r="AC76" i="10"/>
  <c r="AB82" i="10"/>
  <c r="AA66" i="10"/>
  <c r="AB58" i="10"/>
  <c r="AB81" i="10"/>
  <c r="AC79" i="10"/>
  <c r="AC59" i="10"/>
  <c r="AC72" i="10"/>
  <c r="AA82" i="10"/>
  <c r="AB61" i="10"/>
  <c r="AC66" i="10"/>
  <c r="AA58" i="10"/>
  <c r="AA81" i="10"/>
  <c r="AB80" i="10"/>
  <c r="AA6" i="10"/>
  <c r="AB76" i="10"/>
  <c r="AC82" i="10"/>
  <c r="AA61" i="10"/>
  <c r="AB15" i="9"/>
  <c r="AC58" i="10"/>
  <c r="AC81" i="10"/>
  <c r="AB79" i="10"/>
  <c r="AA80" i="10"/>
  <c r="AY37" i="10" l="1"/>
  <c r="BA29" i="10"/>
  <c r="BA6" i="10"/>
  <c r="BC33" i="10"/>
  <c r="BA28" i="10"/>
  <c r="BB28" i="10"/>
  <c r="BC8" i="10"/>
  <c r="BD8" i="10" s="1"/>
  <c r="BC21" i="10"/>
  <c r="BB27" i="10"/>
  <c r="BC29" i="10"/>
  <c r="BC6" i="10"/>
  <c r="BD6" i="10" s="1"/>
  <c r="BD43" i="10"/>
  <c r="BA13" i="10"/>
  <c r="BB32" i="10"/>
  <c r="BB7" i="10"/>
  <c r="BB15" i="10"/>
  <c r="BB21" i="10"/>
  <c r="BA15" i="10"/>
  <c r="BB20" i="10"/>
  <c r="BD40" i="10"/>
  <c r="BA27" i="10"/>
  <c r="BB26" i="10"/>
  <c r="BD41" i="10"/>
  <c r="BC27" i="10"/>
  <c r="BA7" i="10"/>
  <c r="AX67" i="10"/>
  <c r="BA32" i="10"/>
  <c r="AY6" i="10"/>
  <c r="BC25" i="10"/>
  <c r="BD46" i="10"/>
  <c r="BC13" i="10"/>
  <c r="BD22" i="10"/>
  <c r="BC7" i="10"/>
  <c r="BC32" i="10"/>
  <c r="BB29" i="10"/>
  <c r="BD47" i="10"/>
  <c r="BD35" i="10"/>
  <c r="BB11" i="10"/>
  <c r="AY42" i="10"/>
  <c r="BA21" i="10"/>
  <c r="BB13" i="10"/>
  <c r="BA11" i="10"/>
  <c r="BB33" i="10"/>
  <c r="BD12" i="10"/>
  <c r="BA25" i="10"/>
  <c r="BB25" i="10"/>
  <c r="BC20" i="10"/>
  <c r="AT62" i="10"/>
  <c r="AX62" i="10" s="1"/>
  <c r="BD14" i="10"/>
  <c r="BD19" i="10"/>
  <c r="BA26" i="10"/>
  <c r="BD34" i="10"/>
  <c r="BC11" i="10"/>
  <c r="BD18" i="10"/>
  <c r="BC28" i="10"/>
  <c r="AY40" i="10"/>
  <c r="BD42" i="10"/>
  <c r="AY47" i="10"/>
  <c r="AY41" i="10"/>
  <c r="AY43" i="10"/>
  <c r="AY46" i="10"/>
  <c r="AX68" i="10"/>
  <c r="AX28" i="10"/>
  <c r="AX65" i="10"/>
  <c r="AY18" i="10" s="1"/>
  <c r="AX54" i="10"/>
  <c r="AX74" i="10"/>
  <c r="AX82" i="10"/>
  <c r="AY35" i="10" s="1"/>
  <c r="AX33" i="10"/>
  <c r="AX29" i="10"/>
  <c r="AX80" i="10"/>
  <c r="AX55" i="10"/>
  <c r="AY8" i="10" s="1"/>
  <c r="AX76" i="10"/>
  <c r="AX72" i="10"/>
  <c r="AX73" i="10"/>
  <c r="AX20" i="10"/>
  <c r="AX69" i="10"/>
  <c r="AY22" i="10" s="1"/>
  <c r="AX21" i="10"/>
  <c r="AX11" i="10"/>
  <c r="AX75" i="10"/>
  <c r="AX27" i="10"/>
  <c r="AX7" i="10"/>
  <c r="AX58" i="10"/>
  <c r="AX79" i="10"/>
  <c r="AX60" i="10"/>
  <c r="AX59" i="10"/>
  <c r="AY12" i="10" s="1"/>
  <c r="AX32" i="10"/>
  <c r="AX15" i="10"/>
  <c r="AX81" i="10"/>
  <c r="AY34" i="10" s="1"/>
  <c r="AX61" i="10"/>
  <c r="AY14" i="10" s="1"/>
  <c r="AX66" i="10"/>
  <c r="AY19" i="10" s="1"/>
  <c r="AX13" i="10"/>
  <c r="AX25" i="10"/>
  <c r="AD75" i="10"/>
  <c r="AD74" i="10"/>
  <c r="AD62" i="10"/>
  <c r="AD54" i="10"/>
  <c r="V75" i="9"/>
  <c r="AD55" i="10"/>
  <c r="AD67" i="10"/>
  <c r="AD60" i="10"/>
  <c r="AD68" i="10"/>
  <c r="AD65" i="10"/>
  <c r="AD69" i="10"/>
  <c r="AD73" i="10"/>
  <c r="AD61" i="10"/>
  <c r="Q59" i="9"/>
  <c r="X59" i="9" s="1"/>
  <c r="P59" i="9"/>
  <c r="W59" i="9" s="1"/>
  <c r="AD66" i="10"/>
  <c r="AD80" i="10"/>
  <c r="AB13" i="9"/>
  <c r="AB22" i="9"/>
  <c r="AB11" i="9"/>
  <c r="AB10" i="9"/>
  <c r="AB21" i="9"/>
  <c r="AD81" i="10"/>
  <c r="AD58" i="10"/>
  <c r="AB25" i="9"/>
  <c r="AB20" i="9"/>
  <c r="AD72" i="10"/>
  <c r="AB8" i="9"/>
  <c r="AB19" i="9"/>
  <c r="AB23" i="9"/>
  <c r="AD79" i="10"/>
  <c r="AB12" i="9"/>
  <c r="AB24" i="9"/>
  <c r="AB7" i="9"/>
  <c r="AB9" i="9"/>
  <c r="AD6" i="10"/>
  <c r="AD82" i="10"/>
  <c r="AB17" i="9"/>
  <c r="AD59" i="10"/>
  <c r="AB18" i="9"/>
  <c r="AD76" i="10"/>
  <c r="BD33" i="10" l="1"/>
  <c r="BD29" i="10"/>
  <c r="BD28" i="10"/>
  <c r="BD21" i="10"/>
  <c r="BD27" i="10"/>
  <c r="BD32" i="10"/>
  <c r="BD7" i="10"/>
  <c r="BD26" i="10"/>
  <c r="BD20" i="10"/>
  <c r="BD13" i="10"/>
  <c r="AY29" i="10"/>
  <c r="AY20" i="10"/>
  <c r="AX26" i="10"/>
  <c r="AY26" i="10" s="1"/>
  <c r="BC15" i="10"/>
  <c r="BD15" i="10" s="1"/>
  <c r="AY15" i="10"/>
  <c r="BD11" i="10"/>
  <c r="AY32" i="10"/>
  <c r="AY11" i="10"/>
  <c r="BD25" i="10"/>
  <c r="AY28" i="10"/>
  <c r="AY33" i="10"/>
  <c r="AY27" i="10"/>
  <c r="AY7" i="10"/>
  <c r="AY25" i="10"/>
  <c r="AY13" i="10"/>
  <c r="AY21" i="10"/>
  <c r="K15" i="12"/>
  <c r="E15" i="12"/>
  <c r="F15" i="12" l="1"/>
  <c r="G15" i="12" s="1"/>
  <c r="I15" i="12" s="1"/>
  <c r="L15" i="12" s="1"/>
  <c r="J15" i="12" l="1"/>
  <c r="H15" i="12"/>
  <c r="M15" i="12"/>
  <c r="P15" i="12" s="1"/>
  <c r="N15" i="12"/>
  <c r="Q15" i="12" s="1"/>
  <c r="U15" i="12" s="1"/>
  <c r="O15" i="12"/>
  <c r="R15" i="12" s="1"/>
  <c r="V15" i="12" s="1"/>
  <c r="S15" i="12" l="1"/>
  <c r="W15" i="12" s="1"/>
  <c r="T15" i="12"/>
</calcChain>
</file>

<file path=xl/sharedStrings.xml><?xml version="1.0" encoding="utf-8"?>
<sst xmlns="http://schemas.openxmlformats.org/spreadsheetml/2006/main" count="1754" uniqueCount="467">
  <si>
    <t>fm_duff</t>
  </si>
  <si>
    <t>fm_1000hr</t>
  </si>
  <si>
    <t>fm_litter</t>
  </si>
  <si>
    <t>can_con_pct</t>
  </si>
  <si>
    <t>shrub_black_pct</t>
  </si>
  <si>
    <t>pile_black_pct</t>
  </si>
  <si>
    <t>percent live</t>
  </si>
  <si>
    <t>shrubs</t>
  </si>
  <si>
    <t>herbs</t>
  </si>
  <si>
    <t>Percent upper/lower duff</t>
  </si>
  <si>
    <t>Upper duff %</t>
  </si>
  <si>
    <t>Lower duff %</t>
  </si>
  <si>
    <t>c_canopy</t>
  </si>
  <si>
    <t>c_shrub</t>
  </si>
  <si>
    <t>c_herb</t>
  </si>
  <si>
    <t>c_llm</t>
  </si>
  <si>
    <t>c_canopy_f</t>
  </si>
  <si>
    <t>c_shrub_f</t>
  </si>
  <si>
    <t>c_herb_f</t>
  </si>
  <si>
    <t>c_llm_f</t>
  </si>
  <si>
    <t>c_canopy_s</t>
  </si>
  <si>
    <t>c_shrub_s</t>
  </si>
  <si>
    <t>c_herb_s</t>
  </si>
  <si>
    <t>c_llm_s</t>
  </si>
  <si>
    <t>c_canopy_r</t>
  </si>
  <si>
    <t>c_shrub_r</t>
  </si>
  <si>
    <t>c_herb_r</t>
  </si>
  <si>
    <t>c_llm_r</t>
  </si>
  <si>
    <t>c_wood_1hr</t>
  </si>
  <si>
    <t>c_wood_100hr</t>
  </si>
  <si>
    <t>c_wood_s1000hr</t>
  </si>
  <si>
    <t>c_wood_r1000hr</t>
  </si>
  <si>
    <t>c_wood_s10khr</t>
  </si>
  <si>
    <t>c_wood_r10khr</t>
  </si>
  <si>
    <t>c_wood_s+10khr</t>
  </si>
  <si>
    <t>c_wood_r+10khr</t>
  </si>
  <si>
    <t>c_litter</t>
  </si>
  <si>
    <t>c_lichen</t>
  </si>
  <si>
    <t>c_moss</t>
  </si>
  <si>
    <t>c_upperduff</t>
  </si>
  <si>
    <t>Combustion phase</t>
  </si>
  <si>
    <t>Flaming</t>
  </si>
  <si>
    <t>Smoldering</t>
  </si>
  <si>
    <t>Residual</t>
  </si>
  <si>
    <t>General Canopy</t>
  </si>
  <si>
    <t>flaming</t>
  </si>
  <si>
    <t>smoldering</t>
  </si>
  <si>
    <t>residual</t>
  </si>
  <si>
    <t>Overstory</t>
  </si>
  <si>
    <t>Preburn</t>
  </si>
  <si>
    <t>sum</t>
  </si>
  <si>
    <t>C_over_f</t>
  </si>
  <si>
    <t>c_mid_f</t>
  </si>
  <si>
    <t>c_under_f</t>
  </si>
  <si>
    <t>c_c1foliage_f</t>
  </si>
  <si>
    <t>c_c1wood_f</t>
  </si>
  <si>
    <t>c_c2_f</t>
  </si>
  <si>
    <t>c_c3_f</t>
  </si>
  <si>
    <t>c_ladder_f</t>
  </si>
  <si>
    <t>C_over_s</t>
  </si>
  <si>
    <t>c_mid_s</t>
  </si>
  <si>
    <t>c_under_s</t>
  </si>
  <si>
    <t>c_c1foliage_s</t>
  </si>
  <si>
    <t>c_c1wood_s</t>
  </si>
  <si>
    <t>c_c2_s</t>
  </si>
  <si>
    <t>c_c3_s</t>
  </si>
  <si>
    <t>c_ladder_s</t>
  </si>
  <si>
    <t>C_over_r</t>
  </si>
  <si>
    <t>c_mid_r</t>
  </si>
  <si>
    <t>c_under_r</t>
  </si>
  <si>
    <t>c_c1foliage_r</t>
  </si>
  <si>
    <t>c_c1wood_r</t>
  </si>
  <si>
    <t>c_c2_r</t>
  </si>
  <si>
    <t>c_c3_r</t>
  </si>
  <si>
    <t>c_ladder_r</t>
  </si>
  <si>
    <t>Midstory</t>
  </si>
  <si>
    <t>Understory</t>
  </si>
  <si>
    <t>Class 1 foliage</t>
  </si>
  <si>
    <t xml:space="preserve">Class 1 wood </t>
  </si>
  <si>
    <t>Class 2</t>
  </si>
  <si>
    <t>Class 3</t>
  </si>
  <si>
    <t>Ladder fuels</t>
  </si>
  <si>
    <t>Canopy Cons</t>
  </si>
  <si>
    <t>tpa</t>
  </si>
  <si>
    <t>low_load</t>
  </si>
  <si>
    <t>med_load</t>
  </si>
  <si>
    <t>high_load</t>
  </si>
  <si>
    <t>NOTE: ALL EQUATIONS ARE IN Mg/ha - REQUIRE THAT CONSUME CONVERT TO Mg/ha for inputs and outputs</t>
  </si>
  <si>
    <t>Combustion stage</t>
  </si>
  <si>
    <t>FCCS fuelbed range</t>
  </si>
  <si>
    <t>Live shrub</t>
  </si>
  <si>
    <t>Dead shrub</t>
  </si>
  <si>
    <t>0-24 tons/acre</t>
  </si>
  <si>
    <t>Rule: if PropCons &gt; 1, set to PreburnLoading</t>
  </si>
  <si>
    <t>SOUTHEASTERN SHRUB</t>
  </si>
  <si>
    <t>ShrubLoad</t>
  </si>
  <si>
    <t>conversion factor</t>
  </si>
  <si>
    <t>PrimaryLoad</t>
  </si>
  <si>
    <t>SecondaryLoad</t>
  </si>
  <si>
    <t>ln(ConsShrub) = -0.1889 + (0.9049*lnPreShrub) + 0.0676Season</t>
  </si>
  <si>
    <t>Tons/acre</t>
  </si>
  <si>
    <t>Mg/ha</t>
  </si>
  <si>
    <t>ln(PreShrub)</t>
  </si>
  <si>
    <t>y</t>
  </si>
  <si>
    <t>PropCons</t>
  </si>
  <si>
    <t>RevPropCons</t>
  </si>
  <si>
    <t>C_LiveShrub</t>
  </si>
  <si>
    <t>C_DeadShrub</t>
  </si>
  <si>
    <t>Int</t>
  </si>
  <si>
    <t>Coeff1</t>
  </si>
  <si>
    <t>Coeff2</t>
  </si>
  <si>
    <t>Season</t>
  </si>
  <si>
    <t>PercentLive</t>
  </si>
  <si>
    <t>WESTERN</t>
  </si>
  <si>
    <t>Sqrt(ConsShrub) = 0.1102 + (0.1139 PreShrub) + (1.9647 PropArea) - 0.3296Season</t>
  </si>
  <si>
    <t>Coeff3</t>
  </si>
  <si>
    <t>Predicted shrub consumption</t>
  </si>
  <si>
    <t xml:space="preserve">PropArea </t>
  </si>
  <si>
    <t>1 = spring</t>
  </si>
  <si>
    <t>SOUTHEASTERN HERB</t>
  </si>
  <si>
    <t>Coeff</t>
  </si>
  <si>
    <t>SOUTHERN</t>
  </si>
  <si>
    <t>ConsHerb = 0.9713*PreHerb</t>
  </si>
  <si>
    <t>Herb Load</t>
  </si>
  <si>
    <t>WESTERN HERB (use as default)</t>
  </si>
  <si>
    <t>ConsHerb = 0.9274*PreHerb</t>
  </si>
  <si>
    <t>0-6.3 tons/acre</t>
  </si>
  <si>
    <t>Herbs</t>
  </si>
  <si>
    <t>FINE SOUND WOOD</t>
  </si>
  <si>
    <t xml:space="preserve">Southern </t>
  </si>
  <si>
    <t xml:space="preserve">c_wood_10hr </t>
  </si>
  <si>
    <t>c_wood_1hr_f</t>
  </si>
  <si>
    <t>c_wood_10hr_f</t>
  </si>
  <si>
    <t>c_wood_100hr_f</t>
  </si>
  <si>
    <t>c_wood_1hr_s</t>
  </si>
  <si>
    <t>c_wood_10hr_s</t>
  </si>
  <si>
    <t>c_wood_100hr_s</t>
  </si>
  <si>
    <t>c_wood_1hr_r</t>
  </si>
  <si>
    <t>c_wood_10hr_r</t>
  </si>
  <si>
    <t>c_wood_100hr_r</t>
  </si>
  <si>
    <t>Cons1 = 0.8259Pre1</t>
  </si>
  <si>
    <t>Cons10 = 0.3727Pre10</t>
  </si>
  <si>
    <t>Cons100 = 0.5725Pre100</t>
  </si>
  <si>
    <t>Consumption equation</t>
  </si>
  <si>
    <t>S1hr</t>
  </si>
  <si>
    <t>Cons1 = 1Pre1</t>
  </si>
  <si>
    <t>S10hr</t>
  </si>
  <si>
    <t>Cons10 = 0.8469Pre10</t>
  </si>
  <si>
    <t>S100hr</t>
  </si>
  <si>
    <t>Cons100 = 0.7127Pre100</t>
  </si>
  <si>
    <t>0-2.5 tons/acre</t>
  </si>
  <si>
    <t>0-4.3 tons/acre</t>
  </si>
  <si>
    <t>0-8.2 tons/acre</t>
  </si>
  <si>
    <t>Woody subcategory</t>
  </si>
  <si>
    <t xml:space="preserve">Smoldering </t>
  </si>
  <si>
    <t>Sound 1hr</t>
  </si>
  <si>
    <t>Sound 10hr</t>
  </si>
  <si>
    <t>Sound 100hr</t>
  </si>
  <si>
    <t>Western</t>
  </si>
  <si>
    <t>All equations are in Mg/ha - Consume must convert tons/acre to Mg/ha for inputs and outputs</t>
  </si>
  <si>
    <t>SOUND WOOD</t>
  </si>
  <si>
    <t>intercept</t>
  </si>
  <si>
    <t>A</t>
  </si>
  <si>
    <t>B</t>
  </si>
  <si>
    <t>Preloading by timelag class</t>
  </si>
  <si>
    <t>Weighted preburn loads</t>
  </si>
  <si>
    <t>Consumption by timelag class</t>
  </si>
  <si>
    <t>Combustion by phase</t>
  </si>
  <si>
    <t>SLWD</t>
  </si>
  <si>
    <t>y = 2.735 + 0.3285*PreSLWD - 0.0457FM1000</t>
  </si>
  <si>
    <t>Rev tpa</t>
  </si>
  <si>
    <t>RLWD</t>
  </si>
  <si>
    <t>y = 1.9024 + 0.4933*PreSLWD - 0.0338FM1000</t>
  </si>
  <si>
    <t>PreS1khr</t>
  </si>
  <si>
    <t>PreS10khr</t>
  </si>
  <si>
    <t>PreS&gt;10khr</t>
  </si>
  <si>
    <t>PreSLWD</t>
  </si>
  <si>
    <t>CONS</t>
  </si>
  <si>
    <t>ConsSLWD</t>
  </si>
  <si>
    <t>WPre1k</t>
  </si>
  <si>
    <t>WPre10k</t>
  </si>
  <si>
    <t>Wpre&gt;10k</t>
  </si>
  <si>
    <t>CorrRatio</t>
  </si>
  <si>
    <t>c_swood</t>
  </si>
  <si>
    <t>c_swood_f</t>
  </si>
  <si>
    <t>c_swood_s</t>
  </si>
  <si>
    <t>c_swood_r</t>
  </si>
  <si>
    <t>SUM</t>
  </si>
  <si>
    <t>c_wood_s1000hr_f</t>
  </si>
  <si>
    <t>c_wood_s10khr_f</t>
  </si>
  <si>
    <t>c_wood_s+10khr_f</t>
  </si>
  <si>
    <t>c_wood_s1000hr_s</t>
  </si>
  <si>
    <t>c_wood_s10khr_s</t>
  </si>
  <si>
    <t>c_wood_s+10khr_s</t>
  </si>
  <si>
    <t>c_wood_s1000hr_r</t>
  </si>
  <si>
    <t>c_wood_s10khr_r</t>
  </si>
  <si>
    <t>c_wood_s+10khr_r</t>
  </si>
  <si>
    <t>1000FM</t>
  </si>
  <si>
    <t>Proportional consumption</t>
  </si>
  <si>
    <t>0-20.1 tons/acre</t>
  </si>
  <si>
    <t>S1000</t>
  </si>
  <si>
    <t>0-14.6 tons/acre</t>
  </si>
  <si>
    <t>S10,000</t>
  </si>
  <si>
    <t>S&gt;10,000</t>
  </si>
  <si>
    <t>R1000</t>
  </si>
  <si>
    <t>R10,000</t>
  </si>
  <si>
    <t>R&gt;10,000</t>
  </si>
  <si>
    <t>Sound 1000hr</t>
  </si>
  <si>
    <t>Sound 10,000hr</t>
  </si>
  <si>
    <t>Sound &gt;10,000hr</t>
  </si>
  <si>
    <t>Rotten 1000hr</t>
  </si>
  <si>
    <t>Rotten 10,000hr</t>
  </si>
  <si>
    <t>Rotten &gt;10,000hr</t>
  </si>
  <si>
    <t>ROTTEN WOOD</t>
  </si>
  <si>
    <t>PreR10khr</t>
  </si>
  <si>
    <t>PreR&gt;10khr</t>
  </si>
  <si>
    <t>PreRLWD</t>
  </si>
  <si>
    <t>ConsRLWD</t>
  </si>
  <si>
    <t>c_rwood</t>
  </si>
  <si>
    <t>c_rwood_f</t>
  </si>
  <si>
    <t>c_rwood_s</t>
  </si>
  <si>
    <t>c_rwood_r</t>
  </si>
  <si>
    <t>c_wood_r1000hr_f</t>
  </si>
  <si>
    <t>c_wood_r10khr_f</t>
  </si>
  <si>
    <t>c_wood_r+10khr_f</t>
  </si>
  <si>
    <t>c_wood_r1000hr_s</t>
  </si>
  <si>
    <t>c_wood_r10khr_s</t>
  </si>
  <si>
    <t>c_wood_r+10khr_s</t>
  </si>
  <si>
    <t>c_wood_r1000hr_r</t>
  </si>
  <si>
    <t>c_wood_r10khr_r</t>
  </si>
  <si>
    <t>c_wood_r+10khr_r</t>
  </si>
  <si>
    <t>PreWood</t>
  </si>
  <si>
    <t>ALL EQUATIONS ARE IN Mg/ha - REQUIRE THAT CONSUME CONVERT TO Mg/ha for inputs and outputs</t>
  </si>
  <si>
    <t>Combustion Phase</t>
  </si>
  <si>
    <t xml:space="preserve">Flaming </t>
  </si>
  <si>
    <t xml:space="preserve">Residual </t>
  </si>
  <si>
    <t>Litter</t>
  </si>
  <si>
    <t>Lichen</t>
  </si>
  <si>
    <t>Moss</t>
  </si>
  <si>
    <t>Southern Equation</t>
  </si>
  <si>
    <t>y =0.6918*PreLLM</t>
  </si>
  <si>
    <t>Preload</t>
  </si>
  <si>
    <t>SOUTHERN LLM</t>
  </si>
  <si>
    <t>LICHEN</t>
  </si>
  <si>
    <t>MOSS</t>
  </si>
  <si>
    <t>LLM</t>
  </si>
  <si>
    <t>c_litter_f</t>
  </si>
  <si>
    <t>c_lichen_f</t>
  </si>
  <si>
    <t>c_moss_f</t>
  </si>
  <si>
    <t>c_litter_s</t>
  </si>
  <si>
    <t>c_lichen_s</t>
  </si>
  <si>
    <t>c_moss_s</t>
  </si>
  <si>
    <t>c_litter_r</t>
  </si>
  <si>
    <t>c_lichen_r</t>
  </si>
  <si>
    <t>c_moss_r</t>
  </si>
  <si>
    <t>Western Equation</t>
  </si>
  <si>
    <t>y = 0.6804*PreLLM - 0.007*Duff FM</t>
  </si>
  <si>
    <t>Duff FM</t>
  </si>
  <si>
    <t>WESTERN LLM</t>
  </si>
  <si>
    <t>Boreal Equation</t>
  </si>
  <si>
    <t>y = 0.9794*PreLLM - 0.0281*Duff FM</t>
  </si>
  <si>
    <t xml:space="preserve">8/5/2016 confirmed this is the correct equation - no outliers </t>
  </si>
  <si>
    <t>tpa to Mg/ha conversion</t>
  </si>
  <si>
    <t>Duff allocations</t>
  </si>
  <si>
    <t>Upper duff</t>
  </si>
  <si>
    <t>0 - 288 tons/acre</t>
  </si>
  <si>
    <t>Percent upper duff</t>
  </si>
  <si>
    <t>Lower duff</t>
  </si>
  <si>
    <t>0 - 250  tons/acre</t>
  </si>
  <si>
    <t>Percent lower duff</t>
  </si>
  <si>
    <t>Duff</t>
  </si>
  <si>
    <t>0 - 412 tons/acre</t>
  </si>
  <si>
    <t>Basal accumulations</t>
  </si>
  <si>
    <t>Squirrel middens</t>
  </si>
  <si>
    <t xml:space="preserve">Duff </t>
  </si>
  <si>
    <t>y = 2.9711 + 0.0702PreDuff - 0.1715LitterFM</t>
  </si>
  <si>
    <t>LitterFM</t>
  </si>
  <si>
    <t>Note &gt; 20% Litter FM yields 0 duff consumption</t>
  </si>
  <si>
    <t>Simple linear model predicts only 7% duff consumption.</t>
  </si>
  <si>
    <t>SOUTHERN GROUND FUELS</t>
  </si>
  <si>
    <t>PreUDuff</t>
  </si>
  <si>
    <t>c_uduff_f</t>
  </si>
  <si>
    <t>c_uduff_s</t>
  </si>
  <si>
    <t>c_uduff_r</t>
  </si>
  <si>
    <t>y = 0.6456*PreDuff - 0.0969*DuffFM</t>
  </si>
  <si>
    <t>WESTERN GROUND FUELS</t>
  </si>
  <si>
    <r>
      <t>Table 7</t>
    </r>
    <r>
      <rPr>
        <sz val="12"/>
        <color rgb="FF000000"/>
        <rFont val="Calibri"/>
        <family val="2"/>
      </rPr>
      <t>: Proportion of stump load consumed by type and combustion phase.</t>
    </r>
  </si>
  <si>
    <t>Stump Subcategory</t>
  </si>
  <si>
    <t xml:space="preserve">PropCons </t>
  </si>
  <si>
    <t>Sound</t>
  </si>
  <si>
    <t>Rotten</t>
  </si>
  <si>
    <t>Lightered</t>
  </si>
  <si>
    <t>c_stump</t>
  </si>
  <si>
    <t>c_sound_stump_f</t>
  </si>
  <si>
    <t>c_sound_stump</t>
  </si>
  <si>
    <t>c_sound_stump_s</t>
  </si>
  <si>
    <t>c_sound_stump_r</t>
  </si>
  <si>
    <t>c_rotten_stump</t>
  </si>
  <si>
    <t>c_rotten_stump_f</t>
  </si>
  <si>
    <t>c_rotten_stump_s</t>
  </si>
  <si>
    <t>c_rotten_stump_r</t>
  </si>
  <si>
    <t>c_lightered_stump</t>
  </si>
  <si>
    <t>c_lightered_stump_f</t>
  </si>
  <si>
    <t>c_lightered_stump_s</t>
  </si>
  <si>
    <t>c_lightered_stump_r</t>
  </si>
  <si>
    <r>
      <t>Table 8</t>
    </r>
    <r>
      <rPr>
        <sz val="12"/>
        <color rgb="FF000000"/>
        <rFont val="Calibri"/>
        <family val="2"/>
      </rPr>
      <t>: Proportion of pile consumed by type and combustion phase.</t>
    </r>
  </si>
  <si>
    <t>Pile Subcategory</t>
  </si>
  <si>
    <t>Clean</t>
  </si>
  <si>
    <t>Dirty</t>
  </si>
  <si>
    <t>c_piles</t>
  </si>
  <si>
    <t>Percent consumed</t>
  </si>
  <si>
    <t>c_sound_pile</t>
  </si>
  <si>
    <t>c_sound_pile_f</t>
  </si>
  <si>
    <t>c_sound_pile_s</t>
  </si>
  <si>
    <t>c_sound_pile_r</t>
  </si>
  <si>
    <t>c_rotten_pile</t>
  </si>
  <si>
    <t>c_rotten_pile_f</t>
  </si>
  <si>
    <t>c_rotten_pile_s</t>
  </si>
  <si>
    <t>c_rotten_pile_r</t>
  </si>
  <si>
    <t>FWD_f</t>
  </si>
  <si>
    <t>FWD_s</t>
  </si>
  <si>
    <t>FWD_r</t>
  </si>
  <si>
    <t>FWD_c</t>
  </si>
  <si>
    <t>c_fwd</t>
  </si>
  <si>
    <t>PreFWD</t>
  </si>
  <si>
    <t>c_FWD</t>
  </si>
  <si>
    <t>c_FWD_f</t>
  </si>
  <si>
    <t>c_FWD_s</t>
  </si>
  <si>
    <t>c_FWD_r</t>
  </si>
  <si>
    <t>c_SLWD</t>
  </si>
  <si>
    <t>SLWD_f</t>
  </si>
  <si>
    <t>SLWD_s</t>
  </si>
  <si>
    <t>SLWD_r</t>
  </si>
  <si>
    <t>c_SLWD_f</t>
  </si>
  <si>
    <t>c_SLWD_s</t>
  </si>
  <si>
    <t>c_SLWD_r</t>
  </si>
  <si>
    <t>c_RLWD_f</t>
  </si>
  <si>
    <t>c_RLWD_s</t>
  </si>
  <si>
    <t>c_RLWD_r</t>
  </si>
  <si>
    <t>c_RLWD</t>
  </si>
  <si>
    <t>c_woody_f</t>
  </si>
  <si>
    <t>c_woody_s</t>
  </si>
  <si>
    <t>c_woody_r</t>
  </si>
  <si>
    <t>RLWD_f</t>
  </si>
  <si>
    <t>RLWD_s</t>
  </si>
  <si>
    <t>RLWD_r</t>
  </si>
  <si>
    <t>SOUTHERN WOOD TOTALS</t>
  </si>
  <si>
    <t>c_canopy_comp</t>
  </si>
  <si>
    <t>655_Q1</t>
  </si>
  <si>
    <t>655_Q2</t>
  </si>
  <si>
    <t>655_Q3</t>
  </si>
  <si>
    <t>655_FLM13</t>
  </si>
  <si>
    <t>682_Q1</t>
  </si>
  <si>
    <t>682_Q2</t>
  </si>
  <si>
    <t>682_Q3</t>
  </si>
  <si>
    <t>682_FB110</t>
  </si>
  <si>
    <t>682_FLM31</t>
  </si>
  <si>
    <t>655_FB266</t>
  </si>
  <si>
    <t>666_Q1</t>
  </si>
  <si>
    <t>666_Q2</t>
  </si>
  <si>
    <t>666_Q3</t>
  </si>
  <si>
    <t>666_FB129</t>
  </si>
  <si>
    <t>666_FLM13</t>
  </si>
  <si>
    <t>683_Q1</t>
  </si>
  <si>
    <t>683_Q2</t>
  </si>
  <si>
    <t>683_Q3</t>
  </si>
  <si>
    <t>683_FB279</t>
  </si>
  <si>
    <t>683_FLM101</t>
  </si>
  <si>
    <t>CWD source</t>
  </si>
  <si>
    <t>CWD</t>
  </si>
  <si>
    <t>CWD tpa</t>
  </si>
  <si>
    <t>631_Q1</t>
  </si>
  <si>
    <t>631_Q2</t>
  </si>
  <si>
    <t>631_Q3</t>
  </si>
  <si>
    <t>631_FB53</t>
  </si>
  <si>
    <t>631_FLM31</t>
  </si>
  <si>
    <t>625_Q1</t>
  </si>
  <si>
    <t>625_Q2</t>
  </si>
  <si>
    <t>625_Q3</t>
  </si>
  <si>
    <t>625_FB52</t>
  </si>
  <si>
    <t>625_FLM21</t>
  </si>
  <si>
    <t>Note: assumed 50% Rotten for all inputs</t>
  </si>
  <si>
    <t>CWD_F</t>
  </si>
  <si>
    <t>CWD_S</t>
  </si>
  <si>
    <t>CWD_R</t>
  </si>
  <si>
    <t>SE Hdwd</t>
  </si>
  <si>
    <t>W Pine</t>
  </si>
  <si>
    <t>PONDEROSA PINE</t>
  </si>
  <si>
    <t>Urbanski</t>
  </si>
  <si>
    <t>SE PINE</t>
  </si>
  <si>
    <t>Average EF</t>
  </si>
  <si>
    <t>STFS - PNW</t>
  </si>
  <si>
    <t>STFS - PSW</t>
  </si>
  <si>
    <t>14.40 (5.02)</t>
  </si>
  <si>
    <t>17.57 (5.13)</t>
  </si>
  <si>
    <t>33 (20)</t>
  </si>
  <si>
    <t>50 (16)</t>
  </si>
  <si>
    <t>SE Hardwood</t>
  </si>
  <si>
    <t>SD</t>
  </si>
  <si>
    <t>g/kg</t>
  </si>
  <si>
    <t>PM2.5 F</t>
  </si>
  <si>
    <t>PM2.5 S</t>
  </si>
  <si>
    <t>CWD Residual</t>
  </si>
  <si>
    <t>PM2.5 R</t>
  </si>
  <si>
    <t>kg/ha</t>
  </si>
  <si>
    <t>SE hardwood</t>
  </si>
  <si>
    <t>Peatland forest</t>
  </si>
  <si>
    <t>Pipo forest</t>
  </si>
  <si>
    <t>Mixed conifer</t>
  </si>
  <si>
    <t>SCWD PM25</t>
  </si>
  <si>
    <t>RCWD PM25</t>
  </si>
  <si>
    <t>TCWD PM2.5</t>
  </si>
  <si>
    <t>F PM25</t>
  </si>
  <si>
    <t>S PM25</t>
  </si>
  <si>
    <t>R PM25</t>
  </si>
  <si>
    <t>PM 25</t>
  </si>
  <si>
    <t>Source</t>
  </si>
  <si>
    <t>WF boreal</t>
  </si>
  <si>
    <t>ALL LITTER</t>
  </si>
  <si>
    <t>Western Equation (use for Boreal as well)</t>
  </si>
  <si>
    <t>PM25 Total</t>
  </si>
  <si>
    <t>Residual Duff</t>
  </si>
  <si>
    <t>Eastern hardwoods</t>
  </si>
  <si>
    <t>Western coniferous forests</t>
  </si>
  <si>
    <t>F TCWD</t>
  </si>
  <si>
    <t>S TCWD</t>
  </si>
  <si>
    <t>R TCWD</t>
  </si>
  <si>
    <t>PM2.5 (kg/ha)</t>
  </si>
  <si>
    <t>g to kg</t>
  </si>
  <si>
    <t>Final PM2.5 Duff (kg/ha)</t>
  </si>
  <si>
    <t>Conversion factor to PM25 in kg/ha</t>
  </si>
  <si>
    <t>tons/acre to kg/ha</t>
  </si>
  <si>
    <t>Avg</t>
  </si>
  <si>
    <t>Q1</t>
  </si>
  <si>
    <t>Q2</t>
  </si>
  <si>
    <t>Q3</t>
  </si>
  <si>
    <t>FB266</t>
  </si>
  <si>
    <t>FLM13</t>
  </si>
  <si>
    <t>FB110</t>
  </si>
  <si>
    <t>FLM31</t>
  </si>
  <si>
    <t>FB129</t>
  </si>
  <si>
    <t>FB279</t>
  </si>
  <si>
    <t>FLM101</t>
  </si>
  <si>
    <t>FB53</t>
  </si>
  <si>
    <t>FB52</t>
  </si>
  <si>
    <t>FLM21</t>
  </si>
  <si>
    <t>655: beech-maple-basswood</t>
  </si>
  <si>
    <t>682: yellow birch-sugar maple</t>
  </si>
  <si>
    <t>666: Eastern US floodplain forest</t>
  </si>
  <si>
    <t>683: peatland forest</t>
  </si>
  <si>
    <t>631: ponderosa pine forest</t>
  </si>
  <si>
    <t>625: Douglas-fir-ponderosa pine-lodgepole pine forest</t>
  </si>
  <si>
    <t>tons/acre</t>
  </si>
  <si>
    <t>655_Min</t>
  </si>
  <si>
    <t>655_Max</t>
  </si>
  <si>
    <t>682_Min</t>
  </si>
  <si>
    <t>682_Max</t>
  </si>
  <si>
    <t>666_Min</t>
  </si>
  <si>
    <t>666_Max</t>
  </si>
  <si>
    <t>683_Min</t>
  </si>
  <si>
    <t>683_Max</t>
  </si>
  <si>
    <t>631_Min</t>
  </si>
  <si>
    <t>631_Max</t>
  </si>
  <si>
    <t>625_Min</t>
  </si>
  <si>
    <t>625_Max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</si>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</sst>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00"/>
  </numFmts>
  <fonts count="28" x14ac:knownFonts="1">
    <font>
      <sz val="11"/>
      <color rgb="FF000000"/>
      <name val="Calibri"/>
      <family val="2"/>
      <charset val="1"/>
    </font>
    <font>
      <sz val="11"/>
      <color rgb="FF3F3F76"/>
      <name val="Calibri"/>
      <family val="2"/>
      <charset val="1"/>
    </font>
    <font>
      <i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  <charset val="1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1"/>
    </font>
    <font>
      <sz val="12"/>
      <color rgb="FF3F3F76"/>
      <name val="Calibri"/>
      <family val="2"/>
      <charset val="1"/>
    </font>
    <font>
      <u/>
      <sz val="12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b/>
      <u/>
      <sz val="11"/>
      <name val="Calibri"/>
      <family val="2"/>
      <charset val="1"/>
    </font>
    <font>
      <sz val="11"/>
      <name val="Calibri"/>
      <family val="2"/>
      <charset val="1"/>
      <scheme val="minor"/>
    </font>
    <font>
      <u/>
      <sz val="11"/>
      <name val="Calibri"/>
      <family val="2"/>
      <charset val="1"/>
    </font>
    <font>
      <i/>
      <sz val="11"/>
      <name val="Calibri"/>
      <family val="2"/>
      <charset val="1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C99"/>
        <bgColor rgb="FFD9D9D9"/>
      </patternFill>
    </fill>
    <fill>
      <patternFill patternType="solid">
        <fgColor rgb="FFF2F2F2"/>
        <bgColor rgb="FFFFFFFF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9" fillId="5" borderId="2" applyNumberFormat="0" applyAlignment="0" applyProtection="0"/>
    <xf numFmtId="0" fontId="1" fillId="3" borderId="2" applyProtection="0"/>
    <xf numFmtId="0" fontId="14" fillId="6" borderId="1" applyNumberFormat="0" applyFont="0" applyAlignment="0" applyProtection="0"/>
  </cellStyleXfs>
  <cellXfs count="149">
    <xf numFmtId="0" fontId="0" fillId="0" borderId="0" xfId="0"/>
    <xf numFmtId="0" fontId="0" fillId="0" borderId="3" xfId="0" applyBorder="1"/>
    <xf numFmtId="0" fontId="0" fillId="0" borderId="0" xfId="0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2" fontId="0" fillId="2" borderId="1" xfId="2" applyNumberFormat="1" applyFont="1" applyFill="1" applyBorder="1" applyAlignment="1" applyProtection="1"/>
    <xf numFmtId="0" fontId="0" fillId="2" borderId="1" xfId="2" applyFont="1" applyFill="1" applyBorder="1" applyAlignment="1" applyProtection="1"/>
    <xf numFmtId="0" fontId="1" fillId="3" borderId="2" xfId="2" applyAlignment="1" applyProtection="1"/>
    <xf numFmtId="2" fontId="1" fillId="3" borderId="2" xfId="2" applyNumberFormat="1" applyAlignment="1" applyProtection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5" fillId="0" borderId="0" xfId="0" applyFont="1" applyBorder="1" applyAlignment="1"/>
    <xf numFmtId="2" fontId="6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 applyAlignment="1"/>
    <xf numFmtId="0" fontId="0" fillId="2" borderId="1" xfId="2" applyFont="1" applyFill="1" applyBorder="1" applyAlignment="1" applyProtection="1">
      <alignment horizontal="right"/>
    </xf>
    <xf numFmtId="0" fontId="0" fillId="2" borderId="0" xfId="2" applyFont="1" applyFill="1" applyBorder="1" applyAlignment="1" applyProtection="1">
      <alignment horizontal="right"/>
    </xf>
    <xf numFmtId="2" fontId="1" fillId="3" borderId="2" xfId="2" applyNumberFormat="1" applyAlignment="1" applyProtection="1">
      <alignment horizontal="right"/>
    </xf>
    <xf numFmtId="2" fontId="0" fillId="0" borderId="0" xfId="0" applyNumberFormat="1" applyAlignment="1">
      <alignment horizontal="right"/>
    </xf>
    <xf numFmtId="2" fontId="0" fillId="2" borderId="1" xfId="2" applyNumberFormat="1" applyFont="1" applyFill="1" applyBorder="1" applyAlignment="1" applyProtection="1">
      <alignment horizontal="right"/>
    </xf>
    <xf numFmtId="2" fontId="0" fillId="0" borderId="0" xfId="0" applyNumberFormat="1" applyAlignment="1">
      <alignment horizontal="right"/>
    </xf>
    <xf numFmtId="0" fontId="7" fillId="0" borderId="0" xfId="0" applyFont="1" applyBorder="1" applyAlignment="1"/>
    <xf numFmtId="0" fontId="6" fillId="0" borderId="0" xfId="0" applyFont="1"/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right"/>
    </xf>
    <xf numFmtId="0" fontId="4" fillId="0" borderId="0" xfId="0" applyFont="1"/>
    <xf numFmtId="164" fontId="1" fillId="3" borderId="2" xfId="2" applyNumberFormat="1" applyAlignment="1" applyProtection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/>
    <xf numFmtId="2" fontId="0" fillId="0" borderId="0" xfId="0" applyNumberFormat="1" applyBorder="1"/>
    <xf numFmtId="0" fontId="0" fillId="0" borderId="0" xfId="0" applyBorder="1"/>
    <xf numFmtId="164" fontId="0" fillId="2" borderId="1" xfId="2" applyNumberFormat="1" applyFont="1" applyFill="1" applyBorder="1" applyAlignment="1" applyProtection="1"/>
    <xf numFmtId="165" fontId="0" fillId="2" borderId="1" xfId="2" applyNumberFormat="1" applyFont="1" applyFill="1" applyBorder="1" applyAlignment="1" applyProtection="1"/>
    <xf numFmtId="0" fontId="11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2" applyFont="1" applyFill="1" applyBorder="1" applyAlignment="1" applyProtection="1"/>
    <xf numFmtId="0" fontId="0" fillId="0" borderId="0" xfId="0" applyFill="1" applyBorder="1"/>
    <xf numFmtId="0" fontId="1" fillId="0" borderId="0" xfId="2" applyFill="1" applyBorder="1" applyAlignment="1" applyProtection="1"/>
    <xf numFmtId="0" fontId="12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2" fontId="0" fillId="0" borderId="0" xfId="2" applyNumberFormat="1" applyFont="1" applyFill="1" applyBorder="1" applyAlignment="1" applyProtection="1"/>
    <xf numFmtId="0" fontId="10" fillId="0" borderId="0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5" borderId="2" xfId="1" applyAlignment="1" applyProtection="1"/>
    <xf numFmtId="2" fontId="9" fillId="5" borderId="2" xfId="1" applyNumberFormat="1" applyAlignment="1" applyProtection="1"/>
    <xf numFmtId="2" fontId="9" fillId="5" borderId="2" xfId="1" applyNumberFormat="1"/>
    <xf numFmtId="0" fontId="9" fillId="5" borderId="2" xfId="1"/>
    <xf numFmtId="0" fontId="12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horizontal="center" vertical="center" wrapText="1"/>
    </xf>
    <xf numFmtId="0" fontId="0" fillId="0" borderId="5" xfId="0" applyBorder="1"/>
    <xf numFmtId="2" fontId="0" fillId="0" borderId="0" xfId="0" applyNumberFormat="1" applyFill="1" applyBorder="1"/>
    <xf numFmtId="164" fontId="9" fillId="5" borderId="2" xfId="1" applyNumberFormat="1" applyAlignment="1" applyProtection="1"/>
    <xf numFmtId="164" fontId="9" fillId="5" borderId="2" xfId="1" applyNumberFormat="1"/>
    <xf numFmtId="165" fontId="9" fillId="5" borderId="2" xfId="1" applyNumberFormat="1" applyAlignment="1" applyProtection="1"/>
    <xf numFmtId="0" fontId="15" fillId="0" borderId="0" xfId="0" applyFont="1"/>
    <xf numFmtId="0" fontId="16" fillId="0" borderId="0" xfId="0" applyFont="1"/>
    <xf numFmtId="0" fontId="6" fillId="4" borderId="0" xfId="0" applyFont="1" applyFill="1"/>
    <xf numFmtId="165" fontId="6" fillId="0" borderId="0" xfId="0" applyNumberFormat="1" applyFont="1"/>
    <xf numFmtId="0" fontId="6" fillId="2" borderId="1" xfId="2" applyFont="1" applyFill="1" applyBorder="1" applyAlignment="1" applyProtection="1"/>
    <xf numFmtId="0" fontId="17" fillId="3" borderId="2" xfId="2" applyFont="1" applyAlignment="1" applyProtection="1"/>
    <xf numFmtId="2" fontId="6" fillId="0" borderId="0" xfId="0" applyNumberFormat="1" applyFont="1"/>
    <xf numFmtId="2" fontId="6" fillId="4" borderId="0" xfId="0" applyNumberFormat="1" applyFont="1" applyFill="1"/>
    <xf numFmtId="166" fontId="6" fillId="0" borderId="0" xfId="0" applyNumberFormat="1" applyFont="1"/>
    <xf numFmtId="2" fontId="6" fillId="2" borderId="1" xfId="2" applyNumberFormat="1" applyFont="1" applyFill="1" applyBorder="1" applyAlignment="1" applyProtection="1"/>
    <xf numFmtId="0" fontId="6" fillId="0" borderId="3" xfId="0" applyFont="1" applyBorder="1"/>
    <xf numFmtId="0" fontId="18" fillId="0" borderId="0" xfId="0" applyFont="1"/>
    <xf numFmtId="0" fontId="6" fillId="0" borderId="4" xfId="0" applyFont="1" applyBorder="1"/>
    <xf numFmtId="166" fontId="6" fillId="0" borderId="4" xfId="0" applyNumberFormat="1" applyFont="1" applyBorder="1"/>
    <xf numFmtId="2" fontId="6" fillId="0" borderId="0" xfId="0" applyNumberFormat="1" applyFont="1" applyBorder="1"/>
    <xf numFmtId="0" fontId="6" fillId="0" borderId="0" xfId="0" applyFont="1" applyBorder="1"/>
    <xf numFmtId="16" fontId="6" fillId="0" borderId="0" xfId="0" applyNumberFormat="1" applyFont="1" applyBorder="1"/>
    <xf numFmtId="0" fontId="6" fillId="0" borderId="0" xfId="0" applyFont="1" applyAlignment="1">
      <alignment horizontal="right"/>
    </xf>
    <xf numFmtId="2" fontId="7" fillId="2" borderId="1" xfId="2" applyNumberFormat="1" applyFont="1" applyFill="1" applyBorder="1" applyAlignment="1" applyProtection="1"/>
    <xf numFmtId="0" fontId="0" fillId="6" borderId="1" xfId="3" applyFont="1"/>
    <xf numFmtId="166" fontId="9" fillId="5" borderId="2" xfId="1" applyNumberFormat="1"/>
    <xf numFmtId="0" fontId="11" fillId="0" borderId="0" xfId="0" applyFont="1"/>
    <xf numFmtId="2" fontId="8" fillId="0" borderId="1" xfId="2" applyNumberFormat="1" applyFont="1" applyFill="1" applyBorder="1" applyAlignment="1" applyProtection="1"/>
    <xf numFmtId="0" fontId="20" fillId="0" borderId="0" xfId="0" applyFont="1" applyFill="1"/>
    <xf numFmtId="0" fontId="8" fillId="0" borderId="0" xfId="0" applyFont="1" applyFill="1"/>
    <xf numFmtId="0" fontId="21" fillId="0" borderId="0" xfId="0" applyFont="1" applyFill="1"/>
    <xf numFmtId="165" fontId="8" fillId="0" borderId="0" xfId="0" applyNumberFormat="1" applyFont="1" applyFill="1"/>
    <xf numFmtId="0" fontId="8" fillId="0" borderId="1" xfId="2" applyFont="1" applyFill="1" applyBorder="1" applyAlignment="1" applyProtection="1"/>
    <xf numFmtId="0" fontId="22" fillId="0" borderId="0" xfId="1" applyFont="1" applyFill="1" applyBorder="1"/>
    <xf numFmtId="2" fontId="22" fillId="0" borderId="0" xfId="1" applyNumberFormat="1" applyFont="1" applyFill="1" applyBorder="1"/>
    <xf numFmtId="2" fontId="22" fillId="0" borderId="9" xfId="1" applyNumberFormat="1" applyFont="1" applyFill="1" applyBorder="1" applyAlignment="1" applyProtection="1"/>
    <xf numFmtId="2" fontId="22" fillId="0" borderId="2" xfId="1" applyNumberFormat="1" applyFont="1" applyFill="1" applyAlignment="1" applyProtection="1"/>
    <xf numFmtId="2" fontId="22" fillId="0" borderId="2" xfId="1" applyNumberFormat="1" applyFont="1" applyFill="1"/>
    <xf numFmtId="0" fontId="8" fillId="0" borderId="0" xfId="0" applyFont="1" applyFill="1" applyBorder="1"/>
    <xf numFmtId="2" fontId="8" fillId="0" borderId="0" xfId="0" applyNumberFormat="1" applyFont="1" applyFill="1" applyBorder="1"/>
    <xf numFmtId="2" fontId="8" fillId="0" borderId="0" xfId="0" applyNumberFormat="1" applyFont="1" applyFill="1"/>
    <xf numFmtId="0" fontId="8" fillId="0" borderId="3" xfId="0" applyFont="1" applyFill="1" applyBorder="1"/>
    <xf numFmtId="0" fontId="23" fillId="0" borderId="0" xfId="0" applyFont="1" applyFill="1"/>
    <xf numFmtId="0" fontId="8" fillId="0" borderId="4" xfId="0" applyFont="1" applyFill="1" applyBorder="1"/>
    <xf numFmtId="166" fontId="8" fillId="0" borderId="0" xfId="0" applyNumberFormat="1" applyFont="1" applyFill="1"/>
    <xf numFmtId="166" fontId="8" fillId="0" borderId="4" xfId="0" applyNumberFormat="1" applyFont="1" applyFill="1" applyBorder="1"/>
    <xf numFmtId="16" fontId="8" fillId="0" borderId="0" xfId="0" applyNumberFormat="1" applyFont="1" applyFill="1" applyBorder="1"/>
    <xf numFmtId="0" fontId="8" fillId="0" borderId="0" xfId="0" applyFont="1" applyFill="1" applyAlignment="1">
      <alignment horizontal="right"/>
    </xf>
    <xf numFmtId="0" fontId="22" fillId="0" borderId="2" xfId="1" applyFont="1" applyFill="1"/>
    <xf numFmtId="0" fontId="8" fillId="7" borderId="0" xfId="0" applyFont="1" applyFill="1"/>
    <xf numFmtId="0" fontId="19" fillId="0" borderId="0" xfId="0" applyFont="1"/>
    <xf numFmtId="0" fontId="19" fillId="6" borderId="3" xfId="3" applyFont="1" applyBorder="1"/>
    <xf numFmtId="0" fontId="19" fillId="8" borderId="3" xfId="0" applyFont="1" applyFill="1" applyBorder="1"/>
    <xf numFmtId="0" fontId="0" fillId="8" borderId="3" xfId="0" applyFill="1" applyBorder="1"/>
    <xf numFmtId="1" fontId="8" fillId="0" borderId="0" xfId="0" applyNumberFormat="1" applyFont="1" applyFill="1"/>
    <xf numFmtId="0" fontId="20" fillId="0" borderId="0" xfId="0" applyFont="1" applyFill="1" applyBorder="1"/>
    <xf numFmtId="0" fontId="24" fillId="0" borderId="0" xfId="0" applyFont="1" applyFill="1" applyBorder="1"/>
    <xf numFmtId="0" fontId="8" fillId="0" borderId="0" xfId="0" applyFont="1" applyFill="1" applyBorder="1" applyAlignment="1">
      <alignment horizontal="right"/>
    </xf>
    <xf numFmtId="0" fontId="8" fillId="0" borderId="0" xfId="2" applyFont="1" applyFill="1" applyBorder="1" applyAlignment="1" applyProtection="1"/>
    <xf numFmtId="164" fontId="8" fillId="0" borderId="0" xfId="2" applyNumberFormat="1" applyFont="1" applyFill="1" applyBorder="1" applyAlignment="1" applyProtection="1"/>
    <xf numFmtId="2" fontId="8" fillId="0" borderId="0" xfId="2" applyNumberFormat="1" applyFont="1" applyFill="1" applyBorder="1" applyAlignment="1" applyProtection="1"/>
    <xf numFmtId="164" fontId="8" fillId="0" borderId="0" xfId="0" applyNumberFormat="1" applyFont="1" applyFill="1" applyBorder="1"/>
    <xf numFmtId="0" fontId="23" fillId="0" borderId="0" xfId="0" applyFont="1" applyFill="1" applyBorder="1"/>
    <xf numFmtId="0" fontId="20" fillId="0" borderId="0" xfId="0" applyFont="1" applyFill="1" applyBorder="1" applyAlignment="1">
      <alignment horizontal="right"/>
    </xf>
    <xf numFmtId="1" fontId="8" fillId="0" borderId="0" xfId="2" applyNumberFormat="1" applyFont="1" applyFill="1" applyBorder="1" applyAlignment="1" applyProtection="1"/>
    <xf numFmtId="0" fontId="25" fillId="0" borderId="0" xfId="0" applyFont="1" applyFill="1" applyBorder="1"/>
    <xf numFmtId="0" fontId="25" fillId="0" borderId="0" xfId="2" applyFont="1" applyFill="1" applyBorder="1" applyAlignment="1" applyProtection="1"/>
    <xf numFmtId="1" fontId="0" fillId="0" borderId="0" xfId="0" applyNumberFormat="1"/>
    <xf numFmtId="0" fontId="8" fillId="9" borderId="0" xfId="0" applyFont="1" applyFill="1"/>
    <xf numFmtId="1" fontId="0" fillId="9" borderId="0" xfId="0" applyNumberFormat="1" applyFill="1"/>
    <xf numFmtId="2" fontId="8" fillId="9" borderId="0" xfId="0" applyNumberFormat="1" applyFont="1" applyFill="1"/>
    <xf numFmtId="2" fontId="8" fillId="9" borderId="0" xfId="0" applyNumberFormat="1" applyFont="1" applyFill="1" applyBorder="1"/>
    <xf numFmtId="2" fontId="25" fillId="0" borderId="0" xfId="0" applyNumberFormat="1" applyFont="1" applyFill="1" applyBorder="1"/>
    <xf numFmtId="0" fontId="25" fillId="9" borderId="0" xfId="0" applyFont="1" applyFill="1"/>
    <xf numFmtId="0" fontId="25" fillId="0" borderId="0" xfId="0" applyFont="1" applyFill="1"/>
    <xf numFmtId="2" fontId="25" fillId="9" borderId="0" xfId="0" applyNumberFormat="1" applyFont="1" applyFill="1" applyBorder="1"/>
    <xf numFmtId="0" fontId="8" fillId="0" borderId="5" xfId="0" applyFont="1" applyFill="1" applyBorder="1"/>
    <xf numFmtId="0" fontId="26" fillId="6" borderId="1" xfId="3" applyFont="1"/>
    <xf numFmtId="0" fontId="27" fillId="6" borderId="1" xfId="3" applyFont="1"/>
    <xf numFmtId="164" fontId="8" fillId="0" borderId="0" xfId="0" applyNumberFormat="1" applyFont="1" applyFill="1"/>
    <xf numFmtId="0" fontId="19" fillId="0" borderId="0" xfId="0" applyFont="1" applyFill="1"/>
    <xf numFmtId="0" fontId="19" fillId="0" borderId="3" xfId="3" applyFont="1" applyFill="1" applyBorder="1"/>
    <xf numFmtId="0" fontId="19" fillId="0" borderId="3" xfId="0" applyFont="1" applyFill="1" applyBorder="1"/>
    <xf numFmtId="0" fontId="0" fillId="0" borderId="1" xfId="3" applyFont="1" applyFill="1"/>
    <xf numFmtId="0" fontId="0" fillId="0" borderId="3" xfId="0" applyFill="1" applyBorder="1"/>
    <xf numFmtId="0" fontId="0" fillId="0" borderId="0" xfId="0" applyFill="1"/>
    <xf numFmtId="0" fontId="11" fillId="0" borderId="0" xfId="0" applyFont="1" applyFill="1"/>
    <xf numFmtId="1" fontId="11" fillId="0" borderId="0" xfId="0" applyNumberFormat="1" applyFont="1" applyFill="1"/>
    <xf numFmtId="1" fontId="0" fillId="0" borderId="0" xfId="0" applyNumberFormat="1" applyFill="1"/>
    <xf numFmtId="46" fontId="0" fillId="0" borderId="0" xfId="0" applyNumberFormat="1"/>
    <xf numFmtId="0" fontId="0" fillId="0" borderId="0" xfId="0" applyFill="1" applyAlignment="1">
      <alignment horizontal="right"/>
    </xf>
    <xf numFmtId="0" fontId="0" fillId="9" borderId="0" xfId="0" applyFill="1"/>
  </cellXfs>
  <cellStyles count="4">
    <cellStyle name="Explanatory Text" xfId="2" builtinId="53" customBuiltin="1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5B9BD5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B2B2B2"/>
      <rgbColor rgb="FF003366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Shrub!$Q$39</c:f>
              <c:strCache>
                <c:ptCount val="1"/>
                <c:pt idx="0">
                  <c:v>c_shrub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Shrub!$J$40:$J$60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Shrub!$Q$40:$Q$60</c:f>
              <c:numCache>
                <c:formatCode>0.00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2.6731737800180491</c:v>
                </c:pt>
                <c:pt idx="5">
                  <c:v>3.2598985915850425</c:v>
                </c:pt>
                <c:pt idx="6">
                  <c:v>3.9047874955997481</c:v>
                </c:pt>
                <c:pt idx="7">
                  <c:v>4.6078404920621674</c:v>
                </c:pt>
                <c:pt idx="8">
                  <c:v>5.3690575809722976</c:v>
                </c:pt>
                <c:pt idx="9">
                  <c:v>6.1884387623301382</c:v>
                </c:pt>
                <c:pt idx="10">
                  <c:v>7.0659840361356938</c:v>
                </c:pt>
                <c:pt idx="11">
                  <c:v>8.0016934023889608</c:v>
                </c:pt>
                <c:pt idx="12">
                  <c:v>8.9955668610899409</c:v>
                </c:pt>
                <c:pt idx="13">
                  <c:v>10.047604412238632</c:v>
                </c:pt>
                <c:pt idx="14">
                  <c:v>11.157806055835035</c:v>
                </c:pt>
                <c:pt idx="15">
                  <c:v>12.326171791879155</c:v>
                </c:pt>
                <c:pt idx="16">
                  <c:v>13.552701620370984</c:v>
                </c:pt>
                <c:pt idx="17">
                  <c:v>14.837395541310524</c:v>
                </c:pt>
                <c:pt idx="18">
                  <c:v>16.180253554697781</c:v>
                </c:pt>
                <c:pt idx="19">
                  <c:v>17.581275660532743</c:v>
                </c:pt>
                <c:pt idx="2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5-4BD4-8312-ADE56AD67F45}"/>
            </c:ext>
          </c:extLst>
        </c:ser>
        <c:ser>
          <c:idx val="1"/>
          <c:order val="1"/>
          <c:tx>
            <c:strRef>
              <c:f>Shrub!$R$39</c:f>
              <c:strCache>
                <c:ptCount val="1"/>
                <c:pt idx="0">
                  <c:v>RevPropCons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Shrub!$J$40:$J$60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Shrub!$R$40:$R$60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0.89105792667268302</c:v>
                </c:pt>
                <c:pt idx="5">
                  <c:v>0.81497464789626062</c:v>
                </c:pt>
                <c:pt idx="6">
                  <c:v>0.78095749911994961</c:v>
                </c:pt>
                <c:pt idx="7">
                  <c:v>0.76797341534369457</c:v>
                </c:pt>
                <c:pt idx="8">
                  <c:v>0.7670082258531854</c:v>
                </c:pt>
                <c:pt idx="9">
                  <c:v>0.77355484529126728</c:v>
                </c:pt>
                <c:pt idx="10">
                  <c:v>0.78510933734841037</c:v>
                </c:pt>
                <c:pt idx="11">
                  <c:v>0.80016934023889608</c:v>
                </c:pt>
                <c:pt idx="12">
                  <c:v>0.81777880555363103</c:v>
                </c:pt>
                <c:pt idx="13">
                  <c:v>0.83730036768655269</c:v>
                </c:pt>
                <c:pt idx="14">
                  <c:v>0.85829277352577193</c:v>
                </c:pt>
                <c:pt idx="15">
                  <c:v>0.88044084227708252</c:v>
                </c:pt>
                <c:pt idx="16">
                  <c:v>0.90351344135806555</c:v>
                </c:pt>
                <c:pt idx="17">
                  <c:v>0.92733722133190777</c:v>
                </c:pt>
                <c:pt idx="18">
                  <c:v>0.95177962086457535</c:v>
                </c:pt>
                <c:pt idx="19">
                  <c:v>0.97673753669626351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5-4BD4-8312-ADE56AD6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2320"/>
        <c:axId val="544396632"/>
      </c:scatterChart>
      <c:valAx>
        <c:axId val="5443923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44396632"/>
        <c:crosses val="autoZero"/>
        <c:crossBetween val="midCat"/>
      </c:valAx>
      <c:valAx>
        <c:axId val="5443966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4439232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Shrub!$Q$7</c:f>
              <c:strCache>
                <c:ptCount val="1"/>
                <c:pt idx="0">
                  <c:v>c_shrub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Shrub!$J$8:$J$28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Shrub!$Q$8:$Q$28</c:f>
              <c:numCache>
                <c:formatCode>0.00</c:formatCode>
                <c:ptCount val="21"/>
                <c:pt idx="0">
                  <c:v>0</c:v>
                </c:pt>
                <c:pt idx="1">
                  <c:v>0.4094678497599647</c:v>
                </c:pt>
                <c:pt idx="2">
                  <c:v>0.76669362289971199</c:v>
                </c:pt>
                <c:pt idx="3">
                  <c:v>1.4355684133434963</c:v>
                </c:pt>
                <c:pt idx="4">
                  <c:v>2.0719004004658421</c:v>
                </c:pt>
                <c:pt idx="5">
                  <c:v>2.6879794064220817</c:v>
                </c:pt>
                <c:pt idx="6">
                  <c:v>3.2894236297839874</c:v>
                </c:pt>
                <c:pt idx="7">
                  <c:v>3.8794567760368182</c:v>
                </c:pt>
                <c:pt idx="8">
                  <c:v>4.4601664583388727</c:v>
                </c:pt>
                <c:pt idx="9">
                  <c:v>5.03301216590671</c:v>
                </c:pt>
                <c:pt idx="10">
                  <c:v>5.5990700081928795</c:v>
                </c:pt>
                <c:pt idx="11">
                  <c:v>6.1591651736501998</c:v>
                </c:pt>
                <c:pt idx="12">
                  <c:v>6.7139498315026804</c:v>
                </c:pt>
                <c:pt idx="13">
                  <c:v>7.2639519128207706</c:v>
                </c:pt>
                <c:pt idx="14">
                  <c:v>7.8096071955270965</c:v>
                </c:pt>
                <c:pt idx="15">
                  <c:v>8.3512812609932841</c:v>
                </c:pt>
                <c:pt idx="16">
                  <c:v>8.8892850185382866</c:v>
                </c:pt>
                <c:pt idx="17">
                  <c:v>9.4238859872378438</c:v>
                </c:pt>
                <c:pt idx="18">
                  <c:v>9.9553166882525179</c:v>
                </c:pt>
                <c:pt idx="19">
                  <c:v>10.483781014717016</c:v>
                </c:pt>
                <c:pt idx="20">
                  <c:v>11.009459152165011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9-4523-96FC-53E15DC6D6AC}"/>
            </c:ext>
          </c:extLst>
        </c:ser>
        <c:ser>
          <c:idx val="1"/>
          <c:order val="1"/>
          <c:tx>
            <c:strRef>
              <c:f>Shrub!$R$7</c:f>
              <c:strCache>
                <c:ptCount val="1"/>
                <c:pt idx="0">
                  <c:v>RevPropCons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Shrub!$J$8:$J$28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Shrub!$R$8:$R$28</c:f>
              <c:numCache>
                <c:formatCode>0.00</c:formatCode>
                <c:ptCount val="21"/>
                <c:pt idx="0">
                  <c:v>0</c:v>
                </c:pt>
                <c:pt idx="1">
                  <c:v>0.81893569951992939</c:v>
                </c:pt>
                <c:pt idx="2">
                  <c:v>0.76669362289971199</c:v>
                </c:pt>
                <c:pt idx="3">
                  <c:v>0.71778420667174814</c:v>
                </c:pt>
                <c:pt idx="4">
                  <c:v>0.69063346682194737</c:v>
                </c:pt>
                <c:pt idx="5">
                  <c:v>0.67199485160552042</c:v>
                </c:pt>
                <c:pt idx="6">
                  <c:v>0.65788472595679748</c:v>
                </c:pt>
                <c:pt idx="7">
                  <c:v>0.64657612933946973</c:v>
                </c:pt>
                <c:pt idx="8">
                  <c:v>0.6371666369055532</c:v>
                </c:pt>
                <c:pt idx="9">
                  <c:v>0.62912652073833875</c:v>
                </c:pt>
                <c:pt idx="10">
                  <c:v>0.62211888979920882</c:v>
                </c:pt>
                <c:pt idx="11">
                  <c:v>0.61591651736501996</c:v>
                </c:pt>
                <c:pt idx="12">
                  <c:v>0.61035907559115277</c:v>
                </c:pt>
                <c:pt idx="13">
                  <c:v>0.60532932606839751</c:v>
                </c:pt>
                <c:pt idx="14">
                  <c:v>0.60073901504054583</c:v>
                </c:pt>
                <c:pt idx="15">
                  <c:v>0.59652009007094886</c:v>
                </c:pt>
                <c:pt idx="16">
                  <c:v>0.59261900123588573</c:v>
                </c:pt>
                <c:pt idx="17">
                  <c:v>0.58899287420236524</c:v>
                </c:pt>
                <c:pt idx="18">
                  <c:v>0.58560686401485396</c:v>
                </c:pt>
                <c:pt idx="19">
                  <c:v>0.58243227859538971</c:v>
                </c:pt>
                <c:pt idx="20">
                  <c:v>0.57944521853500053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9-4523-96FC-53E15DC6D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9376"/>
        <c:axId val="544399768"/>
      </c:scatterChart>
      <c:valAx>
        <c:axId val="5443993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44399768"/>
        <c:crosses val="autoZero"/>
        <c:crossBetween val="midCat"/>
      </c:valAx>
      <c:valAx>
        <c:axId val="5443997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443993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22560138698264E-2"/>
          <c:y val="8.069756932557344E-2"/>
          <c:w val="0.90449866358448316"/>
          <c:h val="0.66481643272851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EFs!$Q$8</c:f>
              <c:strCache>
                <c:ptCount val="1"/>
                <c:pt idx="0">
                  <c:v>CWD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28-4620-B157-505E280C862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28-4620-B157-505E280C862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728-4620-B157-505E280C862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728-4620-B157-505E280C862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728-4620-B157-505E280C862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728-4620-B157-505E280C862B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728-4620-B157-505E280C862B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728-4620-B157-505E280C862B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728-4620-B157-505E280C862B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728-4620-B157-505E280C862B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728-4620-B157-505E280C862B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728-4620-B157-505E280C862B}"/>
              </c:ext>
            </c:extLst>
          </c:dPt>
          <c:cat>
            <c:strRef>
              <c:f>EFs!$P$9:$P$55</c:f>
              <c:strCache>
                <c:ptCount val="4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Min</c:v>
                </c:pt>
                <c:pt idx="4">
                  <c:v>Max</c:v>
                </c:pt>
                <c:pt idx="5">
                  <c:v>FB266</c:v>
                </c:pt>
                <c:pt idx="6">
                  <c:v>FLM13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Min</c:v>
                </c:pt>
                <c:pt idx="12">
                  <c:v>Max</c:v>
                </c:pt>
                <c:pt idx="13">
                  <c:v>FB110</c:v>
                </c:pt>
                <c:pt idx="14">
                  <c:v>FLM31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Min</c:v>
                </c:pt>
                <c:pt idx="20">
                  <c:v>Max</c:v>
                </c:pt>
                <c:pt idx="21">
                  <c:v>FB129</c:v>
                </c:pt>
                <c:pt idx="22">
                  <c:v>FLM13</c:v>
                </c:pt>
                <c:pt idx="24">
                  <c:v>Q1</c:v>
                </c:pt>
                <c:pt idx="25">
                  <c:v>Q2</c:v>
                </c:pt>
                <c:pt idx="26">
                  <c:v>Q3</c:v>
                </c:pt>
                <c:pt idx="27">
                  <c:v>Min</c:v>
                </c:pt>
                <c:pt idx="28">
                  <c:v>Max</c:v>
                </c:pt>
                <c:pt idx="29">
                  <c:v>FB279</c:v>
                </c:pt>
                <c:pt idx="30">
                  <c:v>FLM101</c:v>
                </c:pt>
                <c:pt idx="32">
                  <c:v>Q1</c:v>
                </c:pt>
                <c:pt idx="33">
                  <c:v>Q2</c:v>
                </c:pt>
                <c:pt idx="34">
                  <c:v>Q3</c:v>
                </c:pt>
                <c:pt idx="35">
                  <c:v>Min</c:v>
                </c:pt>
                <c:pt idx="36">
                  <c:v>Max</c:v>
                </c:pt>
                <c:pt idx="37">
                  <c:v>FB53</c:v>
                </c:pt>
                <c:pt idx="38">
                  <c:v>FLM31</c:v>
                </c:pt>
                <c:pt idx="40">
                  <c:v>Q1</c:v>
                </c:pt>
                <c:pt idx="41">
                  <c:v>Q2</c:v>
                </c:pt>
                <c:pt idx="42">
                  <c:v>Q3</c:v>
                </c:pt>
                <c:pt idx="43">
                  <c:v>Min</c:v>
                </c:pt>
                <c:pt idx="44">
                  <c:v>Max</c:v>
                </c:pt>
                <c:pt idx="45">
                  <c:v>FB52</c:v>
                </c:pt>
                <c:pt idx="46">
                  <c:v>FLM21</c:v>
                </c:pt>
              </c:strCache>
            </c:strRef>
          </c:cat>
          <c:val>
            <c:numRef>
              <c:f>EFs!$Q$9:$Q$55</c:f>
              <c:numCache>
                <c:formatCode>0</c:formatCode>
                <c:ptCount val="47"/>
                <c:pt idx="0">
                  <c:v>245.30002985268197</c:v>
                </c:pt>
                <c:pt idx="1">
                  <c:v>419.02122909112961</c:v>
                </c:pt>
                <c:pt idx="2">
                  <c:v>698.62314127304739</c:v>
                </c:pt>
                <c:pt idx="3">
                  <c:v>12.114817800887558</c:v>
                </c:pt>
                <c:pt idx="4">
                  <c:v>2103.8468583900776</c:v>
                </c:pt>
                <c:pt idx="5">
                  <c:v>442.92612539981269</c:v>
                </c:pt>
                <c:pt idx="6">
                  <c:v>223.27308839652275</c:v>
                </c:pt>
                <c:pt idx="8">
                  <c:v>299.06987439934505</c:v>
                </c:pt>
                <c:pt idx="9">
                  <c:v>465.12352911501824</c:v>
                </c:pt>
                <c:pt idx="10">
                  <c:v>722.10116443336096</c:v>
                </c:pt>
                <c:pt idx="11">
                  <c:v>14.517756868832198</c:v>
                </c:pt>
                <c:pt idx="12">
                  <c:v>3669.9163778126767</c:v>
                </c:pt>
                <c:pt idx="13">
                  <c:v>468.53851430197312</c:v>
                </c:pt>
                <c:pt idx="14">
                  <c:v>152.18614096982714</c:v>
                </c:pt>
                <c:pt idx="16">
                  <c:v>189.23145160064036</c:v>
                </c:pt>
                <c:pt idx="17">
                  <c:v>348.58715961018845</c:v>
                </c:pt>
                <c:pt idx="18">
                  <c:v>646.11774402361857</c:v>
                </c:pt>
                <c:pt idx="19">
                  <c:v>10.913348266915238</c:v>
                </c:pt>
                <c:pt idx="20">
                  <c:v>7309.5649027541804</c:v>
                </c:pt>
                <c:pt idx="21">
                  <c:v>319.13291237270397</c:v>
                </c:pt>
                <c:pt idx="22">
                  <c:v>223.27308839652275</c:v>
                </c:pt>
                <c:pt idx="24">
                  <c:v>129.71280931966928</c:v>
                </c:pt>
                <c:pt idx="25">
                  <c:v>270.7777014000817</c:v>
                </c:pt>
                <c:pt idx="26">
                  <c:v>388.29420090395956</c:v>
                </c:pt>
                <c:pt idx="27">
                  <c:v>19.498231209835637</c:v>
                </c:pt>
                <c:pt idx="28">
                  <c:v>1387.1844466869222</c:v>
                </c:pt>
                <c:pt idx="29">
                  <c:v>426.37217281024414</c:v>
                </c:pt>
                <c:pt idx="30">
                  <c:v>133.01759427048887</c:v>
                </c:pt>
                <c:pt idx="32">
                  <c:v>248.45613166191492</c:v>
                </c:pt>
                <c:pt idx="33">
                  <c:v>457.55671876797709</c:v>
                </c:pt>
                <c:pt idx="34">
                  <c:v>706.3496490084982</c:v>
                </c:pt>
                <c:pt idx="35">
                  <c:v>10.162213723770268</c:v>
                </c:pt>
                <c:pt idx="36">
                  <c:v>17670.296817131413</c:v>
                </c:pt>
                <c:pt idx="37">
                  <c:v>639.74011883683806</c:v>
                </c:pt>
                <c:pt idx="38">
                  <c:v>125.58182813114476</c:v>
                </c:pt>
                <c:pt idx="40">
                  <c:v>378.44644954888605</c:v>
                </c:pt>
                <c:pt idx="41">
                  <c:v>695.54404318225511</c:v>
                </c:pt>
                <c:pt idx="42">
                  <c:v>1333.6783309910229</c:v>
                </c:pt>
                <c:pt idx="43">
                  <c:v>12.94468244838216</c:v>
                </c:pt>
                <c:pt idx="44">
                  <c:v>13028.821821292793</c:v>
                </c:pt>
                <c:pt idx="45">
                  <c:v>291.78623762423865</c:v>
                </c:pt>
                <c:pt idx="46">
                  <c:v>77.662446344260587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728-4620-B157-505E280C8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3"/>
        <c:axId val="597593416"/>
        <c:axId val="597598992"/>
      </c:barChart>
      <c:catAx>
        <c:axId val="59759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98992"/>
        <c:crosses val="autoZero"/>
        <c:auto val="1"/>
        <c:lblAlgn val="ctr"/>
        <c:lblOffset val="100"/>
        <c:noMultiLvlLbl val="0"/>
      </c:catAx>
      <c:valAx>
        <c:axId val="5975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</a:t>
                </a:r>
                <a:r>
                  <a:rPr lang="en-US" baseline="-25000"/>
                  <a:t>2.5</a:t>
                </a:r>
                <a:r>
                  <a:rPr lang="en-US"/>
                  <a:t> kg/ha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93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22560138698264E-2"/>
          <c:y val="4.9393221499486474E-2"/>
          <c:w val="0.90449866358448316"/>
          <c:h val="0.69612078055460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EFs!$S$8</c:f>
              <c:strCache>
                <c:ptCount val="1"/>
                <c:pt idx="0">
                  <c:v>Litter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29D-4660-9AA2-65F254A0FA0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129D-4660-9AA2-65F254A0FA0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29D-4660-9AA2-65F254A0FA0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29D-4660-9AA2-65F254A0FA0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29D-4660-9AA2-65F254A0FA0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129D-4660-9AA2-65F254A0FA05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29D-4660-9AA2-65F254A0FA0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29D-4660-9AA2-65F254A0FA05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129D-4660-9AA2-65F254A0FA05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129D-4660-9AA2-65F254A0FA05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29D-4660-9AA2-65F254A0FA05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29D-4660-9AA2-65F254A0FA05}"/>
              </c:ext>
            </c:extLst>
          </c:dPt>
          <c:cat>
            <c:strRef>
              <c:f>EFs!$R$9:$R$55</c:f>
              <c:strCache>
                <c:ptCount val="4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Min</c:v>
                </c:pt>
                <c:pt idx="4">
                  <c:v>Max</c:v>
                </c:pt>
                <c:pt idx="5">
                  <c:v>FB266</c:v>
                </c:pt>
                <c:pt idx="6">
                  <c:v>FLM13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Min</c:v>
                </c:pt>
                <c:pt idx="12">
                  <c:v>Max</c:v>
                </c:pt>
                <c:pt idx="13">
                  <c:v>FB110</c:v>
                </c:pt>
                <c:pt idx="14">
                  <c:v>FLM31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Min</c:v>
                </c:pt>
                <c:pt idx="20">
                  <c:v>Max</c:v>
                </c:pt>
                <c:pt idx="21">
                  <c:v>FB129</c:v>
                </c:pt>
                <c:pt idx="22">
                  <c:v>FLM13</c:v>
                </c:pt>
                <c:pt idx="24">
                  <c:v>Q1</c:v>
                </c:pt>
                <c:pt idx="25">
                  <c:v>Q2</c:v>
                </c:pt>
                <c:pt idx="26">
                  <c:v>Q3</c:v>
                </c:pt>
                <c:pt idx="27">
                  <c:v>Min</c:v>
                </c:pt>
                <c:pt idx="28">
                  <c:v>Max</c:v>
                </c:pt>
                <c:pt idx="29">
                  <c:v>FB279</c:v>
                </c:pt>
                <c:pt idx="30">
                  <c:v>FLM101</c:v>
                </c:pt>
                <c:pt idx="32">
                  <c:v>Q1</c:v>
                </c:pt>
                <c:pt idx="33">
                  <c:v>Q2</c:v>
                </c:pt>
                <c:pt idx="34">
                  <c:v>Q3</c:v>
                </c:pt>
                <c:pt idx="35">
                  <c:v>Min</c:v>
                </c:pt>
                <c:pt idx="36">
                  <c:v>Max</c:v>
                </c:pt>
                <c:pt idx="37">
                  <c:v>FB53</c:v>
                </c:pt>
                <c:pt idx="38">
                  <c:v>FLM31</c:v>
                </c:pt>
                <c:pt idx="40">
                  <c:v>Q1</c:v>
                </c:pt>
                <c:pt idx="41">
                  <c:v>Q2</c:v>
                </c:pt>
                <c:pt idx="42">
                  <c:v>Q3</c:v>
                </c:pt>
                <c:pt idx="43">
                  <c:v>Min</c:v>
                </c:pt>
                <c:pt idx="44">
                  <c:v>Max</c:v>
                </c:pt>
                <c:pt idx="45">
                  <c:v>FB52</c:v>
                </c:pt>
                <c:pt idx="46">
                  <c:v>FLM21</c:v>
                </c:pt>
              </c:strCache>
            </c:strRef>
          </c:cat>
          <c:val>
            <c:numRef>
              <c:f>EFs!$S$9:$S$55</c:f>
              <c:numCache>
                <c:formatCode>0</c:formatCode>
                <c:ptCount val="47"/>
                <c:pt idx="0">
                  <c:v>124.45866703440002</c:v>
                </c:pt>
                <c:pt idx="1">
                  <c:v>182.74080223440001</c:v>
                </c:pt>
                <c:pt idx="2">
                  <c:v>263.72229535439999</c:v>
                </c:pt>
                <c:pt idx="3">
                  <c:v>8.2624943304000027</c:v>
                </c:pt>
                <c:pt idx="4">
                  <c:v>495.05124741839995</c:v>
                </c:pt>
                <c:pt idx="5">
                  <c:v>49.203138074400009</c:v>
                </c:pt>
                <c:pt idx="6">
                  <c:v>43.272675194400009</c:v>
                </c:pt>
                <c:pt idx="8">
                  <c:v>111.77974639440001</c:v>
                </c:pt>
                <c:pt idx="9">
                  <c:v>173.1293623944</c:v>
                </c:pt>
                <c:pt idx="10">
                  <c:v>251.86136959440003</c:v>
                </c:pt>
                <c:pt idx="11">
                  <c:v>4.2543194183999997</c:v>
                </c:pt>
                <c:pt idx="12">
                  <c:v>591.63599287440002</c:v>
                </c:pt>
                <c:pt idx="13">
                  <c:v>52.475117594400004</c:v>
                </c:pt>
                <c:pt idx="14">
                  <c:v>30.389255834400011</c:v>
                </c:pt>
                <c:pt idx="16">
                  <c:v>56.565091994400014</c:v>
                </c:pt>
                <c:pt idx="17">
                  <c:v>134.27460559440001</c:v>
                </c:pt>
                <c:pt idx="18">
                  <c:v>231.4114975944</c:v>
                </c:pt>
                <c:pt idx="19">
                  <c:v>0</c:v>
                </c:pt>
                <c:pt idx="20">
                  <c:v>1261.3693008743999</c:v>
                </c:pt>
                <c:pt idx="21">
                  <c:v>11.166376154400004</c:v>
                </c:pt>
                <c:pt idx="22">
                  <c:v>43.272675194400009</c:v>
                </c:pt>
                <c:pt idx="24">
                  <c:v>64.745040794400012</c:v>
                </c:pt>
                <c:pt idx="25">
                  <c:v>137.54658511439999</c:v>
                </c:pt>
                <c:pt idx="26">
                  <c:v>228.95751295440002</c:v>
                </c:pt>
                <c:pt idx="27">
                  <c:v>0</c:v>
                </c:pt>
                <c:pt idx="28">
                  <c:v>755.70531593040027</c:v>
                </c:pt>
                <c:pt idx="29">
                  <c:v>10.757378714400003</c:v>
                </c:pt>
                <c:pt idx="30">
                  <c:v>196.4422164744</c:v>
                </c:pt>
                <c:pt idx="32">
                  <c:v>67.199025434400014</c:v>
                </c:pt>
                <c:pt idx="33">
                  <c:v>121.8001836744</c:v>
                </c:pt>
                <c:pt idx="34">
                  <c:v>234.06998095439999</c:v>
                </c:pt>
                <c:pt idx="35">
                  <c:v>0</c:v>
                </c:pt>
                <c:pt idx="36">
                  <c:v>3779.4642895944003</c:v>
                </c:pt>
                <c:pt idx="37">
                  <c:v>22.822803194399999</c:v>
                </c:pt>
                <c:pt idx="38">
                  <c:v>30.389255834400011</c:v>
                </c:pt>
                <c:pt idx="40">
                  <c:v>87.648897434400013</c:v>
                </c:pt>
                <c:pt idx="41">
                  <c:v>141.84105823440001</c:v>
                </c:pt>
                <c:pt idx="42">
                  <c:v>249.20288623440004</c:v>
                </c:pt>
                <c:pt idx="43">
                  <c:v>0</c:v>
                </c:pt>
                <c:pt idx="44">
                  <c:v>1010.7970192583998</c:v>
                </c:pt>
                <c:pt idx="45">
                  <c:v>30.593754554400004</c:v>
                </c:pt>
                <c:pt idx="46">
                  <c:v>15.869846714400001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29D-4660-9AA2-65F254A0F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3"/>
        <c:axId val="597593416"/>
        <c:axId val="597598992"/>
      </c:barChart>
      <c:catAx>
        <c:axId val="59759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98992"/>
        <c:crosses val="autoZero"/>
        <c:auto val="1"/>
        <c:lblAlgn val="ctr"/>
        <c:lblOffset val="100"/>
        <c:noMultiLvlLbl val="0"/>
      </c:catAx>
      <c:valAx>
        <c:axId val="5975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</a:t>
                </a:r>
                <a:r>
                  <a:rPr lang="en-US" baseline="-25000"/>
                  <a:t>2.5</a:t>
                </a:r>
                <a:r>
                  <a:rPr lang="en-US"/>
                  <a:t> kg/ha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9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22560138698264E-2"/>
          <c:y val="9.4610612803834301E-2"/>
          <c:w val="0.90449866358448316"/>
          <c:h val="0.650903389250256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EFs!$U$8</c:f>
              <c:strCache>
                <c:ptCount val="1"/>
                <c:pt idx="0">
                  <c:v>Duff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FC-4024-9080-789C2CC1C85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FC-4024-9080-789C2CC1C85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FFC-4024-9080-789C2CC1C85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FFC-4024-9080-789C2CC1C85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FFC-4024-9080-789C2CC1C85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FFC-4024-9080-789C2CC1C85F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FFC-4024-9080-789C2CC1C85F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FFC-4024-9080-789C2CC1C85F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FFC-4024-9080-789C2CC1C85F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FFC-4024-9080-789C2CC1C85F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FFC-4024-9080-789C2CC1C85F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FFC-4024-9080-789C2CC1C85F}"/>
              </c:ext>
            </c:extLst>
          </c:dPt>
          <c:dLbls>
            <c:dLbl>
              <c:idx val="21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3FFC-4024-9080-789C2CC1C8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EFs!$T$9:$T$55</c:f>
              <c:strCache>
                <c:ptCount val="4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Min</c:v>
                </c:pt>
                <c:pt idx="4">
                  <c:v>Max</c:v>
                </c:pt>
                <c:pt idx="5">
                  <c:v>FB266</c:v>
                </c:pt>
                <c:pt idx="6">
                  <c:v>FLM13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Min</c:v>
                </c:pt>
                <c:pt idx="12">
                  <c:v>Max</c:v>
                </c:pt>
                <c:pt idx="13">
                  <c:v>FB110</c:v>
                </c:pt>
                <c:pt idx="14">
                  <c:v>FLM31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Min</c:v>
                </c:pt>
                <c:pt idx="20">
                  <c:v>Max</c:v>
                </c:pt>
                <c:pt idx="21">
                  <c:v>FB129</c:v>
                </c:pt>
                <c:pt idx="22">
                  <c:v>FLM13</c:v>
                </c:pt>
                <c:pt idx="24">
                  <c:v>Q1</c:v>
                </c:pt>
                <c:pt idx="25">
                  <c:v>Q2</c:v>
                </c:pt>
                <c:pt idx="26">
                  <c:v>Q3</c:v>
                </c:pt>
                <c:pt idx="27">
                  <c:v>Min</c:v>
                </c:pt>
                <c:pt idx="28">
                  <c:v>Max</c:v>
                </c:pt>
                <c:pt idx="29">
                  <c:v>FB279</c:v>
                </c:pt>
                <c:pt idx="30">
                  <c:v>FLM101</c:v>
                </c:pt>
                <c:pt idx="32">
                  <c:v>Q1</c:v>
                </c:pt>
                <c:pt idx="33">
                  <c:v>Q2</c:v>
                </c:pt>
                <c:pt idx="34">
                  <c:v>Q3</c:v>
                </c:pt>
                <c:pt idx="35">
                  <c:v>Min</c:v>
                </c:pt>
                <c:pt idx="36">
                  <c:v>Max</c:v>
                </c:pt>
                <c:pt idx="37">
                  <c:v>FB53</c:v>
                </c:pt>
                <c:pt idx="38">
                  <c:v>FLM31</c:v>
                </c:pt>
                <c:pt idx="40">
                  <c:v>Q1</c:v>
                </c:pt>
                <c:pt idx="41">
                  <c:v>Q2</c:v>
                </c:pt>
                <c:pt idx="42">
                  <c:v>Q3</c:v>
                </c:pt>
                <c:pt idx="43">
                  <c:v>Min</c:v>
                </c:pt>
                <c:pt idx="44">
                  <c:v>Max</c:v>
                </c:pt>
                <c:pt idx="45">
                  <c:v>FB52</c:v>
                </c:pt>
                <c:pt idx="46">
                  <c:v>FLM21</c:v>
                </c:pt>
              </c:strCache>
            </c:strRef>
          </c:cat>
          <c:val>
            <c:numRef>
              <c:f>EFs!$U$9:$U$55</c:f>
              <c:numCache>
                <c:formatCode>0</c:formatCode>
                <c:ptCount val="47"/>
                <c:pt idx="0">
                  <c:v>47.003393200676989</c:v>
                </c:pt>
                <c:pt idx="1">
                  <c:v>201.40990737198177</c:v>
                </c:pt>
                <c:pt idx="2">
                  <c:v>639.93892010095897</c:v>
                </c:pt>
                <c:pt idx="3">
                  <c:v>4.6173998591999998</c:v>
                </c:pt>
                <c:pt idx="4">
                  <c:v>2977.1855570915823</c:v>
                </c:pt>
                <c:pt idx="5">
                  <c:v>270.18685026244498</c:v>
                </c:pt>
                <c:pt idx="6">
                  <c:v>28.858749119999999</c:v>
                </c:pt>
                <c:pt idx="8">
                  <c:v>225.55015885009135</c:v>
                </c:pt>
                <c:pt idx="9">
                  <c:v>673.09288815423565</c:v>
                </c:pt>
                <c:pt idx="10">
                  <c:v>1241.0347756755859</c:v>
                </c:pt>
                <c:pt idx="11">
                  <c:v>4.6173998591999998</c:v>
                </c:pt>
                <c:pt idx="12">
                  <c:v>4336.2820257451485</c:v>
                </c:pt>
                <c:pt idx="13">
                  <c:v>302.98115415723538</c:v>
                </c:pt>
                <c:pt idx="14">
                  <c:v>275.19709113526017</c:v>
                </c:pt>
                <c:pt idx="16">
                  <c:v>47.003393200676989</c:v>
                </c:pt>
                <c:pt idx="17">
                  <c:v>99.383184143745012</c:v>
                </c:pt>
                <c:pt idx="18">
                  <c:v>295.23805462652086</c:v>
                </c:pt>
                <c:pt idx="19">
                  <c:v>4.6173998591999998</c:v>
                </c:pt>
                <c:pt idx="20">
                  <c:v>6744.1610294579696</c:v>
                </c:pt>
                <c:pt idx="21">
                  <c:v>19.23916608</c:v>
                </c:pt>
                <c:pt idx="22">
                  <c:v>28.858749119999999</c:v>
                </c:pt>
                <c:pt idx="24">
                  <c:v>948.05460146565088</c:v>
                </c:pt>
                <c:pt idx="25">
                  <c:v>2143.038928255497</c:v>
                </c:pt>
                <c:pt idx="26">
                  <c:v>3135.4957545459788</c:v>
                </c:pt>
                <c:pt idx="27">
                  <c:v>46.866750267782017</c:v>
                </c:pt>
                <c:pt idx="28">
                  <c:v>9645.4575664158638</c:v>
                </c:pt>
                <c:pt idx="29">
                  <c:v>12351.578134920986</c:v>
                </c:pt>
                <c:pt idx="30">
                  <c:v>3630.2826908193374</c:v>
                </c:pt>
                <c:pt idx="32">
                  <c:v>149.48559287189698</c:v>
                </c:pt>
                <c:pt idx="33">
                  <c:v>410.74409747178458</c:v>
                </c:pt>
                <c:pt idx="34">
                  <c:v>799.94285287981654</c:v>
                </c:pt>
                <c:pt idx="35">
                  <c:v>4.6173998591999998</c:v>
                </c:pt>
                <c:pt idx="36">
                  <c:v>4391.0221099548526</c:v>
                </c:pt>
                <c:pt idx="37">
                  <c:v>394.52748266311647</c:v>
                </c:pt>
                <c:pt idx="38">
                  <c:v>275.19709113526017</c:v>
                </c:pt>
                <c:pt idx="40">
                  <c:v>241.03635791152013</c:v>
                </c:pt>
                <c:pt idx="41">
                  <c:v>552.7295693521221</c:v>
                </c:pt>
                <c:pt idx="42">
                  <c:v>1109.8603803343606</c:v>
                </c:pt>
                <c:pt idx="43">
                  <c:v>6.4691695944000003</c:v>
                </c:pt>
                <c:pt idx="44">
                  <c:v>4020.3102954287015</c:v>
                </c:pt>
                <c:pt idx="45">
                  <c:v>283.85114355194094</c:v>
                </c:pt>
                <c:pt idx="46">
                  <c:v>92.551037498996962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FFC-4024-9080-789C2CC1C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3"/>
        <c:axId val="597593416"/>
        <c:axId val="597598992"/>
      </c:barChart>
      <c:catAx>
        <c:axId val="59759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98992"/>
        <c:crosses val="autoZero"/>
        <c:auto val="1"/>
        <c:lblAlgn val="ctr"/>
        <c:lblOffset val="100"/>
        <c:noMultiLvlLbl val="0"/>
      </c:catAx>
      <c:valAx>
        <c:axId val="5975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</a:t>
                </a:r>
                <a:r>
                  <a:rPr lang="en-US" baseline="-25000"/>
                  <a:t>2.5</a:t>
                </a:r>
                <a:r>
                  <a:rPr lang="en-US"/>
                  <a:t> kg/ha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9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CWD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22560138698264E-2"/>
          <c:y val="0.15374093264248706"/>
          <c:w val="0.90449866358448316"/>
          <c:h val="0.59177295446764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Loading_Charts!$G$3</c:f>
              <c:strCache>
                <c:ptCount val="1"/>
                <c:pt idx="0">
                  <c:v>CWD</c:v>
                </c:pt>
              </c:strCache>
            </c:strRef>
          </c:tx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1A-9E90-4EC9-848F-BB91F80CB9A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20-9E90-4EC9-848F-BB91F80CB9A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1B-9E90-4EC9-848F-BB91F80CB9A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21-9E90-4EC9-848F-BB91F80CB9A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1C-9E90-4EC9-848F-BB91F80CB9A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22-9E90-4EC9-848F-BB91F80CB9A6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1D-9E90-4EC9-848F-BB91F80CB9A6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23-9E90-4EC9-848F-BB91F80CB9A6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1E-9E90-4EC9-848F-BB91F80CB9A6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24-9E90-4EC9-848F-BB91F80CB9A6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1F-9E90-4EC9-848F-BB91F80CB9A6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25-9E90-4EC9-848F-BB91F80CB9A6}"/>
              </c:ext>
            </c:extLst>
          </c:dPt>
          <c:cat>
            <c:strRef>
              <c:f>Loading_Charts!$F$4:$F$50</c:f>
              <c:strCache>
                <c:ptCount val="4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Min</c:v>
                </c:pt>
                <c:pt idx="4">
                  <c:v>Max</c:v>
                </c:pt>
                <c:pt idx="5">
                  <c:v>FB266</c:v>
                </c:pt>
                <c:pt idx="6">
                  <c:v>FLM13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Min</c:v>
                </c:pt>
                <c:pt idx="12">
                  <c:v>Max</c:v>
                </c:pt>
                <c:pt idx="13">
                  <c:v>FB110</c:v>
                </c:pt>
                <c:pt idx="14">
                  <c:v>FLM31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Min</c:v>
                </c:pt>
                <c:pt idx="20">
                  <c:v>Max</c:v>
                </c:pt>
                <c:pt idx="21">
                  <c:v>FB129</c:v>
                </c:pt>
                <c:pt idx="22">
                  <c:v>FLM13</c:v>
                </c:pt>
                <c:pt idx="24">
                  <c:v>Q1</c:v>
                </c:pt>
                <c:pt idx="25">
                  <c:v>Q2</c:v>
                </c:pt>
                <c:pt idx="26">
                  <c:v>Q3</c:v>
                </c:pt>
                <c:pt idx="27">
                  <c:v>Min</c:v>
                </c:pt>
                <c:pt idx="28">
                  <c:v>Max</c:v>
                </c:pt>
                <c:pt idx="29">
                  <c:v>FB279</c:v>
                </c:pt>
                <c:pt idx="30">
                  <c:v>FLM101</c:v>
                </c:pt>
                <c:pt idx="32">
                  <c:v>Q1</c:v>
                </c:pt>
                <c:pt idx="33">
                  <c:v>Q2</c:v>
                </c:pt>
                <c:pt idx="34">
                  <c:v>Q3</c:v>
                </c:pt>
                <c:pt idx="35">
                  <c:v>Min</c:v>
                </c:pt>
                <c:pt idx="36">
                  <c:v>Max</c:v>
                </c:pt>
                <c:pt idx="37">
                  <c:v>FB53</c:v>
                </c:pt>
                <c:pt idx="38">
                  <c:v>FLM31</c:v>
                </c:pt>
                <c:pt idx="40">
                  <c:v>Q1</c:v>
                </c:pt>
                <c:pt idx="41">
                  <c:v>Q2</c:v>
                </c:pt>
                <c:pt idx="42">
                  <c:v>Q3</c:v>
                </c:pt>
                <c:pt idx="43">
                  <c:v>Min</c:v>
                </c:pt>
                <c:pt idx="44">
                  <c:v>Max</c:v>
                </c:pt>
                <c:pt idx="45">
                  <c:v>FB52</c:v>
                </c:pt>
                <c:pt idx="46">
                  <c:v>FLM21</c:v>
                </c:pt>
              </c:strCache>
            </c:strRef>
          </c:cat>
          <c:val>
            <c:numRef>
              <c:f>Loading_Charts!$G$4:$G$50</c:f>
              <c:numCache>
                <c:formatCode>0.00</c:formatCode>
                <c:ptCount val="47"/>
                <c:pt idx="0">
                  <c:v>5.492165</c:v>
                </c:pt>
                <c:pt idx="1">
                  <c:v>14.212377999999999</c:v>
                </c:pt>
                <c:pt idx="2">
                  <c:v>28.895512999999998</c:v>
                </c:pt>
                <c:pt idx="3">
                  <c:v>0.27124569999999998</c:v>
                </c:pt>
                <c:pt idx="4">
                  <c:v>102.69003529999999</c:v>
                </c:pt>
                <c:pt idx="5">
                  <c:v>15.46773</c:v>
                </c:pt>
                <c:pt idx="6">
                  <c:v>4.9989909999999993</c:v>
                </c:pt>
                <c:pt idx="8">
                  <c:v>7.913200999999999</c:v>
                </c:pt>
                <c:pt idx="9">
                  <c:v>16.633413999999998</c:v>
                </c:pt>
                <c:pt idx="10">
                  <c:v>30.128447999999995</c:v>
                </c:pt>
                <c:pt idx="11">
                  <c:v>0.32504649999999996</c:v>
                </c:pt>
                <c:pt idx="12">
                  <c:v>184.93128319999997</c:v>
                </c:pt>
                <c:pt idx="13">
                  <c:v>16.812749999999998</c:v>
                </c:pt>
                <c:pt idx="14">
                  <c:v>3.4073839999999995</c:v>
                </c:pt>
                <c:pt idx="16">
                  <c:v>4.2368129999999997</c:v>
                </c:pt>
                <c:pt idx="17">
                  <c:v>10.513572999999999</c:v>
                </c:pt>
                <c:pt idx="18">
                  <c:v>26.138221999999999</c:v>
                </c:pt>
                <c:pt idx="19">
                  <c:v>0.24434529999999999</c:v>
                </c:pt>
                <c:pt idx="20">
                  <c:v>376.06535029999992</c:v>
                </c:pt>
                <c:pt idx="21">
                  <c:v>8.9667999999999992</c:v>
                </c:pt>
                <c:pt idx="22">
                  <c:v>4.9989909999999993</c:v>
                </c:pt>
                <c:pt idx="24">
                  <c:v>3.519469</c:v>
                </c:pt>
                <c:pt idx="25">
                  <c:v>9.5496419999999986</c:v>
                </c:pt>
                <c:pt idx="26">
                  <c:v>17.574928</c:v>
                </c:pt>
                <c:pt idx="27">
                  <c:v>0.52904119999999988</c:v>
                </c:pt>
                <c:pt idx="28">
                  <c:v>85.789858999999993</c:v>
                </c:pt>
                <c:pt idx="29">
                  <c:v>20.1753</c:v>
                </c:pt>
                <c:pt idx="30">
                  <c:v>3.609137</c:v>
                </c:pt>
                <c:pt idx="32">
                  <c:v>8.0252859999999995</c:v>
                </c:pt>
                <c:pt idx="33">
                  <c:v>22.304914999999998</c:v>
                </c:pt>
                <c:pt idx="34">
                  <c:v>43.444145999999996</c:v>
                </c:pt>
                <c:pt idx="35">
                  <c:v>0.27572909999999995</c:v>
                </c:pt>
                <c:pt idx="36">
                  <c:v>821.02486669999985</c:v>
                </c:pt>
                <c:pt idx="37">
                  <c:v>34.74635</c:v>
                </c:pt>
                <c:pt idx="38">
                  <c:v>3.4073839999999995</c:v>
                </c:pt>
                <c:pt idx="40">
                  <c:v>16.902417999999997</c:v>
                </c:pt>
                <c:pt idx="41">
                  <c:v>38.557239999999993</c:v>
                </c:pt>
                <c:pt idx="42">
                  <c:v>82.135887999999994</c:v>
                </c:pt>
                <c:pt idx="43">
                  <c:v>0.60301729999999998</c:v>
                </c:pt>
                <c:pt idx="44">
                  <c:v>1835.1228709999998</c:v>
                </c:pt>
                <c:pt idx="45">
                  <c:v>10.98433</c:v>
                </c:pt>
                <c:pt idx="46">
                  <c:v>2.1071979999999999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E90-4EC9-848F-BB91F80CB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3"/>
        <c:axId val="597593416"/>
        <c:axId val="597598992"/>
      </c:barChart>
      <c:catAx>
        <c:axId val="59759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98992"/>
        <c:crosses val="autoZero"/>
        <c:auto val="1"/>
        <c:lblAlgn val="ctr"/>
        <c:lblOffset val="100"/>
        <c:noMultiLvlLbl val="0"/>
      </c:catAx>
      <c:valAx>
        <c:axId val="5975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Mg/ha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93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Litter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22560138698264E-2"/>
          <c:y val="0.15374093264248706"/>
          <c:w val="0.90449866358448316"/>
          <c:h val="0.59177295446764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Loading_Charts!$I$3</c:f>
              <c:strCache>
                <c:ptCount val="1"/>
                <c:pt idx="0">
                  <c:v>Litter</c:v>
                </c:pt>
              </c:strCache>
            </c:strRef>
          </c:tx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2-4A99-463C-95F4-517DEE4C4EF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D-4A99-463C-95F4-517DEE4C4EF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4A99-463C-95F4-517DEE4C4EF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C-4A99-463C-95F4-517DEE4C4EF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4-4A99-463C-95F4-517DEE4C4EF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4A99-463C-95F4-517DEE4C4EF5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4A99-463C-95F4-517DEE4C4EF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A-4A99-463C-95F4-517DEE4C4EF5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6-4A99-463C-95F4-517DEE4C4EF5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9-4A99-463C-95F4-517DEE4C4EF5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7-4A99-463C-95F4-517DEE4C4EF5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8-4A99-463C-95F4-517DEE4C4EF5}"/>
              </c:ext>
            </c:extLst>
          </c:dPt>
          <c:cat>
            <c:strRef>
              <c:f>Loading_Charts!$H$4:$H$50</c:f>
              <c:strCache>
                <c:ptCount val="4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Min</c:v>
                </c:pt>
                <c:pt idx="4">
                  <c:v>Max</c:v>
                </c:pt>
                <c:pt idx="5">
                  <c:v>FB266</c:v>
                </c:pt>
                <c:pt idx="6">
                  <c:v>FLM13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Min</c:v>
                </c:pt>
                <c:pt idx="12">
                  <c:v>Max</c:v>
                </c:pt>
                <c:pt idx="13">
                  <c:v>FB110</c:v>
                </c:pt>
                <c:pt idx="14">
                  <c:v>FLM31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Min</c:v>
                </c:pt>
                <c:pt idx="20">
                  <c:v>Max</c:v>
                </c:pt>
                <c:pt idx="21">
                  <c:v>FB129</c:v>
                </c:pt>
                <c:pt idx="22">
                  <c:v>FLM13</c:v>
                </c:pt>
                <c:pt idx="24">
                  <c:v>Q1</c:v>
                </c:pt>
                <c:pt idx="25">
                  <c:v>Q2</c:v>
                </c:pt>
                <c:pt idx="26">
                  <c:v>Q3</c:v>
                </c:pt>
                <c:pt idx="27">
                  <c:v>Min</c:v>
                </c:pt>
                <c:pt idx="28">
                  <c:v>Max</c:v>
                </c:pt>
                <c:pt idx="29">
                  <c:v>FB279</c:v>
                </c:pt>
                <c:pt idx="30">
                  <c:v>FLM101</c:v>
                </c:pt>
                <c:pt idx="32">
                  <c:v>Q1</c:v>
                </c:pt>
                <c:pt idx="33">
                  <c:v>Q2</c:v>
                </c:pt>
                <c:pt idx="34">
                  <c:v>Q3</c:v>
                </c:pt>
                <c:pt idx="35">
                  <c:v>Min</c:v>
                </c:pt>
                <c:pt idx="36">
                  <c:v>Max</c:v>
                </c:pt>
                <c:pt idx="37">
                  <c:v>FB53</c:v>
                </c:pt>
                <c:pt idx="38">
                  <c:v>FLM31</c:v>
                </c:pt>
                <c:pt idx="40">
                  <c:v>Q1</c:v>
                </c:pt>
                <c:pt idx="41">
                  <c:v>Q2</c:v>
                </c:pt>
                <c:pt idx="42">
                  <c:v>Q3</c:v>
                </c:pt>
                <c:pt idx="43">
                  <c:v>Min</c:v>
                </c:pt>
                <c:pt idx="44">
                  <c:v>Max</c:v>
                </c:pt>
                <c:pt idx="45">
                  <c:v>FB52</c:v>
                </c:pt>
                <c:pt idx="46">
                  <c:v>FLM21</c:v>
                </c:pt>
              </c:strCache>
            </c:strRef>
          </c:cat>
          <c:val>
            <c:numRef>
              <c:f>Loading_Charts!$I$4:$I$50</c:f>
              <c:numCache>
                <c:formatCode>0.00</c:formatCode>
                <c:ptCount val="47"/>
                <c:pt idx="0">
                  <c:v>14.503798999999999</c:v>
                </c:pt>
                <c:pt idx="1">
                  <c:v>20.892643999999997</c:v>
                </c:pt>
                <c:pt idx="2">
                  <c:v>29.769775999999997</c:v>
                </c:pt>
                <c:pt idx="3">
                  <c:v>1.7664595999999999</c:v>
                </c:pt>
                <c:pt idx="4">
                  <c:v>55.127886399999994</c:v>
                </c:pt>
                <c:pt idx="5">
                  <c:v>6.2543429999999995</c:v>
                </c:pt>
                <c:pt idx="6">
                  <c:v>5.6042499999999995</c:v>
                </c:pt>
                <c:pt idx="8">
                  <c:v>13.113944999999998</c:v>
                </c:pt>
                <c:pt idx="9">
                  <c:v>19.839044999999999</c:v>
                </c:pt>
                <c:pt idx="10">
                  <c:v>28.469589999999997</c:v>
                </c:pt>
                <c:pt idx="11">
                  <c:v>1.3270863999999998</c:v>
                </c:pt>
                <c:pt idx="12">
                  <c:v>65.715435499999998</c:v>
                </c:pt>
                <c:pt idx="13">
                  <c:v>6.6130149999999999</c:v>
                </c:pt>
                <c:pt idx="14">
                  <c:v>4.1919789999999999</c:v>
                </c:pt>
                <c:pt idx="16">
                  <c:v>7.0613549999999989</c:v>
                </c:pt>
                <c:pt idx="17">
                  <c:v>15.579814999999998</c:v>
                </c:pt>
                <c:pt idx="18">
                  <c:v>26.227889999999995</c:v>
                </c:pt>
                <c:pt idx="19">
                  <c:v>0.39229749999999997</c:v>
                </c:pt>
                <c:pt idx="20">
                  <c:v>139.13111049999998</c:v>
                </c:pt>
                <c:pt idx="21">
                  <c:v>2.084781</c:v>
                </c:pt>
                <c:pt idx="22">
                  <c:v>5.6042499999999995</c:v>
                </c:pt>
                <c:pt idx="24">
                  <c:v>7.9580349999999989</c:v>
                </c:pt>
                <c:pt idx="25">
                  <c:v>15.938486999999999</c:v>
                </c:pt>
                <c:pt idx="26">
                  <c:v>25.958885999999996</c:v>
                </c:pt>
                <c:pt idx="29">
                  <c:v>2.0399469999999997</c:v>
                </c:pt>
                <c:pt idx="30">
                  <c:v>22.394582999999997</c:v>
                </c:pt>
                <c:pt idx="32">
                  <c:v>8.2270389999999995</c:v>
                </c:pt>
                <c:pt idx="33">
                  <c:v>14.212377999999999</c:v>
                </c:pt>
                <c:pt idx="34">
                  <c:v>26.519310999999998</c:v>
                </c:pt>
                <c:pt idx="35">
                  <c:v>0.29590440000000001</c:v>
                </c:pt>
                <c:pt idx="36">
                  <c:v>415.16283999999996</c:v>
                </c:pt>
                <c:pt idx="37">
                  <c:v>3.3625499999999997</c:v>
                </c:pt>
                <c:pt idx="38">
                  <c:v>4.1919789999999999</c:v>
                </c:pt>
                <c:pt idx="40">
                  <c:v>10.468738999999999</c:v>
                </c:pt>
                <c:pt idx="41">
                  <c:v>16.409243999999997</c:v>
                </c:pt>
                <c:pt idx="42">
                  <c:v>28.178168999999997</c:v>
                </c:pt>
                <c:pt idx="43">
                  <c:v>0.39229749999999997</c:v>
                </c:pt>
                <c:pt idx="44">
                  <c:v>111.66356039999998</c:v>
                </c:pt>
                <c:pt idx="45">
                  <c:v>4.2143959999999998</c:v>
                </c:pt>
                <c:pt idx="46">
                  <c:v>2.6003719999999997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9-463C-95F4-517DEE4C4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3"/>
        <c:axId val="597593416"/>
        <c:axId val="597598992"/>
      </c:barChart>
      <c:catAx>
        <c:axId val="59759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98992"/>
        <c:crosses val="autoZero"/>
        <c:auto val="1"/>
        <c:lblAlgn val="ctr"/>
        <c:lblOffset val="100"/>
        <c:noMultiLvlLbl val="0"/>
      </c:catAx>
      <c:valAx>
        <c:axId val="5975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Mg/ha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93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Duff</a:t>
            </a:r>
          </a:p>
        </c:rich>
      </c:tx>
      <c:layout>
        <c:manualLayout>
          <c:xMode val="edge"/>
          <c:yMode val="edge"/>
          <c:x val="0.41739997028673309"/>
          <c:y val="2.075526276652944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22560138698264E-2"/>
          <c:y val="0.15374093264248706"/>
          <c:w val="0.90449866358448316"/>
          <c:h val="0.59177295446764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Loading_Charts!$K$3</c:f>
              <c:strCache>
                <c:ptCount val="1"/>
                <c:pt idx="0">
                  <c:v>Duff</c:v>
                </c:pt>
              </c:strCache>
            </c:strRef>
          </c:tx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2-F1C7-4224-A34B-28A5575DCAC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D-F1C7-4224-A34B-28A5575DCAC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F1C7-4224-A34B-28A5575DCAC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C-F1C7-4224-A34B-28A5575DCAC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4-F1C7-4224-A34B-28A5575DCAC1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F1C7-4224-A34B-28A5575DCAC1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F1C7-4224-A34B-28A5575DCAC1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A-F1C7-4224-A34B-28A5575DCAC1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6-F1C7-4224-A34B-28A5575DCAC1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9-F1C7-4224-A34B-28A5575DCAC1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7-F1C7-4224-A34B-28A5575DCAC1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8-F1C7-4224-A34B-28A5575DCAC1}"/>
              </c:ext>
            </c:extLst>
          </c:dPt>
          <c:cat>
            <c:strRef>
              <c:f>Loading_Charts!$J$4:$J$50</c:f>
              <c:strCache>
                <c:ptCount val="4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Min</c:v>
                </c:pt>
                <c:pt idx="4">
                  <c:v>Max</c:v>
                </c:pt>
                <c:pt idx="5">
                  <c:v>FB266</c:v>
                </c:pt>
                <c:pt idx="6">
                  <c:v>FLM13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Min</c:v>
                </c:pt>
                <c:pt idx="12">
                  <c:v>Max</c:v>
                </c:pt>
                <c:pt idx="13">
                  <c:v>FB110</c:v>
                </c:pt>
                <c:pt idx="14">
                  <c:v>FLM31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Min</c:v>
                </c:pt>
                <c:pt idx="20">
                  <c:v>Max</c:v>
                </c:pt>
                <c:pt idx="21">
                  <c:v>FB129</c:v>
                </c:pt>
                <c:pt idx="22">
                  <c:v>FLM13</c:v>
                </c:pt>
                <c:pt idx="24">
                  <c:v>Q1</c:v>
                </c:pt>
                <c:pt idx="25">
                  <c:v>Q2</c:v>
                </c:pt>
                <c:pt idx="26">
                  <c:v>Q3</c:v>
                </c:pt>
                <c:pt idx="27">
                  <c:v>Min</c:v>
                </c:pt>
                <c:pt idx="28">
                  <c:v>Max</c:v>
                </c:pt>
                <c:pt idx="29">
                  <c:v>FB279</c:v>
                </c:pt>
                <c:pt idx="30">
                  <c:v>FLM101</c:v>
                </c:pt>
                <c:pt idx="32">
                  <c:v>Q1</c:v>
                </c:pt>
                <c:pt idx="33">
                  <c:v>Q2</c:v>
                </c:pt>
                <c:pt idx="34">
                  <c:v>Q3</c:v>
                </c:pt>
                <c:pt idx="35">
                  <c:v>Min</c:v>
                </c:pt>
                <c:pt idx="36">
                  <c:v>Max</c:v>
                </c:pt>
                <c:pt idx="37">
                  <c:v>FB53</c:v>
                </c:pt>
                <c:pt idx="38">
                  <c:v>FLM31</c:v>
                </c:pt>
                <c:pt idx="40">
                  <c:v>Q1</c:v>
                </c:pt>
                <c:pt idx="41">
                  <c:v>Q2</c:v>
                </c:pt>
                <c:pt idx="42">
                  <c:v>Q3</c:v>
                </c:pt>
                <c:pt idx="43">
                  <c:v>Min</c:v>
                </c:pt>
                <c:pt idx="44">
                  <c:v>Max</c:v>
                </c:pt>
                <c:pt idx="45">
                  <c:v>FB52</c:v>
                </c:pt>
                <c:pt idx="46">
                  <c:v>FLM21</c:v>
                </c:pt>
              </c:strCache>
            </c:strRef>
          </c:cat>
          <c:val>
            <c:numRef>
              <c:f>Loading_Charts!$K$4:$K$50</c:f>
              <c:numCache>
                <c:formatCode>0.00</c:formatCode>
                <c:ptCount val="47"/>
                <c:pt idx="0">
                  <c:v>5.1559099999999995</c:v>
                </c:pt>
                <c:pt idx="1">
                  <c:v>12.755272999999999</c:v>
                </c:pt>
                <c:pt idx="2">
                  <c:v>38.131317000000003</c:v>
                </c:pt>
                <c:pt idx="3">
                  <c:v>0.43040639999999997</c:v>
                </c:pt>
                <c:pt idx="4">
                  <c:v>183.5212539</c:v>
                </c:pt>
                <c:pt idx="5">
                  <c:v>16.140239999999999</c:v>
                </c:pt>
                <c:pt idx="6">
                  <c:v>2.6900399999999998</c:v>
                </c:pt>
                <c:pt idx="8">
                  <c:v>13.943373999999999</c:v>
                </c:pt>
                <c:pt idx="9">
                  <c:v>40.193680999999998</c:v>
                </c:pt>
                <c:pt idx="10">
                  <c:v>75.52287299999999</c:v>
                </c:pt>
                <c:pt idx="11">
                  <c:v>0.43040639999999997</c:v>
                </c:pt>
                <c:pt idx="12">
                  <c:v>268.06472769999999</c:v>
                </c:pt>
                <c:pt idx="13">
                  <c:v>17.754263999999999</c:v>
                </c:pt>
                <c:pt idx="14">
                  <c:v>16.386826999999997</c:v>
                </c:pt>
                <c:pt idx="16">
                  <c:v>5.1559099999999995</c:v>
                </c:pt>
                <c:pt idx="17">
                  <c:v>7.7338649999999998</c:v>
                </c:pt>
                <c:pt idx="18">
                  <c:v>17.373175</c:v>
                </c:pt>
                <c:pt idx="19">
                  <c:v>0.43040639999999997</c:v>
                </c:pt>
                <c:pt idx="20">
                  <c:v>417.84839659999994</c:v>
                </c:pt>
                <c:pt idx="21">
                  <c:v>1.7933599999999998</c:v>
                </c:pt>
                <c:pt idx="22">
                  <c:v>2.6900399999999998</c:v>
                </c:pt>
                <c:pt idx="24">
                  <c:v>57.297851999999992</c:v>
                </c:pt>
                <c:pt idx="25">
                  <c:v>131.63262399999999</c:v>
                </c:pt>
                <c:pt idx="26">
                  <c:v>193.36904200000001</c:v>
                </c:pt>
                <c:pt idx="27">
                  <c:v>5.1491848999999998</c:v>
                </c:pt>
                <c:pt idx="28">
                  <c:v>598.32542189999992</c:v>
                </c:pt>
                <c:pt idx="29">
                  <c:v>766.66139999999996</c:v>
                </c:pt>
                <c:pt idx="30">
                  <c:v>224.14758299999997</c:v>
                </c:pt>
                <c:pt idx="32">
                  <c:v>10.199734999999999</c:v>
                </c:pt>
                <c:pt idx="33">
                  <c:v>23.874105</c:v>
                </c:pt>
                <c:pt idx="34">
                  <c:v>48.084464999999994</c:v>
                </c:pt>
                <c:pt idx="35">
                  <c:v>0.43040639999999997</c:v>
                </c:pt>
                <c:pt idx="36">
                  <c:v>271.46986999999996</c:v>
                </c:pt>
                <c:pt idx="37">
                  <c:v>22.865339999999996</c:v>
                </c:pt>
                <c:pt idx="38">
                  <c:v>16.386826999999997</c:v>
                </c:pt>
                <c:pt idx="40">
                  <c:v>14.705551999999997</c:v>
                </c:pt>
                <c:pt idx="41">
                  <c:v>32.706402999999995</c:v>
                </c:pt>
                <c:pt idx="42">
                  <c:v>67.363084999999998</c:v>
                </c:pt>
                <c:pt idx="43">
                  <c:v>0.60301729999999998</c:v>
                </c:pt>
                <c:pt idx="44">
                  <c:v>248.4095021</c:v>
                </c:pt>
                <c:pt idx="45">
                  <c:v>16.812749999999998</c:v>
                </c:pt>
                <c:pt idx="46">
                  <c:v>7.3976099999999994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7-4224-A34B-28A5575DC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3"/>
        <c:axId val="597593416"/>
        <c:axId val="597598992"/>
      </c:barChart>
      <c:catAx>
        <c:axId val="59759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98992"/>
        <c:crosses val="autoZero"/>
        <c:auto val="1"/>
        <c:lblAlgn val="ctr"/>
        <c:lblOffset val="100"/>
        <c:noMultiLvlLbl val="0"/>
      </c:catAx>
      <c:valAx>
        <c:axId val="597598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Mg/ha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93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142920</xdr:rowOff>
    </xdr:from>
    <xdr:to>
      <xdr:col>7</xdr:col>
      <xdr:colOff>656985</xdr:colOff>
      <xdr:row>57</xdr:row>
      <xdr:rowOff>180720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11</xdr:row>
      <xdr:rowOff>181080</xdr:rowOff>
    </xdr:from>
    <xdr:to>
      <xdr:col>7</xdr:col>
      <xdr:colOff>533160</xdr:colOff>
      <xdr:row>27</xdr:row>
      <xdr:rowOff>180720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330200</xdr:colOff>
      <xdr:row>8</xdr:row>
      <xdr:rowOff>19050</xdr:rowOff>
    </xdr:from>
    <xdr:to>
      <xdr:col>37</xdr:col>
      <xdr:colOff>260350</xdr:colOff>
      <xdr:row>27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349250</xdr:colOff>
      <xdr:row>28</xdr:row>
      <xdr:rowOff>50800</xdr:rowOff>
    </xdr:from>
    <xdr:to>
      <xdr:col>37</xdr:col>
      <xdr:colOff>279400</xdr:colOff>
      <xdr:row>48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330200</xdr:colOff>
      <xdr:row>48</xdr:row>
      <xdr:rowOff>63500</xdr:rowOff>
    </xdr:from>
    <xdr:to>
      <xdr:col>37</xdr:col>
      <xdr:colOff>260350</xdr:colOff>
      <xdr:row>68</xdr:row>
      <xdr:rowOff>31750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0.04969</cdr:x>
      <cdr:y>0.86261</cdr:y>
    </cdr:from>
    <cdr:to>
      <cdr:x>0.22813</cdr:x>
      <cdr:y>0.98435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850" y="3149600"/>
          <a:ext cx="16192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 b="0"/>
            <a:t>655: eastern</a:t>
          </a:r>
          <a:r>
            <a:rPr lang="en-US" sz="1000" b="0" baseline="0"/>
            <a:t> hardwood:</a:t>
          </a:r>
        </a:p>
        <a:p xmlns:a="http://schemas.openxmlformats.org/drawingml/2006/main">
          <a:pPr algn="ctr"/>
          <a:r>
            <a:rPr lang="en-US" sz="1000" b="0" baseline="0"/>
            <a:t>beech-maple-basswood</a:t>
          </a:r>
          <a:endParaRPr lang="en-US" sz="1000" b="0"/>
        </a:p>
      </cdr:txBody>
    </cdr:sp>
  </cdr:relSizeAnchor>
  <cdr:relSizeAnchor xmlns:cdr="http://schemas.openxmlformats.org/drawingml/2006/chartDrawing">
    <cdr:from>
      <cdr:x>0.22323</cdr:x>
      <cdr:y>0.86261</cdr:y>
    </cdr:from>
    <cdr:to>
      <cdr:x>0.39958</cdr:x>
      <cdr:y>0.98435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25650" y="3149600"/>
          <a:ext cx="16002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652:</a:t>
          </a:r>
          <a:r>
            <a:rPr lang="en-US" sz="1000" baseline="0"/>
            <a:t> e</a:t>
          </a:r>
          <a:r>
            <a:rPr lang="en-US" sz="1000"/>
            <a:t>astern</a:t>
          </a:r>
          <a:r>
            <a:rPr lang="en-US" sz="1000" baseline="0"/>
            <a:t> hardwood:</a:t>
          </a:r>
        </a:p>
        <a:p xmlns:a="http://schemas.openxmlformats.org/drawingml/2006/main">
          <a:pPr algn="ctr"/>
          <a:r>
            <a:rPr lang="en-US" sz="1000" baseline="0"/>
            <a:t>yellow birch-sugar maple</a:t>
          </a:r>
          <a:endParaRPr lang="en-US" sz="1000"/>
        </a:p>
      </cdr:txBody>
    </cdr:sp>
  </cdr:relSizeAnchor>
  <cdr:relSizeAnchor xmlns:cdr="http://schemas.openxmlformats.org/drawingml/2006/chartDrawing">
    <cdr:from>
      <cdr:x>0.37509</cdr:x>
      <cdr:y>0.86609</cdr:y>
    </cdr:from>
    <cdr:to>
      <cdr:x>0.53814</cdr:x>
      <cdr:y>0.99652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403600" y="3162300"/>
          <a:ext cx="14795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666:</a:t>
          </a:r>
          <a:r>
            <a:rPr lang="en-US" sz="1000" baseline="0"/>
            <a:t> </a:t>
          </a:r>
          <a:r>
            <a:rPr lang="en-US" sz="1000"/>
            <a:t>eastern </a:t>
          </a:r>
        </a:p>
        <a:p xmlns:a="http://schemas.openxmlformats.org/drawingml/2006/main">
          <a:pPr algn="ctr"/>
          <a:r>
            <a:rPr lang="en-US" sz="1000"/>
            <a:t>floodplain forest</a:t>
          </a:r>
        </a:p>
      </cdr:txBody>
    </cdr:sp>
  </cdr:relSizeAnchor>
  <cdr:relSizeAnchor xmlns:cdr="http://schemas.openxmlformats.org/drawingml/2006/chartDrawing">
    <cdr:from>
      <cdr:x>0.54374</cdr:x>
      <cdr:y>0.86435</cdr:y>
    </cdr:from>
    <cdr:to>
      <cdr:x>0.69699</cdr:x>
      <cdr:y>0.9513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933950" y="3155950"/>
          <a:ext cx="13906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683: peatland forest</a:t>
          </a:r>
        </a:p>
      </cdr:txBody>
    </cdr:sp>
  </cdr:relSizeAnchor>
  <cdr:relSizeAnchor xmlns:cdr="http://schemas.openxmlformats.org/drawingml/2006/chartDrawing">
    <cdr:from>
      <cdr:x>0.70679</cdr:x>
      <cdr:y>0.86783</cdr:y>
    </cdr:from>
    <cdr:to>
      <cdr:x>0.82155</cdr:x>
      <cdr:y>0.98957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413500" y="3168650"/>
          <a:ext cx="10414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631:</a:t>
          </a:r>
          <a:r>
            <a:rPr lang="en-US" sz="1000" baseline="0"/>
            <a:t> ponderosa </a:t>
          </a:r>
        </a:p>
        <a:p xmlns:a="http://schemas.openxmlformats.org/drawingml/2006/main">
          <a:pPr algn="ctr"/>
          <a:r>
            <a:rPr lang="en-US" sz="1000" baseline="0"/>
            <a:t>pine forest</a:t>
          </a:r>
          <a:endParaRPr lang="en-US" sz="1000"/>
        </a:p>
      </cdr:txBody>
    </cdr:sp>
  </cdr:relSizeAnchor>
  <cdr:relSizeAnchor xmlns:cdr="http://schemas.openxmlformats.org/drawingml/2006/chartDrawing">
    <cdr:from>
      <cdr:x>0.89923</cdr:x>
      <cdr:y>0.74957</cdr:y>
    </cdr:from>
    <cdr:to>
      <cdr:x>1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8185150" y="3086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0.85864</cdr:x>
      <cdr:y>0.86957</cdr:y>
    </cdr:from>
    <cdr:to>
      <cdr:x>0.98181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791450" y="3175000"/>
          <a:ext cx="11176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625:</a:t>
          </a:r>
          <a:r>
            <a:rPr lang="en-US" sz="1000" baseline="0"/>
            <a:t> western mixed</a:t>
          </a:r>
        </a:p>
        <a:p xmlns:a="http://schemas.openxmlformats.org/drawingml/2006/main">
          <a:pPr algn="ctr"/>
          <a:r>
            <a:rPr lang="en-US" sz="1000" baseline="0"/>
            <a:t> conifer</a:t>
          </a:r>
          <a:endParaRPr lang="en-US" sz="1000"/>
        </a:p>
      </cdr:txBody>
    </cdr:sp>
  </cdr:relSizeAnchor>
  <cdr:relSizeAnchor xmlns:cdr="http://schemas.openxmlformats.org/drawingml/2006/chartDrawing">
    <cdr:from>
      <cdr:x>0.04969</cdr:x>
      <cdr:y>0.86261</cdr:y>
    </cdr:from>
    <cdr:to>
      <cdr:x>0.22813</cdr:x>
      <cdr:y>0.98435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50850" y="3149600"/>
          <a:ext cx="16192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 b="0"/>
            <a:t>655: eastern</a:t>
          </a:r>
          <a:r>
            <a:rPr lang="en-US" sz="1000" b="0" baseline="0"/>
            <a:t> hardwood:</a:t>
          </a:r>
        </a:p>
        <a:p xmlns:a="http://schemas.openxmlformats.org/drawingml/2006/main">
          <a:pPr algn="ctr"/>
          <a:r>
            <a:rPr lang="en-US" sz="1000" b="0" baseline="0"/>
            <a:t>beech-maple-basswood</a:t>
          </a:r>
          <a:endParaRPr lang="en-US" sz="1000" b="0"/>
        </a:p>
      </cdr:txBody>
    </cdr:sp>
  </cdr:relSizeAnchor>
  <cdr:relSizeAnchor xmlns:cdr="http://schemas.openxmlformats.org/drawingml/2006/chartDrawing">
    <cdr:from>
      <cdr:x>0.22323</cdr:x>
      <cdr:y>0.86261</cdr:y>
    </cdr:from>
    <cdr:to>
      <cdr:x>0.39958</cdr:x>
      <cdr:y>0.98435</cdr:y>
    </cdr:to>
    <cdr:sp macro="" textlink="">
      <cdr:nvSpPr>
        <cdr:cNvPr id="10" name="TextBox 2"/>
        <cdr:cNvSpPr txBox="1"/>
      </cdr:nvSpPr>
      <cdr:spPr>
        <a:xfrm xmlns:a="http://schemas.openxmlformats.org/drawingml/2006/main">
          <a:off x="2025650" y="3149600"/>
          <a:ext cx="16002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652:</a:t>
          </a:r>
          <a:r>
            <a:rPr lang="en-US" sz="1000" baseline="0"/>
            <a:t> e</a:t>
          </a:r>
          <a:r>
            <a:rPr lang="en-US" sz="1000"/>
            <a:t>astern</a:t>
          </a:r>
          <a:r>
            <a:rPr lang="en-US" sz="1000" baseline="0"/>
            <a:t> hardwood:</a:t>
          </a:r>
        </a:p>
        <a:p xmlns:a="http://schemas.openxmlformats.org/drawingml/2006/main">
          <a:pPr algn="ctr"/>
          <a:r>
            <a:rPr lang="en-US" sz="1000" baseline="0"/>
            <a:t>yellow birch-sugar maple</a:t>
          </a:r>
          <a:endParaRPr lang="en-US" sz="1000"/>
        </a:p>
      </cdr:txBody>
    </cdr:sp>
  </cdr:relSizeAnchor>
  <cdr:relSizeAnchor xmlns:cdr="http://schemas.openxmlformats.org/drawingml/2006/chartDrawing">
    <cdr:from>
      <cdr:x>0.37509</cdr:x>
      <cdr:y>0.86609</cdr:y>
    </cdr:from>
    <cdr:to>
      <cdr:x>0.53814</cdr:x>
      <cdr:y>0.99652</cdr:y>
    </cdr:to>
    <cdr:sp macro="" textlink="">
      <cdr:nvSpPr>
        <cdr:cNvPr id="11" name="TextBox 3"/>
        <cdr:cNvSpPr txBox="1"/>
      </cdr:nvSpPr>
      <cdr:spPr>
        <a:xfrm xmlns:a="http://schemas.openxmlformats.org/drawingml/2006/main">
          <a:off x="3403600" y="3162300"/>
          <a:ext cx="14795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666:</a:t>
          </a:r>
          <a:r>
            <a:rPr lang="en-US" sz="1000" baseline="0"/>
            <a:t> </a:t>
          </a:r>
          <a:r>
            <a:rPr lang="en-US" sz="1000"/>
            <a:t>eastern </a:t>
          </a:r>
        </a:p>
        <a:p xmlns:a="http://schemas.openxmlformats.org/drawingml/2006/main">
          <a:pPr algn="ctr"/>
          <a:r>
            <a:rPr lang="en-US" sz="1000"/>
            <a:t>floodplain forest</a:t>
          </a:r>
        </a:p>
      </cdr:txBody>
    </cdr:sp>
  </cdr:relSizeAnchor>
  <cdr:relSizeAnchor xmlns:cdr="http://schemas.openxmlformats.org/drawingml/2006/chartDrawing">
    <cdr:from>
      <cdr:x>0.54374</cdr:x>
      <cdr:y>0.86435</cdr:y>
    </cdr:from>
    <cdr:to>
      <cdr:x>0.69699</cdr:x>
      <cdr:y>0.9513</cdr:y>
    </cdr:to>
    <cdr:sp macro="" textlink="">
      <cdr:nvSpPr>
        <cdr:cNvPr id="12" name="TextBox 4"/>
        <cdr:cNvSpPr txBox="1"/>
      </cdr:nvSpPr>
      <cdr:spPr>
        <a:xfrm xmlns:a="http://schemas.openxmlformats.org/drawingml/2006/main">
          <a:off x="4933950" y="3155950"/>
          <a:ext cx="13906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683: peatland forest</a:t>
          </a:r>
        </a:p>
      </cdr:txBody>
    </cdr:sp>
  </cdr:relSizeAnchor>
  <cdr:relSizeAnchor xmlns:cdr="http://schemas.openxmlformats.org/drawingml/2006/chartDrawing">
    <cdr:from>
      <cdr:x>0.70679</cdr:x>
      <cdr:y>0.86783</cdr:y>
    </cdr:from>
    <cdr:to>
      <cdr:x>0.82155</cdr:x>
      <cdr:y>0.98957</cdr:y>
    </cdr:to>
    <cdr:sp macro="" textlink="">
      <cdr:nvSpPr>
        <cdr:cNvPr id="13" name="TextBox 5"/>
        <cdr:cNvSpPr txBox="1"/>
      </cdr:nvSpPr>
      <cdr:spPr>
        <a:xfrm xmlns:a="http://schemas.openxmlformats.org/drawingml/2006/main">
          <a:off x="6413500" y="3168650"/>
          <a:ext cx="10414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631:</a:t>
          </a:r>
          <a:r>
            <a:rPr lang="en-US" sz="1000" baseline="0"/>
            <a:t> ponderosa </a:t>
          </a:r>
        </a:p>
        <a:p xmlns:a="http://schemas.openxmlformats.org/drawingml/2006/main">
          <a:pPr algn="ctr"/>
          <a:r>
            <a:rPr lang="en-US" sz="1000" baseline="0"/>
            <a:t>pine forest</a:t>
          </a:r>
          <a:endParaRPr lang="en-US" sz="1000"/>
        </a:p>
      </cdr:txBody>
    </cdr:sp>
  </cdr:relSizeAnchor>
  <cdr:relSizeAnchor xmlns:cdr="http://schemas.openxmlformats.org/drawingml/2006/chartDrawing">
    <cdr:from>
      <cdr:x>0.89923</cdr:x>
      <cdr:y>0.74957</cdr:y>
    </cdr:from>
    <cdr:to>
      <cdr:x>1</cdr:x>
      <cdr:y>1</cdr:y>
    </cdr:to>
    <cdr:sp macro="" textlink="">
      <cdr:nvSpPr>
        <cdr:cNvPr id="14" name="TextBox 6"/>
        <cdr:cNvSpPr txBox="1"/>
      </cdr:nvSpPr>
      <cdr:spPr>
        <a:xfrm xmlns:a="http://schemas.openxmlformats.org/drawingml/2006/main">
          <a:off x="8185150" y="3086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0.85864</cdr:x>
      <cdr:y>0.86957</cdr:y>
    </cdr:from>
    <cdr:to>
      <cdr:x>0.98181</cdr:x>
      <cdr:y>1</cdr:y>
    </cdr:to>
    <cdr:sp macro="" textlink="">
      <cdr:nvSpPr>
        <cdr:cNvPr id="15" name="TextBox 7"/>
        <cdr:cNvSpPr txBox="1"/>
      </cdr:nvSpPr>
      <cdr:spPr>
        <a:xfrm xmlns:a="http://schemas.openxmlformats.org/drawingml/2006/main">
          <a:off x="7791450" y="3175000"/>
          <a:ext cx="11176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625:</a:t>
          </a:r>
          <a:r>
            <a:rPr lang="en-US" sz="1000" baseline="0"/>
            <a:t> western mixed</a:t>
          </a:r>
        </a:p>
        <a:p xmlns:a="http://schemas.openxmlformats.org/drawingml/2006/main">
          <a:pPr algn="ctr"/>
          <a:r>
            <a:rPr lang="en-US" sz="1000" baseline="0"/>
            <a:t> conifer</a:t>
          </a:r>
          <a:endParaRPr lang="en-US" sz="10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0.04969</cdr:x>
      <cdr:y>0.86261</cdr:y>
    </cdr:from>
    <cdr:to>
      <cdr:x>0.22813</cdr:x>
      <cdr:y>0.98435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850" y="3149600"/>
          <a:ext cx="16192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 b="0"/>
            <a:t>655: eastern</a:t>
          </a:r>
          <a:r>
            <a:rPr lang="en-US" sz="1000" b="0" baseline="0"/>
            <a:t> hardwood:</a:t>
          </a:r>
        </a:p>
        <a:p xmlns:a="http://schemas.openxmlformats.org/drawingml/2006/main">
          <a:pPr algn="ctr"/>
          <a:r>
            <a:rPr lang="en-US" sz="1000" b="0" baseline="0"/>
            <a:t>beech-maple-basswood</a:t>
          </a:r>
          <a:endParaRPr lang="en-US" sz="1000" b="0"/>
        </a:p>
      </cdr:txBody>
    </cdr:sp>
  </cdr:relSizeAnchor>
  <cdr:relSizeAnchor xmlns:cdr="http://schemas.openxmlformats.org/drawingml/2006/chartDrawing">
    <cdr:from>
      <cdr:x>0.22323</cdr:x>
      <cdr:y>0.86261</cdr:y>
    </cdr:from>
    <cdr:to>
      <cdr:x>0.39958</cdr:x>
      <cdr:y>0.98435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25650" y="3149600"/>
          <a:ext cx="16002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652:</a:t>
          </a:r>
          <a:r>
            <a:rPr lang="en-US" sz="1000" baseline="0"/>
            <a:t> e</a:t>
          </a:r>
          <a:r>
            <a:rPr lang="en-US" sz="1000"/>
            <a:t>astern</a:t>
          </a:r>
          <a:r>
            <a:rPr lang="en-US" sz="1000" baseline="0"/>
            <a:t> hardwood:</a:t>
          </a:r>
        </a:p>
        <a:p xmlns:a="http://schemas.openxmlformats.org/drawingml/2006/main">
          <a:pPr algn="ctr"/>
          <a:r>
            <a:rPr lang="en-US" sz="1000" baseline="0"/>
            <a:t>yellow birch-sugar maple</a:t>
          </a:r>
          <a:endParaRPr lang="en-US" sz="1000"/>
        </a:p>
      </cdr:txBody>
    </cdr:sp>
  </cdr:relSizeAnchor>
  <cdr:relSizeAnchor xmlns:cdr="http://schemas.openxmlformats.org/drawingml/2006/chartDrawing">
    <cdr:from>
      <cdr:x>0.37509</cdr:x>
      <cdr:y>0.86609</cdr:y>
    </cdr:from>
    <cdr:to>
      <cdr:x>0.53814</cdr:x>
      <cdr:y>0.99652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403600" y="3162300"/>
          <a:ext cx="14795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666:</a:t>
          </a:r>
          <a:r>
            <a:rPr lang="en-US" sz="1000" baseline="0"/>
            <a:t> </a:t>
          </a:r>
          <a:r>
            <a:rPr lang="en-US" sz="1000"/>
            <a:t>eastern </a:t>
          </a:r>
        </a:p>
        <a:p xmlns:a="http://schemas.openxmlformats.org/drawingml/2006/main">
          <a:pPr algn="ctr"/>
          <a:r>
            <a:rPr lang="en-US" sz="1000"/>
            <a:t>floodplain forest</a:t>
          </a:r>
        </a:p>
      </cdr:txBody>
    </cdr:sp>
  </cdr:relSizeAnchor>
  <cdr:relSizeAnchor xmlns:cdr="http://schemas.openxmlformats.org/drawingml/2006/chartDrawing">
    <cdr:from>
      <cdr:x>0.54374</cdr:x>
      <cdr:y>0.86435</cdr:y>
    </cdr:from>
    <cdr:to>
      <cdr:x>0.69699</cdr:x>
      <cdr:y>0.9513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933950" y="3155950"/>
          <a:ext cx="13906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683: peatland forest</a:t>
          </a:r>
        </a:p>
      </cdr:txBody>
    </cdr:sp>
  </cdr:relSizeAnchor>
  <cdr:relSizeAnchor xmlns:cdr="http://schemas.openxmlformats.org/drawingml/2006/chartDrawing">
    <cdr:from>
      <cdr:x>0.70679</cdr:x>
      <cdr:y>0.86783</cdr:y>
    </cdr:from>
    <cdr:to>
      <cdr:x>0.82155</cdr:x>
      <cdr:y>0.98957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413500" y="3168650"/>
          <a:ext cx="10414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631:</a:t>
          </a:r>
          <a:r>
            <a:rPr lang="en-US" sz="1000" baseline="0"/>
            <a:t> ponderosa </a:t>
          </a:r>
        </a:p>
        <a:p xmlns:a="http://schemas.openxmlformats.org/drawingml/2006/main">
          <a:pPr algn="ctr"/>
          <a:r>
            <a:rPr lang="en-US" sz="1000" baseline="0"/>
            <a:t>pine forest</a:t>
          </a:r>
          <a:endParaRPr lang="en-US" sz="1000"/>
        </a:p>
      </cdr:txBody>
    </cdr:sp>
  </cdr:relSizeAnchor>
  <cdr:relSizeAnchor xmlns:cdr="http://schemas.openxmlformats.org/drawingml/2006/chartDrawing">
    <cdr:from>
      <cdr:x>0.89923</cdr:x>
      <cdr:y>0.74957</cdr:y>
    </cdr:from>
    <cdr:to>
      <cdr:x>1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8185150" y="3086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0.85864</cdr:x>
      <cdr:y>0.86957</cdr:y>
    </cdr:from>
    <cdr:to>
      <cdr:x>0.98181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791450" y="3175000"/>
          <a:ext cx="11176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625:</a:t>
          </a:r>
          <a:r>
            <a:rPr lang="en-US" sz="1000" baseline="0"/>
            <a:t> western mixed</a:t>
          </a:r>
        </a:p>
        <a:p xmlns:a="http://schemas.openxmlformats.org/drawingml/2006/main">
          <a:pPr algn="ctr"/>
          <a:r>
            <a:rPr lang="en-US" sz="1000" baseline="0"/>
            <a:t> conifer</a:t>
          </a:r>
          <a:endParaRPr lang="en-US" sz="10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0.04969</cdr:x>
      <cdr:y>0.86261</cdr:y>
    </cdr:from>
    <cdr:to>
      <cdr:x>0.22813</cdr:x>
      <cdr:y>0.98435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850" y="3149600"/>
          <a:ext cx="16192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 b="0"/>
            <a:t>655: eastern</a:t>
          </a:r>
          <a:r>
            <a:rPr lang="en-US" sz="1000" b="0" baseline="0"/>
            <a:t> hardwood:</a:t>
          </a:r>
        </a:p>
        <a:p xmlns:a="http://schemas.openxmlformats.org/drawingml/2006/main">
          <a:pPr algn="ctr"/>
          <a:r>
            <a:rPr lang="en-US" sz="1000" b="0" baseline="0"/>
            <a:t>beech-maple-basswood</a:t>
          </a:r>
          <a:endParaRPr lang="en-US" sz="1000" b="0"/>
        </a:p>
      </cdr:txBody>
    </cdr:sp>
  </cdr:relSizeAnchor>
  <cdr:relSizeAnchor xmlns:cdr="http://schemas.openxmlformats.org/drawingml/2006/chartDrawing">
    <cdr:from>
      <cdr:x>0.22323</cdr:x>
      <cdr:y>0.86261</cdr:y>
    </cdr:from>
    <cdr:to>
      <cdr:x>0.39958</cdr:x>
      <cdr:y>0.98435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25650" y="3149600"/>
          <a:ext cx="16002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652:</a:t>
          </a:r>
          <a:r>
            <a:rPr lang="en-US" sz="1000" baseline="0"/>
            <a:t> e</a:t>
          </a:r>
          <a:r>
            <a:rPr lang="en-US" sz="1000"/>
            <a:t>astern</a:t>
          </a:r>
          <a:r>
            <a:rPr lang="en-US" sz="1000" baseline="0"/>
            <a:t> hardwood:</a:t>
          </a:r>
        </a:p>
        <a:p xmlns:a="http://schemas.openxmlformats.org/drawingml/2006/main">
          <a:pPr algn="ctr"/>
          <a:r>
            <a:rPr lang="en-US" sz="1000" baseline="0"/>
            <a:t>yellow birch-sugar maple</a:t>
          </a:r>
          <a:endParaRPr lang="en-US" sz="1000"/>
        </a:p>
      </cdr:txBody>
    </cdr:sp>
  </cdr:relSizeAnchor>
  <cdr:relSizeAnchor xmlns:cdr="http://schemas.openxmlformats.org/drawingml/2006/chartDrawing">
    <cdr:from>
      <cdr:x>0.37509</cdr:x>
      <cdr:y>0.86609</cdr:y>
    </cdr:from>
    <cdr:to>
      <cdr:x>0.53814</cdr:x>
      <cdr:y>0.99652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403600" y="3162300"/>
          <a:ext cx="14795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666:</a:t>
          </a:r>
          <a:r>
            <a:rPr lang="en-US" sz="1000" baseline="0"/>
            <a:t> </a:t>
          </a:r>
          <a:r>
            <a:rPr lang="en-US" sz="1000"/>
            <a:t>eastern </a:t>
          </a:r>
        </a:p>
        <a:p xmlns:a="http://schemas.openxmlformats.org/drawingml/2006/main">
          <a:pPr algn="ctr"/>
          <a:r>
            <a:rPr lang="en-US" sz="1000"/>
            <a:t>floodplain forest</a:t>
          </a:r>
        </a:p>
      </cdr:txBody>
    </cdr:sp>
  </cdr:relSizeAnchor>
  <cdr:relSizeAnchor xmlns:cdr="http://schemas.openxmlformats.org/drawingml/2006/chartDrawing">
    <cdr:from>
      <cdr:x>0.54374</cdr:x>
      <cdr:y>0.86435</cdr:y>
    </cdr:from>
    <cdr:to>
      <cdr:x>0.69699</cdr:x>
      <cdr:y>0.9513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933950" y="3155950"/>
          <a:ext cx="13906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683: peatland forest</a:t>
          </a:r>
        </a:p>
      </cdr:txBody>
    </cdr:sp>
  </cdr:relSizeAnchor>
  <cdr:relSizeAnchor xmlns:cdr="http://schemas.openxmlformats.org/drawingml/2006/chartDrawing">
    <cdr:from>
      <cdr:x>0.70679</cdr:x>
      <cdr:y>0.86783</cdr:y>
    </cdr:from>
    <cdr:to>
      <cdr:x>0.82155</cdr:x>
      <cdr:y>0.98957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413500" y="3168650"/>
          <a:ext cx="10414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631:</a:t>
          </a:r>
          <a:r>
            <a:rPr lang="en-US" sz="1000" baseline="0"/>
            <a:t> ponderosa </a:t>
          </a:r>
        </a:p>
        <a:p xmlns:a="http://schemas.openxmlformats.org/drawingml/2006/main">
          <a:pPr algn="ctr"/>
          <a:r>
            <a:rPr lang="en-US" sz="1000" baseline="0"/>
            <a:t>pine forest</a:t>
          </a:r>
          <a:endParaRPr lang="en-US" sz="1000"/>
        </a:p>
      </cdr:txBody>
    </cdr:sp>
  </cdr:relSizeAnchor>
  <cdr:relSizeAnchor xmlns:cdr="http://schemas.openxmlformats.org/drawingml/2006/chartDrawing">
    <cdr:from>
      <cdr:x>0.89923</cdr:x>
      <cdr:y>0.74957</cdr:y>
    </cdr:from>
    <cdr:to>
      <cdr:x>1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8185150" y="3086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0.85864</cdr:x>
      <cdr:y>0.86957</cdr:y>
    </cdr:from>
    <cdr:to>
      <cdr:x>0.98181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791450" y="3175000"/>
          <a:ext cx="11176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625:</a:t>
          </a:r>
          <a:r>
            <a:rPr lang="en-US" sz="1000" baseline="0"/>
            <a:t> western mixed</a:t>
          </a:r>
        </a:p>
        <a:p xmlns:a="http://schemas.openxmlformats.org/drawingml/2006/main">
          <a:pPr algn="ctr"/>
          <a:r>
            <a:rPr lang="en-US" sz="1000" baseline="0"/>
            <a:t> conifer</a:t>
          </a:r>
          <a:endParaRPr lang="en-US" sz="10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509059</xdr:colOff>
      <xdr:row>0</xdr:row>
      <xdr:rowOff>21166</xdr:rowOff>
    </xdr:from>
    <xdr:to>
      <xdr:col>26</xdr:col>
      <xdr:colOff>402166</xdr:colOff>
      <xdr:row>19</xdr:row>
      <xdr:rowOff>160866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578908</xdr:colOff>
      <xdr:row>20</xdr:row>
      <xdr:rowOff>44450</xdr:rowOff>
    </xdr:from>
    <xdr:to>
      <xdr:col>26</xdr:col>
      <xdr:colOff>465666</xdr:colOff>
      <xdr:row>40</xdr:row>
      <xdr:rowOff>12699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587375</xdr:colOff>
      <xdr:row>40</xdr:row>
      <xdr:rowOff>63500</xdr:rowOff>
    </xdr:from>
    <xdr:to>
      <xdr:col>26</xdr:col>
      <xdr:colOff>481542</xdr:colOff>
      <xdr:row>60</xdr:row>
      <xdr:rowOff>30692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0.04969</cdr:x>
      <cdr:y>0.86261</cdr:y>
    </cdr:from>
    <cdr:to>
      <cdr:x>0.22813</cdr:x>
      <cdr:y>0.98435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850" y="3149600"/>
          <a:ext cx="16192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 b="0"/>
            <a:t>655:</a:t>
          </a:r>
          <a:r>
            <a:rPr lang="en-US" sz="1000" b="0" baseline="0"/>
            <a:t> beech- </a:t>
          </a:r>
        </a:p>
        <a:p xmlns:a="http://schemas.openxmlformats.org/drawingml/2006/main">
          <a:pPr algn="ctr"/>
          <a:r>
            <a:rPr lang="en-US" sz="1000" b="0" baseline="0"/>
            <a:t>maple-basswood</a:t>
          </a:r>
          <a:endParaRPr lang="en-US" sz="1000" b="0"/>
        </a:p>
      </cdr:txBody>
    </cdr:sp>
  </cdr:relSizeAnchor>
  <cdr:relSizeAnchor xmlns:cdr="http://schemas.openxmlformats.org/drawingml/2006/chartDrawing">
    <cdr:from>
      <cdr:x>0.22323</cdr:x>
      <cdr:y>0.86261</cdr:y>
    </cdr:from>
    <cdr:to>
      <cdr:x>0.39958</cdr:x>
      <cdr:y>0.98435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25650" y="3149600"/>
          <a:ext cx="16002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652:</a:t>
          </a:r>
          <a:r>
            <a:rPr lang="en-US" sz="1000" baseline="0"/>
            <a:t> yellow birch-</a:t>
          </a:r>
        </a:p>
        <a:p xmlns:a="http://schemas.openxmlformats.org/drawingml/2006/main">
          <a:pPr algn="ctr"/>
          <a:r>
            <a:rPr lang="en-US" sz="1000" baseline="0"/>
            <a:t>sugar maple</a:t>
          </a:r>
          <a:endParaRPr lang="en-US" sz="1000"/>
        </a:p>
      </cdr:txBody>
    </cdr:sp>
  </cdr:relSizeAnchor>
  <cdr:relSizeAnchor xmlns:cdr="http://schemas.openxmlformats.org/drawingml/2006/chartDrawing">
    <cdr:from>
      <cdr:x>0.37509</cdr:x>
      <cdr:y>0.86609</cdr:y>
    </cdr:from>
    <cdr:to>
      <cdr:x>0.53814</cdr:x>
      <cdr:y>0.99652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403600" y="3162300"/>
          <a:ext cx="14795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666:</a:t>
          </a:r>
          <a:r>
            <a:rPr lang="en-US" sz="1000" baseline="0"/>
            <a:t> </a:t>
          </a:r>
          <a:r>
            <a:rPr lang="en-US" sz="1000"/>
            <a:t>eastern </a:t>
          </a:r>
        </a:p>
        <a:p xmlns:a="http://schemas.openxmlformats.org/drawingml/2006/main">
          <a:pPr algn="ctr"/>
          <a:r>
            <a:rPr lang="en-US" sz="1000"/>
            <a:t>floodplain forest</a:t>
          </a:r>
        </a:p>
      </cdr:txBody>
    </cdr:sp>
  </cdr:relSizeAnchor>
  <cdr:relSizeAnchor xmlns:cdr="http://schemas.openxmlformats.org/drawingml/2006/chartDrawing">
    <cdr:from>
      <cdr:x>0.54374</cdr:x>
      <cdr:y>0.86435</cdr:y>
    </cdr:from>
    <cdr:to>
      <cdr:x>0.69699</cdr:x>
      <cdr:y>0.9513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933950" y="3155950"/>
          <a:ext cx="13906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683: peatland forest</a:t>
          </a:r>
        </a:p>
      </cdr:txBody>
    </cdr:sp>
  </cdr:relSizeAnchor>
  <cdr:relSizeAnchor xmlns:cdr="http://schemas.openxmlformats.org/drawingml/2006/chartDrawing">
    <cdr:from>
      <cdr:x>0.70679</cdr:x>
      <cdr:y>0.86783</cdr:y>
    </cdr:from>
    <cdr:to>
      <cdr:x>0.82155</cdr:x>
      <cdr:y>0.98957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413500" y="3168650"/>
          <a:ext cx="10414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631:</a:t>
          </a:r>
          <a:r>
            <a:rPr lang="en-US" sz="1000" baseline="0"/>
            <a:t> ponderosa </a:t>
          </a:r>
        </a:p>
        <a:p xmlns:a="http://schemas.openxmlformats.org/drawingml/2006/main">
          <a:pPr algn="ctr"/>
          <a:r>
            <a:rPr lang="en-US" sz="1000" baseline="0"/>
            <a:t>pine forest</a:t>
          </a:r>
          <a:endParaRPr lang="en-US" sz="1000"/>
        </a:p>
      </cdr:txBody>
    </cdr:sp>
  </cdr:relSizeAnchor>
  <cdr:relSizeAnchor xmlns:cdr="http://schemas.openxmlformats.org/drawingml/2006/chartDrawing">
    <cdr:from>
      <cdr:x>0.89923</cdr:x>
      <cdr:y>0.74957</cdr:y>
    </cdr:from>
    <cdr:to>
      <cdr:x>1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8185150" y="3086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0.85864</cdr:x>
      <cdr:y>0.86957</cdr:y>
    </cdr:from>
    <cdr:to>
      <cdr:x>0.98181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791450" y="3175000"/>
          <a:ext cx="11176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625:</a:t>
          </a:r>
          <a:r>
            <a:rPr lang="en-US" sz="1000" baseline="0"/>
            <a:t> western mixed</a:t>
          </a:r>
        </a:p>
        <a:p xmlns:a="http://schemas.openxmlformats.org/drawingml/2006/main">
          <a:pPr algn="ctr"/>
          <a:r>
            <a:rPr lang="en-US" sz="1000" baseline="0"/>
            <a:t> conifer</a:t>
          </a:r>
          <a:endParaRPr lang="en-US" sz="1000"/>
        </a:p>
      </cdr:txBody>
    </cdr:sp>
  </cdr:relSizeAnchor>
  <cdr:relSizeAnchor xmlns:cdr="http://schemas.openxmlformats.org/drawingml/2006/chartDrawing">
    <cdr:from>
      <cdr:x>0.04969</cdr:x>
      <cdr:y>0.86261</cdr:y>
    </cdr:from>
    <cdr:to>
      <cdr:x>0.22813</cdr:x>
      <cdr:y>0.98435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50850" y="3149600"/>
          <a:ext cx="16192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endParaRPr lang="en-US" sz="1000" b="0"/>
        </a:p>
      </cdr:txBody>
    </cdr:sp>
  </cdr:relSizeAnchor>
  <cdr:relSizeAnchor xmlns:cdr="http://schemas.openxmlformats.org/drawingml/2006/chartDrawing">
    <cdr:from>
      <cdr:x>0.22323</cdr:x>
      <cdr:y>0.86261</cdr:y>
    </cdr:from>
    <cdr:to>
      <cdr:x>0.39958</cdr:x>
      <cdr:y>0.98435</cdr:y>
    </cdr:to>
    <cdr:sp macro="" textlink="">
      <cdr:nvSpPr>
        <cdr:cNvPr id="10" name="TextBox 2"/>
        <cdr:cNvSpPr txBox="1"/>
      </cdr:nvSpPr>
      <cdr:spPr>
        <a:xfrm xmlns:a="http://schemas.openxmlformats.org/drawingml/2006/main">
          <a:off x="2025650" y="3149600"/>
          <a:ext cx="16002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endParaRPr lang="en-US" sz="1000"/>
        </a:p>
      </cdr:txBody>
    </cdr:sp>
  </cdr:relSizeAnchor>
  <cdr:relSizeAnchor xmlns:cdr="http://schemas.openxmlformats.org/drawingml/2006/chartDrawing">
    <cdr:from>
      <cdr:x>0.37509</cdr:x>
      <cdr:y>0.86609</cdr:y>
    </cdr:from>
    <cdr:to>
      <cdr:x>0.53814</cdr:x>
      <cdr:y>0.99652</cdr:y>
    </cdr:to>
    <cdr:sp macro="" textlink="">
      <cdr:nvSpPr>
        <cdr:cNvPr id="11" name="TextBox 3"/>
        <cdr:cNvSpPr txBox="1"/>
      </cdr:nvSpPr>
      <cdr:spPr>
        <a:xfrm xmlns:a="http://schemas.openxmlformats.org/drawingml/2006/main">
          <a:off x="3403600" y="3162300"/>
          <a:ext cx="14795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666:</a:t>
          </a:r>
          <a:r>
            <a:rPr lang="en-US" sz="1000" baseline="0"/>
            <a:t> </a:t>
          </a:r>
          <a:r>
            <a:rPr lang="en-US" sz="1000"/>
            <a:t>eastern </a:t>
          </a:r>
        </a:p>
        <a:p xmlns:a="http://schemas.openxmlformats.org/drawingml/2006/main">
          <a:pPr algn="ctr"/>
          <a:r>
            <a:rPr lang="en-US" sz="1000"/>
            <a:t>floodplain forest</a:t>
          </a:r>
        </a:p>
      </cdr:txBody>
    </cdr:sp>
  </cdr:relSizeAnchor>
  <cdr:relSizeAnchor xmlns:cdr="http://schemas.openxmlformats.org/drawingml/2006/chartDrawing">
    <cdr:from>
      <cdr:x>0.54374</cdr:x>
      <cdr:y>0.86435</cdr:y>
    </cdr:from>
    <cdr:to>
      <cdr:x>0.69699</cdr:x>
      <cdr:y>0.9513</cdr:y>
    </cdr:to>
    <cdr:sp macro="" textlink="">
      <cdr:nvSpPr>
        <cdr:cNvPr id="12" name="TextBox 4"/>
        <cdr:cNvSpPr txBox="1"/>
      </cdr:nvSpPr>
      <cdr:spPr>
        <a:xfrm xmlns:a="http://schemas.openxmlformats.org/drawingml/2006/main">
          <a:off x="4933950" y="3155950"/>
          <a:ext cx="13906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683: peatland forest</a:t>
          </a:r>
        </a:p>
      </cdr:txBody>
    </cdr:sp>
  </cdr:relSizeAnchor>
  <cdr:relSizeAnchor xmlns:cdr="http://schemas.openxmlformats.org/drawingml/2006/chartDrawing">
    <cdr:from>
      <cdr:x>0.70679</cdr:x>
      <cdr:y>0.86783</cdr:y>
    </cdr:from>
    <cdr:to>
      <cdr:x>0.82155</cdr:x>
      <cdr:y>0.98957</cdr:y>
    </cdr:to>
    <cdr:sp macro="" textlink="">
      <cdr:nvSpPr>
        <cdr:cNvPr id="13" name="TextBox 5"/>
        <cdr:cNvSpPr txBox="1"/>
      </cdr:nvSpPr>
      <cdr:spPr>
        <a:xfrm xmlns:a="http://schemas.openxmlformats.org/drawingml/2006/main">
          <a:off x="6413500" y="3168650"/>
          <a:ext cx="10414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631:</a:t>
          </a:r>
          <a:r>
            <a:rPr lang="en-US" sz="1000" baseline="0"/>
            <a:t> ponderosa </a:t>
          </a:r>
        </a:p>
        <a:p xmlns:a="http://schemas.openxmlformats.org/drawingml/2006/main">
          <a:pPr algn="ctr"/>
          <a:r>
            <a:rPr lang="en-US" sz="1000" baseline="0"/>
            <a:t>pine forest</a:t>
          </a:r>
          <a:endParaRPr lang="en-US" sz="1000"/>
        </a:p>
      </cdr:txBody>
    </cdr:sp>
  </cdr:relSizeAnchor>
  <cdr:relSizeAnchor xmlns:cdr="http://schemas.openxmlformats.org/drawingml/2006/chartDrawing">
    <cdr:from>
      <cdr:x>0.89923</cdr:x>
      <cdr:y>0.74957</cdr:y>
    </cdr:from>
    <cdr:to>
      <cdr:x>1</cdr:x>
      <cdr:y>1</cdr:y>
    </cdr:to>
    <cdr:sp macro="" textlink="">
      <cdr:nvSpPr>
        <cdr:cNvPr id="14" name="TextBox 6"/>
        <cdr:cNvSpPr txBox="1"/>
      </cdr:nvSpPr>
      <cdr:spPr>
        <a:xfrm xmlns:a="http://schemas.openxmlformats.org/drawingml/2006/main">
          <a:off x="8185150" y="3086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0.85864</cdr:x>
      <cdr:y>0.86957</cdr:y>
    </cdr:from>
    <cdr:to>
      <cdr:x>0.98181</cdr:x>
      <cdr:y>1</cdr:y>
    </cdr:to>
    <cdr:sp macro="" textlink="">
      <cdr:nvSpPr>
        <cdr:cNvPr id="15" name="TextBox 7"/>
        <cdr:cNvSpPr txBox="1"/>
      </cdr:nvSpPr>
      <cdr:spPr>
        <a:xfrm xmlns:a="http://schemas.openxmlformats.org/drawingml/2006/main">
          <a:off x="7791450" y="3175000"/>
          <a:ext cx="11176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625:</a:t>
          </a:r>
          <a:r>
            <a:rPr lang="en-US" sz="1000" baseline="0"/>
            <a:t> western mixed</a:t>
          </a:r>
        </a:p>
        <a:p xmlns:a="http://schemas.openxmlformats.org/drawingml/2006/main">
          <a:pPr algn="ctr"/>
          <a:r>
            <a:rPr lang="en-US" sz="1000" baseline="0"/>
            <a:t> conifer</a:t>
          </a:r>
          <a:endParaRPr lang="en-US" sz="10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0.04969</cdr:x>
      <cdr:y>0.86261</cdr:y>
    </cdr:from>
    <cdr:to>
      <cdr:x>0.22813</cdr:x>
      <cdr:y>0.98435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850" y="3149600"/>
          <a:ext cx="16192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 b="0"/>
            <a:t>655:</a:t>
          </a:r>
          <a:r>
            <a:rPr lang="en-US" sz="1000" b="0" baseline="0"/>
            <a:t> beech- </a:t>
          </a:r>
        </a:p>
        <a:p xmlns:a="http://schemas.openxmlformats.org/drawingml/2006/main">
          <a:pPr algn="ctr"/>
          <a:r>
            <a:rPr lang="en-US" sz="1000" b="0" baseline="0"/>
            <a:t>maple-basswood</a:t>
          </a:r>
          <a:endParaRPr lang="en-US" sz="1000" b="0"/>
        </a:p>
      </cdr:txBody>
    </cdr:sp>
  </cdr:relSizeAnchor>
  <cdr:relSizeAnchor xmlns:cdr="http://schemas.openxmlformats.org/drawingml/2006/chartDrawing">
    <cdr:from>
      <cdr:x>0.22323</cdr:x>
      <cdr:y>0.86261</cdr:y>
    </cdr:from>
    <cdr:to>
      <cdr:x>0.39958</cdr:x>
      <cdr:y>0.98435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25650" y="3149600"/>
          <a:ext cx="16002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652:</a:t>
          </a:r>
          <a:r>
            <a:rPr lang="en-US" sz="1000" baseline="0"/>
            <a:t> yellow birch-</a:t>
          </a:r>
        </a:p>
        <a:p xmlns:a="http://schemas.openxmlformats.org/drawingml/2006/main">
          <a:pPr algn="ctr"/>
          <a:r>
            <a:rPr lang="en-US" sz="1000" baseline="0"/>
            <a:t>sugar maple</a:t>
          </a:r>
          <a:endParaRPr lang="en-US" sz="1000"/>
        </a:p>
      </cdr:txBody>
    </cdr:sp>
  </cdr:relSizeAnchor>
  <cdr:relSizeAnchor xmlns:cdr="http://schemas.openxmlformats.org/drawingml/2006/chartDrawing">
    <cdr:from>
      <cdr:x>0.37509</cdr:x>
      <cdr:y>0.86609</cdr:y>
    </cdr:from>
    <cdr:to>
      <cdr:x>0.53814</cdr:x>
      <cdr:y>0.99652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403600" y="3162300"/>
          <a:ext cx="14795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666:</a:t>
          </a:r>
          <a:r>
            <a:rPr lang="en-US" sz="1000" baseline="0"/>
            <a:t> </a:t>
          </a:r>
          <a:r>
            <a:rPr lang="en-US" sz="1000"/>
            <a:t>eastern </a:t>
          </a:r>
        </a:p>
        <a:p xmlns:a="http://schemas.openxmlformats.org/drawingml/2006/main">
          <a:pPr algn="ctr"/>
          <a:r>
            <a:rPr lang="en-US" sz="1000"/>
            <a:t>floodplain forest</a:t>
          </a:r>
        </a:p>
      </cdr:txBody>
    </cdr:sp>
  </cdr:relSizeAnchor>
  <cdr:relSizeAnchor xmlns:cdr="http://schemas.openxmlformats.org/drawingml/2006/chartDrawing">
    <cdr:from>
      <cdr:x>0.54374</cdr:x>
      <cdr:y>0.86435</cdr:y>
    </cdr:from>
    <cdr:to>
      <cdr:x>0.69699</cdr:x>
      <cdr:y>0.9513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933950" y="3155950"/>
          <a:ext cx="13906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683: peatland forest</a:t>
          </a:r>
        </a:p>
      </cdr:txBody>
    </cdr:sp>
  </cdr:relSizeAnchor>
  <cdr:relSizeAnchor xmlns:cdr="http://schemas.openxmlformats.org/drawingml/2006/chartDrawing">
    <cdr:from>
      <cdr:x>0.70679</cdr:x>
      <cdr:y>0.86783</cdr:y>
    </cdr:from>
    <cdr:to>
      <cdr:x>0.82155</cdr:x>
      <cdr:y>0.98957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413500" y="3168650"/>
          <a:ext cx="10414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631:</a:t>
          </a:r>
          <a:r>
            <a:rPr lang="en-US" sz="1000" baseline="0"/>
            <a:t> ponderosa </a:t>
          </a:r>
        </a:p>
        <a:p xmlns:a="http://schemas.openxmlformats.org/drawingml/2006/main">
          <a:pPr algn="ctr"/>
          <a:r>
            <a:rPr lang="en-US" sz="1000" baseline="0"/>
            <a:t>pine forest</a:t>
          </a:r>
          <a:endParaRPr lang="en-US" sz="1000"/>
        </a:p>
      </cdr:txBody>
    </cdr:sp>
  </cdr:relSizeAnchor>
  <cdr:relSizeAnchor xmlns:cdr="http://schemas.openxmlformats.org/drawingml/2006/chartDrawing">
    <cdr:from>
      <cdr:x>0.89923</cdr:x>
      <cdr:y>0.74957</cdr:y>
    </cdr:from>
    <cdr:to>
      <cdr:x>1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8185150" y="3086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0.85864</cdr:x>
      <cdr:y>0.86957</cdr:y>
    </cdr:from>
    <cdr:to>
      <cdr:x>0.98181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791450" y="3175000"/>
          <a:ext cx="11176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625:</a:t>
          </a:r>
          <a:r>
            <a:rPr lang="en-US" sz="1000" baseline="0"/>
            <a:t> western mixed</a:t>
          </a:r>
        </a:p>
        <a:p xmlns:a="http://schemas.openxmlformats.org/drawingml/2006/main">
          <a:pPr algn="ctr"/>
          <a:r>
            <a:rPr lang="en-US" sz="1000" baseline="0"/>
            <a:t> conifer</a:t>
          </a:r>
          <a:endParaRPr lang="en-US" sz="1000"/>
        </a:p>
      </cdr:txBody>
    </cdr:sp>
  </cdr:relSizeAnchor>
  <cdr:relSizeAnchor xmlns:cdr="http://schemas.openxmlformats.org/drawingml/2006/chartDrawing">
    <cdr:from>
      <cdr:x>0.04969</cdr:x>
      <cdr:y>0.86261</cdr:y>
    </cdr:from>
    <cdr:to>
      <cdr:x>0.22813</cdr:x>
      <cdr:y>0.98435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50850" y="3149600"/>
          <a:ext cx="16192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endParaRPr lang="en-US" sz="1000" b="0"/>
        </a:p>
      </cdr:txBody>
    </cdr:sp>
  </cdr:relSizeAnchor>
  <cdr:relSizeAnchor xmlns:cdr="http://schemas.openxmlformats.org/drawingml/2006/chartDrawing">
    <cdr:from>
      <cdr:x>0.22323</cdr:x>
      <cdr:y>0.86261</cdr:y>
    </cdr:from>
    <cdr:to>
      <cdr:x>0.39958</cdr:x>
      <cdr:y>0.98435</cdr:y>
    </cdr:to>
    <cdr:sp macro="" textlink="">
      <cdr:nvSpPr>
        <cdr:cNvPr id="10" name="TextBox 2"/>
        <cdr:cNvSpPr txBox="1"/>
      </cdr:nvSpPr>
      <cdr:spPr>
        <a:xfrm xmlns:a="http://schemas.openxmlformats.org/drawingml/2006/main">
          <a:off x="2025650" y="3149600"/>
          <a:ext cx="16002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endParaRPr lang="en-US" sz="1000"/>
        </a:p>
      </cdr:txBody>
    </cdr:sp>
  </cdr:relSizeAnchor>
  <cdr:relSizeAnchor xmlns:cdr="http://schemas.openxmlformats.org/drawingml/2006/chartDrawing">
    <cdr:from>
      <cdr:x>0.37509</cdr:x>
      <cdr:y>0.86609</cdr:y>
    </cdr:from>
    <cdr:to>
      <cdr:x>0.53814</cdr:x>
      <cdr:y>0.99652</cdr:y>
    </cdr:to>
    <cdr:sp macro="" textlink="">
      <cdr:nvSpPr>
        <cdr:cNvPr id="11" name="TextBox 3"/>
        <cdr:cNvSpPr txBox="1"/>
      </cdr:nvSpPr>
      <cdr:spPr>
        <a:xfrm xmlns:a="http://schemas.openxmlformats.org/drawingml/2006/main">
          <a:off x="3403600" y="3162300"/>
          <a:ext cx="14795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666:</a:t>
          </a:r>
          <a:r>
            <a:rPr lang="en-US" sz="1000" baseline="0"/>
            <a:t> </a:t>
          </a:r>
          <a:r>
            <a:rPr lang="en-US" sz="1000"/>
            <a:t>eastern </a:t>
          </a:r>
        </a:p>
        <a:p xmlns:a="http://schemas.openxmlformats.org/drawingml/2006/main">
          <a:pPr algn="ctr"/>
          <a:r>
            <a:rPr lang="en-US" sz="1000"/>
            <a:t>floodplain forest</a:t>
          </a:r>
        </a:p>
      </cdr:txBody>
    </cdr:sp>
  </cdr:relSizeAnchor>
  <cdr:relSizeAnchor xmlns:cdr="http://schemas.openxmlformats.org/drawingml/2006/chartDrawing">
    <cdr:from>
      <cdr:x>0.54374</cdr:x>
      <cdr:y>0.86435</cdr:y>
    </cdr:from>
    <cdr:to>
      <cdr:x>0.69699</cdr:x>
      <cdr:y>0.9513</cdr:y>
    </cdr:to>
    <cdr:sp macro="" textlink="">
      <cdr:nvSpPr>
        <cdr:cNvPr id="12" name="TextBox 4"/>
        <cdr:cNvSpPr txBox="1"/>
      </cdr:nvSpPr>
      <cdr:spPr>
        <a:xfrm xmlns:a="http://schemas.openxmlformats.org/drawingml/2006/main">
          <a:off x="4933950" y="3155950"/>
          <a:ext cx="13906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683: peatland forest</a:t>
          </a:r>
        </a:p>
      </cdr:txBody>
    </cdr:sp>
  </cdr:relSizeAnchor>
  <cdr:relSizeAnchor xmlns:cdr="http://schemas.openxmlformats.org/drawingml/2006/chartDrawing">
    <cdr:from>
      <cdr:x>0.70679</cdr:x>
      <cdr:y>0.86783</cdr:y>
    </cdr:from>
    <cdr:to>
      <cdr:x>0.82155</cdr:x>
      <cdr:y>0.98957</cdr:y>
    </cdr:to>
    <cdr:sp macro="" textlink="">
      <cdr:nvSpPr>
        <cdr:cNvPr id="13" name="TextBox 5"/>
        <cdr:cNvSpPr txBox="1"/>
      </cdr:nvSpPr>
      <cdr:spPr>
        <a:xfrm xmlns:a="http://schemas.openxmlformats.org/drawingml/2006/main">
          <a:off x="6413500" y="3168650"/>
          <a:ext cx="10414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631:</a:t>
          </a:r>
          <a:r>
            <a:rPr lang="en-US" sz="1000" baseline="0"/>
            <a:t> ponderosa </a:t>
          </a:r>
        </a:p>
        <a:p xmlns:a="http://schemas.openxmlformats.org/drawingml/2006/main">
          <a:pPr algn="ctr"/>
          <a:r>
            <a:rPr lang="en-US" sz="1000" baseline="0"/>
            <a:t>pine forest</a:t>
          </a:r>
          <a:endParaRPr lang="en-US" sz="1000"/>
        </a:p>
      </cdr:txBody>
    </cdr:sp>
  </cdr:relSizeAnchor>
  <cdr:relSizeAnchor xmlns:cdr="http://schemas.openxmlformats.org/drawingml/2006/chartDrawing">
    <cdr:from>
      <cdr:x>0.89923</cdr:x>
      <cdr:y>0.74957</cdr:y>
    </cdr:from>
    <cdr:to>
      <cdr:x>1</cdr:x>
      <cdr:y>1</cdr:y>
    </cdr:to>
    <cdr:sp macro="" textlink="">
      <cdr:nvSpPr>
        <cdr:cNvPr id="14" name="TextBox 6"/>
        <cdr:cNvSpPr txBox="1"/>
      </cdr:nvSpPr>
      <cdr:spPr>
        <a:xfrm xmlns:a="http://schemas.openxmlformats.org/drawingml/2006/main">
          <a:off x="8185150" y="3086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0.85864</cdr:x>
      <cdr:y>0.86957</cdr:y>
    </cdr:from>
    <cdr:to>
      <cdr:x>0.98181</cdr:x>
      <cdr:y>1</cdr:y>
    </cdr:to>
    <cdr:sp macro="" textlink="">
      <cdr:nvSpPr>
        <cdr:cNvPr id="15" name="TextBox 7"/>
        <cdr:cNvSpPr txBox="1"/>
      </cdr:nvSpPr>
      <cdr:spPr>
        <a:xfrm xmlns:a="http://schemas.openxmlformats.org/drawingml/2006/main">
          <a:off x="7791450" y="3175000"/>
          <a:ext cx="11176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625:</a:t>
          </a:r>
          <a:r>
            <a:rPr lang="en-US" sz="1000" baseline="0"/>
            <a:t> western mixed</a:t>
          </a:r>
        </a:p>
        <a:p xmlns:a="http://schemas.openxmlformats.org/drawingml/2006/main">
          <a:pPr algn="ctr"/>
          <a:r>
            <a:rPr lang="en-US" sz="1000" baseline="0"/>
            <a:t> conifer</a:t>
          </a:r>
          <a:endParaRPr lang="en-US" sz="10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0.04969</cdr:x>
      <cdr:y>0.86261</cdr:y>
    </cdr:from>
    <cdr:to>
      <cdr:x>0.22813</cdr:x>
      <cdr:y>0.98435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850" y="3149600"/>
          <a:ext cx="16192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 b="0"/>
            <a:t>655:</a:t>
          </a:r>
          <a:r>
            <a:rPr lang="en-US" sz="1000" b="0" baseline="0"/>
            <a:t> beech- </a:t>
          </a:r>
        </a:p>
        <a:p xmlns:a="http://schemas.openxmlformats.org/drawingml/2006/main">
          <a:pPr algn="ctr"/>
          <a:r>
            <a:rPr lang="en-US" sz="1000" b="0" baseline="0"/>
            <a:t>maple-basswood</a:t>
          </a:r>
          <a:endParaRPr lang="en-US" sz="1000" b="0"/>
        </a:p>
      </cdr:txBody>
    </cdr:sp>
  </cdr:relSizeAnchor>
  <cdr:relSizeAnchor xmlns:cdr="http://schemas.openxmlformats.org/drawingml/2006/chartDrawing">
    <cdr:from>
      <cdr:x>0.22323</cdr:x>
      <cdr:y>0.86261</cdr:y>
    </cdr:from>
    <cdr:to>
      <cdr:x>0.39958</cdr:x>
      <cdr:y>0.98435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25650" y="3149600"/>
          <a:ext cx="16002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652:</a:t>
          </a:r>
          <a:r>
            <a:rPr lang="en-US" sz="1000" baseline="0"/>
            <a:t> yellow birch-</a:t>
          </a:r>
        </a:p>
        <a:p xmlns:a="http://schemas.openxmlformats.org/drawingml/2006/main">
          <a:pPr algn="ctr"/>
          <a:r>
            <a:rPr lang="en-US" sz="1000" baseline="0"/>
            <a:t>sugar maple</a:t>
          </a:r>
          <a:endParaRPr lang="en-US" sz="1000"/>
        </a:p>
      </cdr:txBody>
    </cdr:sp>
  </cdr:relSizeAnchor>
  <cdr:relSizeAnchor xmlns:cdr="http://schemas.openxmlformats.org/drawingml/2006/chartDrawing">
    <cdr:from>
      <cdr:x>0.37509</cdr:x>
      <cdr:y>0.86609</cdr:y>
    </cdr:from>
    <cdr:to>
      <cdr:x>0.53814</cdr:x>
      <cdr:y>0.99652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403600" y="3162300"/>
          <a:ext cx="14795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666:</a:t>
          </a:r>
          <a:r>
            <a:rPr lang="en-US" sz="1000" baseline="0"/>
            <a:t> </a:t>
          </a:r>
          <a:r>
            <a:rPr lang="en-US" sz="1000"/>
            <a:t>eastern </a:t>
          </a:r>
        </a:p>
        <a:p xmlns:a="http://schemas.openxmlformats.org/drawingml/2006/main">
          <a:pPr algn="ctr"/>
          <a:r>
            <a:rPr lang="en-US" sz="1000"/>
            <a:t>floodplain forest</a:t>
          </a:r>
        </a:p>
      </cdr:txBody>
    </cdr:sp>
  </cdr:relSizeAnchor>
  <cdr:relSizeAnchor xmlns:cdr="http://schemas.openxmlformats.org/drawingml/2006/chartDrawing">
    <cdr:from>
      <cdr:x>0.54374</cdr:x>
      <cdr:y>0.86435</cdr:y>
    </cdr:from>
    <cdr:to>
      <cdr:x>0.69699</cdr:x>
      <cdr:y>0.9513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933950" y="3155950"/>
          <a:ext cx="13906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683: peatland forest</a:t>
          </a:r>
        </a:p>
      </cdr:txBody>
    </cdr:sp>
  </cdr:relSizeAnchor>
  <cdr:relSizeAnchor xmlns:cdr="http://schemas.openxmlformats.org/drawingml/2006/chartDrawing">
    <cdr:from>
      <cdr:x>0.70679</cdr:x>
      <cdr:y>0.86783</cdr:y>
    </cdr:from>
    <cdr:to>
      <cdr:x>0.82155</cdr:x>
      <cdr:y>0.98957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413500" y="3168650"/>
          <a:ext cx="10414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631:</a:t>
          </a:r>
          <a:r>
            <a:rPr lang="en-US" sz="1000" baseline="0"/>
            <a:t> ponderosa </a:t>
          </a:r>
        </a:p>
        <a:p xmlns:a="http://schemas.openxmlformats.org/drawingml/2006/main">
          <a:pPr algn="ctr"/>
          <a:r>
            <a:rPr lang="en-US" sz="1000" baseline="0"/>
            <a:t>pine forest</a:t>
          </a:r>
          <a:endParaRPr lang="en-US" sz="1000"/>
        </a:p>
      </cdr:txBody>
    </cdr:sp>
  </cdr:relSizeAnchor>
  <cdr:relSizeAnchor xmlns:cdr="http://schemas.openxmlformats.org/drawingml/2006/chartDrawing">
    <cdr:from>
      <cdr:x>0.89923</cdr:x>
      <cdr:y>0.74957</cdr:y>
    </cdr:from>
    <cdr:to>
      <cdr:x>1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8185150" y="3086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0.85864</cdr:x>
      <cdr:y>0.86957</cdr:y>
    </cdr:from>
    <cdr:to>
      <cdr:x>0.98181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791450" y="3175000"/>
          <a:ext cx="11176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625:</a:t>
          </a:r>
          <a:r>
            <a:rPr lang="en-US" sz="1000" baseline="0"/>
            <a:t> western mixed</a:t>
          </a:r>
        </a:p>
        <a:p xmlns:a="http://schemas.openxmlformats.org/drawingml/2006/main">
          <a:pPr algn="ctr"/>
          <a:r>
            <a:rPr lang="en-US" sz="1000" baseline="0"/>
            <a:t> conifer</a:t>
          </a:r>
          <a:endParaRPr lang="en-US" sz="1000"/>
        </a:p>
      </cdr:txBody>
    </cdr:sp>
  </cdr:relSizeAnchor>
  <cdr:relSizeAnchor xmlns:cdr="http://schemas.openxmlformats.org/drawingml/2006/chartDrawing">
    <cdr:from>
      <cdr:x>0.04969</cdr:x>
      <cdr:y>0.86261</cdr:y>
    </cdr:from>
    <cdr:to>
      <cdr:x>0.22813</cdr:x>
      <cdr:y>0.98435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50850" y="3149600"/>
          <a:ext cx="161925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endParaRPr lang="en-US" sz="1000" b="0"/>
        </a:p>
      </cdr:txBody>
    </cdr:sp>
  </cdr:relSizeAnchor>
  <cdr:relSizeAnchor xmlns:cdr="http://schemas.openxmlformats.org/drawingml/2006/chartDrawing">
    <cdr:from>
      <cdr:x>0.22323</cdr:x>
      <cdr:y>0.86261</cdr:y>
    </cdr:from>
    <cdr:to>
      <cdr:x>0.39958</cdr:x>
      <cdr:y>0.98435</cdr:y>
    </cdr:to>
    <cdr:sp macro="" textlink="">
      <cdr:nvSpPr>
        <cdr:cNvPr id="10" name="TextBox 2"/>
        <cdr:cNvSpPr txBox="1"/>
      </cdr:nvSpPr>
      <cdr:spPr>
        <a:xfrm xmlns:a="http://schemas.openxmlformats.org/drawingml/2006/main">
          <a:off x="2025650" y="3149600"/>
          <a:ext cx="16002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endParaRPr lang="en-US" sz="1000"/>
        </a:p>
      </cdr:txBody>
    </cdr:sp>
  </cdr:relSizeAnchor>
  <cdr:relSizeAnchor xmlns:cdr="http://schemas.openxmlformats.org/drawingml/2006/chartDrawing">
    <cdr:from>
      <cdr:x>0.37509</cdr:x>
      <cdr:y>0.86609</cdr:y>
    </cdr:from>
    <cdr:to>
      <cdr:x>0.53814</cdr:x>
      <cdr:y>0.99652</cdr:y>
    </cdr:to>
    <cdr:sp macro="" textlink="">
      <cdr:nvSpPr>
        <cdr:cNvPr id="11" name="TextBox 3"/>
        <cdr:cNvSpPr txBox="1"/>
      </cdr:nvSpPr>
      <cdr:spPr>
        <a:xfrm xmlns:a="http://schemas.openxmlformats.org/drawingml/2006/main">
          <a:off x="3403600" y="3162300"/>
          <a:ext cx="14795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666:</a:t>
          </a:r>
          <a:r>
            <a:rPr lang="en-US" sz="1000" baseline="0"/>
            <a:t> </a:t>
          </a:r>
          <a:r>
            <a:rPr lang="en-US" sz="1000"/>
            <a:t>eastern </a:t>
          </a:r>
        </a:p>
        <a:p xmlns:a="http://schemas.openxmlformats.org/drawingml/2006/main">
          <a:pPr algn="ctr"/>
          <a:r>
            <a:rPr lang="en-US" sz="1000"/>
            <a:t>floodplain forest</a:t>
          </a:r>
        </a:p>
      </cdr:txBody>
    </cdr:sp>
  </cdr:relSizeAnchor>
  <cdr:relSizeAnchor xmlns:cdr="http://schemas.openxmlformats.org/drawingml/2006/chartDrawing">
    <cdr:from>
      <cdr:x>0.54374</cdr:x>
      <cdr:y>0.86435</cdr:y>
    </cdr:from>
    <cdr:to>
      <cdr:x>0.69699</cdr:x>
      <cdr:y>0.9513</cdr:y>
    </cdr:to>
    <cdr:sp macro="" textlink="">
      <cdr:nvSpPr>
        <cdr:cNvPr id="12" name="TextBox 4"/>
        <cdr:cNvSpPr txBox="1"/>
      </cdr:nvSpPr>
      <cdr:spPr>
        <a:xfrm xmlns:a="http://schemas.openxmlformats.org/drawingml/2006/main">
          <a:off x="4933950" y="3155950"/>
          <a:ext cx="13906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683: peatland forest</a:t>
          </a:r>
        </a:p>
      </cdr:txBody>
    </cdr:sp>
  </cdr:relSizeAnchor>
  <cdr:relSizeAnchor xmlns:cdr="http://schemas.openxmlformats.org/drawingml/2006/chartDrawing">
    <cdr:from>
      <cdr:x>0.70679</cdr:x>
      <cdr:y>0.86783</cdr:y>
    </cdr:from>
    <cdr:to>
      <cdr:x>0.82155</cdr:x>
      <cdr:y>0.98957</cdr:y>
    </cdr:to>
    <cdr:sp macro="" textlink="">
      <cdr:nvSpPr>
        <cdr:cNvPr id="13" name="TextBox 5"/>
        <cdr:cNvSpPr txBox="1"/>
      </cdr:nvSpPr>
      <cdr:spPr>
        <a:xfrm xmlns:a="http://schemas.openxmlformats.org/drawingml/2006/main">
          <a:off x="6413500" y="3168650"/>
          <a:ext cx="10414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631:</a:t>
          </a:r>
          <a:r>
            <a:rPr lang="en-US" sz="1000" baseline="0"/>
            <a:t> ponderosa </a:t>
          </a:r>
        </a:p>
        <a:p xmlns:a="http://schemas.openxmlformats.org/drawingml/2006/main">
          <a:pPr algn="ctr"/>
          <a:r>
            <a:rPr lang="en-US" sz="1000" baseline="0"/>
            <a:t>pine forest</a:t>
          </a:r>
          <a:endParaRPr lang="en-US" sz="1000"/>
        </a:p>
      </cdr:txBody>
    </cdr:sp>
  </cdr:relSizeAnchor>
  <cdr:relSizeAnchor xmlns:cdr="http://schemas.openxmlformats.org/drawingml/2006/chartDrawing">
    <cdr:from>
      <cdr:x>0.89923</cdr:x>
      <cdr:y>0.74957</cdr:y>
    </cdr:from>
    <cdr:to>
      <cdr:x>1</cdr:x>
      <cdr:y>1</cdr:y>
    </cdr:to>
    <cdr:sp macro="" textlink="">
      <cdr:nvSpPr>
        <cdr:cNvPr id="14" name="TextBox 6"/>
        <cdr:cNvSpPr txBox="1"/>
      </cdr:nvSpPr>
      <cdr:spPr>
        <a:xfrm xmlns:a="http://schemas.openxmlformats.org/drawingml/2006/main">
          <a:off x="8185150" y="3086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0.85864</cdr:x>
      <cdr:y>0.86957</cdr:y>
    </cdr:from>
    <cdr:to>
      <cdr:x>0.98181</cdr:x>
      <cdr:y>1</cdr:y>
    </cdr:to>
    <cdr:sp macro="" textlink="">
      <cdr:nvSpPr>
        <cdr:cNvPr id="15" name="TextBox 7"/>
        <cdr:cNvSpPr txBox="1"/>
      </cdr:nvSpPr>
      <cdr:spPr>
        <a:xfrm xmlns:a="http://schemas.openxmlformats.org/drawingml/2006/main">
          <a:off x="7791450" y="3175000"/>
          <a:ext cx="11176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625:</a:t>
          </a:r>
          <a:r>
            <a:rPr lang="en-US" sz="1000" baseline="0"/>
            <a:t> western mixed</a:t>
          </a:r>
        </a:p>
        <a:p xmlns:a="http://schemas.openxmlformats.org/drawingml/2006/main">
          <a:pPr algn="ctr"/>
          <a:r>
            <a:rPr lang="en-US" sz="1000" baseline="0"/>
            <a:t> conifer</a:t>
          </a:r>
          <a:endParaRPr lang="en-US" sz="1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>
      <selection activeCell="B14" sqref="B14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0</v>
      </c>
      <c r="B1" s="1">
        <v>30</v>
      </c>
    </row>
    <row r="2" spans="1:2" x14ac:dyDescent="0.25">
      <c r="A2" t="s">
        <v>1</v>
      </c>
      <c r="B2" s="1">
        <v>15</v>
      </c>
    </row>
    <row r="3" spans="1:2" x14ac:dyDescent="0.25">
      <c r="A3" t="s">
        <v>2</v>
      </c>
      <c r="B3" s="1">
        <v>10</v>
      </c>
    </row>
    <row r="4" spans="1:2" x14ac:dyDescent="0.25">
      <c r="A4" t="s">
        <v>3</v>
      </c>
      <c r="B4" s="1">
        <v>0</v>
      </c>
    </row>
    <row r="5" spans="1:2" x14ac:dyDescent="0.25">
      <c r="A5" t="s">
        <v>4</v>
      </c>
      <c r="B5" s="1">
        <v>80</v>
      </c>
    </row>
    <row r="6" spans="1:2" x14ac:dyDescent="0.25">
      <c r="A6" t="s">
        <v>5</v>
      </c>
      <c r="B6" s="1">
        <v>90</v>
      </c>
    </row>
    <row r="8" spans="1:2" x14ac:dyDescent="0.25">
      <c r="A8" t="s">
        <v>6</v>
      </c>
    </row>
    <row r="9" spans="1:2" x14ac:dyDescent="0.25">
      <c r="A9" s="2" t="s">
        <v>7</v>
      </c>
      <c r="B9">
        <v>80</v>
      </c>
    </row>
    <row r="10" spans="1:2" x14ac:dyDescent="0.25">
      <c r="A10" s="2" t="s">
        <v>8</v>
      </c>
      <c r="B10">
        <v>80</v>
      </c>
    </row>
    <row r="12" spans="1:2" x14ac:dyDescent="0.25">
      <c r="A12" t="s">
        <v>9</v>
      </c>
    </row>
    <row r="13" spans="1:2" x14ac:dyDescent="0.25">
      <c r="A13" t="s">
        <v>10</v>
      </c>
      <c r="B13">
        <v>50</v>
      </c>
    </row>
    <row r="14" spans="1:2" x14ac:dyDescent="0.25">
      <c r="A14" t="s">
        <v>11</v>
      </c>
      <c r="B14">
        <v>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topLeftCell="A8" workbookViewId="0">
      <selection activeCell="R60" sqref="R60"/>
    </sheetView>
  </sheetViews>
  <sheetFormatPr defaultRowHeight="15" x14ac:dyDescent="0.25"/>
  <cols>
    <col min="2" max="2" width="13.85546875" bestFit="1" customWidth="1"/>
    <col min="6" max="6" width="10.5703125" customWidth="1"/>
    <col min="7" max="7" width="8.7109375" style="142"/>
    <col min="8" max="8" width="10.140625" style="142" bestFit="1" customWidth="1"/>
    <col min="9" max="9" width="8.7109375" style="142"/>
    <col min="10" max="10" width="9.42578125" bestFit="1" customWidth="1"/>
    <col min="11" max="11" width="10.42578125" bestFit="1" customWidth="1"/>
    <col min="12" max="12" width="12.140625" bestFit="1" customWidth="1"/>
    <col min="13" max="13" width="10.42578125" bestFit="1" customWidth="1"/>
    <col min="14" max="21" width="8.7109375" style="142"/>
    <col min="22" max="22" width="14.140625" style="142" customWidth="1"/>
    <col min="23" max="32" width="8.7109375" style="142"/>
  </cols>
  <sheetData>
    <row r="1" spans="1:32" x14ac:dyDescent="0.25">
      <c r="C1" s="107"/>
      <c r="D1" s="107"/>
      <c r="E1" s="107"/>
      <c r="F1" s="107" t="s">
        <v>389</v>
      </c>
      <c r="G1" s="137"/>
      <c r="H1" s="137"/>
      <c r="I1" s="137" t="s">
        <v>388</v>
      </c>
      <c r="L1" s="83" t="s">
        <v>397</v>
      </c>
      <c r="M1" s="83" t="s">
        <v>417</v>
      </c>
    </row>
    <row r="2" spans="1:32" x14ac:dyDescent="0.25">
      <c r="C2" s="109" t="s">
        <v>392</v>
      </c>
      <c r="D2" s="109" t="s">
        <v>369</v>
      </c>
      <c r="E2" s="109" t="s">
        <v>270</v>
      </c>
      <c r="F2" s="108" t="s">
        <v>390</v>
      </c>
      <c r="G2" s="138" t="s">
        <v>41</v>
      </c>
      <c r="H2" s="138" t="s">
        <v>42</v>
      </c>
      <c r="I2" s="139" t="s">
        <v>391</v>
      </c>
      <c r="J2" s="109" t="s">
        <v>369</v>
      </c>
      <c r="K2" s="109" t="s">
        <v>270</v>
      </c>
      <c r="L2" s="108" t="s">
        <v>390</v>
      </c>
    </row>
    <row r="3" spans="1:32" x14ac:dyDescent="0.25">
      <c r="C3" s="110" t="s">
        <v>394</v>
      </c>
      <c r="D3" s="110" t="s">
        <v>395</v>
      </c>
      <c r="E3" s="110" t="s">
        <v>396</v>
      </c>
      <c r="F3" s="81">
        <v>29.43</v>
      </c>
      <c r="G3" s="140">
        <v>13.73</v>
      </c>
      <c r="H3" s="140">
        <v>25.38</v>
      </c>
      <c r="I3" s="141" t="s">
        <v>393</v>
      </c>
      <c r="J3" s="110" t="s">
        <v>395</v>
      </c>
      <c r="K3" s="110" t="s">
        <v>396</v>
      </c>
      <c r="L3" s="81">
        <v>14.32</v>
      </c>
      <c r="M3">
        <v>21.5</v>
      </c>
    </row>
    <row r="4" spans="1:32" x14ac:dyDescent="0.25">
      <c r="F4" s="81">
        <v>27.88</v>
      </c>
      <c r="G4" s="140">
        <v>5.18</v>
      </c>
      <c r="H4" s="140">
        <v>11.4</v>
      </c>
      <c r="L4" s="81">
        <v>14.09</v>
      </c>
    </row>
    <row r="7" spans="1:32" x14ac:dyDescent="0.25">
      <c r="A7" s="83"/>
      <c r="B7" s="131"/>
      <c r="C7" s="83"/>
      <c r="D7" s="83"/>
      <c r="E7" s="83"/>
      <c r="F7" s="83"/>
      <c r="G7" s="143" t="s">
        <v>236</v>
      </c>
      <c r="H7" s="143"/>
      <c r="I7" s="143"/>
      <c r="J7" s="83" t="s">
        <v>270</v>
      </c>
      <c r="L7" s="83"/>
      <c r="M7" s="83"/>
      <c r="O7" s="143"/>
      <c r="P7" s="143"/>
      <c r="Q7" s="143" t="s">
        <v>427</v>
      </c>
      <c r="R7" s="143"/>
      <c r="S7" s="143"/>
      <c r="T7" s="143"/>
      <c r="U7" s="143"/>
      <c r="V7" s="131"/>
    </row>
    <row r="8" spans="1:32" x14ac:dyDescent="0.25">
      <c r="A8" s="131" t="s">
        <v>368</v>
      </c>
      <c r="B8" s="131"/>
      <c r="C8" s="83" t="s">
        <v>424</v>
      </c>
      <c r="D8" s="83" t="s">
        <v>425</v>
      </c>
      <c r="E8" s="83" t="s">
        <v>426</v>
      </c>
      <c r="F8" s="83" t="s">
        <v>369</v>
      </c>
      <c r="G8" s="144" t="s">
        <v>412</v>
      </c>
      <c r="H8" s="144" t="s">
        <v>413</v>
      </c>
      <c r="I8" s="144" t="s">
        <v>415</v>
      </c>
      <c r="J8" s="83" t="s">
        <v>412</v>
      </c>
      <c r="K8" s="83" t="s">
        <v>413</v>
      </c>
      <c r="L8" s="83" t="s">
        <v>414</v>
      </c>
      <c r="M8" s="83" t="s">
        <v>420</v>
      </c>
      <c r="O8" s="131"/>
      <c r="P8" s="131"/>
      <c r="Q8" s="143" t="s">
        <v>369</v>
      </c>
      <c r="R8" s="131"/>
      <c r="S8" s="143" t="s">
        <v>236</v>
      </c>
      <c r="T8" s="131"/>
      <c r="U8" s="143" t="s">
        <v>270</v>
      </c>
      <c r="V8" s="131"/>
    </row>
    <row r="9" spans="1:32" s="148" customFormat="1" x14ac:dyDescent="0.25">
      <c r="A9" s="125" t="s">
        <v>348</v>
      </c>
      <c r="B9" s="130" t="s">
        <v>405</v>
      </c>
      <c r="C9" s="126">
        <v>70.521911814703998</v>
      </c>
      <c r="D9" s="126">
        <v>52.891433861027991</v>
      </c>
      <c r="E9" s="126">
        <v>121.88668417694998</v>
      </c>
      <c r="F9" s="126">
        <v>245.30002985268197</v>
      </c>
      <c r="G9" s="126">
        <v>115.33885091550002</v>
      </c>
      <c r="H9" s="126">
        <v>9.1198161189000011</v>
      </c>
      <c r="I9" s="126">
        <v>124.45866703440002</v>
      </c>
      <c r="J9" s="126">
        <v>2.8959733700830621</v>
      </c>
      <c r="K9" s="126">
        <v>23.710415274670925</v>
      </c>
      <c r="L9" s="126">
        <v>20.397004555923001</v>
      </c>
      <c r="M9" s="126">
        <v>47.003393200676989</v>
      </c>
      <c r="N9" s="142"/>
      <c r="O9" s="86" t="s">
        <v>348</v>
      </c>
      <c r="P9" s="86" t="s">
        <v>433</v>
      </c>
      <c r="Q9" s="145">
        <f>F9</f>
        <v>245.30002985268197</v>
      </c>
      <c r="R9" s="86" t="s">
        <v>433</v>
      </c>
      <c r="S9" s="145">
        <f>I9</f>
        <v>124.45866703440002</v>
      </c>
      <c r="T9" s="86" t="s">
        <v>433</v>
      </c>
      <c r="U9" s="145">
        <f>M9</f>
        <v>47.003393200676989</v>
      </c>
      <c r="V9" s="131" t="s">
        <v>405</v>
      </c>
      <c r="W9" s="142"/>
      <c r="X9" s="142"/>
      <c r="Y9" s="142"/>
      <c r="Z9" s="142"/>
      <c r="AA9" s="142"/>
      <c r="AB9" s="142"/>
      <c r="AC9" s="142"/>
      <c r="AD9" s="142"/>
      <c r="AE9" s="142"/>
      <c r="AF9" s="142"/>
    </row>
    <row r="10" spans="1:32" s="148" customFormat="1" x14ac:dyDescent="0.25">
      <c r="A10" s="125" t="s">
        <v>349</v>
      </c>
      <c r="B10" s="125"/>
      <c r="C10" s="126">
        <v>115.90138546535516</v>
      </c>
      <c r="D10" s="126">
        <v>89.415482710006685</v>
      </c>
      <c r="E10" s="126">
        <v>213.70436091576778</v>
      </c>
      <c r="F10" s="126">
        <v>419.02122909112961</v>
      </c>
      <c r="G10" s="126">
        <v>169.35031241550001</v>
      </c>
      <c r="H10" s="126">
        <v>13.390489818900003</v>
      </c>
      <c r="I10" s="126">
        <v>182.74080223440001</v>
      </c>
      <c r="J10" s="126">
        <v>10.396052212360662</v>
      </c>
      <c r="K10" s="126">
        <v>116.2206102496981</v>
      </c>
      <c r="L10" s="126">
        <v>74.793244909923004</v>
      </c>
      <c r="M10" s="126">
        <v>201.40990737198177</v>
      </c>
      <c r="N10" s="142"/>
      <c r="O10" s="86" t="s">
        <v>349</v>
      </c>
      <c r="P10" s="86" t="s">
        <v>434</v>
      </c>
      <c r="Q10" s="145">
        <f t="shared" ref="Q10:Q15" si="0">F10</f>
        <v>419.02122909112961</v>
      </c>
      <c r="R10" s="86" t="s">
        <v>434</v>
      </c>
      <c r="S10" s="145">
        <f t="shared" ref="S10:S15" si="1">I10</f>
        <v>182.74080223440001</v>
      </c>
      <c r="T10" s="86" t="s">
        <v>434</v>
      </c>
      <c r="U10" s="145">
        <f t="shared" ref="U10:U15" si="2">M10</f>
        <v>201.40990737198177</v>
      </c>
      <c r="V10" s="86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</row>
    <row r="11" spans="1:32" s="148" customFormat="1" x14ac:dyDescent="0.25">
      <c r="A11" s="125" t="s">
        <v>350</v>
      </c>
      <c r="B11" s="125"/>
      <c r="C11" s="126">
        <v>185.60394780258747</v>
      </c>
      <c r="D11" s="126">
        <v>147.51823399017053</v>
      </c>
      <c r="E11" s="126">
        <v>365.50095948028945</v>
      </c>
      <c r="F11" s="126">
        <v>698.62314127304739</v>
      </c>
      <c r="G11" s="126">
        <v>244.39781681549999</v>
      </c>
      <c r="H11" s="126">
        <v>19.324478538900003</v>
      </c>
      <c r="I11" s="126">
        <v>263.72229535439999</v>
      </c>
      <c r="J11" s="126">
        <v>31.809088261228247</v>
      </c>
      <c r="K11" s="126">
        <v>378.14406289609769</v>
      </c>
      <c r="L11" s="126">
        <v>229.98576894363302</v>
      </c>
      <c r="M11" s="126">
        <v>639.93892010095897</v>
      </c>
      <c r="N11" s="142"/>
      <c r="O11" s="86" t="s">
        <v>350</v>
      </c>
      <c r="P11" s="86" t="s">
        <v>435</v>
      </c>
      <c r="Q11" s="145">
        <f t="shared" si="0"/>
        <v>698.62314127304739</v>
      </c>
      <c r="R11" s="86" t="s">
        <v>435</v>
      </c>
      <c r="S11" s="145">
        <f t="shared" si="1"/>
        <v>263.72229535439999</v>
      </c>
      <c r="T11" s="86" t="s">
        <v>435</v>
      </c>
      <c r="U11" s="145">
        <f t="shared" si="2"/>
        <v>639.93892010095897</v>
      </c>
      <c r="V11" s="86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</row>
    <row r="12" spans="1:32" s="148" customFormat="1" x14ac:dyDescent="0.25">
      <c r="A12" s="148" t="s">
        <v>453</v>
      </c>
      <c r="B12" s="125"/>
      <c r="C12" s="126">
        <v>3.4829189100323195</v>
      </c>
      <c r="D12" s="126">
        <v>2.6121891825242396</v>
      </c>
      <c r="E12" s="126">
        <v>6.0197097083309981</v>
      </c>
      <c r="F12" s="126">
        <v>12.114817800887558</v>
      </c>
      <c r="G12" s="126">
        <v>7.6570529355000021</v>
      </c>
      <c r="H12" s="126">
        <v>0.60544139490000026</v>
      </c>
      <c r="I12" s="126">
        <v>8.2624943304000027</v>
      </c>
      <c r="J12" s="126">
        <v>0.30817098240000002</v>
      </c>
      <c r="K12" s="126">
        <v>2.1571968767999996</v>
      </c>
      <c r="L12" s="126">
        <v>2.1520320000000002</v>
      </c>
      <c r="M12" s="126">
        <v>4.6173998591999998</v>
      </c>
      <c r="N12" s="142"/>
      <c r="O12" s="148" t="s">
        <v>453</v>
      </c>
      <c r="P12" s="86" t="s">
        <v>466</v>
      </c>
      <c r="Q12" s="145">
        <f>F12</f>
        <v>12.114817800887558</v>
      </c>
      <c r="R12" s="86" t="s">
        <v>466</v>
      </c>
      <c r="S12" s="145">
        <f t="shared" si="1"/>
        <v>8.2624943304000027</v>
      </c>
      <c r="T12" s="86" t="s">
        <v>466</v>
      </c>
      <c r="U12" s="145">
        <f t="shared" si="2"/>
        <v>4.6173998591999998</v>
      </c>
      <c r="V12" s="86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</row>
    <row r="13" spans="1:32" s="148" customFormat="1" x14ac:dyDescent="0.25">
      <c r="A13" s="148" t="s">
        <v>454</v>
      </c>
      <c r="B13" s="125"/>
      <c r="C13" s="126">
        <v>535.91519201317544</v>
      </c>
      <c r="D13" s="126">
        <v>439.53113008050843</v>
      </c>
      <c r="E13" s="126">
        <v>1128.400536296394</v>
      </c>
      <c r="F13" s="126">
        <v>2103.8468583900776</v>
      </c>
      <c r="G13" s="126">
        <v>458.77594049549998</v>
      </c>
      <c r="H13" s="126">
        <v>36.2753069229</v>
      </c>
      <c r="I13" s="126">
        <v>495.05124741839995</v>
      </c>
      <c r="J13" s="126">
        <v>146.23480689586239</v>
      </c>
      <c r="K13" s="126">
        <v>1771.9515610482865</v>
      </c>
      <c r="L13" s="126">
        <v>1058.9991891474328</v>
      </c>
      <c r="M13" s="126">
        <v>2977.1855570915823</v>
      </c>
      <c r="N13" s="142"/>
      <c r="O13" s="148" t="s">
        <v>454</v>
      </c>
      <c r="P13" s="86" t="s">
        <v>465</v>
      </c>
      <c r="Q13" s="145">
        <f t="shared" si="0"/>
        <v>2103.8468583900776</v>
      </c>
      <c r="R13" s="86" t="s">
        <v>465</v>
      </c>
      <c r="S13" s="145">
        <f t="shared" si="1"/>
        <v>495.05124741839995</v>
      </c>
      <c r="T13" s="86" t="s">
        <v>465</v>
      </c>
      <c r="U13" s="145">
        <f t="shared" si="2"/>
        <v>2977.1855570915823</v>
      </c>
      <c r="V13" s="86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</row>
    <row r="14" spans="1:32" s="148" customFormat="1" x14ac:dyDescent="0.25">
      <c r="A14" s="125" t="s">
        <v>357</v>
      </c>
      <c r="B14" s="125"/>
      <c r="C14" s="126">
        <v>121.86068850487426</v>
      </c>
      <c r="D14" s="126">
        <v>94.383046178234423</v>
      </c>
      <c r="E14" s="126">
        <v>226.68239071670399</v>
      </c>
      <c r="F14" s="126">
        <v>442.92612539981269</v>
      </c>
      <c r="G14" s="126">
        <v>45.597735715500008</v>
      </c>
      <c r="H14" s="126">
        <v>3.6054023589000006</v>
      </c>
      <c r="I14" s="126">
        <v>49.203138074400009</v>
      </c>
      <c r="J14" s="126">
        <v>13.736795295499064</v>
      </c>
      <c r="K14" s="126">
        <v>157.42721627102293</v>
      </c>
      <c r="L14" s="126">
        <v>99.022838695923014</v>
      </c>
      <c r="M14" s="126">
        <v>270.18685026244498</v>
      </c>
      <c r="N14" s="142"/>
      <c r="O14" s="86" t="s">
        <v>357</v>
      </c>
      <c r="P14" s="86" t="s">
        <v>436</v>
      </c>
      <c r="Q14" s="145">
        <f t="shared" si="0"/>
        <v>442.92612539981269</v>
      </c>
      <c r="R14" s="86" t="s">
        <v>436</v>
      </c>
      <c r="S14" s="145">
        <f t="shared" si="1"/>
        <v>49.203138074400009</v>
      </c>
      <c r="T14" s="86" t="s">
        <v>436</v>
      </c>
      <c r="U14" s="145">
        <f t="shared" si="2"/>
        <v>270.18685026244498</v>
      </c>
      <c r="V14" s="86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</row>
    <row r="15" spans="1:32" s="148" customFormat="1" x14ac:dyDescent="0.25">
      <c r="A15" s="125" t="s">
        <v>351</v>
      </c>
      <c r="B15" s="125"/>
      <c r="C15" s="126">
        <v>64.189331978281587</v>
      </c>
      <c r="D15" s="126">
        <v>48.14199898371119</v>
      </c>
      <c r="E15" s="126">
        <v>110.94175743452998</v>
      </c>
      <c r="F15" s="126">
        <v>223.27308839652275</v>
      </c>
      <c r="G15" s="126">
        <v>40.101832615500008</v>
      </c>
      <c r="H15" s="126">
        <v>3.1708425789000008</v>
      </c>
      <c r="I15" s="126">
        <v>43.272675194400009</v>
      </c>
      <c r="J15" s="126">
        <v>1.9260686399999998</v>
      </c>
      <c r="K15" s="126">
        <v>13.48248048</v>
      </c>
      <c r="L15" s="126">
        <v>13.450199999999999</v>
      </c>
      <c r="M15" s="126">
        <v>28.858749119999999</v>
      </c>
      <c r="N15" s="142"/>
      <c r="O15" s="86" t="s">
        <v>351</v>
      </c>
      <c r="P15" s="86" t="s">
        <v>437</v>
      </c>
      <c r="Q15" s="145">
        <f t="shared" si="0"/>
        <v>223.27308839652275</v>
      </c>
      <c r="R15" s="86" t="s">
        <v>437</v>
      </c>
      <c r="S15" s="145">
        <f t="shared" si="1"/>
        <v>43.272675194400009</v>
      </c>
      <c r="T15" s="86" t="s">
        <v>437</v>
      </c>
      <c r="U15" s="145">
        <f t="shared" si="2"/>
        <v>28.858749119999999</v>
      </c>
      <c r="V15" s="86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</row>
    <row r="16" spans="1:32" x14ac:dyDescent="0.25">
      <c r="A16" s="86" t="s">
        <v>352</v>
      </c>
      <c r="B16" s="131" t="s">
        <v>405</v>
      </c>
      <c r="C16" s="124">
        <v>85.998454142053944</v>
      </c>
      <c r="D16" s="124">
        <v>64.48895887836386</v>
      </c>
      <c r="E16" s="124">
        <v>148.58246137892721</v>
      </c>
      <c r="F16" s="124">
        <v>299.06987439934505</v>
      </c>
      <c r="G16" s="124">
        <v>103.5889891155</v>
      </c>
      <c r="H16" s="124">
        <v>8.1907572789000014</v>
      </c>
      <c r="I16" s="124">
        <v>111.77974639440001</v>
      </c>
      <c r="J16" s="124">
        <v>11.568630910415861</v>
      </c>
      <c r="K16" s="124">
        <v>130.6838560717525</v>
      </c>
      <c r="L16" s="124">
        <v>83.297671867922986</v>
      </c>
      <c r="M16" s="124">
        <v>225.55015885009135</v>
      </c>
      <c r="O16" s="86"/>
      <c r="P16" s="86"/>
      <c r="Q16" s="145"/>
      <c r="R16" s="86"/>
      <c r="S16" s="145"/>
      <c r="T16" s="86"/>
      <c r="U16" s="145"/>
      <c r="V16" s="86"/>
    </row>
    <row r="17" spans="1:32" x14ac:dyDescent="0.25">
      <c r="A17" s="86" t="s">
        <v>353</v>
      </c>
      <c r="B17" s="86"/>
      <c r="C17" s="124">
        <v>127.39432704157052</v>
      </c>
      <c r="D17" s="124">
        <v>98.995783684445882</v>
      </c>
      <c r="E17" s="124">
        <v>238.73341838900183</v>
      </c>
      <c r="F17" s="124">
        <v>465.12352911501824</v>
      </c>
      <c r="G17" s="124">
        <v>160.44315911550001</v>
      </c>
      <c r="H17" s="124">
        <v>12.686203278900003</v>
      </c>
      <c r="I17" s="124">
        <v>173.1293623944</v>
      </c>
      <c r="J17" s="124">
        <v>33.432223175637844</v>
      </c>
      <c r="K17" s="124">
        <v>397.91529650696481</v>
      </c>
      <c r="L17" s="124">
        <v>241.74536847163299</v>
      </c>
      <c r="M17" s="124">
        <v>673.09288815423565</v>
      </c>
      <c r="O17" s="86" t="s">
        <v>352</v>
      </c>
      <c r="P17" s="86" t="s">
        <v>433</v>
      </c>
      <c r="Q17" s="145">
        <f>F16</f>
        <v>299.06987439934505</v>
      </c>
      <c r="R17" s="86" t="s">
        <v>433</v>
      </c>
      <c r="S17" s="145">
        <f>I16</f>
        <v>111.77974639440001</v>
      </c>
      <c r="T17" s="86" t="s">
        <v>433</v>
      </c>
      <c r="U17" s="145">
        <f>M16</f>
        <v>225.55015885009135</v>
      </c>
      <c r="V17" s="131" t="s">
        <v>405</v>
      </c>
    </row>
    <row r="18" spans="1:32" x14ac:dyDescent="0.25">
      <c r="A18" s="86" t="s">
        <v>354</v>
      </c>
      <c r="B18" s="86"/>
      <c r="C18" s="124">
        <v>191.45683471640086</v>
      </c>
      <c r="D18" s="124">
        <v>152.3970909678942</v>
      </c>
      <c r="E18" s="124">
        <v>378.24723874906584</v>
      </c>
      <c r="F18" s="124">
        <v>722.10116443336096</v>
      </c>
      <c r="G18" s="124">
        <v>233.40601061550004</v>
      </c>
      <c r="H18" s="124">
        <v>18.455358978900001</v>
      </c>
      <c r="I18" s="124">
        <v>251.86136959440003</v>
      </c>
      <c r="J18" s="124">
        <v>61.237229970306636</v>
      </c>
      <c r="K18" s="124">
        <v>736.60512444964638</v>
      </c>
      <c r="L18" s="124">
        <v>443.19242125563295</v>
      </c>
      <c r="M18" s="124">
        <v>1241.0347756755859</v>
      </c>
      <c r="O18" s="86" t="s">
        <v>353</v>
      </c>
      <c r="P18" s="86" t="s">
        <v>434</v>
      </c>
      <c r="Q18" s="145">
        <f t="shared" ref="Q18:Q23" si="3">F17</f>
        <v>465.12352911501824</v>
      </c>
      <c r="R18" s="86" t="s">
        <v>434</v>
      </c>
      <c r="S18" s="145">
        <f t="shared" ref="S18:S23" si="4">I17</f>
        <v>173.1293623944</v>
      </c>
      <c r="T18" s="86" t="s">
        <v>434</v>
      </c>
      <c r="U18" s="145">
        <f t="shared" ref="U18:U23" si="5">M17</f>
        <v>673.09288815423565</v>
      </c>
      <c r="V18" s="86"/>
    </row>
    <row r="19" spans="1:32" x14ac:dyDescent="0.25">
      <c r="A19" t="s">
        <v>455</v>
      </c>
      <c r="B19" s="86"/>
      <c r="C19" s="124">
        <v>4.1737458012783994</v>
      </c>
      <c r="D19" s="124">
        <v>3.1303093509587994</v>
      </c>
      <c r="E19" s="124">
        <v>7.2137017165949979</v>
      </c>
      <c r="F19" s="124">
        <v>14.517756868832198</v>
      </c>
      <c r="G19" s="124">
        <v>3.9425804954999997</v>
      </c>
      <c r="H19" s="124">
        <v>0.31173892289999999</v>
      </c>
      <c r="I19" s="124">
        <v>4.2543194183999997</v>
      </c>
      <c r="J19" s="124">
        <v>0.30817098240000002</v>
      </c>
      <c r="K19" s="124">
        <v>2.1571968767999996</v>
      </c>
      <c r="L19" s="124">
        <v>2.1520320000000002</v>
      </c>
      <c r="M19" s="124">
        <v>4.6173998591999998</v>
      </c>
      <c r="O19" s="86" t="s">
        <v>354</v>
      </c>
      <c r="P19" s="86" t="s">
        <v>435</v>
      </c>
      <c r="Q19" s="145">
        <f t="shared" si="3"/>
        <v>722.10116443336096</v>
      </c>
      <c r="R19" s="86" t="s">
        <v>435</v>
      </c>
      <c r="S19" s="145">
        <f t="shared" si="4"/>
        <v>251.86136959440003</v>
      </c>
      <c r="T19" s="86" t="s">
        <v>435</v>
      </c>
      <c r="U19" s="145">
        <f t="shared" si="5"/>
        <v>1241.0347756755859</v>
      </c>
      <c r="V19" s="86"/>
    </row>
    <row r="20" spans="1:32" x14ac:dyDescent="0.25">
      <c r="A20" t="s">
        <v>456</v>
      </c>
      <c r="B20" s="86"/>
      <c r="C20" s="124">
        <v>926.32403238967061</v>
      </c>
      <c r="D20" s="124">
        <v>764.96863179277898</v>
      </c>
      <c r="E20" s="124">
        <v>1978.6237136302268</v>
      </c>
      <c r="F20" s="124">
        <v>3669.9163778126767</v>
      </c>
      <c r="G20" s="124">
        <v>548.28335546549999</v>
      </c>
      <c r="H20" s="124">
        <v>43.352637408900002</v>
      </c>
      <c r="I20" s="124">
        <v>591.63599287440002</v>
      </c>
      <c r="J20" s="124">
        <v>212.77275272417072</v>
      </c>
      <c r="K20" s="124">
        <v>2582.4431962659446</v>
      </c>
      <c r="L20" s="124">
        <v>1541.066076755033</v>
      </c>
      <c r="M20" s="124">
        <v>4336.2820257451485</v>
      </c>
      <c r="O20" t="s">
        <v>455</v>
      </c>
      <c r="P20" s="86" t="s">
        <v>466</v>
      </c>
      <c r="Q20" s="145">
        <f t="shared" si="3"/>
        <v>14.517756868832198</v>
      </c>
      <c r="R20" s="86" t="s">
        <v>466</v>
      </c>
      <c r="S20" s="145">
        <f t="shared" si="4"/>
        <v>4.2543194183999997</v>
      </c>
      <c r="T20" s="86" t="s">
        <v>466</v>
      </c>
      <c r="U20" s="145">
        <f t="shared" si="5"/>
        <v>4.6173998591999998</v>
      </c>
      <c r="V20" s="86"/>
    </row>
    <row r="21" spans="1:32" x14ac:dyDescent="0.25">
      <c r="A21" s="86" t="s">
        <v>355</v>
      </c>
      <c r="B21" s="86"/>
      <c r="C21" s="124">
        <v>128.24565604721616</v>
      </c>
      <c r="D21" s="124">
        <v>99.705435608478439</v>
      </c>
      <c r="E21" s="124">
        <v>240.5874226462785</v>
      </c>
      <c r="F21" s="124">
        <v>468.53851430197312</v>
      </c>
      <c r="G21" s="124">
        <v>48.629958115500003</v>
      </c>
      <c r="H21" s="124">
        <v>3.8451594789000008</v>
      </c>
      <c r="I21" s="124">
        <v>52.475117594400004</v>
      </c>
      <c r="J21" s="124">
        <v>15.329732394743864</v>
      </c>
      <c r="K21" s="124">
        <v>177.0753992745685</v>
      </c>
      <c r="L21" s="124">
        <v>110.57602248792301</v>
      </c>
      <c r="M21" s="124">
        <v>302.98115415723538</v>
      </c>
      <c r="O21" t="s">
        <v>456</v>
      </c>
      <c r="P21" s="86" t="s">
        <v>465</v>
      </c>
      <c r="Q21" s="145">
        <f t="shared" si="3"/>
        <v>3669.9163778126767</v>
      </c>
      <c r="R21" s="86" t="s">
        <v>465</v>
      </c>
      <c r="S21" s="145">
        <f t="shared" si="4"/>
        <v>591.63599287440002</v>
      </c>
      <c r="T21" s="86" t="s">
        <v>465</v>
      </c>
      <c r="U21" s="145">
        <f t="shared" si="5"/>
        <v>4336.2820257451485</v>
      </c>
      <c r="V21" s="86"/>
    </row>
    <row r="22" spans="1:32" x14ac:dyDescent="0.25">
      <c r="A22" s="86" t="s">
        <v>356</v>
      </c>
      <c r="B22" s="86"/>
      <c r="C22" s="124">
        <v>43.752369778918386</v>
      </c>
      <c r="D22" s="124">
        <v>32.814277334188787</v>
      </c>
      <c r="E22" s="124">
        <v>75.619493856719984</v>
      </c>
      <c r="F22" s="124">
        <v>152.18614096982714</v>
      </c>
      <c r="G22" s="124">
        <v>28.162456915500009</v>
      </c>
      <c r="H22" s="124">
        <v>2.2267989189000006</v>
      </c>
      <c r="I22" s="124">
        <v>30.389255834400011</v>
      </c>
      <c r="J22" s="124">
        <v>13.980160685661463</v>
      </c>
      <c r="K22" s="124">
        <v>160.42902200767568</v>
      </c>
      <c r="L22" s="124">
        <v>100.78790844192298</v>
      </c>
      <c r="M22" s="124">
        <v>275.19709113526017</v>
      </c>
      <c r="O22" s="86" t="s">
        <v>355</v>
      </c>
      <c r="P22" s="86" t="s">
        <v>438</v>
      </c>
      <c r="Q22" s="145">
        <f t="shared" si="3"/>
        <v>468.53851430197312</v>
      </c>
      <c r="R22" s="86" t="s">
        <v>438</v>
      </c>
      <c r="S22" s="145">
        <f t="shared" si="4"/>
        <v>52.475117594400004</v>
      </c>
      <c r="T22" s="86" t="s">
        <v>438</v>
      </c>
      <c r="U22" s="145">
        <f t="shared" si="5"/>
        <v>302.98115415723538</v>
      </c>
      <c r="V22" s="86"/>
    </row>
    <row r="23" spans="1:32" s="148" customFormat="1" x14ac:dyDescent="0.25">
      <c r="A23" s="127" t="s">
        <v>358</v>
      </c>
      <c r="B23" s="130" t="s">
        <v>405</v>
      </c>
      <c r="C23" s="126">
        <v>54.402617685628783</v>
      </c>
      <c r="D23" s="126">
        <v>40.801963264221584</v>
      </c>
      <c r="E23" s="126">
        <v>94.026870650789974</v>
      </c>
      <c r="F23" s="126">
        <v>189.23145160064036</v>
      </c>
      <c r="G23" s="126">
        <v>52.42023611550001</v>
      </c>
      <c r="H23" s="126">
        <v>4.1448558789000005</v>
      </c>
      <c r="I23" s="126">
        <v>56.565091994400014</v>
      </c>
      <c r="J23" s="126">
        <v>2.8959733700830621</v>
      </c>
      <c r="K23" s="126">
        <v>23.710415274670925</v>
      </c>
      <c r="L23" s="126">
        <v>20.397004555923001</v>
      </c>
      <c r="M23" s="126">
        <v>47.003393200676989</v>
      </c>
      <c r="N23" s="142"/>
      <c r="O23" s="86" t="s">
        <v>356</v>
      </c>
      <c r="P23" s="86" t="s">
        <v>439</v>
      </c>
      <c r="Q23" s="145">
        <f t="shared" si="3"/>
        <v>152.18614096982714</v>
      </c>
      <c r="R23" s="86" t="s">
        <v>439</v>
      </c>
      <c r="S23" s="145">
        <f t="shared" si="4"/>
        <v>30.389255834400011</v>
      </c>
      <c r="T23" s="86" t="s">
        <v>439</v>
      </c>
      <c r="U23" s="145">
        <f t="shared" si="5"/>
        <v>275.19709113526017</v>
      </c>
      <c r="V23" s="86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</row>
    <row r="24" spans="1:32" s="148" customFormat="1" x14ac:dyDescent="0.25">
      <c r="A24" s="127" t="s">
        <v>359</v>
      </c>
      <c r="B24" s="127"/>
      <c r="C24" s="126">
        <v>98.342724723914941</v>
      </c>
      <c r="D24" s="126">
        <v>74.778911776835628</v>
      </c>
      <c r="E24" s="126">
        <v>175.4655231094379</v>
      </c>
      <c r="F24" s="126">
        <v>348.58715961018845</v>
      </c>
      <c r="G24" s="126">
        <v>124.43551811550002</v>
      </c>
      <c r="H24" s="126">
        <v>9.8390874789000016</v>
      </c>
      <c r="I24" s="126">
        <v>134.27460559440001</v>
      </c>
      <c r="J24" s="126">
        <v>5.4402479035990634</v>
      </c>
      <c r="K24" s="126">
        <v>55.09292979422294</v>
      </c>
      <c r="L24" s="126">
        <v>38.850006445923007</v>
      </c>
      <c r="M24" s="126">
        <v>99.383184143745012</v>
      </c>
      <c r="N24" s="142"/>
      <c r="O24" s="86"/>
      <c r="P24" s="86"/>
      <c r="Q24" s="145"/>
      <c r="R24" s="86"/>
      <c r="S24" s="145"/>
      <c r="T24" s="86"/>
      <c r="U24" s="145"/>
      <c r="V24" s="86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</row>
    <row r="25" spans="1:32" s="148" customFormat="1" x14ac:dyDescent="0.25">
      <c r="A25" s="128" t="s">
        <v>360</v>
      </c>
      <c r="B25" s="128"/>
      <c r="C25" s="126">
        <v>172.51476434078663</v>
      </c>
      <c r="D25" s="126">
        <v>136.60733565817031</v>
      </c>
      <c r="E25" s="126">
        <v>336.99564402466166</v>
      </c>
      <c r="F25" s="126">
        <v>646.11774402361857</v>
      </c>
      <c r="G25" s="126">
        <v>214.4546206155</v>
      </c>
      <c r="H25" s="126">
        <v>16.956876978900002</v>
      </c>
      <c r="I25" s="126">
        <v>231.4114975944</v>
      </c>
      <c r="J25" s="126">
        <v>14.95362224631106</v>
      </c>
      <c r="K25" s="126">
        <v>172.43624495428688</v>
      </c>
      <c r="L25" s="126">
        <v>107.84818742592297</v>
      </c>
      <c r="M25" s="126">
        <v>295.23805462652086</v>
      </c>
      <c r="N25" s="142"/>
      <c r="O25" s="97" t="s">
        <v>358</v>
      </c>
      <c r="P25" s="97" t="s">
        <v>433</v>
      </c>
      <c r="Q25" s="145">
        <f>F23</f>
        <v>189.23145160064036</v>
      </c>
      <c r="R25" s="97" t="s">
        <v>433</v>
      </c>
      <c r="S25" s="145">
        <f>I23</f>
        <v>56.565091994400014</v>
      </c>
      <c r="T25" s="97" t="s">
        <v>433</v>
      </c>
      <c r="U25" s="145">
        <f>M23</f>
        <v>47.003393200676989</v>
      </c>
      <c r="V25" s="131" t="s">
        <v>405</v>
      </c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</row>
    <row r="26" spans="1:32" s="148" customFormat="1" x14ac:dyDescent="0.25">
      <c r="A26" s="148" t="s">
        <v>457</v>
      </c>
      <c r="B26" s="128"/>
      <c r="C26" s="126">
        <v>3.1375054644092795</v>
      </c>
      <c r="D26" s="126">
        <v>2.353129098306959</v>
      </c>
      <c r="E26" s="126">
        <v>5.4227137041989995</v>
      </c>
      <c r="F26" s="126">
        <v>10.913348266915238</v>
      </c>
      <c r="G26" s="126">
        <v>0</v>
      </c>
      <c r="H26" s="126">
        <v>0</v>
      </c>
      <c r="I26" s="126">
        <v>0</v>
      </c>
      <c r="J26" s="126">
        <v>0.30817098240000002</v>
      </c>
      <c r="K26" s="126">
        <v>2.1571968767999996</v>
      </c>
      <c r="L26" s="126">
        <v>2.1520320000000002</v>
      </c>
      <c r="M26" s="126">
        <v>4.6173998591999998</v>
      </c>
      <c r="N26" s="142"/>
      <c r="O26" s="97" t="s">
        <v>359</v>
      </c>
      <c r="P26" s="97" t="s">
        <v>434</v>
      </c>
      <c r="Q26" s="145">
        <f t="shared" ref="Q26:Q30" si="6">F24</f>
        <v>348.58715961018845</v>
      </c>
      <c r="R26" s="97" t="s">
        <v>434</v>
      </c>
      <c r="S26" s="145">
        <f t="shared" ref="S26:S31" si="7">I24</f>
        <v>134.27460559440001</v>
      </c>
      <c r="T26" s="97" t="s">
        <v>434</v>
      </c>
      <c r="U26" s="145">
        <f t="shared" ref="U26:U31" si="8">M24</f>
        <v>99.383184143745012</v>
      </c>
      <c r="V26" s="97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</row>
    <row r="27" spans="1:32" s="148" customFormat="1" x14ac:dyDescent="0.25">
      <c r="A27" s="148" t="s">
        <v>458</v>
      </c>
      <c r="B27" s="128"/>
      <c r="C27" s="126">
        <v>1833.6598449941653</v>
      </c>
      <c r="D27" s="126">
        <v>1521.3067817776048</v>
      </c>
      <c r="E27" s="126">
        <v>3954.5982759824101</v>
      </c>
      <c r="F27" s="126">
        <v>7309.5649027541804</v>
      </c>
      <c r="G27" s="126">
        <v>1168.9413779654999</v>
      </c>
      <c r="H27" s="126">
        <v>92.427922908900001</v>
      </c>
      <c r="I27" s="126">
        <v>1261.3693008743999</v>
      </c>
      <c r="J27" s="126">
        <v>330.65645443732967</v>
      </c>
      <c r="K27" s="126">
        <v>4018.3720181978074</v>
      </c>
      <c r="L27" s="126">
        <v>2395.1325568228331</v>
      </c>
      <c r="M27" s="126">
        <v>6744.1610294579696</v>
      </c>
      <c r="N27" s="142"/>
      <c r="O27" s="96" t="s">
        <v>360</v>
      </c>
      <c r="P27" s="96" t="s">
        <v>435</v>
      </c>
      <c r="Q27" s="145">
        <f t="shared" si="6"/>
        <v>646.11774402361857</v>
      </c>
      <c r="R27" s="96" t="s">
        <v>435</v>
      </c>
      <c r="S27" s="145">
        <f t="shared" si="7"/>
        <v>231.4114975944</v>
      </c>
      <c r="T27" s="96" t="s">
        <v>435</v>
      </c>
      <c r="U27" s="145">
        <f t="shared" si="8"/>
        <v>295.23805462652086</v>
      </c>
      <c r="V27" s="96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</row>
    <row r="28" spans="1:32" s="148" customFormat="1" x14ac:dyDescent="0.25">
      <c r="A28" s="128" t="s">
        <v>361</v>
      </c>
      <c r="B28" s="128"/>
      <c r="C28" s="126">
        <v>91.000012050221756</v>
      </c>
      <c r="D28" s="126">
        <v>68.658163932055004</v>
      </c>
      <c r="E28" s="126">
        <v>159.47473639042721</v>
      </c>
      <c r="F28" s="126">
        <v>319.13291237270397</v>
      </c>
      <c r="G28" s="126">
        <v>10.348150315500003</v>
      </c>
      <c r="H28" s="126">
        <v>0.81822583890000022</v>
      </c>
      <c r="I28" s="126">
        <v>11.166376154400004</v>
      </c>
      <c r="J28" s="126">
        <v>1.2840457600000001</v>
      </c>
      <c r="K28" s="126">
        <v>8.9883203199999997</v>
      </c>
      <c r="L28" s="126">
        <v>8.966800000000001</v>
      </c>
      <c r="M28" s="126">
        <v>19.23916608</v>
      </c>
      <c r="N28" s="142"/>
      <c r="O28" s="148" t="s">
        <v>457</v>
      </c>
      <c r="P28" s="86" t="s">
        <v>466</v>
      </c>
      <c r="Q28" s="145">
        <f t="shared" si="6"/>
        <v>10.913348266915238</v>
      </c>
      <c r="R28" s="86" t="s">
        <v>466</v>
      </c>
      <c r="S28" s="145">
        <f t="shared" si="7"/>
        <v>0</v>
      </c>
      <c r="T28" s="86" t="s">
        <v>466</v>
      </c>
      <c r="U28" s="145">
        <f t="shared" si="8"/>
        <v>4.6173998591999998</v>
      </c>
      <c r="V28" s="96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</row>
    <row r="29" spans="1:32" s="148" customFormat="1" x14ac:dyDescent="0.25">
      <c r="A29" s="128" t="s">
        <v>362</v>
      </c>
      <c r="B29" s="128"/>
      <c r="C29" s="126">
        <v>64.189331978281587</v>
      </c>
      <c r="D29" s="126">
        <v>48.14199898371119</v>
      </c>
      <c r="E29" s="126">
        <v>110.94175743452998</v>
      </c>
      <c r="F29" s="126">
        <v>223.27308839652275</v>
      </c>
      <c r="G29" s="126">
        <v>40.101832615500008</v>
      </c>
      <c r="H29" s="126">
        <v>3.1708425789000008</v>
      </c>
      <c r="I29" s="126">
        <v>43.272675194400009</v>
      </c>
      <c r="J29" s="126">
        <v>1.9260686399999998</v>
      </c>
      <c r="K29" s="126">
        <v>13.48248048</v>
      </c>
      <c r="L29" s="126">
        <v>13.450199999999999</v>
      </c>
      <c r="M29" s="126">
        <v>28.858749119999999</v>
      </c>
      <c r="N29" s="142"/>
      <c r="O29" s="148" t="s">
        <v>458</v>
      </c>
      <c r="P29" s="86" t="s">
        <v>465</v>
      </c>
      <c r="Q29" s="145">
        <f t="shared" si="6"/>
        <v>7309.5649027541804</v>
      </c>
      <c r="R29" s="86" t="s">
        <v>465</v>
      </c>
      <c r="S29" s="145">
        <f t="shared" si="7"/>
        <v>1261.3693008743999</v>
      </c>
      <c r="T29" s="86" t="s">
        <v>465</v>
      </c>
      <c r="U29" s="145">
        <f t="shared" si="8"/>
        <v>6744.1610294579696</v>
      </c>
      <c r="V29" s="96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</row>
    <row r="30" spans="1:32" x14ac:dyDescent="0.25">
      <c r="A30" s="96" t="s">
        <v>363</v>
      </c>
      <c r="B30" s="129" t="s">
        <v>406</v>
      </c>
      <c r="C30" s="124">
        <v>43.3296483658916</v>
      </c>
      <c r="D30" s="124">
        <v>46.284301190550437</v>
      </c>
      <c r="E30" s="124">
        <v>40.098859763227246</v>
      </c>
      <c r="F30" s="124">
        <v>129.71280931966928</v>
      </c>
      <c r="G30" s="124">
        <v>60.000792115500012</v>
      </c>
      <c r="H30" s="124">
        <v>4.7442486789000018</v>
      </c>
      <c r="I30" s="124">
        <v>64.745040794400012</v>
      </c>
      <c r="J30" s="124">
        <v>46.893657302752246</v>
      </c>
      <c r="K30" s="124">
        <v>561.88759264926568</v>
      </c>
      <c r="L30" s="124">
        <v>339.27335151363292</v>
      </c>
      <c r="M30" s="124">
        <v>948.05460146565088</v>
      </c>
      <c r="O30" s="96" t="s">
        <v>361</v>
      </c>
      <c r="P30" s="96" t="s">
        <v>440</v>
      </c>
      <c r="Q30" s="145">
        <f t="shared" si="6"/>
        <v>319.13291237270397</v>
      </c>
      <c r="R30" s="96" t="s">
        <v>440</v>
      </c>
      <c r="S30" s="145">
        <f t="shared" si="7"/>
        <v>11.166376154400004</v>
      </c>
      <c r="T30" s="96" t="s">
        <v>440</v>
      </c>
      <c r="U30" s="145">
        <f t="shared" si="8"/>
        <v>19.23916608</v>
      </c>
      <c r="V30" s="96"/>
    </row>
    <row r="31" spans="1:32" x14ac:dyDescent="0.25">
      <c r="A31" s="96" t="s">
        <v>364</v>
      </c>
      <c r="B31" s="96"/>
      <c r="C31" s="124">
        <v>89.90353310083556</v>
      </c>
      <c r="D31" s="124">
        <v>96.387033486187192</v>
      </c>
      <c r="E31" s="124">
        <v>84.487134813058987</v>
      </c>
      <c r="F31" s="124">
        <v>270.7777014000817</v>
      </c>
      <c r="G31" s="124">
        <v>127.4677405155</v>
      </c>
      <c r="H31" s="124">
        <v>10.078844598900002</v>
      </c>
      <c r="I31" s="124">
        <v>137.54658511439999</v>
      </c>
      <c r="J31" s="124">
        <v>105.39708530473305</v>
      </c>
      <c r="K31" s="124">
        <v>1274.5116214931311</v>
      </c>
      <c r="L31" s="124">
        <v>763.13022145763307</v>
      </c>
      <c r="M31" s="124">
        <v>2143.038928255497</v>
      </c>
      <c r="O31" s="96" t="s">
        <v>362</v>
      </c>
      <c r="P31" s="96" t="s">
        <v>437</v>
      </c>
      <c r="Q31" s="145">
        <f>F29</f>
        <v>223.27308839652275</v>
      </c>
      <c r="R31" s="96" t="s">
        <v>437</v>
      </c>
      <c r="S31" s="145">
        <f t="shared" si="7"/>
        <v>43.272675194400009</v>
      </c>
      <c r="T31" s="96" t="s">
        <v>437</v>
      </c>
      <c r="U31" s="145">
        <f t="shared" si="8"/>
        <v>28.858749119999999</v>
      </c>
      <c r="V31" s="96"/>
    </row>
    <row r="32" spans="1:32" x14ac:dyDescent="0.25">
      <c r="A32" s="96" t="s">
        <v>365</v>
      </c>
      <c r="B32" s="96"/>
      <c r="C32" s="124">
        <v>126.43086824931643</v>
      </c>
      <c r="D32" s="124">
        <v>137.16292613089183</v>
      </c>
      <c r="E32" s="124">
        <v>124.70040652375133</v>
      </c>
      <c r="F32" s="124">
        <v>388.29420090395956</v>
      </c>
      <c r="G32" s="124">
        <v>212.18045381550002</v>
      </c>
      <c r="H32" s="124">
        <v>16.777059138900004</v>
      </c>
      <c r="I32" s="124">
        <v>228.95751295440002</v>
      </c>
      <c r="J32" s="124">
        <v>153.98527611216826</v>
      </c>
      <c r="K32" s="124">
        <v>1866.3592015401775</v>
      </c>
      <c r="L32" s="124">
        <v>1115.1512768936332</v>
      </c>
      <c r="M32" s="124">
        <v>3135.4957545459788</v>
      </c>
      <c r="O32" s="96"/>
      <c r="P32" s="96"/>
      <c r="Q32" s="145"/>
      <c r="R32" s="96"/>
      <c r="S32" s="145"/>
      <c r="T32" s="96"/>
      <c r="U32" s="145"/>
      <c r="V32" s="96"/>
    </row>
    <row r="33" spans="1:32" x14ac:dyDescent="0.25">
      <c r="A33" t="s">
        <v>459</v>
      </c>
      <c r="B33" s="96"/>
      <c r="C33" s="124">
        <v>6.5132465059556797</v>
      </c>
      <c r="D33" s="124">
        <v>6.957385401891659</v>
      </c>
      <c r="E33" s="124">
        <v>6.0275993019882996</v>
      </c>
      <c r="F33" s="124">
        <v>19.498231209835637</v>
      </c>
      <c r="G33" s="124">
        <v>0</v>
      </c>
      <c r="H33" s="124">
        <v>0</v>
      </c>
      <c r="I33" s="124">
        <v>0</v>
      </c>
      <c r="J33" s="124">
        <v>2.8893361321695417</v>
      </c>
      <c r="K33" s="124">
        <v>23.628547845489482</v>
      </c>
      <c r="L33" s="124">
        <v>20.348866290122995</v>
      </c>
      <c r="M33" s="124">
        <v>46.866750267782017</v>
      </c>
      <c r="O33" s="96" t="s">
        <v>363</v>
      </c>
      <c r="P33" s="96" t="s">
        <v>433</v>
      </c>
      <c r="Q33" s="145">
        <f>F30</f>
        <v>129.71280931966928</v>
      </c>
      <c r="R33" s="96" t="s">
        <v>433</v>
      </c>
      <c r="S33" s="145">
        <f>I30</f>
        <v>64.745040794400012</v>
      </c>
      <c r="T33" s="96" t="s">
        <v>433</v>
      </c>
      <c r="U33" s="145">
        <f>M30</f>
        <v>948.05460146565088</v>
      </c>
      <c r="V33" s="129" t="s">
        <v>406</v>
      </c>
    </row>
    <row r="34" spans="1:32" x14ac:dyDescent="0.25">
      <c r="A34" t="s">
        <v>460</v>
      </c>
      <c r="B34" s="96"/>
      <c r="C34" s="124">
        <v>436.91321701140419</v>
      </c>
      <c r="D34" s="124">
        <v>483.75801361088156</v>
      </c>
      <c r="E34" s="124">
        <v>466.51321606463642</v>
      </c>
      <c r="F34" s="124">
        <v>1387.1844466869222</v>
      </c>
      <c r="G34" s="124">
        <v>700.33035743550022</v>
      </c>
      <c r="H34" s="124">
        <v>55.374958494900007</v>
      </c>
      <c r="I34" s="124">
        <v>755.70531593040027</v>
      </c>
      <c r="J34" s="124">
        <v>472.69663794189762</v>
      </c>
      <c r="K34" s="124">
        <v>5748.5483733905321</v>
      </c>
      <c r="L34" s="124">
        <v>3424.2125550834326</v>
      </c>
      <c r="M34" s="124">
        <v>9645.4575664158638</v>
      </c>
      <c r="O34" s="96" t="s">
        <v>364</v>
      </c>
      <c r="P34" s="96" t="s">
        <v>434</v>
      </c>
      <c r="Q34" s="145">
        <f t="shared" ref="Q34:Q39" si="9">F31</f>
        <v>270.7777014000817</v>
      </c>
      <c r="R34" s="96" t="s">
        <v>434</v>
      </c>
      <c r="S34" s="145">
        <f t="shared" ref="S34:S39" si="10">I31</f>
        <v>137.54658511439999</v>
      </c>
      <c r="T34" s="96" t="s">
        <v>434</v>
      </c>
      <c r="U34" s="145">
        <f t="shared" ref="U34:U39" si="11">M31</f>
        <v>2143.038928255497</v>
      </c>
      <c r="V34" s="96"/>
    </row>
    <row r="35" spans="1:32" x14ac:dyDescent="0.25">
      <c r="A35" s="96" t="s">
        <v>366</v>
      </c>
      <c r="B35" s="96"/>
      <c r="C35" s="124">
        <v>138.26654109072368</v>
      </c>
      <c r="D35" s="124">
        <v>150.3752265409079</v>
      </c>
      <c r="E35" s="124">
        <v>137.73040517861256</v>
      </c>
      <c r="F35" s="124">
        <v>426.37217281024414</v>
      </c>
      <c r="G35" s="124">
        <v>9.9691225155000023</v>
      </c>
      <c r="H35" s="124">
        <v>0.7882561989000002</v>
      </c>
      <c r="I35" s="124">
        <v>10.757378714400003</v>
      </c>
      <c r="J35" s="124">
        <v>605.18149677641941</v>
      </c>
      <c r="K35" s="124">
        <v>7362.3323359349342</v>
      </c>
      <c r="L35" s="124">
        <v>4384.0643022096328</v>
      </c>
      <c r="M35" s="124">
        <v>12351.578134920986</v>
      </c>
      <c r="O35" s="96" t="s">
        <v>365</v>
      </c>
      <c r="P35" s="96" t="s">
        <v>435</v>
      </c>
      <c r="Q35" s="145">
        <f t="shared" si="9"/>
        <v>388.29420090395956</v>
      </c>
      <c r="R35" s="96" t="s">
        <v>435</v>
      </c>
      <c r="S35" s="145">
        <f t="shared" si="10"/>
        <v>228.95751295440002</v>
      </c>
      <c r="T35" s="96" t="s">
        <v>435</v>
      </c>
      <c r="U35" s="145">
        <f t="shared" si="11"/>
        <v>3135.4957545459788</v>
      </c>
      <c r="V35" s="96"/>
    </row>
    <row r="36" spans="1:32" x14ac:dyDescent="0.25">
      <c r="A36" s="96" t="s">
        <v>367</v>
      </c>
      <c r="B36" s="96"/>
      <c r="C36" s="124">
        <v>44.433588451646791</v>
      </c>
      <c r="D36" s="124">
        <v>47.463519055277835</v>
      </c>
      <c r="E36" s="124">
        <v>41.120486763564259</v>
      </c>
      <c r="F36" s="124">
        <v>133.01759427048887</v>
      </c>
      <c r="G36" s="124">
        <v>182.04774371549999</v>
      </c>
      <c r="H36" s="124">
        <v>14.394472758900001</v>
      </c>
      <c r="I36" s="124">
        <v>196.4422164744</v>
      </c>
      <c r="J36" s="124">
        <v>178.20880043265063</v>
      </c>
      <c r="K36" s="124">
        <v>2161.4233727110541</v>
      </c>
      <c r="L36" s="124">
        <v>1290.650517675633</v>
      </c>
      <c r="M36" s="124">
        <v>3630.2826908193374</v>
      </c>
      <c r="O36" t="s">
        <v>459</v>
      </c>
      <c r="P36" s="86" t="s">
        <v>466</v>
      </c>
      <c r="Q36" s="145">
        <f t="shared" si="9"/>
        <v>19.498231209835637</v>
      </c>
      <c r="R36" s="86" t="s">
        <v>466</v>
      </c>
      <c r="S36" s="145">
        <f t="shared" si="10"/>
        <v>0</v>
      </c>
      <c r="T36" s="86" t="s">
        <v>466</v>
      </c>
      <c r="U36" s="145">
        <f t="shared" si="11"/>
        <v>46.866750267782017</v>
      </c>
      <c r="V36" s="96"/>
    </row>
    <row r="37" spans="1:32" s="148" customFormat="1" x14ac:dyDescent="0.25">
      <c r="A37" s="128" t="s">
        <v>371</v>
      </c>
      <c r="B37" s="132" t="s">
        <v>407</v>
      </c>
      <c r="C37" s="126">
        <v>82.965380055872686</v>
      </c>
      <c r="D37" s="126">
        <v>88.641891866522599</v>
      </c>
      <c r="E37" s="126">
        <v>76.848859739519639</v>
      </c>
      <c r="F37" s="126">
        <v>248.45613166191492</v>
      </c>
      <c r="G37" s="126">
        <v>62.274958915500008</v>
      </c>
      <c r="H37" s="126">
        <v>4.924066518900001</v>
      </c>
      <c r="I37" s="126">
        <v>67.199025434400014</v>
      </c>
      <c r="J37" s="126">
        <v>7.8739018052230634</v>
      </c>
      <c r="K37" s="126">
        <v>85.110987160750909</v>
      </c>
      <c r="L37" s="126">
        <v>56.500703905923004</v>
      </c>
      <c r="M37" s="126">
        <v>149.48559287189698</v>
      </c>
      <c r="N37" s="142"/>
      <c r="O37" t="s">
        <v>460</v>
      </c>
      <c r="P37" s="86" t="s">
        <v>465</v>
      </c>
      <c r="Q37" s="145">
        <f t="shared" si="9"/>
        <v>1387.1844466869222</v>
      </c>
      <c r="R37" s="86" t="s">
        <v>465</v>
      </c>
      <c r="S37" s="145">
        <f t="shared" si="10"/>
        <v>755.70531593040027</v>
      </c>
      <c r="T37" s="86" t="s">
        <v>465</v>
      </c>
      <c r="U37" s="145">
        <f t="shared" si="11"/>
        <v>9645.4575664158638</v>
      </c>
      <c r="V37" s="96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</row>
    <row r="38" spans="1:32" s="148" customFormat="1" x14ac:dyDescent="0.25">
      <c r="A38" s="128" t="s">
        <v>372</v>
      </c>
      <c r="B38" s="128"/>
      <c r="C38" s="126">
        <v>147.95954902118649</v>
      </c>
      <c r="D38" s="126">
        <v>161.19564498014518</v>
      </c>
      <c r="E38" s="126">
        <v>148.40152476664542</v>
      </c>
      <c r="F38" s="126">
        <v>457.55671876797709</v>
      </c>
      <c r="G38" s="126">
        <v>112.87517021550001</v>
      </c>
      <c r="H38" s="126">
        <v>8.9250134589000005</v>
      </c>
      <c r="I38" s="126">
        <v>121.8001836744</v>
      </c>
      <c r="J38" s="126">
        <v>20.588286026831447</v>
      </c>
      <c r="K38" s="126">
        <v>241.46466532532011</v>
      </c>
      <c r="L38" s="126">
        <v>148.691146119633</v>
      </c>
      <c r="M38" s="126">
        <v>410.74409747178458</v>
      </c>
      <c r="N38" s="142"/>
      <c r="O38" s="96" t="s">
        <v>366</v>
      </c>
      <c r="P38" s="96" t="s">
        <v>441</v>
      </c>
      <c r="Q38" s="145">
        <f t="shared" si="9"/>
        <v>426.37217281024414</v>
      </c>
      <c r="R38" s="96" t="s">
        <v>441</v>
      </c>
      <c r="S38" s="145">
        <f t="shared" si="10"/>
        <v>10.757378714400003</v>
      </c>
      <c r="T38" s="96" t="s">
        <v>441</v>
      </c>
      <c r="U38" s="145">
        <f t="shared" si="11"/>
        <v>12351.578134920986</v>
      </c>
      <c r="V38" s="96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</row>
    <row r="39" spans="1:32" s="148" customFormat="1" x14ac:dyDescent="0.25">
      <c r="A39" s="128" t="s">
        <v>373</v>
      </c>
      <c r="B39" s="128"/>
      <c r="C39" s="126">
        <v>232.02446255137488</v>
      </c>
      <c r="D39" s="126">
        <v>250.37611917607092</v>
      </c>
      <c r="E39" s="126">
        <v>223.94906728105238</v>
      </c>
      <c r="F39" s="126">
        <v>706.3496490084982</v>
      </c>
      <c r="G39" s="126">
        <v>216.9183013155</v>
      </c>
      <c r="H39" s="126">
        <v>17.151679638899999</v>
      </c>
      <c r="I39" s="126">
        <v>234.06998095439999</v>
      </c>
      <c r="J39" s="126">
        <v>39.642478500335443</v>
      </c>
      <c r="K39" s="126">
        <v>473.56175553984804</v>
      </c>
      <c r="L39" s="126">
        <v>286.73861883963298</v>
      </c>
      <c r="M39" s="126">
        <v>799.94285287981654</v>
      </c>
      <c r="N39" s="142"/>
      <c r="O39" s="96" t="s">
        <v>367</v>
      </c>
      <c r="P39" s="96" t="s">
        <v>442</v>
      </c>
      <c r="Q39" s="145">
        <f t="shared" si="9"/>
        <v>133.01759427048887</v>
      </c>
      <c r="R39" s="96" t="s">
        <v>442</v>
      </c>
      <c r="S39" s="145">
        <f t="shared" si="10"/>
        <v>196.4422164744</v>
      </c>
      <c r="T39" s="96" t="s">
        <v>442</v>
      </c>
      <c r="U39" s="145">
        <f t="shared" si="11"/>
        <v>3630.2826908193374</v>
      </c>
      <c r="V39" s="96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</row>
    <row r="40" spans="1:32" s="148" customFormat="1" x14ac:dyDescent="0.25">
      <c r="A40" s="148" t="s">
        <v>461</v>
      </c>
      <c r="B40" s="128"/>
      <c r="C40" s="126">
        <v>3.3946157636972396</v>
      </c>
      <c r="D40" s="126">
        <v>3.6260949340367539</v>
      </c>
      <c r="E40" s="126">
        <v>3.1415030260362746</v>
      </c>
      <c r="F40" s="126">
        <v>10.162213723770268</v>
      </c>
      <c r="G40" s="126">
        <v>0</v>
      </c>
      <c r="H40" s="126">
        <v>0</v>
      </c>
      <c r="I40" s="126">
        <v>0</v>
      </c>
      <c r="J40" s="126">
        <v>0.30817098240000002</v>
      </c>
      <c r="K40" s="126">
        <v>2.1571968767999996</v>
      </c>
      <c r="L40" s="126">
        <v>2.1520320000000002</v>
      </c>
      <c r="M40" s="126">
        <v>4.6173998591999998</v>
      </c>
      <c r="N40" s="142"/>
      <c r="O40" s="96"/>
      <c r="P40" s="96"/>
      <c r="Q40" s="145"/>
      <c r="R40" s="96"/>
      <c r="S40" s="145"/>
      <c r="T40" s="96"/>
      <c r="U40" s="145"/>
      <c r="V40" s="96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</row>
    <row r="41" spans="1:32" s="148" customFormat="1" x14ac:dyDescent="0.25">
      <c r="A41" s="148" t="s">
        <v>462</v>
      </c>
      <c r="B41" s="128"/>
      <c r="C41" s="126">
        <v>4886.730133719755</v>
      </c>
      <c r="D41" s="126">
        <v>5874.4918192605619</v>
      </c>
      <c r="E41" s="126">
        <v>6909.0748641510982</v>
      </c>
      <c r="F41" s="126">
        <v>17670.296817131413</v>
      </c>
      <c r="G41" s="126">
        <v>3502.5207856155002</v>
      </c>
      <c r="H41" s="126">
        <v>276.94350397890003</v>
      </c>
      <c r="I41" s="126">
        <v>3779.4642895944003</v>
      </c>
      <c r="J41" s="126">
        <v>215.45268961002742</v>
      </c>
      <c r="K41" s="126">
        <v>2615.0872221951918</v>
      </c>
      <c r="L41" s="126">
        <v>1560.4821981496329</v>
      </c>
      <c r="M41" s="126">
        <v>4391.0221099548526</v>
      </c>
      <c r="N41" s="142"/>
      <c r="O41" s="96" t="s">
        <v>371</v>
      </c>
      <c r="P41" s="96" t="s">
        <v>433</v>
      </c>
      <c r="Q41" s="145">
        <f>F37</f>
        <v>248.45613166191492</v>
      </c>
      <c r="R41" s="96" t="s">
        <v>433</v>
      </c>
      <c r="S41" s="145">
        <f>I37</f>
        <v>67.199025434400014</v>
      </c>
      <c r="T41" s="96" t="s">
        <v>433</v>
      </c>
      <c r="U41" s="145">
        <f>M37</f>
        <v>149.48559287189698</v>
      </c>
      <c r="V41" s="129" t="s">
        <v>407</v>
      </c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</row>
    <row r="42" spans="1:32" s="148" customFormat="1" x14ac:dyDescent="0.25">
      <c r="A42" s="128" t="s">
        <v>374</v>
      </c>
      <c r="B42" s="128"/>
      <c r="C42" s="126">
        <v>204.58712166757448</v>
      </c>
      <c r="D42" s="126">
        <v>224.40966849358398</v>
      </c>
      <c r="E42" s="126">
        <v>210.74332867567963</v>
      </c>
      <c r="F42" s="126">
        <v>639.74011883683806</v>
      </c>
      <c r="G42" s="126">
        <v>21.150442615499998</v>
      </c>
      <c r="H42" s="126">
        <v>1.6723605789</v>
      </c>
      <c r="I42" s="126">
        <v>22.822803194399999</v>
      </c>
      <c r="J42" s="126">
        <v>19.794361340435444</v>
      </c>
      <c r="K42" s="126">
        <v>231.79395323304806</v>
      </c>
      <c r="L42" s="126">
        <v>142.93916808963297</v>
      </c>
      <c r="M42" s="126">
        <v>394.52748266311647</v>
      </c>
      <c r="N42" s="142"/>
      <c r="O42" s="96" t="s">
        <v>372</v>
      </c>
      <c r="P42" s="96" t="s">
        <v>434</v>
      </c>
      <c r="Q42" s="145">
        <f t="shared" ref="Q42:Q47" si="12">F38</f>
        <v>457.55671876797709</v>
      </c>
      <c r="R42" s="96" t="s">
        <v>434</v>
      </c>
      <c r="S42" s="145">
        <f t="shared" ref="S42:S47" si="13">I38</f>
        <v>121.8001836744</v>
      </c>
      <c r="T42" s="96" t="s">
        <v>434</v>
      </c>
      <c r="U42" s="145">
        <f t="shared" ref="U42:U47" si="14">M38</f>
        <v>410.74409747178458</v>
      </c>
      <c r="V42" s="96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</row>
    <row r="43" spans="1:32" s="148" customFormat="1" x14ac:dyDescent="0.25">
      <c r="A43" s="128" t="s">
        <v>375</v>
      </c>
      <c r="B43" s="128"/>
      <c r="C43" s="126">
        <v>41.949723258697588</v>
      </c>
      <c r="D43" s="126">
        <v>44.810278859641187</v>
      </c>
      <c r="E43" s="126">
        <v>38.821826012805992</v>
      </c>
      <c r="F43" s="126">
        <v>125.58182813114476</v>
      </c>
      <c r="G43" s="126">
        <v>28.162456915500009</v>
      </c>
      <c r="H43" s="126">
        <v>2.2267989189000006</v>
      </c>
      <c r="I43" s="126">
        <v>30.389255834400011</v>
      </c>
      <c r="J43" s="126">
        <v>13.980160685661463</v>
      </c>
      <c r="K43" s="126">
        <v>160.42902200767568</v>
      </c>
      <c r="L43" s="126">
        <v>100.78790844192298</v>
      </c>
      <c r="M43" s="126">
        <v>275.19709113526017</v>
      </c>
      <c r="N43" s="142"/>
      <c r="O43" s="96" t="s">
        <v>373</v>
      </c>
      <c r="P43" s="96" t="s">
        <v>435</v>
      </c>
      <c r="Q43" s="145">
        <f t="shared" si="12"/>
        <v>706.3496490084982</v>
      </c>
      <c r="R43" s="96" t="s">
        <v>435</v>
      </c>
      <c r="S43" s="145">
        <f t="shared" si="13"/>
        <v>234.06998095439999</v>
      </c>
      <c r="T43" s="96" t="s">
        <v>435</v>
      </c>
      <c r="U43" s="145">
        <f t="shared" si="14"/>
        <v>799.94285287981654</v>
      </c>
      <c r="V43" s="96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</row>
    <row r="44" spans="1:32" x14ac:dyDescent="0.25">
      <c r="A44" s="96" t="s">
        <v>376</v>
      </c>
      <c r="B44" s="129" t="s">
        <v>408</v>
      </c>
      <c r="C44" s="124">
        <v>123.36991837653875</v>
      </c>
      <c r="D44" s="124">
        <v>133.7459518869222</v>
      </c>
      <c r="E44" s="124">
        <v>121.33057928542515</v>
      </c>
      <c r="F44" s="124">
        <v>378.44644954888605</v>
      </c>
      <c r="G44" s="124">
        <v>81.226348915500012</v>
      </c>
      <c r="H44" s="124">
        <v>6.4225485189000011</v>
      </c>
      <c r="I44" s="124">
        <v>87.648897434400013</v>
      </c>
      <c r="J44" s="124">
        <v>12.320851207281461</v>
      </c>
      <c r="K44" s="124">
        <v>139.96216471231568</v>
      </c>
      <c r="L44" s="124">
        <v>88.75334199192298</v>
      </c>
      <c r="M44" s="124">
        <v>241.03635791152013</v>
      </c>
      <c r="O44" s="148" t="s">
        <v>461</v>
      </c>
      <c r="P44" s="86" t="s">
        <v>466</v>
      </c>
      <c r="Q44" s="145">
        <f t="shared" si="12"/>
        <v>10.162213723770268</v>
      </c>
      <c r="R44" s="86" t="s">
        <v>466</v>
      </c>
      <c r="S44" s="145">
        <f t="shared" si="13"/>
        <v>0</v>
      </c>
      <c r="T44" s="86" t="s">
        <v>466</v>
      </c>
      <c r="U44" s="145">
        <f t="shared" si="14"/>
        <v>4.6173998591999998</v>
      </c>
      <c r="V44" s="96"/>
    </row>
    <row r="45" spans="1:32" x14ac:dyDescent="0.25">
      <c r="A45" s="96" t="s">
        <v>377</v>
      </c>
      <c r="B45" s="96"/>
      <c r="C45" s="124">
        <v>221.93250427998163</v>
      </c>
      <c r="D45" s="124">
        <v>243.77252254274543</v>
      </c>
      <c r="E45" s="124">
        <v>229.83901635952802</v>
      </c>
      <c r="F45" s="124">
        <v>695.54404318225511</v>
      </c>
      <c r="G45" s="124">
        <v>131.44753241550001</v>
      </c>
      <c r="H45" s="124">
        <v>10.393525818900002</v>
      </c>
      <c r="I45" s="124">
        <v>141.84105823440001</v>
      </c>
      <c r="J45" s="124">
        <v>27.539537725498644</v>
      </c>
      <c r="K45" s="124">
        <v>326.13712231099043</v>
      </c>
      <c r="L45" s="124">
        <v>199.052909315633</v>
      </c>
      <c r="M45" s="124">
        <v>552.7295693521221</v>
      </c>
      <c r="O45" s="148" t="s">
        <v>462</v>
      </c>
      <c r="P45" s="86" t="s">
        <v>465</v>
      </c>
      <c r="Q45" s="145">
        <f t="shared" si="12"/>
        <v>17670.296817131413</v>
      </c>
      <c r="R45" s="86" t="s">
        <v>465</v>
      </c>
      <c r="S45" s="145">
        <f t="shared" si="13"/>
        <v>3779.4642895944003</v>
      </c>
      <c r="T45" s="86" t="s">
        <v>465</v>
      </c>
      <c r="U45" s="145">
        <f t="shared" si="14"/>
        <v>4391.0221099548526</v>
      </c>
      <c r="V45" s="96"/>
    </row>
    <row r="46" spans="1:32" x14ac:dyDescent="0.25">
      <c r="A46" s="96" t="s">
        <v>378</v>
      </c>
      <c r="B46" s="96"/>
      <c r="C46" s="124">
        <v>420.28205603597871</v>
      </c>
      <c r="D46" s="124">
        <v>465.19245355197995</v>
      </c>
      <c r="E46" s="124">
        <v>448.2038214030643</v>
      </c>
      <c r="F46" s="124">
        <v>1333.6783309910229</v>
      </c>
      <c r="G46" s="124">
        <v>230.94232991550004</v>
      </c>
      <c r="H46" s="124">
        <v>18.260556318900008</v>
      </c>
      <c r="I46" s="124">
        <v>249.20288623440004</v>
      </c>
      <c r="J46" s="124">
        <v>54.815261395903448</v>
      </c>
      <c r="K46" s="124">
        <v>658.37980885882405</v>
      </c>
      <c r="L46" s="124">
        <v>396.66531007963306</v>
      </c>
      <c r="M46" s="124">
        <v>1109.8603803343606</v>
      </c>
      <c r="O46" s="96" t="s">
        <v>374</v>
      </c>
      <c r="P46" s="96" t="s">
        <v>443</v>
      </c>
      <c r="Q46" s="145">
        <f t="shared" si="12"/>
        <v>639.74011883683806</v>
      </c>
      <c r="R46" s="96" t="s">
        <v>443</v>
      </c>
      <c r="S46" s="145">
        <f t="shared" si="13"/>
        <v>22.822803194399999</v>
      </c>
      <c r="T46" s="96" t="s">
        <v>443</v>
      </c>
      <c r="U46" s="145">
        <f t="shared" si="14"/>
        <v>394.52748266311647</v>
      </c>
      <c r="V46" s="96"/>
    </row>
    <row r="47" spans="1:32" x14ac:dyDescent="0.25">
      <c r="A47" t="s">
        <v>463</v>
      </c>
      <c r="B47" s="96"/>
      <c r="C47" s="124">
        <v>5.5679978075277896</v>
      </c>
      <c r="D47" s="124">
        <v>5.1462412365278691</v>
      </c>
      <c r="E47" s="124">
        <v>2.2304434043265</v>
      </c>
      <c r="F47" s="124">
        <v>12.94468244838216</v>
      </c>
      <c r="G47" s="124">
        <v>0</v>
      </c>
      <c r="H47" s="124">
        <v>0</v>
      </c>
      <c r="I47" s="124">
        <v>0</v>
      </c>
      <c r="J47" s="124">
        <v>0.43176038680000001</v>
      </c>
      <c r="K47" s="124">
        <v>3.0223227075999999</v>
      </c>
      <c r="L47" s="124">
        <v>3.0150865000000002</v>
      </c>
      <c r="M47" s="124">
        <v>6.4691695944000003</v>
      </c>
      <c r="O47" s="96" t="s">
        <v>375</v>
      </c>
      <c r="P47" s="96" t="s">
        <v>439</v>
      </c>
      <c r="Q47" s="145">
        <f t="shared" si="12"/>
        <v>125.58182813114476</v>
      </c>
      <c r="R47" s="96" t="s">
        <v>439</v>
      </c>
      <c r="S47" s="145">
        <f t="shared" si="13"/>
        <v>30.389255834400011</v>
      </c>
      <c r="T47" s="96" t="s">
        <v>439</v>
      </c>
      <c r="U47" s="145">
        <f t="shared" si="14"/>
        <v>275.19709113526017</v>
      </c>
      <c r="V47" s="96"/>
    </row>
    <row r="48" spans="1:32" x14ac:dyDescent="0.25">
      <c r="A48" t="s">
        <v>464</v>
      </c>
      <c r="B48" s="96"/>
      <c r="C48" s="124">
        <v>5604.1893360385357</v>
      </c>
      <c r="D48" s="124">
        <v>5179.6913819613274</v>
      </c>
      <c r="E48" s="124">
        <v>2244.9411032929315</v>
      </c>
      <c r="F48" s="124">
        <v>13028.821821292793</v>
      </c>
      <c r="G48" s="124">
        <v>936.72999629549986</v>
      </c>
      <c r="H48" s="124">
        <v>74.067022962899998</v>
      </c>
      <c r="I48" s="124">
        <v>1010.7970192583998</v>
      </c>
      <c r="J48" s="124">
        <v>197.30357127901488</v>
      </c>
      <c r="K48" s="124">
        <v>2394.0147437658538</v>
      </c>
      <c r="L48" s="124">
        <v>1428.9919803838329</v>
      </c>
      <c r="M48" s="124">
        <v>4020.3102954287015</v>
      </c>
      <c r="O48" s="96"/>
      <c r="P48" s="96"/>
      <c r="Q48" s="145"/>
      <c r="R48" s="96"/>
      <c r="S48" s="145"/>
      <c r="T48" s="96"/>
      <c r="U48" s="145"/>
      <c r="V48" s="96"/>
    </row>
    <row r="49" spans="1:22" x14ac:dyDescent="0.25">
      <c r="A49" s="96" t="s">
        <v>379</v>
      </c>
      <c r="B49" s="96"/>
      <c r="C49" s="124">
        <v>96.433559496094716</v>
      </c>
      <c r="D49" s="124">
        <v>103.67657853998912</v>
      </c>
      <c r="E49" s="124">
        <v>91.676099588154813</v>
      </c>
      <c r="F49" s="124">
        <v>291.78623762423865</v>
      </c>
      <c r="G49" s="124">
        <v>28.351970815500003</v>
      </c>
      <c r="H49" s="124">
        <v>2.2417837389000002</v>
      </c>
      <c r="I49" s="124">
        <v>30.593754554400004</v>
      </c>
      <c r="J49" s="124">
        <v>14.400519086851062</v>
      </c>
      <c r="K49" s="124">
        <v>165.61395918916691</v>
      </c>
      <c r="L49" s="124">
        <v>103.836665275923</v>
      </c>
      <c r="M49" s="124">
        <v>283.85114355194094</v>
      </c>
      <c r="O49" s="96" t="s">
        <v>376</v>
      </c>
      <c r="P49" s="96" t="s">
        <v>433</v>
      </c>
      <c r="Q49" s="145">
        <f>F44</f>
        <v>378.44644954888605</v>
      </c>
      <c r="R49" s="96" t="s">
        <v>433</v>
      </c>
      <c r="S49" s="145">
        <f>I44</f>
        <v>87.648897434400013</v>
      </c>
      <c r="T49" s="96" t="s">
        <v>433</v>
      </c>
      <c r="U49" s="145">
        <f>M44</f>
        <v>241.03635791152013</v>
      </c>
      <c r="V49" s="129" t="s">
        <v>408</v>
      </c>
    </row>
    <row r="50" spans="1:22" x14ac:dyDescent="0.25">
      <c r="A50" s="96" t="s">
        <v>380</v>
      </c>
      <c r="B50" s="96"/>
      <c r="C50" s="124">
        <v>25.942592015247197</v>
      </c>
      <c r="D50" s="124">
        <v>27.711619821093898</v>
      </c>
      <c r="E50" s="124">
        <v>24.008234507919497</v>
      </c>
      <c r="F50" s="124">
        <v>77.662446344260587</v>
      </c>
      <c r="G50" s="124">
        <v>14.706970015500001</v>
      </c>
      <c r="H50" s="124">
        <v>1.1628766989000001</v>
      </c>
      <c r="I50" s="124">
        <v>15.869846714400001</v>
      </c>
      <c r="J50" s="124">
        <v>5.1083860079230616</v>
      </c>
      <c r="K50" s="124">
        <v>50.999558335150908</v>
      </c>
      <c r="L50" s="124">
        <v>36.443093155922988</v>
      </c>
      <c r="M50" s="124">
        <v>92.551037498996962</v>
      </c>
      <c r="O50" s="96" t="s">
        <v>377</v>
      </c>
      <c r="P50" s="96" t="s">
        <v>434</v>
      </c>
      <c r="Q50" s="145">
        <f t="shared" ref="Q50:Q55" si="15">F45</f>
        <v>695.54404318225511</v>
      </c>
      <c r="R50" s="96" t="s">
        <v>434</v>
      </c>
      <c r="S50" s="145">
        <f t="shared" ref="S50:S55" si="16">I45</f>
        <v>141.84105823440001</v>
      </c>
      <c r="T50" s="96" t="s">
        <v>434</v>
      </c>
      <c r="U50" s="145">
        <f t="shared" ref="U50:U55" si="17">M45</f>
        <v>552.7295693521221</v>
      </c>
      <c r="V50" s="96"/>
    </row>
    <row r="51" spans="1:22" x14ac:dyDescent="0.25">
      <c r="O51" s="96" t="s">
        <v>378</v>
      </c>
      <c r="P51" s="96" t="s">
        <v>435</v>
      </c>
      <c r="Q51" s="145">
        <f t="shared" si="15"/>
        <v>1333.6783309910229</v>
      </c>
      <c r="R51" s="96" t="s">
        <v>435</v>
      </c>
      <c r="S51" s="145">
        <f t="shared" si="16"/>
        <v>249.20288623440004</v>
      </c>
      <c r="T51" s="96" t="s">
        <v>435</v>
      </c>
      <c r="U51" s="145">
        <f t="shared" si="17"/>
        <v>1109.8603803343606</v>
      </c>
      <c r="V51" s="96"/>
    </row>
    <row r="52" spans="1:22" x14ac:dyDescent="0.25">
      <c r="O52" t="s">
        <v>463</v>
      </c>
      <c r="P52" s="86" t="s">
        <v>466</v>
      </c>
      <c r="Q52" s="145">
        <f t="shared" si="15"/>
        <v>12.94468244838216</v>
      </c>
      <c r="R52" s="86" t="s">
        <v>466</v>
      </c>
      <c r="S52" s="145">
        <f t="shared" si="16"/>
        <v>0</v>
      </c>
      <c r="T52" s="86" t="s">
        <v>466</v>
      </c>
      <c r="U52" s="145">
        <f t="shared" si="17"/>
        <v>6.4691695944000003</v>
      </c>
      <c r="V52" s="96"/>
    </row>
    <row r="53" spans="1:22" x14ac:dyDescent="0.25">
      <c r="O53" t="s">
        <v>464</v>
      </c>
      <c r="P53" s="86" t="s">
        <v>465</v>
      </c>
      <c r="Q53" s="145">
        <f t="shared" si="15"/>
        <v>13028.821821292793</v>
      </c>
      <c r="R53" s="86" t="s">
        <v>465</v>
      </c>
      <c r="S53" s="145">
        <f t="shared" si="16"/>
        <v>1010.7970192583998</v>
      </c>
      <c r="T53" s="86" t="s">
        <v>465</v>
      </c>
      <c r="U53" s="145">
        <f t="shared" si="17"/>
        <v>4020.3102954287015</v>
      </c>
      <c r="V53" s="96"/>
    </row>
    <row r="54" spans="1:22" x14ac:dyDescent="0.25">
      <c r="O54" s="96" t="s">
        <v>379</v>
      </c>
      <c r="P54" s="96" t="s">
        <v>444</v>
      </c>
      <c r="Q54" s="145">
        <f t="shared" si="15"/>
        <v>291.78623762423865</v>
      </c>
      <c r="R54" s="96" t="s">
        <v>444</v>
      </c>
      <c r="S54" s="145">
        <f t="shared" si="16"/>
        <v>30.593754554400004</v>
      </c>
      <c r="T54" s="96" t="s">
        <v>444</v>
      </c>
      <c r="U54" s="145">
        <f t="shared" si="17"/>
        <v>283.85114355194094</v>
      </c>
      <c r="V54" s="96"/>
    </row>
    <row r="55" spans="1:22" x14ac:dyDescent="0.25">
      <c r="O55" s="96" t="s">
        <v>380</v>
      </c>
      <c r="P55" s="96" t="s">
        <v>445</v>
      </c>
      <c r="Q55" s="145">
        <f t="shared" si="15"/>
        <v>77.662446344260587</v>
      </c>
      <c r="R55" s="96" t="s">
        <v>445</v>
      </c>
      <c r="S55" s="145">
        <f t="shared" si="16"/>
        <v>15.869846714400001</v>
      </c>
      <c r="T55" s="96" t="s">
        <v>445</v>
      </c>
      <c r="U55" s="145">
        <f t="shared" si="17"/>
        <v>92.551037498996962</v>
      </c>
      <c r="V55" s="9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46" zoomScale="120" zoomScaleNormal="120" workbookViewId="0">
      <selection activeCell="J55" sqref="J55"/>
    </sheetView>
  </sheetViews>
  <sheetFormatPr defaultRowHeight="15" x14ac:dyDescent="0.25"/>
  <cols>
    <col min="6" max="6" width="7.28515625" bestFit="1" customWidth="1"/>
    <col min="7" max="7" width="6.42578125" bestFit="1" customWidth="1"/>
    <col min="8" max="8" width="7.28515625" bestFit="1" customWidth="1"/>
    <col min="9" max="9" width="6.42578125" bestFit="1" customWidth="1"/>
    <col min="10" max="10" width="7.28515625" bestFit="1" customWidth="1"/>
    <col min="11" max="11" width="6.42578125" bestFit="1" customWidth="1"/>
    <col min="12" max="12" width="8.85546875" bestFit="1" customWidth="1"/>
  </cols>
  <sheetData>
    <row r="1" spans="1:12" ht="15.75" thickBot="1" x14ac:dyDescent="0.3">
      <c r="A1" s="95" t="s">
        <v>262</v>
      </c>
    </row>
    <row r="2" spans="1:12" ht="15.75" thickBot="1" x14ac:dyDescent="0.3">
      <c r="A2" s="133">
        <v>2.2416999999999998</v>
      </c>
      <c r="C2" t="s">
        <v>452</v>
      </c>
      <c r="G2" t="s">
        <v>101</v>
      </c>
    </row>
    <row r="3" spans="1:12" x14ac:dyDescent="0.25">
      <c r="C3" t="s">
        <v>370</v>
      </c>
      <c r="D3" t="s">
        <v>236</v>
      </c>
      <c r="E3" t="s">
        <v>270</v>
      </c>
      <c r="G3" t="s">
        <v>369</v>
      </c>
      <c r="I3" t="s">
        <v>236</v>
      </c>
      <c r="K3" t="s">
        <v>270</v>
      </c>
    </row>
    <row r="4" spans="1:12" x14ac:dyDescent="0.25">
      <c r="A4">
        <v>655</v>
      </c>
      <c r="B4" t="s">
        <v>433</v>
      </c>
      <c r="C4">
        <v>2.4500000000000002</v>
      </c>
      <c r="D4">
        <v>6.47</v>
      </c>
      <c r="E4">
        <v>2.2999999999999998</v>
      </c>
      <c r="F4" t="s">
        <v>433</v>
      </c>
      <c r="G4" s="3">
        <f>C4*$A$2</f>
        <v>5.492165</v>
      </c>
      <c r="H4" t="s">
        <v>433</v>
      </c>
      <c r="I4" s="3">
        <f t="shared" ref="I4:I10" si="0">D4*$A$2</f>
        <v>14.503798999999999</v>
      </c>
      <c r="J4" t="s">
        <v>433</v>
      </c>
      <c r="K4" s="3">
        <f>E4*$A$2</f>
        <v>5.1559099999999995</v>
      </c>
      <c r="L4" s="146" t="s">
        <v>446</v>
      </c>
    </row>
    <row r="5" spans="1:12" x14ac:dyDescent="0.25">
      <c r="A5">
        <v>655</v>
      </c>
      <c r="B5" t="s">
        <v>434</v>
      </c>
      <c r="C5">
        <v>6.34</v>
      </c>
      <c r="D5">
        <v>9.32</v>
      </c>
      <c r="E5">
        <v>5.69</v>
      </c>
      <c r="F5" t="s">
        <v>434</v>
      </c>
      <c r="G5" s="3">
        <f t="shared" ref="G5:G10" si="1">C5*$A$2</f>
        <v>14.212377999999999</v>
      </c>
      <c r="H5" t="s">
        <v>434</v>
      </c>
      <c r="I5" s="3">
        <f t="shared" si="0"/>
        <v>20.892643999999997</v>
      </c>
      <c r="J5" t="s">
        <v>434</v>
      </c>
      <c r="K5" s="3">
        <f t="shared" ref="K5:K10" si="2">E5*$A$2</f>
        <v>12.755272999999999</v>
      </c>
    </row>
    <row r="6" spans="1:12" x14ac:dyDescent="0.25">
      <c r="A6">
        <v>655</v>
      </c>
      <c r="B6" t="s">
        <v>435</v>
      </c>
      <c r="C6">
        <v>12.89</v>
      </c>
      <c r="D6">
        <v>13.28</v>
      </c>
      <c r="E6">
        <v>17.010000000000002</v>
      </c>
      <c r="F6" t="s">
        <v>435</v>
      </c>
      <c r="G6" s="3">
        <f t="shared" si="1"/>
        <v>28.895512999999998</v>
      </c>
      <c r="H6" t="s">
        <v>435</v>
      </c>
      <c r="I6" s="3">
        <f t="shared" si="0"/>
        <v>29.769775999999997</v>
      </c>
      <c r="J6" t="s">
        <v>435</v>
      </c>
      <c r="K6" s="3">
        <f t="shared" si="2"/>
        <v>38.131317000000003</v>
      </c>
    </row>
    <row r="7" spans="1:12" x14ac:dyDescent="0.25">
      <c r="A7">
        <v>655</v>
      </c>
      <c r="B7" t="s">
        <v>466</v>
      </c>
      <c r="C7">
        <v>0.121</v>
      </c>
      <c r="D7" s="142">
        <v>0.78800000000000003</v>
      </c>
      <c r="E7">
        <v>0.192</v>
      </c>
      <c r="F7" t="s">
        <v>466</v>
      </c>
      <c r="G7" s="3">
        <f t="shared" si="1"/>
        <v>0.27124569999999998</v>
      </c>
      <c r="H7" t="s">
        <v>466</v>
      </c>
      <c r="I7" s="3">
        <f t="shared" si="0"/>
        <v>1.7664595999999999</v>
      </c>
      <c r="J7" t="s">
        <v>466</v>
      </c>
      <c r="K7" s="3">
        <f t="shared" si="2"/>
        <v>0.43040639999999997</v>
      </c>
    </row>
    <row r="8" spans="1:12" x14ac:dyDescent="0.25">
      <c r="A8">
        <v>655</v>
      </c>
      <c r="B8" t="s">
        <v>465</v>
      </c>
      <c r="C8">
        <v>45.808999999999997</v>
      </c>
      <c r="D8" s="142">
        <v>24.591999999999999</v>
      </c>
      <c r="E8">
        <v>81.867000000000004</v>
      </c>
      <c r="F8" t="s">
        <v>465</v>
      </c>
      <c r="G8" s="3">
        <f t="shared" si="1"/>
        <v>102.69003529999999</v>
      </c>
      <c r="H8" t="s">
        <v>465</v>
      </c>
      <c r="I8" s="3">
        <f t="shared" si="0"/>
        <v>55.127886399999994</v>
      </c>
      <c r="J8" t="s">
        <v>465</v>
      </c>
      <c r="K8" s="3">
        <f t="shared" si="2"/>
        <v>183.5212539</v>
      </c>
    </row>
    <row r="9" spans="1:12" x14ac:dyDescent="0.25">
      <c r="A9">
        <v>655</v>
      </c>
      <c r="B9" t="s">
        <v>436</v>
      </c>
      <c r="C9">
        <v>6.9</v>
      </c>
      <c r="D9">
        <v>2.79</v>
      </c>
      <c r="E9">
        <v>7.2</v>
      </c>
      <c r="F9" t="s">
        <v>436</v>
      </c>
      <c r="G9" s="3">
        <f t="shared" si="1"/>
        <v>15.46773</v>
      </c>
      <c r="H9" t="s">
        <v>436</v>
      </c>
      <c r="I9" s="3">
        <f t="shared" si="0"/>
        <v>6.2543429999999995</v>
      </c>
      <c r="J9" t="s">
        <v>436</v>
      </c>
      <c r="K9" s="3">
        <f t="shared" si="2"/>
        <v>16.140239999999999</v>
      </c>
    </row>
    <row r="10" spans="1:12" x14ac:dyDescent="0.25">
      <c r="A10">
        <v>655</v>
      </c>
      <c r="B10" t="s">
        <v>437</v>
      </c>
      <c r="C10">
        <v>2.23</v>
      </c>
      <c r="D10">
        <v>2.5</v>
      </c>
      <c r="E10">
        <v>1.2</v>
      </c>
      <c r="F10" t="s">
        <v>437</v>
      </c>
      <c r="G10" s="3">
        <f t="shared" si="1"/>
        <v>4.9989909999999993</v>
      </c>
      <c r="H10" t="s">
        <v>437</v>
      </c>
      <c r="I10" s="3">
        <f t="shared" si="0"/>
        <v>5.6042499999999995</v>
      </c>
      <c r="J10" t="s">
        <v>437</v>
      </c>
      <c r="K10" s="3">
        <f t="shared" si="2"/>
        <v>2.6900399999999998</v>
      </c>
    </row>
    <row r="11" spans="1:12" x14ac:dyDescent="0.25">
      <c r="G11" s="3"/>
      <c r="I11" s="3"/>
      <c r="K11" s="3"/>
    </row>
    <row r="12" spans="1:12" x14ac:dyDescent="0.25">
      <c r="A12">
        <v>682</v>
      </c>
      <c r="B12" t="s">
        <v>433</v>
      </c>
      <c r="C12">
        <v>3.53</v>
      </c>
      <c r="D12">
        <v>5.85</v>
      </c>
      <c r="E12">
        <v>6.22</v>
      </c>
      <c r="F12" t="s">
        <v>433</v>
      </c>
      <c r="G12" s="3">
        <f>C12*$A$2</f>
        <v>7.913200999999999</v>
      </c>
      <c r="H12" t="s">
        <v>433</v>
      </c>
      <c r="I12" s="3">
        <f>D12*$A$2</f>
        <v>13.113944999999998</v>
      </c>
      <c r="J12" t="s">
        <v>433</v>
      </c>
      <c r="K12" s="3">
        <f>E12*$A$2</f>
        <v>13.943373999999999</v>
      </c>
      <c r="L12" t="s">
        <v>447</v>
      </c>
    </row>
    <row r="13" spans="1:12" x14ac:dyDescent="0.25">
      <c r="A13">
        <v>682</v>
      </c>
      <c r="B13" t="s">
        <v>434</v>
      </c>
      <c r="C13">
        <v>7.42</v>
      </c>
      <c r="D13">
        <v>8.85</v>
      </c>
      <c r="E13">
        <v>17.93</v>
      </c>
      <c r="F13" t="s">
        <v>434</v>
      </c>
      <c r="G13" s="3">
        <f t="shared" ref="G13:G18" si="3">C13*$A$2</f>
        <v>16.633413999999998</v>
      </c>
      <c r="H13" t="s">
        <v>434</v>
      </c>
      <c r="I13" s="3">
        <f t="shared" ref="I13:I18" si="4">D13*$A$2</f>
        <v>19.839044999999999</v>
      </c>
      <c r="J13" t="s">
        <v>434</v>
      </c>
      <c r="K13" s="3">
        <f t="shared" ref="K13:K18" si="5">E13*$A$2</f>
        <v>40.193680999999998</v>
      </c>
    </row>
    <row r="14" spans="1:12" x14ac:dyDescent="0.25">
      <c r="A14">
        <v>682</v>
      </c>
      <c r="B14" t="s">
        <v>435</v>
      </c>
      <c r="C14">
        <v>13.44</v>
      </c>
      <c r="D14">
        <v>12.7</v>
      </c>
      <c r="E14">
        <v>33.69</v>
      </c>
      <c r="F14" t="s">
        <v>435</v>
      </c>
      <c r="G14" s="3">
        <f t="shared" si="3"/>
        <v>30.128447999999995</v>
      </c>
      <c r="H14" t="s">
        <v>435</v>
      </c>
      <c r="I14" s="3">
        <f t="shared" si="4"/>
        <v>28.469589999999997</v>
      </c>
      <c r="J14" t="s">
        <v>435</v>
      </c>
      <c r="K14" s="3">
        <f t="shared" si="5"/>
        <v>75.52287299999999</v>
      </c>
    </row>
    <row r="15" spans="1:12" x14ac:dyDescent="0.25">
      <c r="A15">
        <v>682</v>
      </c>
      <c r="B15" t="s">
        <v>466</v>
      </c>
      <c r="C15">
        <v>0.14499999999999999</v>
      </c>
      <c r="D15" s="142">
        <v>0.59199999999999997</v>
      </c>
      <c r="E15">
        <v>0.192</v>
      </c>
      <c r="F15" t="s">
        <v>466</v>
      </c>
      <c r="G15" s="3">
        <f t="shared" si="3"/>
        <v>0.32504649999999996</v>
      </c>
      <c r="H15" t="s">
        <v>466</v>
      </c>
      <c r="I15" s="3">
        <f t="shared" si="4"/>
        <v>1.3270863999999998</v>
      </c>
      <c r="J15" t="s">
        <v>466</v>
      </c>
      <c r="K15" s="3">
        <f t="shared" si="5"/>
        <v>0.43040639999999997</v>
      </c>
    </row>
    <row r="16" spans="1:12" x14ac:dyDescent="0.25">
      <c r="A16">
        <v>682</v>
      </c>
      <c r="B16" t="s">
        <v>465</v>
      </c>
      <c r="C16">
        <v>82.495999999999995</v>
      </c>
      <c r="D16" s="142">
        <v>29.315000000000001</v>
      </c>
      <c r="E16">
        <v>119.581</v>
      </c>
      <c r="F16" t="s">
        <v>465</v>
      </c>
      <c r="G16" s="3">
        <f t="shared" si="3"/>
        <v>184.93128319999997</v>
      </c>
      <c r="H16" t="s">
        <v>465</v>
      </c>
      <c r="I16" s="3">
        <f t="shared" si="4"/>
        <v>65.715435499999998</v>
      </c>
      <c r="J16" t="s">
        <v>465</v>
      </c>
      <c r="K16" s="3">
        <f t="shared" si="5"/>
        <v>268.06472769999999</v>
      </c>
    </row>
    <row r="17" spans="1:12" x14ac:dyDescent="0.25">
      <c r="A17">
        <v>682</v>
      </c>
      <c r="B17" t="s">
        <v>438</v>
      </c>
      <c r="C17">
        <v>7.5</v>
      </c>
      <c r="D17">
        <v>2.95</v>
      </c>
      <c r="E17">
        <v>7.92</v>
      </c>
      <c r="F17" t="s">
        <v>438</v>
      </c>
      <c r="G17" s="3">
        <f t="shared" si="3"/>
        <v>16.812749999999998</v>
      </c>
      <c r="H17" t="s">
        <v>438</v>
      </c>
      <c r="I17" s="3">
        <f t="shared" si="4"/>
        <v>6.6130149999999999</v>
      </c>
      <c r="J17" t="s">
        <v>438</v>
      </c>
      <c r="K17" s="3">
        <f t="shared" si="5"/>
        <v>17.754263999999999</v>
      </c>
    </row>
    <row r="18" spans="1:12" x14ac:dyDescent="0.25">
      <c r="A18">
        <v>682</v>
      </c>
      <c r="B18" t="s">
        <v>439</v>
      </c>
      <c r="C18">
        <v>1.52</v>
      </c>
      <c r="D18">
        <v>1.87</v>
      </c>
      <c r="E18">
        <v>7.31</v>
      </c>
      <c r="F18" t="s">
        <v>439</v>
      </c>
      <c r="G18" s="3">
        <f t="shared" si="3"/>
        <v>3.4073839999999995</v>
      </c>
      <c r="H18" t="s">
        <v>439</v>
      </c>
      <c r="I18" s="3">
        <f t="shared" si="4"/>
        <v>4.1919789999999999</v>
      </c>
      <c r="J18" t="s">
        <v>439</v>
      </c>
      <c r="K18" s="3">
        <f t="shared" si="5"/>
        <v>16.386826999999997</v>
      </c>
    </row>
    <row r="19" spans="1:12" x14ac:dyDescent="0.25">
      <c r="G19" s="3"/>
      <c r="I19" s="3"/>
      <c r="K19" s="3"/>
    </row>
    <row r="20" spans="1:12" x14ac:dyDescent="0.25">
      <c r="A20">
        <v>666</v>
      </c>
      <c r="B20" t="s">
        <v>433</v>
      </c>
      <c r="C20">
        <v>1.89</v>
      </c>
      <c r="D20">
        <v>3.15</v>
      </c>
      <c r="E20">
        <v>2.2999999999999998</v>
      </c>
      <c r="F20" t="s">
        <v>433</v>
      </c>
      <c r="G20" s="3">
        <f>C20*$A$2</f>
        <v>4.2368129999999997</v>
      </c>
      <c r="H20" t="s">
        <v>433</v>
      </c>
      <c r="I20" s="3">
        <f>D20*$A$2</f>
        <v>7.0613549999999989</v>
      </c>
      <c r="J20" t="s">
        <v>433</v>
      </c>
      <c r="K20" s="3">
        <f>E20*$A$2</f>
        <v>5.1559099999999995</v>
      </c>
      <c r="L20" t="s">
        <v>448</v>
      </c>
    </row>
    <row r="21" spans="1:12" x14ac:dyDescent="0.25">
      <c r="A21">
        <v>666</v>
      </c>
      <c r="B21" t="s">
        <v>434</v>
      </c>
      <c r="C21">
        <v>4.6900000000000004</v>
      </c>
      <c r="D21">
        <v>6.95</v>
      </c>
      <c r="E21">
        <v>3.45</v>
      </c>
      <c r="F21" t="s">
        <v>434</v>
      </c>
      <c r="G21" s="3">
        <f t="shared" ref="G21:G26" si="6">C21*$A$2</f>
        <v>10.513572999999999</v>
      </c>
      <c r="H21" t="s">
        <v>434</v>
      </c>
      <c r="I21" s="3">
        <f t="shared" ref="I21:I26" si="7">D21*$A$2</f>
        <v>15.579814999999998</v>
      </c>
      <c r="J21" t="s">
        <v>434</v>
      </c>
      <c r="K21" s="3">
        <f t="shared" ref="K21:K26" si="8">E21*$A$2</f>
        <v>7.7338649999999998</v>
      </c>
    </row>
    <row r="22" spans="1:12" x14ac:dyDescent="0.25">
      <c r="A22">
        <v>666</v>
      </c>
      <c r="B22" t="s">
        <v>435</v>
      </c>
      <c r="C22">
        <v>11.66</v>
      </c>
      <c r="D22">
        <v>11.7</v>
      </c>
      <c r="E22">
        <v>7.75</v>
      </c>
      <c r="F22" t="s">
        <v>435</v>
      </c>
      <c r="G22" s="3">
        <f t="shared" si="6"/>
        <v>26.138221999999999</v>
      </c>
      <c r="H22" t="s">
        <v>435</v>
      </c>
      <c r="I22" s="3">
        <f t="shared" si="7"/>
        <v>26.227889999999995</v>
      </c>
      <c r="J22" t="s">
        <v>435</v>
      </c>
      <c r="K22" s="3">
        <f t="shared" si="8"/>
        <v>17.373175</v>
      </c>
    </row>
    <row r="23" spans="1:12" x14ac:dyDescent="0.25">
      <c r="A23">
        <v>666</v>
      </c>
      <c r="B23" t="s">
        <v>466</v>
      </c>
      <c r="C23">
        <v>0.109</v>
      </c>
      <c r="D23" s="142">
        <v>0.17499999999999999</v>
      </c>
      <c r="E23">
        <v>0.192</v>
      </c>
      <c r="F23" t="s">
        <v>466</v>
      </c>
      <c r="G23" s="3">
        <f t="shared" si="6"/>
        <v>0.24434529999999999</v>
      </c>
      <c r="H23" t="s">
        <v>466</v>
      </c>
      <c r="I23" s="3">
        <f t="shared" si="7"/>
        <v>0.39229749999999997</v>
      </c>
      <c r="J23" t="s">
        <v>466</v>
      </c>
      <c r="K23" s="3">
        <f t="shared" si="8"/>
        <v>0.43040639999999997</v>
      </c>
    </row>
    <row r="24" spans="1:12" x14ac:dyDescent="0.25">
      <c r="A24">
        <v>666</v>
      </c>
      <c r="B24" t="s">
        <v>465</v>
      </c>
      <c r="C24">
        <v>167.75899999999999</v>
      </c>
      <c r="D24" s="142">
        <v>62.064999999999998</v>
      </c>
      <c r="E24">
        <v>186.398</v>
      </c>
      <c r="F24" t="s">
        <v>465</v>
      </c>
      <c r="G24" s="3">
        <f t="shared" si="6"/>
        <v>376.06535029999992</v>
      </c>
      <c r="H24" t="s">
        <v>465</v>
      </c>
      <c r="I24" s="3">
        <f t="shared" si="7"/>
        <v>139.13111049999998</v>
      </c>
      <c r="J24" t="s">
        <v>465</v>
      </c>
      <c r="K24" s="3">
        <f t="shared" si="8"/>
        <v>417.84839659999994</v>
      </c>
    </row>
    <row r="25" spans="1:12" x14ac:dyDescent="0.25">
      <c r="A25">
        <v>666</v>
      </c>
      <c r="B25" t="s">
        <v>440</v>
      </c>
      <c r="C25">
        <v>4</v>
      </c>
      <c r="D25">
        <v>0.93</v>
      </c>
      <c r="E25">
        <v>0.8</v>
      </c>
      <c r="F25" t="s">
        <v>440</v>
      </c>
      <c r="G25" s="3">
        <f t="shared" si="6"/>
        <v>8.9667999999999992</v>
      </c>
      <c r="H25" t="s">
        <v>440</v>
      </c>
      <c r="I25" s="3">
        <f t="shared" si="7"/>
        <v>2.084781</v>
      </c>
      <c r="J25" t="s">
        <v>440</v>
      </c>
      <c r="K25" s="3">
        <f t="shared" si="8"/>
        <v>1.7933599999999998</v>
      </c>
    </row>
    <row r="26" spans="1:12" x14ac:dyDescent="0.25">
      <c r="A26">
        <v>666</v>
      </c>
      <c r="B26" t="s">
        <v>437</v>
      </c>
      <c r="C26">
        <v>2.23</v>
      </c>
      <c r="D26">
        <v>2.5</v>
      </c>
      <c r="E26">
        <v>1.2</v>
      </c>
      <c r="F26" t="s">
        <v>437</v>
      </c>
      <c r="G26" s="3">
        <f t="shared" si="6"/>
        <v>4.9989909999999993</v>
      </c>
      <c r="H26" t="s">
        <v>437</v>
      </c>
      <c r="I26" s="3">
        <f t="shared" si="7"/>
        <v>5.6042499999999995</v>
      </c>
      <c r="J26" t="s">
        <v>437</v>
      </c>
      <c r="K26" s="3">
        <f t="shared" si="8"/>
        <v>2.6900399999999998</v>
      </c>
    </row>
    <row r="27" spans="1:12" x14ac:dyDescent="0.25">
      <c r="G27" s="3"/>
      <c r="I27" s="3"/>
      <c r="K27" s="3"/>
    </row>
    <row r="28" spans="1:12" x14ac:dyDescent="0.25">
      <c r="A28">
        <v>683</v>
      </c>
      <c r="B28" t="s">
        <v>433</v>
      </c>
      <c r="C28">
        <v>1.57</v>
      </c>
      <c r="D28">
        <v>3.55</v>
      </c>
      <c r="E28">
        <v>25.56</v>
      </c>
      <c r="F28" t="s">
        <v>433</v>
      </c>
      <c r="G28" s="3">
        <f>C28*$A$2</f>
        <v>3.519469</v>
      </c>
      <c r="H28" t="s">
        <v>433</v>
      </c>
      <c r="I28" s="3">
        <f>D28*$A$2</f>
        <v>7.9580349999999989</v>
      </c>
      <c r="J28" t="s">
        <v>433</v>
      </c>
      <c r="K28" s="3">
        <f>E28*$A$2</f>
        <v>57.297851999999992</v>
      </c>
      <c r="L28" t="s">
        <v>449</v>
      </c>
    </row>
    <row r="29" spans="1:12" x14ac:dyDescent="0.25">
      <c r="A29">
        <v>683</v>
      </c>
      <c r="B29" t="s">
        <v>434</v>
      </c>
      <c r="C29">
        <v>4.26</v>
      </c>
      <c r="D29">
        <v>7.11</v>
      </c>
      <c r="E29">
        <v>58.72</v>
      </c>
      <c r="F29" t="s">
        <v>434</v>
      </c>
      <c r="G29" s="3">
        <f t="shared" ref="G29:G34" si="9">C29*$A$2</f>
        <v>9.5496419999999986</v>
      </c>
      <c r="H29" t="s">
        <v>434</v>
      </c>
      <c r="I29" s="3">
        <f>D29*$A$2</f>
        <v>15.938486999999999</v>
      </c>
      <c r="J29" t="s">
        <v>434</v>
      </c>
      <c r="K29" s="3">
        <f t="shared" ref="K29:K34" si="10">E29*$A$2</f>
        <v>131.63262399999999</v>
      </c>
    </row>
    <row r="30" spans="1:12" x14ac:dyDescent="0.25">
      <c r="A30">
        <v>683</v>
      </c>
      <c r="B30" t="s">
        <v>435</v>
      </c>
      <c r="C30">
        <v>7.84</v>
      </c>
      <c r="D30">
        <v>11.58</v>
      </c>
      <c r="E30">
        <v>86.26</v>
      </c>
      <c r="F30" t="s">
        <v>435</v>
      </c>
      <c r="G30" s="3">
        <f t="shared" si="9"/>
        <v>17.574928</v>
      </c>
      <c r="H30" t="s">
        <v>435</v>
      </c>
      <c r="I30" s="3">
        <f>D30*$A$2</f>
        <v>25.958885999999996</v>
      </c>
      <c r="J30" t="s">
        <v>435</v>
      </c>
      <c r="K30" s="3">
        <f t="shared" si="10"/>
        <v>193.36904200000001</v>
      </c>
    </row>
    <row r="31" spans="1:12" x14ac:dyDescent="0.25">
      <c r="A31">
        <v>683</v>
      </c>
      <c r="B31" t="s">
        <v>466</v>
      </c>
      <c r="C31">
        <v>0.23599999999999999</v>
      </c>
      <c r="D31" s="142">
        <v>0.316</v>
      </c>
      <c r="E31">
        <v>2.2970000000000002</v>
      </c>
      <c r="F31" t="s">
        <v>466</v>
      </c>
      <c r="G31" s="3">
        <f t="shared" si="9"/>
        <v>0.52904119999999988</v>
      </c>
      <c r="H31" t="s">
        <v>466</v>
      </c>
      <c r="I31" s="3"/>
      <c r="J31" t="s">
        <v>466</v>
      </c>
      <c r="K31" s="3">
        <f t="shared" si="10"/>
        <v>5.1491848999999998</v>
      </c>
    </row>
    <row r="32" spans="1:12" x14ac:dyDescent="0.25">
      <c r="A32">
        <v>683</v>
      </c>
      <c r="B32" t="s">
        <v>465</v>
      </c>
      <c r="C32">
        <v>38.270000000000003</v>
      </c>
      <c r="D32" s="142">
        <v>37.338000000000001</v>
      </c>
      <c r="E32">
        <v>266.90699999999998</v>
      </c>
      <c r="F32" t="s">
        <v>465</v>
      </c>
      <c r="G32" s="3">
        <f t="shared" si="9"/>
        <v>85.789858999999993</v>
      </c>
      <c r="H32" t="s">
        <v>465</v>
      </c>
      <c r="I32" s="3"/>
      <c r="J32" t="s">
        <v>465</v>
      </c>
      <c r="K32" s="3">
        <f t="shared" si="10"/>
        <v>598.32542189999992</v>
      </c>
    </row>
    <row r="33" spans="1:12" x14ac:dyDescent="0.25">
      <c r="A33">
        <v>683</v>
      </c>
      <c r="B33" t="s">
        <v>441</v>
      </c>
      <c r="C33">
        <v>9</v>
      </c>
      <c r="D33">
        <v>0.91</v>
      </c>
      <c r="E33">
        <v>342</v>
      </c>
      <c r="F33" t="s">
        <v>441</v>
      </c>
      <c r="G33" s="3">
        <f t="shared" si="9"/>
        <v>20.1753</v>
      </c>
      <c r="H33" t="s">
        <v>441</v>
      </c>
      <c r="I33" s="3">
        <f>D33*$A$2</f>
        <v>2.0399469999999997</v>
      </c>
      <c r="J33" t="s">
        <v>441</v>
      </c>
      <c r="K33" s="3">
        <f t="shared" si="10"/>
        <v>766.66139999999996</v>
      </c>
    </row>
    <row r="34" spans="1:12" x14ac:dyDescent="0.25">
      <c r="A34">
        <v>683</v>
      </c>
      <c r="B34" t="s">
        <v>442</v>
      </c>
      <c r="C34">
        <v>1.61</v>
      </c>
      <c r="D34">
        <v>9.99</v>
      </c>
      <c r="E34">
        <v>99.99</v>
      </c>
      <c r="F34" t="s">
        <v>442</v>
      </c>
      <c r="G34" s="3">
        <f t="shared" si="9"/>
        <v>3.609137</v>
      </c>
      <c r="H34" t="s">
        <v>442</v>
      </c>
      <c r="I34" s="3">
        <f>D34*$A$2</f>
        <v>22.394582999999997</v>
      </c>
      <c r="J34" t="s">
        <v>442</v>
      </c>
      <c r="K34" s="3">
        <f t="shared" si="10"/>
        <v>224.14758299999997</v>
      </c>
    </row>
    <row r="35" spans="1:12" x14ac:dyDescent="0.25">
      <c r="G35" s="3"/>
      <c r="I35" s="3"/>
      <c r="K35" s="3"/>
    </row>
    <row r="36" spans="1:12" x14ac:dyDescent="0.25">
      <c r="A36">
        <v>631</v>
      </c>
      <c r="B36" t="s">
        <v>433</v>
      </c>
      <c r="C36">
        <v>3.58</v>
      </c>
      <c r="D36">
        <v>3.67</v>
      </c>
      <c r="E36">
        <v>4.55</v>
      </c>
      <c r="F36" t="s">
        <v>433</v>
      </c>
      <c r="G36" s="3">
        <f>C36*$A$2</f>
        <v>8.0252859999999995</v>
      </c>
      <c r="H36" t="s">
        <v>433</v>
      </c>
      <c r="I36" s="3">
        <f>D36*$A$2</f>
        <v>8.2270389999999995</v>
      </c>
      <c r="J36" t="s">
        <v>433</v>
      </c>
      <c r="K36" s="3">
        <f>E36*$A$2</f>
        <v>10.199734999999999</v>
      </c>
      <c r="L36" t="s">
        <v>450</v>
      </c>
    </row>
    <row r="37" spans="1:12" x14ac:dyDescent="0.25">
      <c r="A37">
        <v>631</v>
      </c>
      <c r="B37" t="s">
        <v>434</v>
      </c>
      <c r="C37">
        <v>9.9499999999999993</v>
      </c>
      <c r="D37">
        <v>6.34</v>
      </c>
      <c r="E37">
        <v>10.65</v>
      </c>
      <c r="F37" t="s">
        <v>434</v>
      </c>
      <c r="G37" s="3">
        <f t="shared" ref="G37:G42" si="11">C37*$A$2</f>
        <v>22.304914999999998</v>
      </c>
      <c r="H37" t="s">
        <v>434</v>
      </c>
      <c r="I37" s="3">
        <f t="shared" ref="I37:I42" si="12">D37*$A$2</f>
        <v>14.212377999999999</v>
      </c>
      <c r="J37" t="s">
        <v>434</v>
      </c>
      <c r="K37" s="3">
        <f t="shared" ref="K37:K42" si="13">E37*$A$2</f>
        <v>23.874105</v>
      </c>
    </row>
    <row r="38" spans="1:12" x14ac:dyDescent="0.25">
      <c r="A38">
        <v>631</v>
      </c>
      <c r="B38" t="s">
        <v>435</v>
      </c>
      <c r="C38">
        <v>19.38</v>
      </c>
      <c r="D38">
        <v>11.83</v>
      </c>
      <c r="E38">
        <v>21.45</v>
      </c>
      <c r="F38" t="s">
        <v>435</v>
      </c>
      <c r="G38" s="3">
        <f t="shared" si="11"/>
        <v>43.444145999999996</v>
      </c>
      <c r="H38" t="s">
        <v>435</v>
      </c>
      <c r="I38" s="3">
        <f t="shared" si="12"/>
        <v>26.519310999999998</v>
      </c>
      <c r="J38" t="s">
        <v>435</v>
      </c>
      <c r="K38" s="3">
        <f t="shared" si="13"/>
        <v>48.084464999999994</v>
      </c>
    </row>
    <row r="39" spans="1:12" x14ac:dyDescent="0.25">
      <c r="A39">
        <v>631</v>
      </c>
      <c r="B39" t="s">
        <v>466</v>
      </c>
      <c r="C39">
        <v>0.123</v>
      </c>
      <c r="D39" s="142">
        <v>0.13200000000000001</v>
      </c>
      <c r="E39">
        <v>0.192</v>
      </c>
      <c r="F39" t="s">
        <v>466</v>
      </c>
      <c r="G39" s="3">
        <f t="shared" si="11"/>
        <v>0.27572909999999995</v>
      </c>
      <c r="H39" t="s">
        <v>466</v>
      </c>
      <c r="I39" s="3">
        <f t="shared" si="12"/>
        <v>0.29590440000000001</v>
      </c>
      <c r="J39" t="s">
        <v>466</v>
      </c>
      <c r="K39" s="3">
        <f t="shared" si="13"/>
        <v>0.43040639999999997</v>
      </c>
    </row>
    <row r="40" spans="1:12" x14ac:dyDescent="0.25">
      <c r="A40">
        <v>631</v>
      </c>
      <c r="B40" t="s">
        <v>465</v>
      </c>
      <c r="C40">
        <v>366.25099999999998</v>
      </c>
      <c r="D40" s="142">
        <v>185.2</v>
      </c>
      <c r="E40">
        <v>121.1</v>
      </c>
      <c r="F40" t="s">
        <v>465</v>
      </c>
      <c r="G40" s="3">
        <f t="shared" si="11"/>
        <v>821.02486669999985</v>
      </c>
      <c r="H40" t="s">
        <v>465</v>
      </c>
      <c r="I40" s="3">
        <f t="shared" si="12"/>
        <v>415.16283999999996</v>
      </c>
      <c r="J40" t="s">
        <v>465</v>
      </c>
      <c r="K40" s="3">
        <f t="shared" si="13"/>
        <v>271.46986999999996</v>
      </c>
    </row>
    <row r="41" spans="1:12" x14ac:dyDescent="0.25">
      <c r="A41">
        <v>631</v>
      </c>
      <c r="B41" t="s">
        <v>443</v>
      </c>
      <c r="C41">
        <v>15.5</v>
      </c>
      <c r="D41">
        <v>1.5</v>
      </c>
      <c r="E41">
        <v>10.199999999999999</v>
      </c>
      <c r="F41" t="s">
        <v>443</v>
      </c>
      <c r="G41" s="3">
        <f t="shared" si="11"/>
        <v>34.74635</v>
      </c>
      <c r="H41" t="s">
        <v>443</v>
      </c>
      <c r="I41" s="3">
        <f t="shared" si="12"/>
        <v>3.3625499999999997</v>
      </c>
      <c r="J41" t="s">
        <v>443</v>
      </c>
      <c r="K41" s="3">
        <f t="shared" si="13"/>
        <v>22.865339999999996</v>
      </c>
    </row>
    <row r="42" spans="1:12" x14ac:dyDescent="0.25">
      <c r="A42">
        <v>631</v>
      </c>
      <c r="B42" t="s">
        <v>439</v>
      </c>
      <c r="C42">
        <v>1.52</v>
      </c>
      <c r="D42">
        <v>1.87</v>
      </c>
      <c r="E42">
        <v>7.31</v>
      </c>
      <c r="F42" t="s">
        <v>439</v>
      </c>
      <c r="G42" s="3">
        <f t="shared" si="11"/>
        <v>3.4073839999999995</v>
      </c>
      <c r="H42" t="s">
        <v>439</v>
      </c>
      <c r="I42" s="3">
        <f t="shared" si="12"/>
        <v>4.1919789999999999</v>
      </c>
      <c r="J42" t="s">
        <v>439</v>
      </c>
      <c r="K42" s="3">
        <f t="shared" si="13"/>
        <v>16.386826999999997</v>
      </c>
    </row>
    <row r="43" spans="1:12" x14ac:dyDescent="0.25">
      <c r="G43" s="3"/>
      <c r="I43" s="3"/>
      <c r="K43" s="3"/>
    </row>
    <row r="44" spans="1:12" x14ac:dyDescent="0.25">
      <c r="A44">
        <v>625</v>
      </c>
      <c r="B44" t="s">
        <v>433</v>
      </c>
      <c r="C44">
        <v>7.54</v>
      </c>
      <c r="D44">
        <v>4.67</v>
      </c>
      <c r="E44">
        <v>6.56</v>
      </c>
      <c r="F44" t="s">
        <v>433</v>
      </c>
      <c r="G44" s="3">
        <f>C44*$A$2</f>
        <v>16.902417999999997</v>
      </c>
      <c r="H44" t="s">
        <v>433</v>
      </c>
      <c r="I44" s="3">
        <f>D44*$A$2</f>
        <v>10.468738999999999</v>
      </c>
      <c r="J44" t="s">
        <v>433</v>
      </c>
      <c r="K44" s="3">
        <f>E44*$A$2</f>
        <v>14.705551999999997</v>
      </c>
      <c r="L44" t="s">
        <v>451</v>
      </c>
    </row>
    <row r="45" spans="1:12" x14ac:dyDescent="0.25">
      <c r="A45">
        <v>625</v>
      </c>
      <c r="B45" t="s">
        <v>434</v>
      </c>
      <c r="C45">
        <v>17.2</v>
      </c>
      <c r="D45">
        <v>7.32</v>
      </c>
      <c r="E45">
        <v>14.59</v>
      </c>
      <c r="F45" t="s">
        <v>434</v>
      </c>
      <c r="G45" s="3">
        <f t="shared" ref="G45:G50" si="14">C45*$A$2</f>
        <v>38.557239999999993</v>
      </c>
      <c r="H45" t="s">
        <v>434</v>
      </c>
      <c r="I45" s="3">
        <f t="shared" ref="I45:I50" si="15">D45*$A$2</f>
        <v>16.409243999999997</v>
      </c>
      <c r="J45" t="s">
        <v>434</v>
      </c>
      <c r="K45" s="3">
        <f t="shared" ref="K45:K50" si="16">E45*$A$2</f>
        <v>32.706402999999995</v>
      </c>
    </row>
    <row r="46" spans="1:12" x14ac:dyDescent="0.25">
      <c r="A46">
        <v>625</v>
      </c>
      <c r="B46" t="s">
        <v>435</v>
      </c>
      <c r="C46">
        <v>36.64</v>
      </c>
      <c r="D46">
        <v>12.57</v>
      </c>
      <c r="E46">
        <v>30.05</v>
      </c>
      <c r="F46" t="s">
        <v>435</v>
      </c>
      <c r="G46" s="3">
        <f t="shared" si="14"/>
        <v>82.135887999999994</v>
      </c>
      <c r="H46" t="s">
        <v>435</v>
      </c>
      <c r="I46" s="3">
        <f t="shared" si="15"/>
        <v>28.178168999999997</v>
      </c>
      <c r="J46" t="s">
        <v>435</v>
      </c>
      <c r="K46" s="3">
        <f t="shared" si="16"/>
        <v>67.363084999999998</v>
      </c>
    </row>
    <row r="47" spans="1:12" x14ac:dyDescent="0.25">
      <c r="A47">
        <v>625</v>
      </c>
      <c r="B47" t="s">
        <v>466</v>
      </c>
      <c r="C47">
        <v>0.26900000000000002</v>
      </c>
      <c r="D47" s="142">
        <v>0.17499999999999999</v>
      </c>
      <c r="E47">
        <v>0.26900000000000002</v>
      </c>
      <c r="F47" t="s">
        <v>466</v>
      </c>
      <c r="G47" s="3">
        <f t="shared" si="14"/>
        <v>0.60301729999999998</v>
      </c>
      <c r="H47" t="s">
        <v>466</v>
      </c>
      <c r="I47" s="3">
        <f t="shared" si="15"/>
        <v>0.39229749999999997</v>
      </c>
      <c r="J47" t="s">
        <v>466</v>
      </c>
      <c r="K47" s="3">
        <f t="shared" si="16"/>
        <v>0.60301729999999998</v>
      </c>
    </row>
    <row r="48" spans="1:12" x14ac:dyDescent="0.25">
      <c r="A48">
        <v>625</v>
      </c>
      <c r="B48" t="s">
        <v>465</v>
      </c>
      <c r="C48">
        <v>818.63</v>
      </c>
      <c r="D48" s="142">
        <v>49.811999999999998</v>
      </c>
      <c r="E48">
        <v>110.813</v>
      </c>
      <c r="F48" t="s">
        <v>465</v>
      </c>
      <c r="G48" s="3">
        <f t="shared" si="14"/>
        <v>1835.1228709999998</v>
      </c>
      <c r="H48" t="s">
        <v>465</v>
      </c>
      <c r="I48" s="3">
        <f t="shared" si="15"/>
        <v>111.66356039999998</v>
      </c>
      <c r="J48" t="s">
        <v>465</v>
      </c>
      <c r="K48" s="3">
        <f t="shared" si="16"/>
        <v>248.4095021</v>
      </c>
    </row>
    <row r="49" spans="1:11" x14ac:dyDescent="0.25">
      <c r="A49">
        <v>625</v>
      </c>
      <c r="B49" t="s">
        <v>444</v>
      </c>
      <c r="C49">
        <v>4.9000000000000004</v>
      </c>
      <c r="D49">
        <v>1.88</v>
      </c>
      <c r="E49">
        <v>7.5</v>
      </c>
      <c r="F49" t="s">
        <v>444</v>
      </c>
      <c r="G49" s="3">
        <f t="shared" si="14"/>
        <v>10.98433</v>
      </c>
      <c r="H49" t="s">
        <v>444</v>
      </c>
      <c r="I49" s="3">
        <f t="shared" si="15"/>
        <v>4.2143959999999998</v>
      </c>
      <c r="J49" t="s">
        <v>444</v>
      </c>
      <c r="K49" s="3">
        <f t="shared" si="16"/>
        <v>16.812749999999998</v>
      </c>
    </row>
    <row r="50" spans="1:11" x14ac:dyDescent="0.25">
      <c r="A50">
        <v>625</v>
      </c>
      <c r="B50" t="s">
        <v>445</v>
      </c>
      <c r="C50">
        <v>0.94</v>
      </c>
      <c r="D50">
        <v>1.1599999999999999</v>
      </c>
      <c r="E50">
        <v>3.3</v>
      </c>
      <c r="F50" t="s">
        <v>445</v>
      </c>
      <c r="G50" s="3">
        <f t="shared" si="14"/>
        <v>2.1071979999999999</v>
      </c>
      <c r="H50" t="s">
        <v>445</v>
      </c>
      <c r="I50" s="3">
        <f t="shared" si="15"/>
        <v>2.6003719999999997</v>
      </c>
      <c r="J50" t="s">
        <v>445</v>
      </c>
      <c r="K50" s="3">
        <f t="shared" si="16"/>
        <v>7.3976099999999994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topLeftCell="A17" zoomScale="75" zoomScaleNormal="75" workbookViewId="0">
      <selection activeCell="U54" sqref="U54"/>
    </sheetView>
  </sheetViews>
  <sheetFormatPr defaultColWidth="9" defaultRowHeight="15.75" x14ac:dyDescent="0.25"/>
  <cols>
    <col min="1" max="1" width="8.5703125" style="25"/>
    <col min="2" max="2" width="41.28515625" style="25"/>
    <col min="3" max="5" width="8.5703125" style="25"/>
    <col min="6" max="6" width="7.42578125" style="25" customWidth="1"/>
    <col min="7" max="8" width="9" style="25"/>
    <col min="9" max="9" width="10" style="25"/>
    <col min="10" max="14" width="9" style="25" customWidth="1"/>
    <col min="15" max="15" width="12.140625" style="25" customWidth="1"/>
    <col min="16" max="20" width="9" style="25" customWidth="1"/>
    <col min="21" max="21" width="15" style="25" customWidth="1"/>
    <col min="22" max="22" width="13.42578125" style="25"/>
    <col min="23" max="23" width="14.42578125" style="25"/>
    <col min="24" max="24" width="8" style="25"/>
    <col min="25" max="25" width="9.28515625" style="25"/>
    <col min="26" max="26" width="9.7109375" style="25"/>
    <col min="27" max="27" width="9.42578125" style="25"/>
    <col min="28" max="28" width="9" style="25"/>
    <col min="29" max="29" width="18.7109375" style="25" bestFit="1" customWidth="1"/>
    <col min="30" max="30" width="15.5703125" style="25" bestFit="1" customWidth="1"/>
    <col min="31" max="31" width="16.5703125" style="25" bestFit="1" customWidth="1"/>
    <col min="32" max="32" width="17" style="25" bestFit="1" customWidth="1"/>
    <col min="33" max="33" width="15.7109375" style="25" bestFit="1" customWidth="1"/>
    <col min="34" max="35" width="16.7109375" style="25" bestFit="1" customWidth="1"/>
    <col min="36" max="36" width="15.5703125" style="25" bestFit="1" customWidth="1"/>
    <col min="37" max="37" width="16.5703125" style="25" bestFit="1" customWidth="1"/>
    <col min="38" max="38" width="9.140625" style="25"/>
    <col min="39" max="39" width="8.5703125" style="25"/>
    <col min="40" max="40" width="3.28515625" style="25"/>
    <col min="41" max="1025" width="8.5703125" style="25"/>
    <col min="1026" max="16384" width="9" style="25"/>
  </cols>
  <sheetData>
    <row r="1" spans="1:37" x14ac:dyDescent="0.25">
      <c r="A1" s="62" t="s">
        <v>159</v>
      </c>
      <c r="G1" s="63" t="s">
        <v>160</v>
      </c>
    </row>
    <row r="2" spans="1:37" x14ac:dyDescent="0.25">
      <c r="A2" s="62" t="s">
        <v>113</v>
      </c>
      <c r="N2" s="25">
        <v>0.44608999999999999</v>
      </c>
    </row>
    <row r="3" spans="1:37" x14ac:dyDescent="0.25">
      <c r="B3" s="25" t="s">
        <v>143</v>
      </c>
      <c r="C3" s="25" t="s">
        <v>161</v>
      </c>
      <c r="D3" s="25" t="s">
        <v>162</v>
      </c>
      <c r="E3" s="25" t="s">
        <v>163</v>
      </c>
      <c r="G3" s="25" t="s">
        <v>164</v>
      </c>
      <c r="L3" s="25" t="s">
        <v>93</v>
      </c>
      <c r="Q3" s="64" t="s">
        <v>165</v>
      </c>
      <c r="R3" s="64"/>
      <c r="S3" s="64"/>
      <c r="U3" s="25" t="s">
        <v>166</v>
      </c>
      <c r="AC3" s="25" t="s">
        <v>167</v>
      </c>
    </row>
    <row r="4" spans="1:37" x14ac:dyDescent="0.25">
      <c r="A4" s="25" t="s">
        <v>168</v>
      </c>
      <c r="B4" s="25" t="s">
        <v>169</v>
      </c>
      <c r="C4" s="65">
        <v>2.7349999999999999</v>
      </c>
      <c r="D4" s="65">
        <v>0.32850000000000001</v>
      </c>
      <c r="E4" s="65">
        <v>-4.5699999999999998E-2</v>
      </c>
      <c r="G4" s="64" t="s">
        <v>83</v>
      </c>
      <c r="H4" s="64" t="s">
        <v>83</v>
      </c>
      <c r="I4" s="64" t="s">
        <v>83</v>
      </c>
      <c r="J4" s="25" t="s">
        <v>83</v>
      </c>
      <c r="K4" s="25" t="s">
        <v>101</v>
      </c>
      <c r="L4" s="25" t="s">
        <v>103</v>
      </c>
      <c r="M4" s="25" t="s">
        <v>83</v>
      </c>
      <c r="N4" s="25" t="s">
        <v>104</v>
      </c>
      <c r="O4" s="25" t="s">
        <v>170</v>
      </c>
      <c r="P4" s="25" t="s">
        <v>105</v>
      </c>
      <c r="Q4" s="64" t="s">
        <v>83</v>
      </c>
      <c r="R4" s="64" t="s">
        <v>83</v>
      </c>
      <c r="S4" s="64" t="s">
        <v>83</v>
      </c>
      <c r="U4" s="25" t="s">
        <v>83</v>
      </c>
      <c r="V4" s="25" t="s">
        <v>83</v>
      </c>
      <c r="W4" s="25" t="s">
        <v>83</v>
      </c>
      <c r="AC4" s="25" t="s">
        <v>45</v>
      </c>
      <c r="AF4" s="25" t="s">
        <v>46</v>
      </c>
      <c r="AI4" s="25" t="s">
        <v>47</v>
      </c>
    </row>
    <row r="5" spans="1:37" x14ac:dyDescent="0.25">
      <c r="A5" s="25" t="s">
        <v>171</v>
      </c>
      <c r="B5" s="25" t="s">
        <v>172</v>
      </c>
      <c r="C5" s="65">
        <v>1.9024000000000001</v>
      </c>
      <c r="D5" s="65">
        <v>0.49330000000000002</v>
      </c>
      <c r="E5" s="65">
        <v>-3.3799999999999997E-2</v>
      </c>
      <c r="G5" s="64" t="s">
        <v>173</v>
      </c>
      <c r="H5" s="64" t="s">
        <v>174</v>
      </c>
      <c r="I5" s="64" t="s">
        <v>175</v>
      </c>
      <c r="J5" s="25" t="s">
        <v>176</v>
      </c>
      <c r="K5" s="25" t="s">
        <v>176</v>
      </c>
      <c r="M5" s="25" t="s">
        <v>177</v>
      </c>
      <c r="O5" s="25" t="s">
        <v>178</v>
      </c>
      <c r="Q5" s="64" t="s">
        <v>179</v>
      </c>
      <c r="R5" s="64" t="s">
        <v>180</v>
      </c>
      <c r="S5" s="64" t="s">
        <v>181</v>
      </c>
      <c r="T5" s="25" t="s">
        <v>182</v>
      </c>
      <c r="U5" s="66" t="s">
        <v>30</v>
      </c>
      <c r="V5" s="66" t="s">
        <v>32</v>
      </c>
      <c r="W5" s="66" t="s">
        <v>34</v>
      </c>
      <c r="X5" s="66" t="s">
        <v>50</v>
      </c>
      <c r="Y5" s="81" t="s">
        <v>330</v>
      </c>
      <c r="Z5" s="81" t="s">
        <v>331</v>
      </c>
      <c r="AA5" s="81" t="s">
        <v>332</v>
      </c>
      <c r="AB5" s="66" t="s">
        <v>187</v>
      </c>
      <c r="AC5" s="25" t="s">
        <v>188</v>
      </c>
      <c r="AD5" s="25" t="s">
        <v>189</v>
      </c>
      <c r="AE5" s="25" t="s">
        <v>190</v>
      </c>
      <c r="AF5" s="25" t="s">
        <v>191</v>
      </c>
      <c r="AG5" s="25" t="s">
        <v>192</v>
      </c>
      <c r="AH5" s="25" t="s">
        <v>193</v>
      </c>
      <c r="AI5" s="25" t="s">
        <v>194</v>
      </c>
      <c r="AJ5" s="25" t="s">
        <v>195</v>
      </c>
      <c r="AK5" s="25" t="s">
        <v>196</v>
      </c>
    </row>
    <row r="6" spans="1:37" x14ac:dyDescent="0.25">
      <c r="C6" s="65"/>
      <c r="D6" s="65"/>
      <c r="E6" s="65"/>
      <c r="G6" s="67">
        <v>0</v>
      </c>
      <c r="H6" s="48">
        <v>0</v>
      </c>
      <c r="I6" s="48">
        <v>0</v>
      </c>
      <c r="J6" s="51">
        <f t="shared" ref="J6:J27" si="0">SUM(G6:I6)</f>
        <v>0</v>
      </c>
      <c r="K6" s="50">
        <f t="shared" ref="K6:K27" si="1">J6/$N$2</f>
        <v>0</v>
      </c>
      <c r="L6" s="50">
        <f t="shared" ref="L6:L27" si="2">$C$4+($D$4*K6)+($E$4*$C$9)</f>
        <v>2.0495000000000001</v>
      </c>
      <c r="M6" s="50">
        <f t="shared" ref="M6:M27" si="3">L6*$N$2</f>
        <v>0.914261455</v>
      </c>
      <c r="N6" s="50">
        <f t="shared" ref="N6:N27" si="4">IF(K6=0,0,M6/J6)</f>
        <v>0</v>
      </c>
      <c r="O6" s="50">
        <f t="shared" ref="O6:O27" si="5">IF(N6&lt;=0,0,IF(M6&gt;J6,J6,M6))</f>
        <v>0</v>
      </c>
      <c r="P6" s="50">
        <f t="shared" ref="P6:P27" si="6">IF(J6=0,0,O6/J6)</f>
        <v>0</v>
      </c>
      <c r="Q6" s="50">
        <f t="shared" ref="Q6:Q27" si="7">G6*$D$12</f>
        <v>0</v>
      </c>
      <c r="R6" s="50">
        <f t="shared" ref="R6:R27" si="8">H6*$D$13</f>
        <v>0</v>
      </c>
      <c r="S6" s="50">
        <f t="shared" ref="S6:S27" si="9">I6*$D$14</f>
        <v>0</v>
      </c>
      <c r="T6" s="82">
        <v>0</v>
      </c>
      <c r="U6" s="49">
        <f t="shared" ref="U6:U27" si="10">T6*Q6</f>
        <v>0</v>
      </c>
      <c r="V6" s="49">
        <f t="shared" ref="V6:V27" si="11">T6*R6</f>
        <v>0</v>
      </c>
      <c r="W6" s="49">
        <f t="shared" ref="W6:W27" si="12">T6*S6</f>
        <v>0</v>
      </c>
      <c r="X6" s="49">
        <f>SUM(U6:W6)</f>
        <v>0</v>
      </c>
      <c r="Y6" s="49">
        <f>SUM(AC6:AE6)</f>
        <v>0</v>
      </c>
      <c r="Z6" s="49">
        <f>SUM(AF6:AH6)</f>
        <v>0</v>
      </c>
      <c r="AA6" s="49">
        <f>SUM(AI6:AK6)</f>
        <v>0</v>
      </c>
      <c r="AB6" s="49">
        <f t="shared" ref="AB6:AB27" si="13">SUM(Y6:AA6)</f>
        <v>0</v>
      </c>
      <c r="AC6" s="50">
        <f t="shared" ref="AC6:AC27" si="14">$C$23*U6</f>
        <v>0</v>
      </c>
      <c r="AD6" s="50">
        <f t="shared" ref="AD6:AD27" si="15">$C$24*V6</f>
        <v>0</v>
      </c>
      <c r="AE6" s="50">
        <f t="shared" ref="AE6:AE27" si="16">$C$25*W6</f>
        <v>0</v>
      </c>
      <c r="AF6" s="50">
        <f t="shared" ref="AF6:AF27" si="17">$D$23*U6</f>
        <v>0</v>
      </c>
      <c r="AG6" s="50">
        <f t="shared" ref="AG6:AG27" si="18">$D$24*V6</f>
        <v>0</v>
      </c>
      <c r="AH6" s="50">
        <f t="shared" ref="AH6:AH27" si="19">$D$25*W6</f>
        <v>0</v>
      </c>
      <c r="AI6" s="50">
        <f t="shared" ref="AI6:AI27" si="20">$E$23*U6</f>
        <v>0</v>
      </c>
      <c r="AJ6" s="50">
        <f t="shared" ref="AJ6:AJ27" si="21">$E$24*V6</f>
        <v>0</v>
      </c>
      <c r="AK6" s="50">
        <f t="shared" ref="AK6:AK27" si="22">$E$25*W6</f>
        <v>0</v>
      </c>
    </row>
    <row r="7" spans="1:37" x14ac:dyDescent="0.25">
      <c r="G7" s="48">
        <v>0.125</v>
      </c>
      <c r="H7" s="48">
        <v>0.25</v>
      </c>
      <c r="I7" s="48">
        <v>0.125</v>
      </c>
      <c r="J7" s="51">
        <f t="shared" si="0"/>
        <v>0.5</v>
      </c>
      <c r="K7" s="50">
        <f t="shared" si="1"/>
        <v>1.1208500526799525</v>
      </c>
      <c r="L7" s="50">
        <f t="shared" si="2"/>
        <v>2.417699242305364</v>
      </c>
      <c r="M7" s="50">
        <f t="shared" si="3"/>
        <v>1.0785114549999999</v>
      </c>
      <c r="N7" s="50">
        <f t="shared" si="4"/>
        <v>2.1570229099999998</v>
      </c>
      <c r="O7" s="50">
        <f t="shared" si="5"/>
        <v>0.5</v>
      </c>
      <c r="P7" s="50">
        <f t="shared" si="6"/>
        <v>1</v>
      </c>
      <c r="Q7" s="50">
        <f t="shared" si="7"/>
        <v>6.25E-2</v>
      </c>
      <c r="R7" s="50">
        <f t="shared" si="8"/>
        <v>7.4999999999999997E-2</v>
      </c>
      <c r="S7" s="50">
        <f t="shared" si="9"/>
        <v>2.5000000000000001E-2</v>
      </c>
      <c r="T7" s="82">
        <f>O7/SUM(Q7:S7)</f>
        <v>3.0769230769230766</v>
      </c>
      <c r="U7" s="49">
        <f>T7*Q7</f>
        <v>0.19230769230769229</v>
      </c>
      <c r="V7" s="49">
        <f t="shared" si="11"/>
        <v>0.23076923076923073</v>
      </c>
      <c r="W7" s="49">
        <f t="shared" si="12"/>
        <v>7.6923076923076927E-2</v>
      </c>
      <c r="X7" s="49">
        <f t="shared" ref="X7:X27" si="23">SUM(U7:W7)</f>
        <v>0.49999999999999994</v>
      </c>
      <c r="Y7" s="49">
        <f t="shared" ref="Y7:Y27" si="24">SUM(AC7:AE7)</f>
        <v>0.22307692307692306</v>
      </c>
      <c r="Z7" s="49">
        <f t="shared" ref="Z7:Z27" si="25">SUM(AF7:AH7)</f>
        <v>0.18076923076923074</v>
      </c>
      <c r="AA7" s="49">
        <f t="shared" ref="AA7:AA27" si="26">SUM(AI7:AK7)</f>
        <v>9.6153846153846145E-2</v>
      </c>
      <c r="AB7" s="49">
        <f t="shared" si="13"/>
        <v>0.49999999999999994</v>
      </c>
      <c r="AC7" s="50">
        <f t="shared" si="14"/>
        <v>0.11538461538461536</v>
      </c>
      <c r="AD7" s="50">
        <f t="shared" si="15"/>
        <v>9.2307692307692299E-2</v>
      </c>
      <c r="AE7" s="50">
        <f t="shared" si="16"/>
        <v>1.5384615384615385E-2</v>
      </c>
      <c r="AF7" s="50">
        <f t="shared" si="17"/>
        <v>5.7692307692307682E-2</v>
      </c>
      <c r="AG7" s="50">
        <f t="shared" si="18"/>
        <v>9.2307692307692299E-2</v>
      </c>
      <c r="AH7" s="50">
        <f t="shared" si="19"/>
        <v>3.0769230769230771E-2</v>
      </c>
      <c r="AI7" s="50">
        <f t="shared" si="20"/>
        <v>1.9230769230769232E-2</v>
      </c>
      <c r="AJ7" s="50">
        <f t="shared" si="21"/>
        <v>4.6153846153846149E-2</v>
      </c>
      <c r="AK7" s="50">
        <f t="shared" si="22"/>
        <v>3.0769230769230771E-2</v>
      </c>
    </row>
    <row r="8" spans="1:37" x14ac:dyDescent="0.25">
      <c r="C8" s="62" t="s">
        <v>197</v>
      </c>
      <c r="G8" s="64">
        <v>0.25</v>
      </c>
      <c r="H8" s="64">
        <v>0.5</v>
      </c>
      <c r="I8" s="64">
        <v>0.25</v>
      </c>
      <c r="J8" s="25">
        <f t="shared" si="0"/>
        <v>1</v>
      </c>
      <c r="K8" s="68">
        <f t="shared" si="1"/>
        <v>2.241700105359905</v>
      </c>
      <c r="L8" s="68">
        <f t="shared" si="2"/>
        <v>2.7858984846107289</v>
      </c>
      <c r="M8" s="68">
        <f t="shared" si="3"/>
        <v>1.2427614549999999</v>
      </c>
      <c r="N8" s="68">
        <f t="shared" si="4"/>
        <v>1.2427614549999999</v>
      </c>
      <c r="O8" s="68">
        <f t="shared" si="5"/>
        <v>1</v>
      </c>
      <c r="P8" s="68">
        <f t="shared" si="6"/>
        <v>1</v>
      </c>
      <c r="Q8" s="69">
        <f t="shared" si="7"/>
        <v>0.125</v>
      </c>
      <c r="R8" s="69">
        <f t="shared" si="8"/>
        <v>0.15</v>
      </c>
      <c r="S8" s="69">
        <f t="shared" si="9"/>
        <v>0.05</v>
      </c>
      <c r="T8" s="70">
        <f t="shared" ref="T8:T27" si="27">O8/SUM(Q8:S8)</f>
        <v>3.0769230769230766</v>
      </c>
      <c r="U8" s="71">
        <f t="shared" si="10"/>
        <v>0.38461538461538458</v>
      </c>
      <c r="V8" s="71">
        <f t="shared" si="11"/>
        <v>0.46153846153846145</v>
      </c>
      <c r="W8" s="71">
        <f t="shared" si="12"/>
        <v>0.15384615384615385</v>
      </c>
      <c r="X8" s="71">
        <f t="shared" si="23"/>
        <v>0.99999999999999989</v>
      </c>
      <c r="Y8" s="71">
        <f t="shared" si="24"/>
        <v>0.44615384615384612</v>
      </c>
      <c r="Z8" s="71">
        <f t="shared" si="25"/>
        <v>0.36153846153846148</v>
      </c>
      <c r="AA8" s="71">
        <f t="shared" si="26"/>
        <v>0.19230769230769229</v>
      </c>
      <c r="AB8" s="71">
        <f t="shared" si="13"/>
        <v>0.99999999999999989</v>
      </c>
      <c r="AC8" s="68">
        <f t="shared" si="14"/>
        <v>0.23076923076923073</v>
      </c>
      <c r="AD8" s="68">
        <f t="shared" si="15"/>
        <v>0.1846153846153846</v>
      </c>
      <c r="AE8" s="68">
        <f t="shared" si="16"/>
        <v>3.0769230769230771E-2</v>
      </c>
      <c r="AF8" s="68">
        <f t="shared" si="17"/>
        <v>0.11538461538461536</v>
      </c>
      <c r="AG8" s="68">
        <f t="shared" si="18"/>
        <v>0.1846153846153846</v>
      </c>
      <c r="AH8" s="68">
        <f t="shared" si="19"/>
        <v>6.1538461538461542E-2</v>
      </c>
      <c r="AI8" s="68">
        <f t="shared" si="20"/>
        <v>3.8461538461538464E-2</v>
      </c>
      <c r="AJ8" s="68">
        <f t="shared" si="21"/>
        <v>9.2307692307692299E-2</v>
      </c>
      <c r="AK8" s="68">
        <f t="shared" si="22"/>
        <v>6.1538461538461542E-2</v>
      </c>
    </row>
    <row r="9" spans="1:37" x14ac:dyDescent="0.25">
      <c r="C9" s="72">
        <f>EVInputs!B2</f>
        <v>15</v>
      </c>
      <c r="G9" s="64">
        <v>0.5</v>
      </c>
      <c r="H9" s="64">
        <v>1</v>
      </c>
      <c r="I9" s="64">
        <v>0.5</v>
      </c>
      <c r="J9" s="25">
        <f t="shared" si="0"/>
        <v>2</v>
      </c>
      <c r="K9" s="68">
        <f t="shared" si="1"/>
        <v>4.4834002107198101</v>
      </c>
      <c r="L9" s="68">
        <f t="shared" si="2"/>
        <v>3.5222969692214576</v>
      </c>
      <c r="M9" s="68">
        <f t="shared" si="3"/>
        <v>1.5712614549999999</v>
      </c>
      <c r="N9" s="68">
        <f t="shared" si="4"/>
        <v>0.78563072749999996</v>
      </c>
      <c r="O9" s="68">
        <f t="shared" si="5"/>
        <v>1.5712614549999999</v>
      </c>
      <c r="P9" s="68">
        <f t="shared" si="6"/>
        <v>0.78563072749999996</v>
      </c>
      <c r="Q9" s="69">
        <f t="shared" si="7"/>
        <v>0.25</v>
      </c>
      <c r="R9" s="69">
        <f t="shared" si="8"/>
        <v>0.3</v>
      </c>
      <c r="S9" s="69">
        <f t="shared" si="9"/>
        <v>0.1</v>
      </c>
      <c r="T9" s="70">
        <f t="shared" si="27"/>
        <v>2.4173253153846153</v>
      </c>
      <c r="U9" s="71">
        <f t="shared" si="10"/>
        <v>0.60433132884615381</v>
      </c>
      <c r="V9" s="71">
        <f t="shared" si="11"/>
        <v>0.72519759461538458</v>
      </c>
      <c r="W9" s="71">
        <f t="shared" si="12"/>
        <v>0.24173253153846153</v>
      </c>
      <c r="X9" s="71">
        <f t="shared" si="23"/>
        <v>1.5712614549999999</v>
      </c>
      <c r="Y9" s="71">
        <f t="shared" si="24"/>
        <v>0.70102434146153847</v>
      </c>
      <c r="Z9" s="71">
        <f t="shared" si="25"/>
        <v>0.56807144911538465</v>
      </c>
      <c r="AA9" s="71">
        <f t="shared" si="26"/>
        <v>0.30216566442307691</v>
      </c>
      <c r="AB9" s="71">
        <f t="shared" si="13"/>
        <v>1.5712614550000001</v>
      </c>
      <c r="AC9" s="68">
        <f t="shared" si="14"/>
        <v>0.36259879730769229</v>
      </c>
      <c r="AD9" s="68">
        <f t="shared" si="15"/>
        <v>0.29007903784615385</v>
      </c>
      <c r="AE9" s="68">
        <f t="shared" si="16"/>
        <v>4.8346506307692307E-2</v>
      </c>
      <c r="AF9" s="68">
        <f t="shared" si="17"/>
        <v>0.18129939865384614</v>
      </c>
      <c r="AG9" s="68">
        <f t="shared" si="18"/>
        <v>0.29007903784615385</v>
      </c>
      <c r="AH9" s="68">
        <f t="shared" si="19"/>
        <v>9.6693012615384613E-2</v>
      </c>
      <c r="AI9" s="68">
        <f t="shared" si="20"/>
        <v>6.0433132884615381E-2</v>
      </c>
      <c r="AJ9" s="68">
        <f t="shared" si="21"/>
        <v>0.14503951892307693</v>
      </c>
      <c r="AK9" s="68">
        <f t="shared" si="22"/>
        <v>9.6693012615384613E-2</v>
      </c>
    </row>
    <row r="10" spans="1:37" x14ac:dyDescent="0.25">
      <c r="G10" s="64">
        <v>0.75</v>
      </c>
      <c r="H10" s="64">
        <v>1.5</v>
      </c>
      <c r="I10" s="64">
        <v>0.75</v>
      </c>
      <c r="J10" s="25">
        <f t="shared" si="0"/>
        <v>3</v>
      </c>
      <c r="K10" s="68">
        <f t="shared" si="1"/>
        <v>6.7251003160797147</v>
      </c>
      <c r="L10" s="68">
        <f t="shared" si="2"/>
        <v>4.2586954538321864</v>
      </c>
      <c r="M10" s="68">
        <f t="shared" si="3"/>
        <v>1.8997614549999999</v>
      </c>
      <c r="N10" s="68">
        <f t="shared" si="4"/>
        <v>0.63325381833333327</v>
      </c>
      <c r="O10" s="68">
        <f t="shared" si="5"/>
        <v>1.8997614549999999</v>
      </c>
      <c r="P10" s="68">
        <f t="shared" si="6"/>
        <v>0.63325381833333327</v>
      </c>
      <c r="Q10" s="69">
        <f t="shared" si="7"/>
        <v>0.375</v>
      </c>
      <c r="R10" s="69">
        <f t="shared" si="8"/>
        <v>0.44999999999999996</v>
      </c>
      <c r="S10" s="69">
        <f t="shared" si="9"/>
        <v>0.15000000000000002</v>
      </c>
      <c r="T10" s="70">
        <f t="shared" si="27"/>
        <v>1.9484732871794872</v>
      </c>
      <c r="U10" s="71">
        <f t="shared" si="10"/>
        <v>0.7306774826923077</v>
      </c>
      <c r="V10" s="71">
        <f t="shared" si="11"/>
        <v>0.87681297923076917</v>
      </c>
      <c r="W10" s="71">
        <f t="shared" si="12"/>
        <v>0.29227099307692311</v>
      </c>
      <c r="X10" s="71">
        <f t="shared" si="23"/>
        <v>1.8997614550000002</v>
      </c>
      <c r="Y10" s="71">
        <f t="shared" si="24"/>
        <v>0.84758587992307688</v>
      </c>
      <c r="Z10" s="71">
        <f t="shared" si="25"/>
        <v>0.68683683373076931</v>
      </c>
      <c r="AA10" s="71">
        <f t="shared" si="26"/>
        <v>0.36533874134615385</v>
      </c>
      <c r="AB10" s="71">
        <f t="shared" si="13"/>
        <v>1.8997614550000002</v>
      </c>
      <c r="AC10" s="68">
        <f t="shared" si="14"/>
        <v>0.43840648961538459</v>
      </c>
      <c r="AD10" s="68">
        <f t="shared" si="15"/>
        <v>0.3507251916923077</v>
      </c>
      <c r="AE10" s="68">
        <f t="shared" si="16"/>
        <v>5.8454198615384624E-2</v>
      </c>
      <c r="AF10" s="68">
        <f t="shared" si="17"/>
        <v>0.21920324480769229</v>
      </c>
      <c r="AG10" s="68">
        <f t="shared" si="18"/>
        <v>0.3507251916923077</v>
      </c>
      <c r="AH10" s="68">
        <f t="shared" si="19"/>
        <v>0.11690839723076925</v>
      </c>
      <c r="AI10" s="68">
        <f t="shared" si="20"/>
        <v>7.3067748269230778E-2</v>
      </c>
      <c r="AJ10" s="68">
        <f t="shared" si="21"/>
        <v>0.17536259584615385</v>
      </c>
      <c r="AK10" s="68">
        <f t="shared" si="22"/>
        <v>0.11690839723076925</v>
      </c>
    </row>
    <row r="11" spans="1:37" x14ac:dyDescent="0.25">
      <c r="A11" s="73" t="s">
        <v>89</v>
      </c>
      <c r="C11" s="25" t="s">
        <v>198</v>
      </c>
      <c r="G11" s="64">
        <v>1</v>
      </c>
      <c r="H11" s="64">
        <v>2</v>
      </c>
      <c r="I11" s="64">
        <v>1</v>
      </c>
      <c r="J11" s="25">
        <f t="shared" si="0"/>
        <v>4</v>
      </c>
      <c r="K11" s="68">
        <f t="shared" si="1"/>
        <v>8.9668004214396202</v>
      </c>
      <c r="L11" s="68">
        <f t="shared" si="2"/>
        <v>4.9950939384429152</v>
      </c>
      <c r="M11" s="68">
        <f t="shared" si="3"/>
        <v>2.2282614550000002</v>
      </c>
      <c r="N11" s="68">
        <f t="shared" si="4"/>
        <v>0.55706536375000004</v>
      </c>
      <c r="O11" s="68">
        <f t="shared" si="5"/>
        <v>2.2282614550000002</v>
      </c>
      <c r="P11" s="68">
        <f t="shared" si="6"/>
        <v>0.55706536375000004</v>
      </c>
      <c r="Q11" s="69">
        <f t="shared" si="7"/>
        <v>0.5</v>
      </c>
      <c r="R11" s="69">
        <f t="shared" si="8"/>
        <v>0.6</v>
      </c>
      <c r="S11" s="69">
        <f t="shared" si="9"/>
        <v>0.2</v>
      </c>
      <c r="T11" s="70">
        <f t="shared" si="27"/>
        <v>1.7140472730769232</v>
      </c>
      <c r="U11" s="71">
        <f t="shared" si="10"/>
        <v>0.85702363653846159</v>
      </c>
      <c r="V11" s="71">
        <f t="shared" si="11"/>
        <v>1.0284283638461538</v>
      </c>
      <c r="W11" s="71">
        <f t="shared" si="12"/>
        <v>0.34280945461538465</v>
      </c>
      <c r="X11" s="71">
        <f t="shared" si="23"/>
        <v>2.2282614550000002</v>
      </c>
      <c r="Y11" s="71">
        <f t="shared" si="24"/>
        <v>0.9941474183846154</v>
      </c>
      <c r="Z11" s="71">
        <f t="shared" si="25"/>
        <v>0.80560221834615398</v>
      </c>
      <c r="AA11" s="71">
        <f t="shared" si="26"/>
        <v>0.42851181826923079</v>
      </c>
      <c r="AB11" s="71">
        <f t="shared" si="13"/>
        <v>2.2282614550000002</v>
      </c>
      <c r="AC11" s="68">
        <f t="shared" si="14"/>
        <v>0.51421418192307689</v>
      </c>
      <c r="AD11" s="68">
        <f t="shared" si="15"/>
        <v>0.41137134553846155</v>
      </c>
      <c r="AE11" s="68">
        <f t="shared" si="16"/>
        <v>6.8561890923076935E-2</v>
      </c>
      <c r="AF11" s="68">
        <f t="shared" si="17"/>
        <v>0.25710709096153844</v>
      </c>
      <c r="AG11" s="68">
        <f t="shared" si="18"/>
        <v>0.41137134553846155</v>
      </c>
      <c r="AH11" s="68">
        <f t="shared" si="19"/>
        <v>0.13712378184615387</v>
      </c>
      <c r="AI11" s="68">
        <f t="shared" si="20"/>
        <v>8.5702363653846161E-2</v>
      </c>
      <c r="AJ11" s="68">
        <f t="shared" si="21"/>
        <v>0.20568567276923078</v>
      </c>
      <c r="AK11" s="68">
        <f t="shared" si="22"/>
        <v>0.13712378184615387</v>
      </c>
    </row>
    <row r="12" spans="1:37" x14ac:dyDescent="0.25">
      <c r="A12" s="25" t="s">
        <v>168</v>
      </c>
      <c r="B12" s="25" t="s">
        <v>199</v>
      </c>
      <c r="C12" s="25" t="s">
        <v>200</v>
      </c>
      <c r="D12" s="25">
        <v>0.5</v>
      </c>
      <c r="G12" s="64">
        <v>1.25</v>
      </c>
      <c r="H12" s="64">
        <v>2.5</v>
      </c>
      <c r="I12" s="64">
        <v>1.25</v>
      </c>
      <c r="J12" s="25">
        <f t="shared" si="0"/>
        <v>5</v>
      </c>
      <c r="K12" s="68">
        <f t="shared" si="1"/>
        <v>11.208500526799526</v>
      </c>
      <c r="L12" s="68">
        <f t="shared" si="2"/>
        <v>5.7314924230536439</v>
      </c>
      <c r="M12" s="68">
        <f t="shared" si="3"/>
        <v>2.5567614549999997</v>
      </c>
      <c r="N12" s="68">
        <f t="shared" si="4"/>
        <v>0.5113522909999999</v>
      </c>
      <c r="O12" s="68">
        <f t="shared" si="5"/>
        <v>2.5567614549999997</v>
      </c>
      <c r="P12" s="68">
        <f t="shared" si="6"/>
        <v>0.5113522909999999</v>
      </c>
      <c r="Q12" s="69">
        <f t="shared" si="7"/>
        <v>0.625</v>
      </c>
      <c r="R12" s="69">
        <f t="shared" si="8"/>
        <v>0.75</v>
      </c>
      <c r="S12" s="69">
        <f t="shared" si="9"/>
        <v>0.25</v>
      </c>
      <c r="T12" s="70">
        <f t="shared" si="27"/>
        <v>1.5733916646153845</v>
      </c>
      <c r="U12" s="71">
        <f t="shared" si="10"/>
        <v>0.98336979038461525</v>
      </c>
      <c r="V12" s="71">
        <f t="shared" si="11"/>
        <v>1.1800437484615385</v>
      </c>
      <c r="W12" s="71">
        <f t="shared" si="12"/>
        <v>0.39334791615384612</v>
      </c>
      <c r="X12" s="71">
        <f t="shared" si="23"/>
        <v>2.5567614549999997</v>
      </c>
      <c r="Y12" s="71">
        <f t="shared" si="24"/>
        <v>1.1407089568461539</v>
      </c>
      <c r="Z12" s="71">
        <f t="shared" si="25"/>
        <v>0.92436760296153841</v>
      </c>
      <c r="AA12" s="71">
        <f t="shared" si="26"/>
        <v>0.49168489519230768</v>
      </c>
      <c r="AB12" s="71">
        <f t="shared" si="13"/>
        <v>2.5567614549999997</v>
      </c>
      <c r="AC12" s="68">
        <f t="shared" si="14"/>
        <v>0.59002187423076913</v>
      </c>
      <c r="AD12" s="68">
        <f t="shared" si="15"/>
        <v>0.4720174993846154</v>
      </c>
      <c r="AE12" s="68">
        <f t="shared" si="16"/>
        <v>7.8669583230769224E-2</v>
      </c>
      <c r="AF12" s="68">
        <f t="shared" si="17"/>
        <v>0.29501093711538456</v>
      </c>
      <c r="AG12" s="68">
        <f t="shared" si="18"/>
        <v>0.4720174993846154</v>
      </c>
      <c r="AH12" s="68">
        <f t="shared" si="19"/>
        <v>0.15733916646153845</v>
      </c>
      <c r="AI12" s="68">
        <f t="shared" si="20"/>
        <v>9.8336979038461531E-2</v>
      </c>
      <c r="AJ12" s="68">
        <f t="shared" si="21"/>
        <v>0.2360087496923077</v>
      </c>
      <c r="AK12" s="68">
        <f t="shared" si="22"/>
        <v>0.15733916646153845</v>
      </c>
    </row>
    <row r="13" spans="1:37" x14ac:dyDescent="0.25">
      <c r="A13" s="25" t="s">
        <v>171</v>
      </c>
      <c r="B13" s="25" t="s">
        <v>201</v>
      </c>
      <c r="C13" s="25" t="s">
        <v>202</v>
      </c>
      <c r="D13" s="25">
        <v>0.3</v>
      </c>
      <c r="G13" s="64">
        <v>1.5</v>
      </c>
      <c r="H13" s="64">
        <v>3</v>
      </c>
      <c r="I13" s="64">
        <v>1.5</v>
      </c>
      <c r="J13" s="25">
        <f t="shared" si="0"/>
        <v>6</v>
      </c>
      <c r="K13" s="68">
        <f t="shared" si="1"/>
        <v>13.450200632159429</v>
      </c>
      <c r="L13" s="68">
        <f t="shared" si="2"/>
        <v>6.4678909076643718</v>
      </c>
      <c r="M13" s="68">
        <f t="shared" si="3"/>
        <v>2.8852614549999993</v>
      </c>
      <c r="N13" s="68">
        <f t="shared" si="4"/>
        <v>0.48087690916666653</v>
      </c>
      <c r="O13" s="68">
        <f t="shared" si="5"/>
        <v>2.8852614549999993</v>
      </c>
      <c r="P13" s="68">
        <f t="shared" si="6"/>
        <v>0.48087690916666653</v>
      </c>
      <c r="Q13" s="69">
        <f t="shared" si="7"/>
        <v>0.75</v>
      </c>
      <c r="R13" s="69">
        <f t="shared" si="8"/>
        <v>0.89999999999999991</v>
      </c>
      <c r="S13" s="69">
        <f t="shared" si="9"/>
        <v>0.30000000000000004</v>
      </c>
      <c r="T13" s="70">
        <f t="shared" si="27"/>
        <v>1.4796212589743587</v>
      </c>
      <c r="U13" s="71">
        <f t="shared" si="10"/>
        <v>1.1097159442307691</v>
      </c>
      <c r="V13" s="71">
        <f t="shared" si="11"/>
        <v>1.3316591330769227</v>
      </c>
      <c r="W13" s="71">
        <f t="shared" si="12"/>
        <v>0.44388637769230765</v>
      </c>
      <c r="X13" s="71">
        <f t="shared" si="23"/>
        <v>2.8852614549999993</v>
      </c>
      <c r="Y13" s="71">
        <f t="shared" si="24"/>
        <v>1.2872704953076921</v>
      </c>
      <c r="Z13" s="71">
        <f t="shared" si="25"/>
        <v>1.0431329875769229</v>
      </c>
      <c r="AA13" s="71">
        <f t="shared" si="26"/>
        <v>0.55485797211538457</v>
      </c>
      <c r="AB13" s="71">
        <f t="shared" si="13"/>
        <v>2.8852614549999993</v>
      </c>
      <c r="AC13" s="68">
        <f t="shared" si="14"/>
        <v>0.66582956653846148</v>
      </c>
      <c r="AD13" s="68">
        <f t="shared" si="15"/>
        <v>0.53266365323076914</v>
      </c>
      <c r="AE13" s="68">
        <f t="shared" si="16"/>
        <v>8.8777275538461542E-2</v>
      </c>
      <c r="AF13" s="68">
        <f t="shared" si="17"/>
        <v>0.33291478326923074</v>
      </c>
      <c r="AG13" s="68">
        <f t="shared" si="18"/>
        <v>0.53266365323076914</v>
      </c>
      <c r="AH13" s="68">
        <f t="shared" si="19"/>
        <v>0.17755455107692308</v>
      </c>
      <c r="AI13" s="68">
        <f t="shared" si="20"/>
        <v>0.11097159442307691</v>
      </c>
      <c r="AJ13" s="68">
        <f t="shared" si="21"/>
        <v>0.26633182661538457</v>
      </c>
      <c r="AK13" s="68">
        <f t="shared" si="22"/>
        <v>0.17755455107692308</v>
      </c>
    </row>
    <row r="14" spans="1:37" x14ac:dyDescent="0.25">
      <c r="C14" s="25" t="s">
        <v>203</v>
      </c>
      <c r="D14" s="74">
        <v>0.2</v>
      </c>
      <c r="G14" s="64">
        <v>1.75</v>
      </c>
      <c r="H14" s="64">
        <v>3.5</v>
      </c>
      <c r="I14" s="64">
        <v>1.75</v>
      </c>
      <c r="J14" s="25">
        <f t="shared" si="0"/>
        <v>7</v>
      </c>
      <c r="K14" s="68">
        <f t="shared" si="1"/>
        <v>15.691900737519335</v>
      </c>
      <c r="L14" s="68">
        <f t="shared" si="2"/>
        <v>7.2042893922751015</v>
      </c>
      <c r="M14" s="68">
        <f t="shared" si="3"/>
        <v>3.2137614549999998</v>
      </c>
      <c r="N14" s="68">
        <f t="shared" si="4"/>
        <v>0.45910877928571425</v>
      </c>
      <c r="O14" s="68">
        <f t="shared" si="5"/>
        <v>3.2137614549999998</v>
      </c>
      <c r="P14" s="68">
        <f t="shared" si="6"/>
        <v>0.45910877928571425</v>
      </c>
      <c r="Q14" s="69">
        <f t="shared" si="7"/>
        <v>0.875</v>
      </c>
      <c r="R14" s="69">
        <f t="shared" si="8"/>
        <v>1.05</v>
      </c>
      <c r="S14" s="69">
        <f t="shared" si="9"/>
        <v>0.35000000000000003</v>
      </c>
      <c r="T14" s="70">
        <f t="shared" si="27"/>
        <v>1.4126423978021978</v>
      </c>
      <c r="U14" s="71">
        <f t="shared" si="10"/>
        <v>1.236062098076923</v>
      </c>
      <c r="V14" s="71">
        <f t="shared" si="11"/>
        <v>1.4832745176923077</v>
      </c>
      <c r="W14" s="71">
        <f t="shared" si="12"/>
        <v>0.4944248392307693</v>
      </c>
      <c r="X14" s="71">
        <f t="shared" si="23"/>
        <v>3.2137614549999998</v>
      </c>
      <c r="Y14" s="71">
        <f t="shared" si="24"/>
        <v>1.4338320337692307</v>
      </c>
      <c r="Z14" s="71">
        <f t="shared" si="25"/>
        <v>1.1618983721923077</v>
      </c>
      <c r="AA14" s="71">
        <f t="shared" si="26"/>
        <v>0.61803104903846151</v>
      </c>
      <c r="AB14" s="71">
        <f t="shared" si="13"/>
        <v>3.2137614550000002</v>
      </c>
      <c r="AC14" s="68">
        <f t="shared" si="14"/>
        <v>0.74163725884615384</v>
      </c>
      <c r="AD14" s="68">
        <f t="shared" si="15"/>
        <v>0.59330980707692305</v>
      </c>
      <c r="AE14" s="68">
        <f t="shared" si="16"/>
        <v>9.8884967846153859E-2</v>
      </c>
      <c r="AF14" s="68">
        <f t="shared" si="17"/>
        <v>0.37081862942307692</v>
      </c>
      <c r="AG14" s="68">
        <f t="shared" si="18"/>
        <v>0.59330980707692305</v>
      </c>
      <c r="AH14" s="68">
        <f t="shared" si="19"/>
        <v>0.19776993569230772</v>
      </c>
      <c r="AI14" s="68">
        <f t="shared" si="20"/>
        <v>0.12360620980769231</v>
      </c>
      <c r="AJ14" s="68">
        <f t="shared" si="21"/>
        <v>0.29665490353846152</v>
      </c>
      <c r="AK14" s="68">
        <f t="shared" si="22"/>
        <v>0.19776993569230772</v>
      </c>
    </row>
    <row r="15" spans="1:37" x14ac:dyDescent="0.25">
      <c r="D15" s="25">
        <f>SUM(D12:D14)</f>
        <v>1</v>
      </c>
      <c r="G15" s="64">
        <v>2</v>
      </c>
      <c r="H15" s="64">
        <v>4</v>
      </c>
      <c r="I15" s="64">
        <v>2</v>
      </c>
      <c r="J15" s="25">
        <f t="shared" si="0"/>
        <v>8</v>
      </c>
      <c r="K15" s="68">
        <f t="shared" si="1"/>
        <v>17.93360084287924</v>
      </c>
      <c r="L15" s="68">
        <f t="shared" si="2"/>
        <v>7.9406878768858311</v>
      </c>
      <c r="M15" s="68">
        <f t="shared" si="3"/>
        <v>3.5422614550000002</v>
      </c>
      <c r="N15" s="68">
        <f t="shared" si="4"/>
        <v>0.44278268187500003</v>
      </c>
      <c r="O15" s="68">
        <f t="shared" si="5"/>
        <v>3.5422614550000002</v>
      </c>
      <c r="P15" s="68">
        <f t="shared" si="6"/>
        <v>0.44278268187500003</v>
      </c>
      <c r="Q15" s="69">
        <f t="shared" si="7"/>
        <v>1</v>
      </c>
      <c r="R15" s="69">
        <f t="shared" si="8"/>
        <v>1.2</v>
      </c>
      <c r="S15" s="69">
        <f t="shared" si="9"/>
        <v>0.4</v>
      </c>
      <c r="T15" s="70">
        <f t="shared" si="27"/>
        <v>1.3624082519230769</v>
      </c>
      <c r="U15" s="71">
        <f t="shared" si="10"/>
        <v>1.3624082519230769</v>
      </c>
      <c r="V15" s="71">
        <f t="shared" si="11"/>
        <v>1.6348899023076922</v>
      </c>
      <c r="W15" s="71">
        <f t="shared" si="12"/>
        <v>0.54496330076923083</v>
      </c>
      <c r="X15" s="71">
        <f t="shared" si="23"/>
        <v>3.5422614550000002</v>
      </c>
      <c r="Y15" s="71">
        <f t="shared" si="24"/>
        <v>1.5803935722307692</v>
      </c>
      <c r="Z15" s="71">
        <f t="shared" si="25"/>
        <v>1.2806637568076922</v>
      </c>
      <c r="AA15" s="71">
        <f t="shared" si="26"/>
        <v>0.68120412596153856</v>
      </c>
      <c r="AB15" s="71">
        <f t="shared" si="13"/>
        <v>3.5422614549999998</v>
      </c>
      <c r="AC15" s="68">
        <f t="shared" si="14"/>
        <v>0.81744495115384608</v>
      </c>
      <c r="AD15" s="68">
        <f t="shared" si="15"/>
        <v>0.65395596092307695</v>
      </c>
      <c r="AE15" s="68">
        <f t="shared" si="16"/>
        <v>0.10899266015384618</v>
      </c>
      <c r="AF15" s="68">
        <f t="shared" si="17"/>
        <v>0.40872247557692304</v>
      </c>
      <c r="AG15" s="68">
        <f t="shared" si="18"/>
        <v>0.65395596092307695</v>
      </c>
      <c r="AH15" s="68">
        <f t="shared" si="19"/>
        <v>0.21798532030769235</v>
      </c>
      <c r="AI15" s="68">
        <f t="shared" si="20"/>
        <v>0.13624082519230771</v>
      </c>
      <c r="AJ15" s="68">
        <f t="shared" si="21"/>
        <v>0.32697798046153848</v>
      </c>
      <c r="AK15" s="68">
        <f t="shared" si="22"/>
        <v>0.21798532030769235</v>
      </c>
    </row>
    <row r="16" spans="1:37" x14ac:dyDescent="0.25">
      <c r="G16" s="64">
        <v>2.25</v>
      </c>
      <c r="H16" s="64">
        <v>4.5</v>
      </c>
      <c r="I16" s="64">
        <v>2.25</v>
      </c>
      <c r="J16" s="25">
        <f t="shared" si="0"/>
        <v>9</v>
      </c>
      <c r="K16" s="68">
        <f t="shared" si="1"/>
        <v>20.175300948239144</v>
      </c>
      <c r="L16" s="68">
        <f t="shared" si="2"/>
        <v>8.6770863614965599</v>
      </c>
      <c r="M16" s="68">
        <f t="shared" si="3"/>
        <v>3.8707614550000002</v>
      </c>
      <c r="N16" s="68">
        <f t="shared" si="4"/>
        <v>0.43008460611111116</v>
      </c>
      <c r="O16" s="68">
        <f t="shared" si="5"/>
        <v>3.8707614550000002</v>
      </c>
      <c r="P16" s="68">
        <f t="shared" si="6"/>
        <v>0.43008460611111116</v>
      </c>
      <c r="Q16" s="69">
        <f t="shared" si="7"/>
        <v>1.125</v>
      </c>
      <c r="R16" s="69">
        <f t="shared" si="8"/>
        <v>1.3499999999999999</v>
      </c>
      <c r="S16" s="69">
        <f t="shared" si="9"/>
        <v>0.45</v>
      </c>
      <c r="T16" s="70">
        <f t="shared" si="27"/>
        <v>1.3233372495726496</v>
      </c>
      <c r="U16" s="71">
        <f t="shared" si="10"/>
        <v>1.4887544057692308</v>
      </c>
      <c r="V16" s="71">
        <f t="shared" si="11"/>
        <v>1.7865052869230769</v>
      </c>
      <c r="W16" s="71">
        <f t="shared" si="12"/>
        <v>0.59550176230769236</v>
      </c>
      <c r="X16" s="71">
        <f t="shared" si="23"/>
        <v>3.8707614550000002</v>
      </c>
      <c r="Y16" s="71">
        <f t="shared" si="24"/>
        <v>1.7269551106923076</v>
      </c>
      <c r="Z16" s="71">
        <f t="shared" si="25"/>
        <v>1.3994291414230771</v>
      </c>
      <c r="AA16" s="71">
        <f t="shared" si="26"/>
        <v>0.7443772028846154</v>
      </c>
      <c r="AB16" s="71">
        <f t="shared" si="13"/>
        <v>3.8707614549999998</v>
      </c>
      <c r="AC16" s="68">
        <f t="shared" si="14"/>
        <v>0.89325264346153843</v>
      </c>
      <c r="AD16" s="68">
        <f t="shared" si="15"/>
        <v>0.71460211476923075</v>
      </c>
      <c r="AE16" s="68">
        <f t="shared" si="16"/>
        <v>0.11910035246153848</v>
      </c>
      <c r="AF16" s="68">
        <f t="shared" si="17"/>
        <v>0.44662632173076922</v>
      </c>
      <c r="AG16" s="68">
        <f t="shared" si="18"/>
        <v>0.71460211476923075</v>
      </c>
      <c r="AH16" s="68">
        <f t="shared" si="19"/>
        <v>0.23820070492307696</v>
      </c>
      <c r="AI16" s="68">
        <f t="shared" si="20"/>
        <v>0.14887544057692309</v>
      </c>
      <c r="AJ16" s="68">
        <f t="shared" si="21"/>
        <v>0.35730105738461537</v>
      </c>
      <c r="AK16" s="68">
        <f t="shared" si="22"/>
        <v>0.23820070492307696</v>
      </c>
    </row>
    <row r="17" spans="1:37" x14ac:dyDescent="0.25">
      <c r="C17" s="25" t="s">
        <v>204</v>
      </c>
      <c r="D17" s="25">
        <v>0.7</v>
      </c>
      <c r="E17" s="70">
        <f>D17/D20</f>
        <v>0.46666666666666662</v>
      </c>
      <c r="F17" s="68"/>
      <c r="G17" s="48">
        <v>2.5</v>
      </c>
      <c r="H17" s="48">
        <v>5</v>
      </c>
      <c r="I17" s="48">
        <v>2.5</v>
      </c>
      <c r="J17" s="51">
        <f t="shared" si="0"/>
        <v>10</v>
      </c>
      <c r="K17" s="50">
        <f t="shared" si="1"/>
        <v>22.417001053599051</v>
      </c>
      <c r="L17" s="50">
        <f t="shared" si="2"/>
        <v>9.4134848461072895</v>
      </c>
      <c r="M17" s="50">
        <f t="shared" si="3"/>
        <v>4.1992614550000003</v>
      </c>
      <c r="N17" s="50">
        <f t="shared" si="4"/>
        <v>0.41992614550000001</v>
      </c>
      <c r="O17" s="50">
        <f t="shared" si="5"/>
        <v>4.1992614550000003</v>
      </c>
      <c r="P17" s="50">
        <f t="shared" si="6"/>
        <v>0.41992614550000001</v>
      </c>
      <c r="Q17" s="50">
        <f t="shared" si="7"/>
        <v>1.25</v>
      </c>
      <c r="R17" s="50">
        <f t="shared" si="8"/>
        <v>1.5</v>
      </c>
      <c r="S17" s="50">
        <f t="shared" si="9"/>
        <v>0.5</v>
      </c>
      <c r="T17" s="82">
        <f t="shared" si="27"/>
        <v>1.2920804476923078</v>
      </c>
      <c r="U17" s="49">
        <f t="shared" si="10"/>
        <v>1.6151005596153847</v>
      </c>
      <c r="V17" s="49">
        <f t="shared" si="11"/>
        <v>1.9381206715384618</v>
      </c>
      <c r="W17" s="49">
        <f t="shared" si="12"/>
        <v>0.64604022384615389</v>
      </c>
      <c r="X17" s="49">
        <f t="shared" si="23"/>
        <v>4.1992614550000003</v>
      </c>
      <c r="Y17" s="49">
        <f t="shared" si="24"/>
        <v>1.8735166491538462</v>
      </c>
      <c r="Z17" s="49">
        <f t="shared" si="25"/>
        <v>1.5181945260384617</v>
      </c>
      <c r="AA17" s="49">
        <f t="shared" si="26"/>
        <v>0.80755027980769234</v>
      </c>
      <c r="AB17" s="49">
        <f t="shared" si="13"/>
        <v>4.1992614550000003</v>
      </c>
      <c r="AC17" s="50">
        <f t="shared" si="14"/>
        <v>0.96906033576923079</v>
      </c>
      <c r="AD17" s="50">
        <f t="shared" si="15"/>
        <v>0.77524826861538476</v>
      </c>
      <c r="AE17" s="50">
        <f t="shared" si="16"/>
        <v>0.12920804476923078</v>
      </c>
      <c r="AF17" s="50">
        <f t="shared" si="17"/>
        <v>0.48453016788461539</v>
      </c>
      <c r="AG17" s="50">
        <f t="shared" si="18"/>
        <v>0.77524826861538476</v>
      </c>
      <c r="AH17" s="50">
        <f t="shared" si="19"/>
        <v>0.25841608953846157</v>
      </c>
      <c r="AI17" s="50">
        <f t="shared" si="20"/>
        <v>0.16151005596153847</v>
      </c>
      <c r="AJ17" s="50">
        <f t="shared" si="21"/>
        <v>0.38762413430769238</v>
      </c>
      <c r="AK17" s="50">
        <f t="shared" si="22"/>
        <v>0.25841608953846157</v>
      </c>
    </row>
    <row r="18" spans="1:37" x14ac:dyDescent="0.25">
      <c r="C18" s="25" t="s">
        <v>205</v>
      </c>
      <c r="D18" s="25">
        <v>0.5</v>
      </c>
      <c r="E18" s="70">
        <f>D18/D20</f>
        <v>0.33333333333333331</v>
      </c>
      <c r="F18" s="68"/>
      <c r="G18" s="64">
        <v>2.75</v>
      </c>
      <c r="H18" s="64">
        <v>5.5</v>
      </c>
      <c r="I18" s="64">
        <v>2.75</v>
      </c>
      <c r="J18" s="25">
        <f t="shared" si="0"/>
        <v>11</v>
      </c>
      <c r="K18" s="68">
        <f t="shared" si="1"/>
        <v>24.658701158958955</v>
      </c>
      <c r="L18" s="68">
        <f t="shared" si="2"/>
        <v>10.149883330718017</v>
      </c>
      <c r="M18" s="68">
        <f t="shared" si="3"/>
        <v>4.5277614550000003</v>
      </c>
      <c r="N18" s="68">
        <f t="shared" si="4"/>
        <v>0.41161467772727273</v>
      </c>
      <c r="O18" s="68">
        <f t="shared" si="5"/>
        <v>4.5277614550000003</v>
      </c>
      <c r="P18" s="68">
        <f t="shared" si="6"/>
        <v>0.41161467772727273</v>
      </c>
      <c r="Q18" s="69">
        <f t="shared" si="7"/>
        <v>1.375</v>
      </c>
      <c r="R18" s="69">
        <f t="shared" si="8"/>
        <v>1.65</v>
      </c>
      <c r="S18" s="69">
        <f t="shared" si="9"/>
        <v>0.55000000000000004</v>
      </c>
      <c r="T18" s="70">
        <f t="shared" si="27"/>
        <v>1.2665067006993007</v>
      </c>
      <c r="U18" s="71">
        <f t="shared" si="10"/>
        <v>1.7414467134615386</v>
      </c>
      <c r="V18" s="71">
        <f t="shared" si="11"/>
        <v>2.0897360561538463</v>
      </c>
      <c r="W18" s="71">
        <f t="shared" si="12"/>
        <v>0.69657868538461543</v>
      </c>
      <c r="X18" s="71">
        <f t="shared" si="23"/>
        <v>4.5277614550000003</v>
      </c>
      <c r="Y18" s="71">
        <f t="shared" si="24"/>
        <v>2.0200781876153848</v>
      </c>
      <c r="Z18" s="71">
        <f t="shared" si="25"/>
        <v>1.6369599106538464</v>
      </c>
      <c r="AA18" s="71">
        <f t="shared" si="26"/>
        <v>0.87072335673076928</v>
      </c>
      <c r="AB18" s="71">
        <f t="shared" si="13"/>
        <v>4.5277614550000003</v>
      </c>
      <c r="AC18" s="68">
        <f t="shared" si="14"/>
        <v>1.0448680280769231</v>
      </c>
      <c r="AD18" s="68">
        <f t="shared" si="15"/>
        <v>0.83589442246153856</v>
      </c>
      <c r="AE18" s="68">
        <f t="shared" si="16"/>
        <v>0.1393157370769231</v>
      </c>
      <c r="AF18" s="68">
        <f t="shared" si="17"/>
        <v>0.52243401403846157</v>
      </c>
      <c r="AG18" s="68">
        <f t="shared" si="18"/>
        <v>0.83589442246153856</v>
      </c>
      <c r="AH18" s="68">
        <f t="shared" si="19"/>
        <v>0.2786314741538462</v>
      </c>
      <c r="AI18" s="68">
        <f t="shared" si="20"/>
        <v>0.17414467134615386</v>
      </c>
      <c r="AJ18" s="68">
        <f t="shared" si="21"/>
        <v>0.41794721123076928</v>
      </c>
      <c r="AK18" s="68">
        <f t="shared" si="22"/>
        <v>0.2786314741538462</v>
      </c>
    </row>
    <row r="19" spans="1:37" x14ac:dyDescent="0.25">
      <c r="C19" s="25" t="s">
        <v>206</v>
      </c>
      <c r="D19" s="74">
        <v>0.3</v>
      </c>
      <c r="E19" s="75">
        <f>D19/D20</f>
        <v>0.19999999999999998</v>
      </c>
      <c r="F19" s="76"/>
      <c r="G19" s="64">
        <v>3</v>
      </c>
      <c r="H19" s="64">
        <v>6</v>
      </c>
      <c r="I19" s="64">
        <v>3</v>
      </c>
      <c r="J19" s="25">
        <f t="shared" si="0"/>
        <v>12</v>
      </c>
      <c r="K19" s="68">
        <f t="shared" si="1"/>
        <v>26.900401264318859</v>
      </c>
      <c r="L19" s="68">
        <f t="shared" si="2"/>
        <v>10.886281815328745</v>
      </c>
      <c r="M19" s="68">
        <f t="shared" si="3"/>
        <v>4.8562614549999994</v>
      </c>
      <c r="N19" s="68">
        <f t="shared" si="4"/>
        <v>0.4046884545833333</v>
      </c>
      <c r="O19" s="68">
        <f t="shared" si="5"/>
        <v>4.8562614549999994</v>
      </c>
      <c r="P19" s="68">
        <f t="shared" si="6"/>
        <v>0.4046884545833333</v>
      </c>
      <c r="Q19" s="69">
        <f t="shared" si="7"/>
        <v>1.5</v>
      </c>
      <c r="R19" s="69">
        <f t="shared" si="8"/>
        <v>1.7999999999999998</v>
      </c>
      <c r="S19" s="69">
        <f t="shared" si="9"/>
        <v>0.60000000000000009</v>
      </c>
      <c r="T19" s="70">
        <f t="shared" si="27"/>
        <v>1.2451952448717947</v>
      </c>
      <c r="U19" s="71">
        <f t="shared" si="10"/>
        <v>1.867792867307692</v>
      </c>
      <c r="V19" s="71">
        <f t="shared" si="11"/>
        <v>2.2413514407692303</v>
      </c>
      <c r="W19" s="71">
        <f t="shared" si="12"/>
        <v>0.74711714692307696</v>
      </c>
      <c r="X19" s="71">
        <f t="shared" si="23"/>
        <v>4.8562614549999994</v>
      </c>
      <c r="Y19" s="71">
        <f t="shared" si="24"/>
        <v>2.166639726076923</v>
      </c>
      <c r="Z19" s="71">
        <f t="shared" si="25"/>
        <v>1.7557252952692306</v>
      </c>
      <c r="AA19" s="71">
        <f t="shared" si="26"/>
        <v>0.933896433653846</v>
      </c>
      <c r="AB19" s="71">
        <f t="shared" si="13"/>
        <v>4.8562614549999994</v>
      </c>
      <c r="AC19" s="68">
        <f t="shared" si="14"/>
        <v>1.1206757203846152</v>
      </c>
      <c r="AD19" s="68">
        <f t="shared" si="15"/>
        <v>0.89654057630769213</v>
      </c>
      <c r="AE19" s="68">
        <f t="shared" si="16"/>
        <v>0.14942342938461539</v>
      </c>
      <c r="AF19" s="68">
        <f t="shared" si="17"/>
        <v>0.56033786019230758</v>
      </c>
      <c r="AG19" s="68">
        <f t="shared" si="18"/>
        <v>0.89654057630769213</v>
      </c>
      <c r="AH19" s="68">
        <f t="shared" si="19"/>
        <v>0.29884685876923078</v>
      </c>
      <c r="AI19" s="68">
        <f t="shared" si="20"/>
        <v>0.18677928673076921</v>
      </c>
      <c r="AJ19" s="68">
        <f t="shared" si="21"/>
        <v>0.44827028815384606</v>
      </c>
      <c r="AK19" s="68">
        <f t="shared" si="22"/>
        <v>0.29884685876923078</v>
      </c>
    </row>
    <row r="20" spans="1:37" x14ac:dyDescent="0.25">
      <c r="D20" s="25">
        <f>SUM(D17:D19)</f>
        <v>1.5</v>
      </c>
      <c r="E20" s="25">
        <f>SUM(E17:E19)</f>
        <v>0.99999999999999989</v>
      </c>
      <c r="G20" s="64">
        <v>3.25</v>
      </c>
      <c r="H20" s="64">
        <v>6.5</v>
      </c>
      <c r="I20" s="64">
        <v>3.25</v>
      </c>
      <c r="J20" s="25">
        <f t="shared" si="0"/>
        <v>13</v>
      </c>
      <c r="K20" s="68">
        <f t="shared" si="1"/>
        <v>29.142101369678766</v>
      </c>
      <c r="L20" s="68">
        <f t="shared" si="2"/>
        <v>11.622680299939475</v>
      </c>
      <c r="M20" s="68">
        <f t="shared" si="3"/>
        <v>5.1847614550000003</v>
      </c>
      <c r="N20" s="68">
        <f t="shared" si="4"/>
        <v>0.39882780423076925</v>
      </c>
      <c r="O20" s="68">
        <f t="shared" si="5"/>
        <v>5.1847614550000003</v>
      </c>
      <c r="P20" s="68">
        <f t="shared" si="6"/>
        <v>0.39882780423076925</v>
      </c>
      <c r="Q20" s="69">
        <f t="shared" si="7"/>
        <v>1.625</v>
      </c>
      <c r="R20" s="69">
        <f t="shared" si="8"/>
        <v>1.95</v>
      </c>
      <c r="S20" s="69">
        <f t="shared" si="9"/>
        <v>0.65</v>
      </c>
      <c r="T20" s="70">
        <f t="shared" si="27"/>
        <v>1.2271624745562129</v>
      </c>
      <c r="U20" s="71">
        <f t="shared" si="10"/>
        <v>1.9941390211538459</v>
      </c>
      <c r="V20" s="71">
        <f t="shared" si="11"/>
        <v>2.3929668253846148</v>
      </c>
      <c r="W20" s="71">
        <f t="shared" si="12"/>
        <v>0.79765560846153838</v>
      </c>
      <c r="X20" s="71">
        <f t="shared" si="23"/>
        <v>5.1847614549999994</v>
      </c>
      <c r="Y20" s="71">
        <f t="shared" si="24"/>
        <v>2.3132012645384612</v>
      </c>
      <c r="Z20" s="71">
        <f t="shared" si="25"/>
        <v>1.874490679884615</v>
      </c>
      <c r="AA20" s="71">
        <f t="shared" si="26"/>
        <v>0.99706951057692295</v>
      </c>
      <c r="AB20" s="71">
        <f t="shared" si="13"/>
        <v>5.1847614549999985</v>
      </c>
      <c r="AC20" s="68">
        <f t="shared" si="14"/>
        <v>1.1964834126923074</v>
      </c>
      <c r="AD20" s="68">
        <f t="shared" si="15"/>
        <v>0.95718673015384592</v>
      </c>
      <c r="AE20" s="68">
        <f t="shared" si="16"/>
        <v>0.15953112169230768</v>
      </c>
      <c r="AF20" s="68">
        <f t="shared" si="17"/>
        <v>0.5982417063461537</v>
      </c>
      <c r="AG20" s="68">
        <f t="shared" si="18"/>
        <v>0.95718673015384592</v>
      </c>
      <c r="AH20" s="68">
        <f t="shared" si="19"/>
        <v>0.31906224338461536</v>
      </c>
      <c r="AI20" s="68">
        <f t="shared" si="20"/>
        <v>0.19941390211538459</v>
      </c>
      <c r="AJ20" s="68">
        <f t="shared" si="21"/>
        <v>0.47859336507692296</v>
      </c>
      <c r="AK20" s="68">
        <f t="shared" si="22"/>
        <v>0.31906224338461536</v>
      </c>
    </row>
    <row r="21" spans="1:37" x14ac:dyDescent="0.25">
      <c r="A21" s="77"/>
      <c r="B21" s="78"/>
      <c r="C21" s="77"/>
      <c r="D21" s="77"/>
      <c r="E21" s="77"/>
      <c r="F21" s="77"/>
      <c r="G21" s="64">
        <v>3.5</v>
      </c>
      <c r="H21" s="64">
        <v>7</v>
      </c>
      <c r="I21" s="64">
        <v>3.5</v>
      </c>
      <c r="J21" s="25">
        <f t="shared" si="0"/>
        <v>14</v>
      </c>
      <c r="K21" s="68">
        <f t="shared" si="1"/>
        <v>31.38380147503867</v>
      </c>
      <c r="L21" s="68">
        <f t="shared" si="2"/>
        <v>12.359078784550203</v>
      </c>
      <c r="M21" s="68">
        <f t="shared" si="3"/>
        <v>5.5132614549999994</v>
      </c>
      <c r="N21" s="68">
        <f t="shared" si="4"/>
        <v>0.39380438964285708</v>
      </c>
      <c r="O21" s="68">
        <f t="shared" si="5"/>
        <v>5.5132614549999994</v>
      </c>
      <c r="P21" s="68">
        <f t="shared" si="6"/>
        <v>0.39380438964285708</v>
      </c>
      <c r="Q21" s="69">
        <f t="shared" si="7"/>
        <v>1.75</v>
      </c>
      <c r="R21" s="69">
        <f t="shared" si="8"/>
        <v>2.1</v>
      </c>
      <c r="S21" s="69">
        <f t="shared" si="9"/>
        <v>0.70000000000000007</v>
      </c>
      <c r="T21" s="70">
        <f t="shared" si="27"/>
        <v>1.2117058142857142</v>
      </c>
      <c r="U21" s="71">
        <f t="shared" si="10"/>
        <v>2.1204851749999998</v>
      </c>
      <c r="V21" s="71">
        <f t="shared" si="11"/>
        <v>2.5445822100000002</v>
      </c>
      <c r="W21" s="71">
        <f t="shared" si="12"/>
        <v>0.84819407000000002</v>
      </c>
      <c r="X21" s="71">
        <f t="shared" si="23"/>
        <v>5.5132614550000003</v>
      </c>
      <c r="Y21" s="71">
        <f t="shared" si="24"/>
        <v>2.4597628030000003</v>
      </c>
      <c r="Z21" s="71">
        <f t="shared" si="25"/>
        <v>1.9932560645000001</v>
      </c>
      <c r="AA21" s="71">
        <f t="shared" si="26"/>
        <v>1.0602425875000001</v>
      </c>
      <c r="AB21" s="71">
        <f t="shared" si="13"/>
        <v>5.5132614550000012</v>
      </c>
      <c r="AC21" s="68">
        <f t="shared" si="14"/>
        <v>1.2722911049999999</v>
      </c>
      <c r="AD21" s="68">
        <f t="shared" si="15"/>
        <v>1.0178328840000002</v>
      </c>
      <c r="AE21" s="68">
        <f t="shared" si="16"/>
        <v>0.16963881400000003</v>
      </c>
      <c r="AF21" s="68">
        <f t="shared" si="17"/>
        <v>0.63614555249999993</v>
      </c>
      <c r="AG21" s="68">
        <f t="shared" si="18"/>
        <v>1.0178328840000002</v>
      </c>
      <c r="AH21" s="68">
        <f t="shared" si="19"/>
        <v>0.33927762800000005</v>
      </c>
      <c r="AI21" s="68">
        <f t="shared" si="20"/>
        <v>0.21204851749999998</v>
      </c>
      <c r="AJ21" s="68">
        <f t="shared" si="21"/>
        <v>0.50891644200000008</v>
      </c>
      <c r="AK21" s="68">
        <f t="shared" si="22"/>
        <v>0.33927762800000005</v>
      </c>
    </row>
    <row r="22" spans="1:37" x14ac:dyDescent="0.25">
      <c r="B22" s="79" t="s">
        <v>153</v>
      </c>
      <c r="C22" s="25" t="s">
        <v>41</v>
      </c>
      <c r="D22" s="25" t="s">
        <v>154</v>
      </c>
      <c r="E22" s="25" t="s">
        <v>43</v>
      </c>
      <c r="F22" s="77"/>
      <c r="G22" s="64">
        <v>3.75</v>
      </c>
      <c r="H22" s="64">
        <v>7.5</v>
      </c>
      <c r="I22" s="64">
        <v>3.75</v>
      </c>
      <c r="J22" s="25">
        <f t="shared" si="0"/>
        <v>15</v>
      </c>
      <c r="K22" s="68">
        <f t="shared" si="1"/>
        <v>33.625501580398577</v>
      </c>
      <c r="L22" s="68">
        <f t="shared" si="2"/>
        <v>13.095477269160932</v>
      </c>
      <c r="M22" s="68">
        <f t="shared" si="3"/>
        <v>5.8417614550000003</v>
      </c>
      <c r="N22" s="68">
        <f t="shared" si="4"/>
        <v>0.3894507636666667</v>
      </c>
      <c r="O22" s="68">
        <f t="shared" si="5"/>
        <v>5.8417614550000003</v>
      </c>
      <c r="P22" s="68">
        <f t="shared" si="6"/>
        <v>0.3894507636666667</v>
      </c>
      <c r="Q22" s="69">
        <f t="shared" si="7"/>
        <v>1.875</v>
      </c>
      <c r="R22" s="69">
        <f t="shared" si="8"/>
        <v>2.25</v>
      </c>
      <c r="S22" s="69">
        <f t="shared" si="9"/>
        <v>0.75</v>
      </c>
      <c r="T22" s="70">
        <f t="shared" si="27"/>
        <v>1.1983100420512822</v>
      </c>
      <c r="U22" s="71">
        <f t="shared" si="10"/>
        <v>2.2468313288461541</v>
      </c>
      <c r="V22" s="71">
        <f t="shared" si="11"/>
        <v>2.6961975946153851</v>
      </c>
      <c r="W22" s="71">
        <f t="shared" si="12"/>
        <v>0.89873253153846167</v>
      </c>
      <c r="X22" s="71">
        <f t="shared" si="23"/>
        <v>5.8417614550000012</v>
      </c>
      <c r="Y22" s="71">
        <f t="shared" si="24"/>
        <v>2.6063243414615389</v>
      </c>
      <c r="Z22" s="71">
        <f t="shared" si="25"/>
        <v>2.1120214491153853</v>
      </c>
      <c r="AA22" s="71">
        <f t="shared" si="26"/>
        <v>1.1234156644230771</v>
      </c>
      <c r="AB22" s="71">
        <f t="shared" si="13"/>
        <v>5.8417614550000012</v>
      </c>
      <c r="AC22" s="68">
        <f t="shared" si="14"/>
        <v>1.3480987973076923</v>
      </c>
      <c r="AD22" s="68">
        <f t="shared" si="15"/>
        <v>1.0784790378461542</v>
      </c>
      <c r="AE22" s="68">
        <f t="shared" si="16"/>
        <v>0.17974650630769234</v>
      </c>
      <c r="AF22" s="68">
        <f t="shared" si="17"/>
        <v>0.67404939865384617</v>
      </c>
      <c r="AG22" s="68">
        <f t="shared" si="18"/>
        <v>1.0784790378461542</v>
      </c>
      <c r="AH22" s="68">
        <f t="shared" si="19"/>
        <v>0.35949301261538469</v>
      </c>
      <c r="AI22" s="68">
        <f t="shared" si="20"/>
        <v>0.22468313288461542</v>
      </c>
      <c r="AJ22" s="68">
        <f t="shared" si="21"/>
        <v>0.53923951892307709</v>
      </c>
      <c r="AK22" s="68">
        <f t="shared" si="22"/>
        <v>0.35949301261538469</v>
      </c>
    </row>
    <row r="23" spans="1:37" x14ac:dyDescent="0.25">
      <c r="B23" s="79" t="s">
        <v>207</v>
      </c>
      <c r="C23" s="72">
        <v>0.6</v>
      </c>
      <c r="D23" s="72">
        <v>0.3</v>
      </c>
      <c r="E23" s="72">
        <v>0.1</v>
      </c>
      <c r="F23" s="76"/>
      <c r="G23" s="64">
        <v>4</v>
      </c>
      <c r="H23" s="64">
        <v>8</v>
      </c>
      <c r="I23" s="64">
        <v>4</v>
      </c>
      <c r="J23" s="25">
        <f t="shared" si="0"/>
        <v>16</v>
      </c>
      <c r="K23" s="68">
        <f t="shared" si="1"/>
        <v>35.867201685758481</v>
      </c>
      <c r="L23" s="68">
        <f t="shared" si="2"/>
        <v>13.831875753771662</v>
      </c>
      <c r="M23" s="68">
        <f t="shared" si="3"/>
        <v>6.1702614550000003</v>
      </c>
      <c r="N23" s="68">
        <f t="shared" si="4"/>
        <v>0.38564134093750002</v>
      </c>
      <c r="O23" s="68">
        <f t="shared" si="5"/>
        <v>6.1702614550000003</v>
      </c>
      <c r="P23" s="68">
        <f t="shared" si="6"/>
        <v>0.38564134093750002</v>
      </c>
      <c r="Q23" s="69">
        <f t="shared" si="7"/>
        <v>2</v>
      </c>
      <c r="R23" s="69">
        <f t="shared" si="8"/>
        <v>2.4</v>
      </c>
      <c r="S23" s="69">
        <f t="shared" si="9"/>
        <v>0.8</v>
      </c>
      <c r="T23" s="70">
        <f t="shared" si="27"/>
        <v>1.1865887413461538</v>
      </c>
      <c r="U23" s="71">
        <f t="shared" si="10"/>
        <v>2.3731774826923075</v>
      </c>
      <c r="V23" s="71">
        <f t="shared" si="11"/>
        <v>2.8478129792307691</v>
      </c>
      <c r="W23" s="71">
        <f t="shared" si="12"/>
        <v>0.94927099307692309</v>
      </c>
      <c r="X23" s="71">
        <f t="shared" si="23"/>
        <v>6.1702614549999995</v>
      </c>
      <c r="Y23" s="71">
        <f t="shared" si="24"/>
        <v>2.7528858799230771</v>
      </c>
      <c r="Z23" s="71">
        <f t="shared" si="25"/>
        <v>2.230786833730769</v>
      </c>
      <c r="AA23" s="71">
        <f t="shared" si="26"/>
        <v>1.186588741346154</v>
      </c>
      <c r="AB23" s="71">
        <f t="shared" si="13"/>
        <v>6.1702614549999995</v>
      </c>
      <c r="AC23" s="68">
        <f t="shared" si="14"/>
        <v>1.4239064896153846</v>
      </c>
      <c r="AD23" s="68">
        <f t="shared" si="15"/>
        <v>1.1391251916923077</v>
      </c>
      <c r="AE23" s="68">
        <f t="shared" si="16"/>
        <v>0.18985419861538463</v>
      </c>
      <c r="AF23" s="68">
        <f t="shared" si="17"/>
        <v>0.71195324480769229</v>
      </c>
      <c r="AG23" s="68">
        <f t="shared" si="18"/>
        <v>1.1391251916923077</v>
      </c>
      <c r="AH23" s="68">
        <f t="shared" si="19"/>
        <v>0.37970839723076927</v>
      </c>
      <c r="AI23" s="68">
        <f t="shared" si="20"/>
        <v>0.23731774826923077</v>
      </c>
      <c r="AJ23" s="68">
        <f t="shared" si="21"/>
        <v>0.56956259584615387</v>
      </c>
      <c r="AK23" s="68">
        <f t="shared" si="22"/>
        <v>0.37970839723076927</v>
      </c>
    </row>
    <row r="24" spans="1:37" x14ac:dyDescent="0.25">
      <c r="B24" s="79" t="s">
        <v>208</v>
      </c>
      <c r="C24" s="72">
        <v>0.4</v>
      </c>
      <c r="D24" s="72">
        <v>0.4</v>
      </c>
      <c r="E24" s="72">
        <v>0.2</v>
      </c>
      <c r="F24" s="77"/>
      <c r="G24" s="64">
        <v>4.25</v>
      </c>
      <c r="H24" s="64">
        <v>8.5</v>
      </c>
      <c r="I24" s="64">
        <v>4.25</v>
      </c>
      <c r="J24" s="25">
        <f t="shared" si="0"/>
        <v>17</v>
      </c>
      <c r="K24" s="68">
        <f t="shared" si="1"/>
        <v>38.108901791118384</v>
      </c>
      <c r="L24" s="68">
        <f t="shared" si="2"/>
        <v>14.56827423838239</v>
      </c>
      <c r="M24" s="68">
        <f t="shared" si="3"/>
        <v>6.4987614550000004</v>
      </c>
      <c r="N24" s="68">
        <f t="shared" si="4"/>
        <v>0.38228008558823534</v>
      </c>
      <c r="O24" s="68">
        <f t="shared" si="5"/>
        <v>6.4987614550000004</v>
      </c>
      <c r="P24" s="68">
        <f t="shared" si="6"/>
        <v>0.38228008558823534</v>
      </c>
      <c r="Q24" s="69">
        <f t="shared" si="7"/>
        <v>2.125</v>
      </c>
      <c r="R24" s="69">
        <f t="shared" si="8"/>
        <v>2.5499999999999998</v>
      </c>
      <c r="S24" s="69">
        <f t="shared" si="9"/>
        <v>0.85000000000000009</v>
      </c>
      <c r="T24" s="70">
        <f t="shared" si="27"/>
        <v>1.1762464171945701</v>
      </c>
      <c r="U24" s="71">
        <f t="shared" si="10"/>
        <v>2.4995236365384614</v>
      </c>
      <c r="V24" s="71">
        <f t="shared" si="11"/>
        <v>2.9994283638461536</v>
      </c>
      <c r="W24" s="71">
        <f t="shared" si="12"/>
        <v>0.99980945461538473</v>
      </c>
      <c r="X24" s="71">
        <f t="shared" si="23"/>
        <v>6.4987614549999995</v>
      </c>
      <c r="Y24" s="71">
        <f t="shared" si="24"/>
        <v>2.8994474183846157</v>
      </c>
      <c r="Z24" s="71">
        <f t="shared" si="25"/>
        <v>2.3495522183461537</v>
      </c>
      <c r="AA24" s="71">
        <f t="shared" si="26"/>
        <v>1.2497618182692307</v>
      </c>
      <c r="AB24" s="71">
        <f t="shared" si="13"/>
        <v>6.4987614549999995</v>
      </c>
      <c r="AC24" s="68">
        <f t="shared" si="14"/>
        <v>1.4997141819230768</v>
      </c>
      <c r="AD24" s="68">
        <f t="shared" si="15"/>
        <v>1.1997713455384615</v>
      </c>
      <c r="AE24" s="68">
        <f t="shared" si="16"/>
        <v>0.19996189092307695</v>
      </c>
      <c r="AF24" s="68">
        <f t="shared" si="17"/>
        <v>0.74985709096153841</v>
      </c>
      <c r="AG24" s="68">
        <f t="shared" si="18"/>
        <v>1.1997713455384615</v>
      </c>
      <c r="AH24" s="68">
        <f t="shared" si="19"/>
        <v>0.3999237818461539</v>
      </c>
      <c r="AI24" s="68">
        <f t="shared" si="20"/>
        <v>0.24995236365384615</v>
      </c>
      <c r="AJ24" s="68">
        <f t="shared" si="21"/>
        <v>0.59988567276923077</v>
      </c>
      <c r="AK24" s="68">
        <f t="shared" si="22"/>
        <v>0.3999237818461539</v>
      </c>
    </row>
    <row r="25" spans="1:37" x14ac:dyDescent="0.25">
      <c r="B25" s="79" t="s">
        <v>209</v>
      </c>
      <c r="C25" s="72">
        <v>0.2</v>
      </c>
      <c r="D25" s="72">
        <v>0.4</v>
      </c>
      <c r="E25" s="72">
        <v>0.4</v>
      </c>
      <c r="F25" s="77"/>
      <c r="G25" s="64">
        <v>4.5</v>
      </c>
      <c r="H25" s="64">
        <v>9</v>
      </c>
      <c r="I25" s="64">
        <v>4.5</v>
      </c>
      <c r="J25" s="25">
        <f t="shared" si="0"/>
        <v>18</v>
      </c>
      <c r="K25" s="68">
        <f t="shared" si="1"/>
        <v>40.350601896478288</v>
      </c>
      <c r="L25" s="68">
        <f t="shared" si="2"/>
        <v>15.304672722993118</v>
      </c>
      <c r="M25" s="68">
        <f t="shared" si="3"/>
        <v>6.8272614549999995</v>
      </c>
      <c r="N25" s="68">
        <f t="shared" si="4"/>
        <v>0.3792923030555555</v>
      </c>
      <c r="O25" s="68">
        <f t="shared" si="5"/>
        <v>6.8272614549999995</v>
      </c>
      <c r="P25" s="68">
        <f t="shared" si="6"/>
        <v>0.3792923030555555</v>
      </c>
      <c r="Q25" s="69">
        <f t="shared" si="7"/>
        <v>2.25</v>
      </c>
      <c r="R25" s="69">
        <f t="shared" si="8"/>
        <v>2.6999999999999997</v>
      </c>
      <c r="S25" s="69">
        <f t="shared" si="9"/>
        <v>0.9</v>
      </c>
      <c r="T25" s="70">
        <f t="shared" si="27"/>
        <v>1.1670532401709401</v>
      </c>
      <c r="U25" s="71">
        <f t="shared" si="10"/>
        <v>2.6258697903846153</v>
      </c>
      <c r="V25" s="71">
        <f t="shared" si="11"/>
        <v>3.1510437484615381</v>
      </c>
      <c r="W25" s="71">
        <f t="shared" si="12"/>
        <v>1.0503479161538463</v>
      </c>
      <c r="X25" s="71">
        <f t="shared" si="23"/>
        <v>6.8272614550000004</v>
      </c>
      <c r="Y25" s="71">
        <f t="shared" si="24"/>
        <v>3.0460089568461539</v>
      </c>
      <c r="Z25" s="71">
        <f t="shared" si="25"/>
        <v>2.4683176029615383</v>
      </c>
      <c r="AA25" s="71">
        <f t="shared" si="26"/>
        <v>1.3129348951923079</v>
      </c>
      <c r="AB25" s="71">
        <f t="shared" si="13"/>
        <v>6.8272614550000004</v>
      </c>
      <c r="AC25" s="68">
        <f t="shared" si="14"/>
        <v>1.5755218742307691</v>
      </c>
      <c r="AD25" s="68">
        <f t="shared" si="15"/>
        <v>1.2604174993846153</v>
      </c>
      <c r="AE25" s="68">
        <f t="shared" si="16"/>
        <v>0.21006958323076927</v>
      </c>
      <c r="AF25" s="68">
        <f t="shared" si="17"/>
        <v>0.78776093711538453</v>
      </c>
      <c r="AG25" s="68">
        <f t="shared" si="18"/>
        <v>1.2604174993846153</v>
      </c>
      <c r="AH25" s="68">
        <f t="shared" si="19"/>
        <v>0.42013916646153854</v>
      </c>
      <c r="AI25" s="68">
        <f t="shared" si="20"/>
        <v>0.26258697903846157</v>
      </c>
      <c r="AJ25" s="68">
        <f t="shared" si="21"/>
        <v>0.63020874969230767</v>
      </c>
      <c r="AK25" s="68">
        <f t="shared" si="22"/>
        <v>0.42013916646153854</v>
      </c>
    </row>
    <row r="26" spans="1:37" x14ac:dyDescent="0.25">
      <c r="B26" s="79"/>
      <c r="C26" s="72"/>
      <c r="D26" s="72"/>
      <c r="E26" s="72"/>
      <c r="F26" s="77"/>
      <c r="G26" s="64">
        <v>4.75</v>
      </c>
      <c r="H26" s="64">
        <v>9.5</v>
      </c>
      <c r="I26" s="64">
        <v>4.75</v>
      </c>
      <c r="J26" s="25">
        <f t="shared" si="0"/>
        <v>19</v>
      </c>
      <c r="K26" s="68">
        <f t="shared" si="1"/>
        <v>42.592302001838192</v>
      </c>
      <c r="L26" s="68">
        <f t="shared" si="2"/>
        <v>16.041071207603846</v>
      </c>
      <c r="M26" s="68">
        <f t="shared" si="3"/>
        <v>7.1557614549999995</v>
      </c>
      <c r="N26" s="68">
        <f t="shared" si="4"/>
        <v>0.3766190239473684</v>
      </c>
      <c r="O26" s="68">
        <f t="shared" si="5"/>
        <v>7.1557614549999995</v>
      </c>
      <c r="P26" s="68">
        <f t="shared" si="6"/>
        <v>0.3766190239473684</v>
      </c>
      <c r="Q26" s="69">
        <f t="shared" si="7"/>
        <v>2.375</v>
      </c>
      <c r="R26" s="69">
        <f t="shared" si="8"/>
        <v>2.85</v>
      </c>
      <c r="S26" s="69">
        <f t="shared" si="9"/>
        <v>0.95000000000000007</v>
      </c>
      <c r="T26" s="70">
        <f t="shared" si="27"/>
        <v>1.1588277659919028</v>
      </c>
      <c r="U26" s="71">
        <f t="shared" si="10"/>
        <v>2.7522159442307692</v>
      </c>
      <c r="V26" s="71">
        <f t="shared" si="11"/>
        <v>3.302659133076923</v>
      </c>
      <c r="W26" s="71">
        <f t="shared" si="12"/>
        <v>1.1008863776923077</v>
      </c>
      <c r="X26" s="71">
        <f t="shared" si="23"/>
        <v>7.1557614549999995</v>
      </c>
      <c r="Y26" s="71">
        <f t="shared" si="24"/>
        <v>3.1925704953076921</v>
      </c>
      <c r="Z26" s="71">
        <f t="shared" si="25"/>
        <v>2.587082987576923</v>
      </c>
      <c r="AA26" s="71">
        <f t="shared" si="26"/>
        <v>1.3761079721153848</v>
      </c>
      <c r="AB26" s="71">
        <f t="shared" si="13"/>
        <v>7.1557614550000004</v>
      </c>
      <c r="AC26" s="68">
        <f t="shared" si="14"/>
        <v>1.6513295665384615</v>
      </c>
      <c r="AD26" s="68">
        <f t="shared" si="15"/>
        <v>1.3210636532307694</v>
      </c>
      <c r="AE26" s="68">
        <f t="shared" si="16"/>
        <v>0.22017727553846156</v>
      </c>
      <c r="AF26" s="68">
        <f t="shared" si="17"/>
        <v>0.82566478326923076</v>
      </c>
      <c r="AG26" s="68">
        <f t="shared" si="18"/>
        <v>1.3210636532307694</v>
      </c>
      <c r="AH26" s="68">
        <f t="shared" si="19"/>
        <v>0.44035455107692312</v>
      </c>
      <c r="AI26" s="68">
        <f t="shared" si="20"/>
        <v>0.27522159442307692</v>
      </c>
      <c r="AJ26" s="68">
        <f t="shared" si="21"/>
        <v>0.66053182661538468</v>
      </c>
      <c r="AK26" s="68">
        <f t="shared" si="22"/>
        <v>0.44035455107692312</v>
      </c>
    </row>
    <row r="27" spans="1:37" x14ac:dyDescent="0.25">
      <c r="B27" s="79" t="s">
        <v>210</v>
      </c>
      <c r="C27" s="72">
        <v>0.2</v>
      </c>
      <c r="D27" s="72">
        <v>0.3</v>
      </c>
      <c r="E27" s="72">
        <v>0.5</v>
      </c>
      <c r="F27" s="77"/>
      <c r="G27" s="48">
        <v>5</v>
      </c>
      <c r="H27" s="48">
        <v>10</v>
      </c>
      <c r="I27" s="48">
        <v>5</v>
      </c>
      <c r="J27" s="51">
        <f t="shared" si="0"/>
        <v>20</v>
      </c>
      <c r="K27" s="50">
        <f t="shared" si="1"/>
        <v>44.834002107198103</v>
      </c>
      <c r="L27" s="50">
        <f t="shared" si="2"/>
        <v>16.777469692214577</v>
      </c>
      <c r="M27" s="50">
        <f t="shared" si="3"/>
        <v>7.4842614550000004</v>
      </c>
      <c r="N27" s="50">
        <f t="shared" si="4"/>
        <v>0.37421307275000004</v>
      </c>
      <c r="O27" s="50">
        <f t="shared" si="5"/>
        <v>7.4842614550000004</v>
      </c>
      <c r="P27" s="50">
        <f t="shared" si="6"/>
        <v>0.37421307275000004</v>
      </c>
      <c r="Q27" s="50">
        <f t="shared" si="7"/>
        <v>2.5</v>
      </c>
      <c r="R27" s="50">
        <f t="shared" si="8"/>
        <v>3</v>
      </c>
      <c r="S27" s="50">
        <f t="shared" si="9"/>
        <v>1</v>
      </c>
      <c r="T27" s="82">
        <f t="shared" si="27"/>
        <v>1.1514248392307693</v>
      </c>
      <c r="U27" s="49">
        <f t="shared" si="10"/>
        <v>2.8785620980769231</v>
      </c>
      <c r="V27" s="49">
        <f t="shared" si="11"/>
        <v>3.454274517692308</v>
      </c>
      <c r="W27" s="49">
        <f t="shared" si="12"/>
        <v>1.1514248392307693</v>
      </c>
      <c r="X27" s="49">
        <f t="shared" si="23"/>
        <v>7.4842614550000004</v>
      </c>
      <c r="Y27" s="49">
        <f t="shared" si="24"/>
        <v>3.3391320337692312</v>
      </c>
      <c r="Z27" s="49">
        <f t="shared" si="25"/>
        <v>2.7058483721923081</v>
      </c>
      <c r="AA27" s="49">
        <f t="shared" si="26"/>
        <v>1.4392810490384618</v>
      </c>
      <c r="AB27" s="49">
        <f t="shared" si="13"/>
        <v>7.4842614550000004</v>
      </c>
      <c r="AC27" s="50">
        <f t="shared" si="14"/>
        <v>1.7271372588461538</v>
      </c>
      <c r="AD27" s="50">
        <f t="shared" si="15"/>
        <v>1.3817098070769234</v>
      </c>
      <c r="AE27" s="50">
        <f t="shared" si="16"/>
        <v>0.23028496784615388</v>
      </c>
      <c r="AF27" s="50">
        <f t="shared" si="17"/>
        <v>0.86356862942307688</v>
      </c>
      <c r="AG27" s="50">
        <f t="shared" si="18"/>
        <v>1.3817098070769234</v>
      </c>
      <c r="AH27" s="50">
        <f t="shared" si="19"/>
        <v>0.46056993569230775</v>
      </c>
      <c r="AI27" s="50">
        <f t="shared" si="20"/>
        <v>0.28785620980769233</v>
      </c>
      <c r="AJ27" s="50">
        <f t="shared" si="21"/>
        <v>0.69085490353846168</v>
      </c>
      <c r="AK27" s="50">
        <f t="shared" si="22"/>
        <v>0.46056993569230775</v>
      </c>
    </row>
    <row r="28" spans="1:37" x14ac:dyDescent="0.25">
      <c r="B28" s="79" t="s">
        <v>211</v>
      </c>
      <c r="C28" s="72">
        <v>0.1</v>
      </c>
      <c r="D28" s="72">
        <v>0.3</v>
      </c>
      <c r="E28" s="72">
        <v>0.6</v>
      </c>
      <c r="F28" s="77"/>
    </row>
    <row r="29" spans="1:37" x14ac:dyDescent="0.25">
      <c r="B29" s="79" t="s">
        <v>212</v>
      </c>
      <c r="C29" s="72">
        <v>0.1</v>
      </c>
      <c r="D29" s="72">
        <v>0.3</v>
      </c>
      <c r="E29" s="72">
        <v>0.6</v>
      </c>
      <c r="F29" s="77"/>
      <c r="G29" s="63" t="s">
        <v>213</v>
      </c>
    </row>
    <row r="30" spans="1:37" x14ac:dyDescent="0.25">
      <c r="G30" s="25" t="s">
        <v>164</v>
      </c>
      <c r="Q30" s="25" t="s">
        <v>165</v>
      </c>
      <c r="U30" s="25" t="s">
        <v>166</v>
      </c>
      <c r="AC30" s="25" t="s">
        <v>167</v>
      </c>
    </row>
    <row r="31" spans="1:37" x14ac:dyDescent="0.25">
      <c r="G31" s="25" t="s">
        <v>83</v>
      </c>
      <c r="H31" s="25" t="s">
        <v>83</v>
      </c>
      <c r="I31" s="25" t="s">
        <v>83</v>
      </c>
      <c r="J31" s="25" t="s">
        <v>83</v>
      </c>
      <c r="K31" s="25" t="s">
        <v>101</v>
      </c>
      <c r="L31" s="25" t="s">
        <v>103</v>
      </c>
      <c r="M31" s="25" t="s">
        <v>83</v>
      </c>
      <c r="N31" s="25" t="s">
        <v>104</v>
      </c>
      <c r="O31" s="25" t="s">
        <v>170</v>
      </c>
      <c r="P31" s="25" t="s">
        <v>105</v>
      </c>
      <c r="Q31" s="25" t="s">
        <v>83</v>
      </c>
      <c r="R31" s="25" t="s">
        <v>83</v>
      </c>
      <c r="S31" s="25" t="s">
        <v>83</v>
      </c>
      <c r="U31" s="25" t="s">
        <v>83</v>
      </c>
      <c r="V31" s="25" t="s">
        <v>83</v>
      </c>
      <c r="W31" s="25" t="s">
        <v>83</v>
      </c>
      <c r="AC31" s="25" t="s">
        <v>45</v>
      </c>
      <c r="AF31" s="25" t="s">
        <v>46</v>
      </c>
      <c r="AI31" s="25" t="s">
        <v>47</v>
      </c>
    </row>
    <row r="32" spans="1:37" x14ac:dyDescent="0.25">
      <c r="G32" s="64" t="s">
        <v>173</v>
      </c>
      <c r="H32" s="64" t="s">
        <v>214</v>
      </c>
      <c r="I32" s="64" t="s">
        <v>215</v>
      </c>
      <c r="J32" s="25" t="s">
        <v>216</v>
      </c>
      <c r="K32" s="25" t="s">
        <v>216</v>
      </c>
      <c r="M32" s="25" t="s">
        <v>177</v>
      </c>
      <c r="O32" s="25" t="s">
        <v>217</v>
      </c>
      <c r="Q32" s="25" t="s">
        <v>179</v>
      </c>
      <c r="R32" s="25" t="s">
        <v>180</v>
      </c>
      <c r="S32" s="25" t="s">
        <v>181</v>
      </c>
      <c r="T32" s="25" t="s">
        <v>182</v>
      </c>
      <c r="U32" s="66" t="s">
        <v>31</v>
      </c>
      <c r="V32" s="66" t="s">
        <v>33</v>
      </c>
      <c r="W32" s="66" t="s">
        <v>35</v>
      </c>
      <c r="X32" s="66" t="s">
        <v>50</v>
      </c>
      <c r="Y32" s="81" t="s">
        <v>343</v>
      </c>
      <c r="Z32" s="81" t="s">
        <v>344</v>
      </c>
      <c r="AA32" s="81" t="s">
        <v>345</v>
      </c>
      <c r="AB32" s="66" t="s">
        <v>187</v>
      </c>
      <c r="AC32" s="25" t="s">
        <v>222</v>
      </c>
      <c r="AD32" s="25" t="s">
        <v>223</v>
      </c>
      <c r="AE32" s="25" t="s">
        <v>224</v>
      </c>
      <c r="AF32" s="25" t="s">
        <v>225</v>
      </c>
      <c r="AG32" s="25" t="s">
        <v>226</v>
      </c>
      <c r="AH32" s="25" t="s">
        <v>227</v>
      </c>
      <c r="AI32" s="25" t="s">
        <v>228</v>
      </c>
      <c r="AJ32" s="25" t="s">
        <v>229</v>
      </c>
      <c r="AK32" s="25" t="s">
        <v>230</v>
      </c>
    </row>
    <row r="33" spans="7:37" x14ac:dyDescent="0.25">
      <c r="G33" s="48">
        <v>0</v>
      </c>
      <c r="H33" s="48">
        <v>0</v>
      </c>
      <c r="I33" s="48">
        <v>0</v>
      </c>
      <c r="J33" s="51">
        <f t="shared" ref="J33:J54" si="28">SUM(G33:I33)</f>
        <v>0</v>
      </c>
      <c r="K33" s="50">
        <f t="shared" ref="K33:K54" si="29">J33/$N$2</f>
        <v>0</v>
      </c>
      <c r="L33" s="82">
        <f t="shared" ref="L33:L54" si="30">$C$5+($D$5*K33)+($E$5*$C$9)</f>
        <v>1.3954000000000002</v>
      </c>
      <c r="M33" s="50">
        <f t="shared" ref="M33:M54" si="31">L33*$N$2</f>
        <v>0.62247398600000003</v>
      </c>
      <c r="N33" s="50">
        <f t="shared" ref="N33:N54" si="32">IF(K33=0,0,M33/J33)</f>
        <v>0</v>
      </c>
      <c r="O33" s="50">
        <f t="shared" ref="O33:O54" si="33">IF(N33&lt;=0,0,IF(M33&gt;J33,J33,M33))</f>
        <v>0</v>
      </c>
      <c r="P33" s="50">
        <f t="shared" ref="P33:P54" si="34">IF(J33=0,0,O33/J33)</f>
        <v>0</v>
      </c>
      <c r="Q33" s="50">
        <f t="shared" ref="Q33:Q54" si="35">G33*$E$17</f>
        <v>0</v>
      </c>
      <c r="R33" s="50">
        <f t="shared" ref="R33:R54" si="36">H33*$E$18</f>
        <v>0</v>
      </c>
      <c r="S33" s="50">
        <f t="shared" ref="S33:S54" si="37">I33*$E$19</f>
        <v>0</v>
      </c>
      <c r="T33" s="82">
        <v>0</v>
      </c>
      <c r="U33" s="49">
        <f>Q33*T33</f>
        <v>0</v>
      </c>
      <c r="V33" s="49">
        <f>R33*T33</f>
        <v>0</v>
      </c>
      <c r="W33" s="49">
        <f>S33*T33</f>
        <v>0</v>
      </c>
      <c r="X33" s="49">
        <f>SUM(U33:W33)</f>
        <v>0</v>
      </c>
      <c r="Y33" s="49">
        <f>SUM(AC33:AE33)</f>
        <v>0</v>
      </c>
      <c r="Z33" s="49">
        <f>SUM(AF33:AH33)</f>
        <v>0</v>
      </c>
      <c r="AA33" s="49">
        <f>SUM(AI33:AK33)</f>
        <v>0</v>
      </c>
      <c r="AB33" s="49">
        <f t="shared" ref="AB33:AB54" si="38">SUM(Y33:AA33)</f>
        <v>0</v>
      </c>
      <c r="AC33" s="50">
        <f t="shared" ref="AC33:AC54" si="39">$C$27*U33</f>
        <v>0</v>
      </c>
      <c r="AD33" s="50">
        <f t="shared" ref="AD33:AD54" si="40">$C$28*V33</f>
        <v>0</v>
      </c>
      <c r="AE33" s="50">
        <f t="shared" ref="AE33:AE54" si="41">$C$29*W33</f>
        <v>0</v>
      </c>
      <c r="AF33" s="50">
        <f t="shared" ref="AF33:AF54" si="42">$D$27*U33</f>
        <v>0</v>
      </c>
      <c r="AG33" s="50">
        <f t="shared" ref="AG33:AG54" si="43">$D$28*V33</f>
        <v>0</v>
      </c>
      <c r="AH33" s="50">
        <f t="shared" ref="AH33:AH54" si="44">$D$29*W33</f>
        <v>0</v>
      </c>
      <c r="AI33" s="50">
        <f t="shared" ref="AI33:AI54" si="45">$E$27*U33</f>
        <v>0</v>
      </c>
      <c r="AJ33" s="50">
        <f t="shared" ref="AJ33:AJ54" si="46">$E$28*V33</f>
        <v>0</v>
      </c>
      <c r="AK33" s="50">
        <f t="shared" ref="AK33:AK54" si="47">$E$29*W33</f>
        <v>0</v>
      </c>
    </row>
    <row r="34" spans="7:37" x14ac:dyDescent="0.25">
      <c r="G34" s="48">
        <v>0.125</v>
      </c>
      <c r="H34" s="48">
        <v>0.25</v>
      </c>
      <c r="I34" s="48">
        <v>0.125</v>
      </c>
      <c r="J34" s="51">
        <f t="shared" si="28"/>
        <v>0.5</v>
      </c>
      <c r="K34" s="50">
        <f t="shared" si="29"/>
        <v>1.1208500526799525</v>
      </c>
      <c r="L34" s="82">
        <f t="shared" si="30"/>
        <v>1.9483153309870207</v>
      </c>
      <c r="M34" s="50">
        <f t="shared" si="31"/>
        <v>0.86912398600000007</v>
      </c>
      <c r="N34" s="50">
        <f t="shared" si="32"/>
        <v>1.7382479720000001</v>
      </c>
      <c r="O34" s="50">
        <f t="shared" si="33"/>
        <v>0.5</v>
      </c>
      <c r="P34" s="50">
        <f t="shared" si="34"/>
        <v>1</v>
      </c>
      <c r="Q34" s="50">
        <f t="shared" si="35"/>
        <v>5.8333333333333327E-2</v>
      </c>
      <c r="R34" s="50">
        <f t="shared" si="36"/>
        <v>8.3333333333333329E-2</v>
      </c>
      <c r="S34" s="50">
        <f t="shared" si="37"/>
        <v>2.4999999999999998E-2</v>
      </c>
      <c r="T34" s="82">
        <f t="shared" ref="T34:T54" si="48">O34/SUM(Q34:S34)</f>
        <v>3</v>
      </c>
      <c r="U34" s="49">
        <f t="shared" ref="U34:U54" si="49">T34*Q34</f>
        <v>0.17499999999999999</v>
      </c>
      <c r="V34" s="49">
        <f t="shared" ref="V34:V54" si="50">R34*T34</f>
        <v>0.25</v>
      </c>
      <c r="W34" s="49">
        <f t="shared" ref="W34:W54" si="51">S34*T34</f>
        <v>7.4999999999999997E-2</v>
      </c>
      <c r="X34" s="49">
        <f t="shared" ref="X34:X54" si="52">SUM(U34:W34)</f>
        <v>0.5</v>
      </c>
      <c r="Y34" s="49">
        <f t="shared" ref="Y34:Y54" si="53">SUM(AC34:AE34)</f>
        <v>6.7500000000000004E-2</v>
      </c>
      <c r="Z34" s="49">
        <f t="shared" ref="Z34:Z54" si="54">SUM(AF34:AH34)</f>
        <v>0.15</v>
      </c>
      <c r="AA34" s="49">
        <f t="shared" ref="AA34:AA54" si="55">SUM(AI34:AK34)</f>
        <v>0.28249999999999997</v>
      </c>
      <c r="AB34" s="49">
        <f t="shared" si="38"/>
        <v>0.5</v>
      </c>
      <c r="AC34" s="50">
        <f t="shared" si="39"/>
        <v>3.4999999999999996E-2</v>
      </c>
      <c r="AD34" s="50">
        <f t="shared" si="40"/>
        <v>2.5000000000000001E-2</v>
      </c>
      <c r="AE34" s="50">
        <f t="shared" si="41"/>
        <v>7.4999999999999997E-3</v>
      </c>
      <c r="AF34" s="50">
        <f t="shared" si="42"/>
        <v>5.2499999999999998E-2</v>
      </c>
      <c r="AG34" s="50">
        <f t="shared" si="43"/>
        <v>7.4999999999999997E-2</v>
      </c>
      <c r="AH34" s="50">
        <f t="shared" si="44"/>
        <v>2.2499999999999999E-2</v>
      </c>
      <c r="AI34" s="50">
        <f t="shared" si="45"/>
        <v>8.7499999999999994E-2</v>
      </c>
      <c r="AJ34" s="50">
        <f t="shared" si="46"/>
        <v>0.15</v>
      </c>
      <c r="AK34" s="50">
        <f t="shared" si="47"/>
        <v>4.4999999999999998E-2</v>
      </c>
    </row>
    <row r="35" spans="7:37" x14ac:dyDescent="0.25">
      <c r="G35" s="64">
        <v>0.25</v>
      </c>
      <c r="H35" s="64">
        <v>0.5</v>
      </c>
      <c r="I35" s="64">
        <v>0.25</v>
      </c>
      <c r="J35" s="25">
        <f t="shared" si="28"/>
        <v>1</v>
      </c>
      <c r="K35" s="68">
        <f t="shared" si="29"/>
        <v>2.241700105359905</v>
      </c>
      <c r="L35" s="70">
        <f t="shared" si="30"/>
        <v>2.5012306619740414</v>
      </c>
      <c r="M35" s="68">
        <f t="shared" si="31"/>
        <v>1.115773986</v>
      </c>
      <c r="N35" s="68">
        <f t="shared" si="32"/>
        <v>1.115773986</v>
      </c>
      <c r="O35" s="68">
        <f t="shared" si="33"/>
        <v>1</v>
      </c>
      <c r="P35" s="68">
        <f t="shared" si="34"/>
        <v>1</v>
      </c>
      <c r="Q35" s="68">
        <f t="shared" si="35"/>
        <v>0.11666666666666665</v>
      </c>
      <c r="R35" s="68">
        <f t="shared" si="36"/>
        <v>0.16666666666666666</v>
      </c>
      <c r="S35" s="68">
        <f t="shared" si="37"/>
        <v>4.9999999999999996E-2</v>
      </c>
      <c r="T35" s="70">
        <f t="shared" si="48"/>
        <v>3</v>
      </c>
      <c r="U35" s="80">
        <f t="shared" si="49"/>
        <v>0.35</v>
      </c>
      <c r="V35" s="80">
        <f t="shared" si="50"/>
        <v>0.5</v>
      </c>
      <c r="W35" s="80">
        <f t="shared" si="51"/>
        <v>0.15</v>
      </c>
      <c r="X35" s="71">
        <f t="shared" si="52"/>
        <v>1</v>
      </c>
      <c r="Y35" s="71">
        <f t="shared" si="53"/>
        <v>0.13500000000000001</v>
      </c>
      <c r="Z35" s="71">
        <f t="shared" si="54"/>
        <v>0.3</v>
      </c>
      <c r="AA35" s="71">
        <f t="shared" si="55"/>
        <v>0.56499999999999995</v>
      </c>
      <c r="AB35" s="71">
        <f t="shared" si="38"/>
        <v>1</v>
      </c>
      <c r="AC35" s="68">
        <f t="shared" si="39"/>
        <v>6.9999999999999993E-2</v>
      </c>
      <c r="AD35" s="68">
        <f t="shared" si="40"/>
        <v>0.05</v>
      </c>
      <c r="AE35" s="68">
        <f t="shared" si="41"/>
        <v>1.4999999999999999E-2</v>
      </c>
      <c r="AF35" s="68">
        <f t="shared" si="42"/>
        <v>0.105</v>
      </c>
      <c r="AG35" s="68">
        <f t="shared" si="43"/>
        <v>0.15</v>
      </c>
      <c r="AH35" s="68">
        <f t="shared" si="44"/>
        <v>4.4999999999999998E-2</v>
      </c>
      <c r="AI35" s="68">
        <f t="shared" si="45"/>
        <v>0.17499999999999999</v>
      </c>
      <c r="AJ35" s="68">
        <f t="shared" si="46"/>
        <v>0.3</v>
      </c>
      <c r="AK35" s="68">
        <f t="shared" si="47"/>
        <v>0.09</v>
      </c>
    </row>
    <row r="36" spans="7:37" x14ac:dyDescent="0.25">
      <c r="G36" s="64">
        <v>0.5</v>
      </c>
      <c r="H36" s="64">
        <v>1</v>
      </c>
      <c r="I36" s="64">
        <v>0.5</v>
      </c>
      <c r="J36" s="25">
        <f t="shared" si="28"/>
        <v>2</v>
      </c>
      <c r="K36" s="68">
        <f t="shared" si="29"/>
        <v>4.4834002107198101</v>
      </c>
      <c r="L36" s="70">
        <f t="shared" si="30"/>
        <v>3.6070613239480824</v>
      </c>
      <c r="M36" s="68">
        <f t="shared" si="31"/>
        <v>1.6090739860000001</v>
      </c>
      <c r="N36" s="68">
        <f t="shared" si="32"/>
        <v>0.80453699300000003</v>
      </c>
      <c r="O36" s="68">
        <f t="shared" si="33"/>
        <v>1.6090739860000001</v>
      </c>
      <c r="P36" s="68">
        <f t="shared" si="34"/>
        <v>0.80453699300000003</v>
      </c>
      <c r="Q36" s="68">
        <f t="shared" si="35"/>
        <v>0.23333333333333331</v>
      </c>
      <c r="R36" s="68">
        <f t="shared" si="36"/>
        <v>0.33333333333333331</v>
      </c>
      <c r="S36" s="68">
        <f t="shared" si="37"/>
        <v>9.9999999999999992E-2</v>
      </c>
      <c r="T36" s="70">
        <f t="shared" si="48"/>
        <v>2.4136109790000004</v>
      </c>
      <c r="U36" s="80">
        <f t="shared" si="49"/>
        <v>0.56317589509999999</v>
      </c>
      <c r="V36" s="80">
        <f t="shared" si="50"/>
        <v>0.80453699300000014</v>
      </c>
      <c r="W36" s="80">
        <f t="shared" si="51"/>
        <v>0.24136109790000002</v>
      </c>
      <c r="X36" s="71">
        <f t="shared" si="52"/>
        <v>1.6090739860000003</v>
      </c>
      <c r="Y36" s="71">
        <f t="shared" si="53"/>
        <v>0.21722498811000002</v>
      </c>
      <c r="Z36" s="71">
        <f t="shared" si="54"/>
        <v>0.48272219579999998</v>
      </c>
      <c r="AA36" s="71">
        <f t="shared" si="55"/>
        <v>0.90912680209000007</v>
      </c>
      <c r="AB36" s="71">
        <f t="shared" si="38"/>
        <v>1.6090739860000001</v>
      </c>
      <c r="AC36" s="68">
        <f t="shared" si="39"/>
        <v>0.11263517902</v>
      </c>
      <c r="AD36" s="68">
        <f t="shared" si="40"/>
        <v>8.0453699300000014E-2</v>
      </c>
      <c r="AE36" s="68">
        <f t="shared" si="41"/>
        <v>2.4136109790000002E-2</v>
      </c>
      <c r="AF36" s="68">
        <f t="shared" si="42"/>
        <v>0.16895276852999999</v>
      </c>
      <c r="AG36" s="68">
        <f t="shared" si="43"/>
        <v>0.24136109790000004</v>
      </c>
      <c r="AH36" s="68">
        <f t="shared" si="44"/>
        <v>7.2408329369999996E-2</v>
      </c>
      <c r="AI36" s="68">
        <f t="shared" si="45"/>
        <v>0.28158794755</v>
      </c>
      <c r="AJ36" s="68">
        <f t="shared" si="46"/>
        <v>0.48272219580000009</v>
      </c>
      <c r="AK36" s="68">
        <f t="shared" si="47"/>
        <v>0.14481665873999999</v>
      </c>
    </row>
    <row r="37" spans="7:37" x14ac:dyDescent="0.25">
      <c r="G37" s="64">
        <v>0.75</v>
      </c>
      <c r="H37" s="64">
        <v>1.5</v>
      </c>
      <c r="I37" s="64">
        <v>0.75</v>
      </c>
      <c r="J37" s="25">
        <f t="shared" si="28"/>
        <v>3</v>
      </c>
      <c r="K37" s="68">
        <f t="shared" si="29"/>
        <v>6.7251003160797147</v>
      </c>
      <c r="L37" s="70">
        <f t="shared" si="30"/>
        <v>4.7128919859221234</v>
      </c>
      <c r="M37" s="68">
        <f t="shared" si="31"/>
        <v>2.1023739859999999</v>
      </c>
      <c r="N37" s="68">
        <f t="shared" si="32"/>
        <v>0.7007913286666666</v>
      </c>
      <c r="O37" s="68">
        <f t="shared" si="33"/>
        <v>2.1023739859999999</v>
      </c>
      <c r="P37" s="68">
        <f t="shared" si="34"/>
        <v>0.7007913286666666</v>
      </c>
      <c r="Q37" s="68">
        <f t="shared" si="35"/>
        <v>0.35</v>
      </c>
      <c r="R37" s="68">
        <f t="shared" si="36"/>
        <v>0.5</v>
      </c>
      <c r="S37" s="68">
        <f t="shared" si="37"/>
        <v>0.15</v>
      </c>
      <c r="T37" s="70">
        <f t="shared" si="48"/>
        <v>2.1023739859999999</v>
      </c>
      <c r="U37" s="80">
        <f t="shared" si="49"/>
        <v>0.73583089509999988</v>
      </c>
      <c r="V37" s="80">
        <f t="shared" si="50"/>
        <v>1.051186993</v>
      </c>
      <c r="W37" s="80">
        <f t="shared" si="51"/>
        <v>0.31535609789999997</v>
      </c>
      <c r="X37" s="71">
        <f t="shared" si="52"/>
        <v>2.1023739859999999</v>
      </c>
      <c r="Y37" s="71">
        <f t="shared" si="53"/>
        <v>0.28382048810999999</v>
      </c>
      <c r="Z37" s="71">
        <f t="shared" si="54"/>
        <v>0.63071219579999993</v>
      </c>
      <c r="AA37" s="71">
        <f t="shared" si="55"/>
        <v>1.1878413020899998</v>
      </c>
      <c r="AB37" s="71">
        <f t="shared" si="38"/>
        <v>2.1023739859999999</v>
      </c>
      <c r="AC37" s="68">
        <f t="shared" si="39"/>
        <v>0.14716617901999998</v>
      </c>
      <c r="AD37" s="68">
        <f t="shared" si="40"/>
        <v>0.10511869930000001</v>
      </c>
      <c r="AE37" s="68">
        <f t="shared" si="41"/>
        <v>3.1535609789999995E-2</v>
      </c>
      <c r="AF37" s="68">
        <f t="shared" si="42"/>
        <v>0.22074926852999996</v>
      </c>
      <c r="AG37" s="68">
        <f t="shared" si="43"/>
        <v>0.31535609789999997</v>
      </c>
      <c r="AH37" s="68">
        <f t="shared" si="44"/>
        <v>9.4606829369999992E-2</v>
      </c>
      <c r="AI37" s="68">
        <f t="shared" si="45"/>
        <v>0.36791544754999994</v>
      </c>
      <c r="AJ37" s="68">
        <f t="shared" si="46"/>
        <v>0.63071219579999993</v>
      </c>
      <c r="AK37" s="68">
        <f t="shared" si="47"/>
        <v>0.18921365873999998</v>
      </c>
    </row>
    <row r="38" spans="7:37" x14ac:dyDescent="0.25">
      <c r="G38" s="64">
        <v>1</v>
      </c>
      <c r="H38" s="64">
        <v>2</v>
      </c>
      <c r="I38" s="64">
        <v>1</v>
      </c>
      <c r="J38" s="25">
        <f t="shared" si="28"/>
        <v>4</v>
      </c>
      <c r="K38" s="68">
        <f t="shared" si="29"/>
        <v>8.9668004214396202</v>
      </c>
      <c r="L38" s="70">
        <f t="shared" si="30"/>
        <v>5.8187226478961653</v>
      </c>
      <c r="M38" s="68">
        <f t="shared" si="31"/>
        <v>2.5956739860000004</v>
      </c>
      <c r="N38" s="68">
        <f t="shared" si="32"/>
        <v>0.64891849650000011</v>
      </c>
      <c r="O38" s="68">
        <f t="shared" si="33"/>
        <v>2.5956739860000004</v>
      </c>
      <c r="P38" s="68">
        <f t="shared" si="34"/>
        <v>0.64891849650000011</v>
      </c>
      <c r="Q38" s="68">
        <f t="shared" si="35"/>
        <v>0.46666666666666662</v>
      </c>
      <c r="R38" s="68">
        <f t="shared" si="36"/>
        <v>0.66666666666666663</v>
      </c>
      <c r="S38" s="68">
        <f t="shared" si="37"/>
        <v>0.19999999999999998</v>
      </c>
      <c r="T38" s="70">
        <f t="shared" si="48"/>
        <v>1.9467554895000003</v>
      </c>
      <c r="U38" s="80">
        <f t="shared" si="49"/>
        <v>0.90848589510000011</v>
      </c>
      <c r="V38" s="80">
        <f t="shared" si="50"/>
        <v>1.2978369930000002</v>
      </c>
      <c r="W38" s="80">
        <f t="shared" si="51"/>
        <v>0.38935109790000005</v>
      </c>
      <c r="X38" s="71">
        <f t="shared" si="52"/>
        <v>2.5956739860000004</v>
      </c>
      <c r="Y38" s="71">
        <f t="shared" si="53"/>
        <v>0.35041598811000008</v>
      </c>
      <c r="Z38" s="71">
        <f t="shared" si="54"/>
        <v>0.7787021958</v>
      </c>
      <c r="AA38" s="71">
        <f t="shared" si="55"/>
        <v>1.4665558020900002</v>
      </c>
      <c r="AB38" s="71">
        <f t="shared" si="38"/>
        <v>2.5956739860000004</v>
      </c>
      <c r="AC38" s="68">
        <f t="shared" si="39"/>
        <v>0.18169717902000004</v>
      </c>
      <c r="AD38" s="68">
        <f t="shared" si="40"/>
        <v>0.12978369930000003</v>
      </c>
      <c r="AE38" s="68">
        <f t="shared" si="41"/>
        <v>3.8935109790000005E-2</v>
      </c>
      <c r="AF38" s="68">
        <f t="shared" si="42"/>
        <v>0.27254576853000001</v>
      </c>
      <c r="AG38" s="68">
        <f t="shared" si="43"/>
        <v>0.38935109790000005</v>
      </c>
      <c r="AH38" s="68">
        <f t="shared" si="44"/>
        <v>0.11680532937000002</v>
      </c>
      <c r="AI38" s="68">
        <f t="shared" si="45"/>
        <v>0.45424294755000005</v>
      </c>
      <c r="AJ38" s="68">
        <f t="shared" si="46"/>
        <v>0.77870219580000011</v>
      </c>
      <c r="AK38" s="68">
        <f t="shared" si="47"/>
        <v>0.23361065874000003</v>
      </c>
    </row>
    <row r="39" spans="7:37" x14ac:dyDescent="0.25">
      <c r="G39" s="64">
        <v>1.25</v>
      </c>
      <c r="H39" s="64">
        <v>2.5</v>
      </c>
      <c r="I39" s="64">
        <v>1.25</v>
      </c>
      <c r="J39" s="25">
        <f t="shared" si="28"/>
        <v>5</v>
      </c>
      <c r="K39" s="68">
        <f t="shared" si="29"/>
        <v>11.208500526799526</v>
      </c>
      <c r="L39" s="70">
        <f t="shared" si="30"/>
        <v>6.9245533098702063</v>
      </c>
      <c r="M39" s="68">
        <f t="shared" si="31"/>
        <v>3.0889739860000001</v>
      </c>
      <c r="N39" s="68">
        <f t="shared" si="32"/>
        <v>0.61779479719999997</v>
      </c>
      <c r="O39" s="68">
        <f t="shared" si="33"/>
        <v>3.0889739860000001</v>
      </c>
      <c r="P39" s="68">
        <f t="shared" si="34"/>
        <v>0.61779479719999997</v>
      </c>
      <c r="Q39" s="68">
        <f t="shared" si="35"/>
        <v>0.58333333333333326</v>
      </c>
      <c r="R39" s="68">
        <f t="shared" si="36"/>
        <v>0.83333333333333326</v>
      </c>
      <c r="S39" s="68">
        <f t="shared" si="37"/>
        <v>0.24999999999999997</v>
      </c>
      <c r="T39" s="70">
        <f t="shared" si="48"/>
        <v>1.8533843916000001</v>
      </c>
      <c r="U39" s="80">
        <f t="shared" si="49"/>
        <v>1.0811408950999999</v>
      </c>
      <c r="V39" s="80">
        <f t="shared" si="50"/>
        <v>1.544486993</v>
      </c>
      <c r="W39" s="80">
        <f t="shared" si="51"/>
        <v>0.46334609789999998</v>
      </c>
      <c r="X39" s="71">
        <f t="shared" si="52"/>
        <v>3.0889739860000001</v>
      </c>
      <c r="Y39" s="71">
        <f t="shared" si="53"/>
        <v>0.41701148810999999</v>
      </c>
      <c r="Z39" s="71">
        <f t="shared" si="54"/>
        <v>0.92669219579999995</v>
      </c>
      <c r="AA39" s="71">
        <f t="shared" si="55"/>
        <v>1.7452703020899998</v>
      </c>
      <c r="AB39" s="71">
        <f t="shared" si="38"/>
        <v>3.0889739859999996</v>
      </c>
      <c r="AC39" s="68">
        <f t="shared" si="39"/>
        <v>0.21622817901999999</v>
      </c>
      <c r="AD39" s="68">
        <f t="shared" si="40"/>
        <v>0.15444869930000002</v>
      </c>
      <c r="AE39" s="68">
        <f t="shared" si="41"/>
        <v>4.6334609790000002E-2</v>
      </c>
      <c r="AF39" s="68">
        <f t="shared" si="42"/>
        <v>0.32434226852999998</v>
      </c>
      <c r="AG39" s="68">
        <f t="shared" si="43"/>
        <v>0.46334609789999998</v>
      </c>
      <c r="AH39" s="68">
        <f t="shared" si="44"/>
        <v>0.13900382937</v>
      </c>
      <c r="AI39" s="68">
        <f t="shared" si="45"/>
        <v>0.54057044754999994</v>
      </c>
      <c r="AJ39" s="68">
        <f t="shared" si="46"/>
        <v>0.92669219579999995</v>
      </c>
      <c r="AK39" s="68">
        <f t="shared" si="47"/>
        <v>0.27800765874</v>
      </c>
    </row>
    <row r="40" spans="7:37" x14ac:dyDescent="0.25">
      <c r="G40" s="64">
        <v>1.5</v>
      </c>
      <c r="H40" s="64">
        <v>3</v>
      </c>
      <c r="I40" s="64">
        <v>1.5</v>
      </c>
      <c r="J40" s="25">
        <f t="shared" si="28"/>
        <v>6</v>
      </c>
      <c r="K40" s="68">
        <f t="shared" si="29"/>
        <v>13.450200632159429</v>
      </c>
      <c r="L40" s="70">
        <f t="shared" si="30"/>
        <v>8.0303839718442465</v>
      </c>
      <c r="M40" s="68">
        <f t="shared" si="31"/>
        <v>3.5822739859999997</v>
      </c>
      <c r="N40" s="68">
        <f t="shared" si="32"/>
        <v>0.59704566433333328</v>
      </c>
      <c r="O40" s="68">
        <f t="shared" si="33"/>
        <v>3.5822739859999997</v>
      </c>
      <c r="P40" s="68">
        <f t="shared" si="34"/>
        <v>0.59704566433333328</v>
      </c>
      <c r="Q40" s="68">
        <f t="shared" si="35"/>
        <v>0.7</v>
      </c>
      <c r="R40" s="68">
        <f t="shared" si="36"/>
        <v>1</v>
      </c>
      <c r="S40" s="68">
        <f t="shared" si="37"/>
        <v>0.3</v>
      </c>
      <c r="T40" s="70">
        <f t="shared" si="48"/>
        <v>1.7911369929999998</v>
      </c>
      <c r="U40" s="80">
        <f t="shared" si="49"/>
        <v>1.2537958950999999</v>
      </c>
      <c r="V40" s="80">
        <f t="shared" si="50"/>
        <v>1.7911369929999998</v>
      </c>
      <c r="W40" s="80">
        <f t="shared" si="51"/>
        <v>0.53734109789999995</v>
      </c>
      <c r="X40" s="71">
        <f t="shared" si="52"/>
        <v>3.5822739859999997</v>
      </c>
      <c r="Y40" s="71">
        <f t="shared" si="53"/>
        <v>0.48360698810999997</v>
      </c>
      <c r="Z40" s="71">
        <f t="shared" si="54"/>
        <v>1.0746821957999999</v>
      </c>
      <c r="AA40" s="71">
        <f t="shared" si="55"/>
        <v>2.0239848020899998</v>
      </c>
      <c r="AB40" s="71">
        <f t="shared" si="38"/>
        <v>3.5822739859999997</v>
      </c>
      <c r="AC40" s="68">
        <f t="shared" si="39"/>
        <v>0.25075917902</v>
      </c>
      <c r="AD40" s="68">
        <f t="shared" si="40"/>
        <v>0.17911369929999998</v>
      </c>
      <c r="AE40" s="68">
        <f t="shared" si="41"/>
        <v>5.3734109789999998E-2</v>
      </c>
      <c r="AF40" s="68">
        <f t="shared" si="42"/>
        <v>0.37613876852999995</v>
      </c>
      <c r="AG40" s="68">
        <f t="shared" si="43"/>
        <v>0.53734109789999995</v>
      </c>
      <c r="AH40" s="68">
        <f t="shared" si="44"/>
        <v>0.16120232936999998</v>
      </c>
      <c r="AI40" s="68">
        <f t="shared" si="45"/>
        <v>0.62689794754999995</v>
      </c>
      <c r="AJ40" s="68">
        <f t="shared" si="46"/>
        <v>1.0746821957999999</v>
      </c>
      <c r="AK40" s="68">
        <f t="shared" si="47"/>
        <v>0.32240465873999996</v>
      </c>
    </row>
    <row r="41" spans="7:37" x14ac:dyDescent="0.25">
      <c r="G41" s="64">
        <v>1.75</v>
      </c>
      <c r="H41" s="64">
        <v>3.5</v>
      </c>
      <c r="I41" s="64">
        <v>1.75</v>
      </c>
      <c r="J41" s="25">
        <f t="shared" si="28"/>
        <v>7</v>
      </c>
      <c r="K41" s="68">
        <f t="shared" si="29"/>
        <v>15.691900737519335</v>
      </c>
      <c r="L41" s="70">
        <f t="shared" si="30"/>
        <v>9.1362146338182892</v>
      </c>
      <c r="M41" s="68">
        <f t="shared" si="31"/>
        <v>4.0755739860000002</v>
      </c>
      <c r="N41" s="68">
        <f t="shared" si="32"/>
        <v>0.58222485514285716</v>
      </c>
      <c r="O41" s="68">
        <f t="shared" si="33"/>
        <v>4.0755739860000002</v>
      </c>
      <c r="P41" s="68">
        <f t="shared" si="34"/>
        <v>0.58222485514285716</v>
      </c>
      <c r="Q41" s="68">
        <f t="shared" si="35"/>
        <v>0.81666666666666654</v>
      </c>
      <c r="R41" s="68">
        <f t="shared" si="36"/>
        <v>1.1666666666666665</v>
      </c>
      <c r="S41" s="68">
        <f t="shared" si="37"/>
        <v>0.35</v>
      </c>
      <c r="T41" s="70">
        <f t="shared" si="48"/>
        <v>1.7466745654285718</v>
      </c>
      <c r="U41" s="80">
        <f t="shared" si="49"/>
        <v>1.4264508951000001</v>
      </c>
      <c r="V41" s="80">
        <f t="shared" si="50"/>
        <v>2.0377869930000001</v>
      </c>
      <c r="W41" s="80">
        <f t="shared" si="51"/>
        <v>0.6113360979000001</v>
      </c>
      <c r="X41" s="71">
        <f t="shared" si="52"/>
        <v>4.0755739860000002</v>
      </c>
      <c r="Y41" s="71">
        <f t="shared" si="53"/>
        <v>0.55020248811000005</v>
      </c>
      <c r="Z41" s="71">
        <f t="shared" si="54"/>
        <v>1.2226721958</v>
      </c>
      <c r="AA41" s="71">
        <f t="shared" si="55"/>
        <v>2.3026993020900002</v>
      </c>
      <c r="AB41" s="71">
        <f t="shared" si="38"/>
        <v>4.0755739860000002</v>
      </c>
      <c r="AC41" s="68">
        <f t="shared" si="39"/>
        <v>0.28529017902000003</v>
      </c>
      <c r="AD41" s="68">
        <f t="shared" si="40"/>
        <v>0.20377869930000003</v>
      </c>
      <c r="AE41" s="68">
        <f t="shared" si="41"/>
        <v>6.1133609790000015E-2</v>
      </c>
      <c r="AF41" s="68">
        <f t="shared" si="42"/>
        <v>0.42793526853000002</v>
      </c>
      <c r="AG41" s="68">
        <f t="shared" si="43"/>
        <v>0.61133609789999999</v>
      </c>
      <c r="AH41" s="68">
        <f t="shared" si="44"/>
        <v>0.18340082937000002</v>
      </c>
      <c r="AI41" s="68">
        <f t="shared" si="45"/>
        <v>0.71322544755000006</v>
      </c>
      <c r="AJ41" s="68">
        <f t="shared" si="46"/>
        <v>1.2226721958</v>
      </c>
      <c r="AK41" s="68">
        <f t="shared" si="47"/>
        <v>0.36680165874000004</v>
      </c>
    </row>
    <row r="42" spans="7:37" x14ac:dyDescent="0.25">
      <c r="G42" s="64">
        <v>2</v>
      </c>
      <c r="H42" s="64">
        <v>4</v>
      </c>
      <c r="I42" s="64">
        <v>2</v>
      </c>
      <c r="J42" s="25">
        <f t="shared" si="28"/>
        <v>8</v>
      </c>
      <c r="K42" s="68">
        <f t="shared" si="29"/>
        <v>17.93360084287924</v>
      </c>
      <c r="L42" s="70">
        <f t="shared" si="30"/>
        <v>10.24204529579233</v>
      </c>
      <c r="M42" s="68">
        <f t="shared" si="31"/>
        <v>4.5688739860000007</v>
      </c>
      <c r="N42" s="68">
        <f t="shared" si="32"/>
        <v>0.57110924825000009</v>
      </c>
      <c r="O42" s="68">
        <f t="shared" si="33"/>
        <v>4.5688739860000007</v>
      </c>
      <c r="P42" s="68">
        <f t="shared" si="34"/>
        <v>0.57110924825000009</v>
      </c>
      <c r="Q42" s="68">
        <f t="shared" si="35"/>
        <v>0.93333333333333324</v>
      </c>
      <c r="R42" s="68">
        <f t="shared" si="36"/>
        <v>1.3333333333333333</v>
      </c>
      <c r="S42" s="68">
        <f t="shared" si="37"/>
        <v>0.39999999999999997</v>
      </c>
      <c r="T42" s="70">
        <f t="shared" si="48"/>
        <v>1.7133277447500004</v>
      </c>
      <c r="U42" s="80">
        <f t="shared" si="49"/>
        <v>1.5991058951000001</v>
      </c>
      <c r="V42" s="80">
        <f t="shared" si="50"/>
        <v>2.2844369930000004</v>
      </c>
      <c r="W42" s="80">
        <f t="shared" si="51"/>
        <v>0.68533109790000013</v>
      </c>
      <c r="X42" s="71">
        <f t="shared" si="52"/>
        <v>4.5688739860000007</v>
      </c>
      <c r="Y42" s="71">
        <f t="shared" si="53"/>
        <v>0.61679798811000019</v>
      </c>
      <c r="Z42" s="71">
        <f t="shared" si="54"/>
        <v>1.3706621958</v>
      </c>
      <c r="AA42" s="71">
        <f t="shared" si="55"/>
        <v>2.5814138020900002</v>
      </c>
      <c r="AB42" s="71">
        <f t="shared" si="38"/>
        <v>4.5688739859999998</v>
      </c>
      <c r="AC42" s="68">
        <f t="shared" si="39"/>
        <v>0.31982117902000007</v>
      </c>
      <c r="AD42" s="68">
        <f t="shared" si="40"/>
        <v>0.22844369930000005</v>
      </c>
      <c r="AE42" s="68">
        <f t="shared" si="41"/>
        <v>6.8533109790000019E-2</v>
      </c>
      <c r="AF42" s="68">
        <f t="shared" si="42"/>
        <v>0.47973176852999999</v>
      </c>
      <c r="AG42" s="68">
        <f t="shared" si="43"/>
        <v>0.68533109790000013</v>
      </c>
      <c r="AH42" s="68">
        <f t="shared" si="44"/>
        <v>0.20559932937000003</v>
      </c>
      <c r="AI42" s="68">
        <f t="shared" si="45"/>
        <v>0.79955294755000006</v>
      </c>
      <c r="AJ42" s="68">
        <f t="shared" si="46"/>
        <v>1.3706621958000003</v>
      </c>
      <c r="AK42" s="68">
        <f t="shared" si="47"/>
        <v>0.41119865874000006</v>
      </c>
    </row>
    <row r="43" spans="7:37" x14ac:dyDescent="0.25">
      <c r="G43" s="64">
        <v>2.25</v>
      </c>
      <c r="H43" s="64">
        <v>4.5</v>
      </c>
      <c r="I43" s="64">
        <v>2.25</v>
      </c>
      <c r="J43" s="25">
        <f t="shared" si="28"/>
        <v>9</v>
      </c>
      <c r="K43" s="68">
        <f t="shared" si="29"/>
        <v>20.175300948239144</v>
      </c>
      <c r="L43" s="70">
        <f t="shared" si="30"/>
        <v>11.347875957766371</v>
      </c>
      <c r="M43" s="68">
        <f t="shared" si="31"/>
        <v>5.0621739860000003</v>
      </c>
      <c r="N43" s="68">
        <f t="shared" si="32"/>
        <v>0.56246377622222221</v>
      </c>
      <c r="O43" s="68">
        <f t="shared" si="33"/>
        <v>5.0621739860000003</v>
      </c>
      <c r="P43" s="68">
        <f t="shared" si="34"/>
        <v>0.56246377622222221</v>
      </c>
      <c r="Q43" s="68">
        <f t="shared" si="35"/>
        <v>1.0499999999999998</v>
      </c>
      <c r="R43" s="68">
        <f t="shared" si="36"/>
        <v>1.5</v>
      </c>
      <c r="S43" s="68">
        <f t="shared" si="37"/>
        <v>0.44999999999999996</v>
      </c>
      <c r="T43" s="70">
        <f t="shared" si="48"/>
        <v>1.6873913286666669</v>
      </c>
      <c r="U43" s="80">
        <f t="shared" si="49"/>
        <v>1.7717608950999999</v>
      </c>
      <c r="V43" s="80">
        <f t="shared" si="50"/>
        <v>2.5310869930000002</v>
      </c>
      <c r="W43" s="80">
        <f t="shared" si="51"/>
        <v>0.75932609790000005</v>
      </c>
      <c r="X43" s="71">
        <f t="shared" si="52"/>
        <v>5.0621739860000003</v>
      </c>
      <c r="Y43" s="71">
        <f t="shared" si="53"/>
        <v>0.68339348811</v>
      </c>
      <c r="Z43" s="71">
        <f t="shared" si="54"/>
        <v>1.5186521958000001</v>
      </c>
      <c r="AA43" s="71">
        <f t="shared" si="55"/>
        <v>2.8601283020900001</v>
      </c>
      <c r="AB43" s="71">
        <f t="shared" si="38"/>
        <v>5.0621739860000003</v>
      </c>
      <c r="AC43" s="68">
        <f t="shared" si="39"/>
        <v>0.35435217901999999</v>
      </c>
      <c r="AD43" s="68">
        <f t="shared" si="40"/>
        <v>0.25310869930000002</v>
      </c>
      <c r="AE43" s="68">
        <f t="shared" si="41"/>
        <v>7.5932609790000008E-2</v>
      </c>
      <c r="AF43" s="68">
        <f t="shared" si="42"/>
        <v>0.5315282685299999</v>
      </c>
      <c r="AG43" s="68">
        <f t="shared" si="43"/>
        <v>0.75932609790000005</v>
      </c>
      <c r="AH43" s="68">
        <f t="shared" si="44"/>
        <v>0.22779782937000001</v>
      </c>
      <c r="AI43" s="68">
        <f t="shared" si="45"/>
        <v>0.88588044754999995</v>
      </c>
      <c r="AJ43" s="68">
        <f t="shared" si="46"/>
        <v>1.5186521958000001</v>
      </c>
      <c r="AK43" s="68">
        <f t="shared" si="47"/>
        <v>0.45559565874000002</v>
      </c>
    </row>
    <row r="44" spans="7:37" x14ac:dyDescent="0.25">
      <c r="G44" s="48">
        <v>2.5</v>
      </c>
      <c r="H44" s="48">
        <v>5</v>
      </c>
      <c r="I44" s="48">
        <v>2.5</v>
      </c>
      <c r="J44" s="51">
        <f t="shared" si="28"/>
        <v>10</v>
      </c>
      <c r="K44" s="50">
        <f t="shared" si="29"/>
        <v>22.417001053599051</v>
      </c>
      <c r="L44" s="82">
        <f t="shared" si="30"/>
        <v>12.453706619740412</v>
      </c>
      <c r="M44" s="50">
        <f t="shared" si="31"/>
        <v>5.555473986</v>
      </c>
      <c r="N44" s="50">
        <f t="shared" si="32"/>
        <v>0.55554739860000002</v>
      </c>
      <c r="O44" s="50">
        <f t="shared" si="33"/>
        <v>5.555473986</v>
      </c>
      <c r="P44" s="50">
        <f t="shared" si="34"/>
        <v>0.55554739860000002</v>
      </c>
      <c r="Q44" s="50">
        <f t="shared" si="35"/>
        <v>1.1666666666666665</v>
      </c>
      <c r="R44" s="50">
        <f t="shared" si="36"/>
        <v>1.6666666666666665</v>
      </c>
      <c r="S44" s="50">
        <f t="shared" si="37"/>
        <v>0.49999999999999994</v>
      </c>
      <c r="T44" s="82">
        <f t="shared" si="48"/>
        <v>1.6666421958000002</v>
      </c>
      <c r="U44" s="49">
        <f t="shared" si="49"/>
        <v>1.9444158950999999</v>
      </c>
      <c r="V44" s="49">
        <f t="shared" si="50"/>
        <v>2.777736993</v>
      </c>
      <c r="W44" s="49">
        <f t="shared" si="51"/>
        <v>0.83332109789999997</v>
      </c>
      <c r="X44" s="49">
        <f t="shared" si="52"/>
        <v>5.555473986</v>
      </c>
      <c r="Y44" s="49">
        <f t="shared" si="53"/>
        <v>0.74998898810999992</v>
      </c>
      <c r="Z44" s="49">
        <f t="shared" si="54"/>
        <v>1.6666421957999999</v>
      </c>
      <c r="AA44" s="49">
        <f t="shared" si="55"/>
        <v>3.1388428020900001</v>
      </c>
      <c r="AB44" s="49">
        <f t="shared" si="38"/>
        <v>5.555473986</v>
      </c>
      <c r="AC44" s="50">
        <f t="shared" si="39"/>
        <v>0.38888317902000002</v>
      </c>
      <c r="AD44" s="50">
        <f t="shared" si="40"/>
        <v>0.27777369930000001</v>
      </c>
      <c r="AE44" s="50">
        <f t="shared" si="41"/>
        <v>8.3332109789999997E-2</v>
      </c>
      <c r="AF44" s="50">
        <f t="shared" si="42"/>
        <v>0.58332476852999993</v>
      </c>
      <c r="AG44" s="50">
        <f t="shared" si="43"/>
        <v>0.83332109789999997</v>
      </c>
      <c r="AH44" s="50">
        <f t="shared" si="44"/>
        <v>0.24999632936999999</v>
      </c>
      <c r="AI44" s="50">
        <f t="shared" si="45"/>
        <v>0.97220794754999995</v>
      </c>
      <c r="AJ44" s="50">
        <f t="shared" si="46"/>
        <v>1.6666421957999999</v>
      </c>
      <c r="AK44" s="50">
        <f t="shared" si="47"/>
        <v>0.49999265873999998</v>
      </c>
    </row>
    <row r="45" spans="7:37" x14ac:dyDescent="0.25">
      <c r="G45" s="64">
        <v>2.75</v>
      </c>
      <c r="H45" s="64">
        <v>5.5</v>
      </c>
      <c r="I45" s="64">
        <v>2.75</v>
      </c>
      <c r="J45" s="25">
        <f t="shared" si="28"/>
        <v>11</v>
      </c>
      <c r="K45" s="68">
        <f t="shared" si="29"/>
        <v>24.658701158958955</v>
      </c>
      <c r="L45" s="70">
        <f t="shared" si="30"/>
        <v>13.559537281714453</v>
      </c>
      <c r="M45" s="68">
        <f t="shared" si="31"/>
        <v>6.0487739860000005</v>
      </c>
      <c r="N45" s="68">
        <f t="shared" si="32"/>
        <v>0.54988854418181821</v>
      </c>
      <c r="O45" s="68">
        <f t="shared" si="33"/>
        <v>6.0487739860000005</v>
      </c>
      <c r="P45" s="68">
        <f t="shared" si="34"/>
        <v>0.54988854418181821</v>
      </c>
      <c r="Q45" s="68">
        <f t="shared" si="35"/>
        <v>1.2833333333333332</v>
      </c>
      <c r="R45" s="68">
        <f t="shared" si="36"/>
        <v>1.8333333333333333</v>
      </c>
      <c r="S45" s="68">
        <f t="shared" si="37"/>
        <v>0.54999999999999993</v>
      </c>
      <c r="T45" s="70">
        <f t="shared" si="48"/>
        <v>1.6496656325454548</v>
      </c>
      <c r="U45" s="80">
        <f t="shared" si="49"/>
        <v>2.1170708951000003</v>
      </c>
      <c r="V45" s="80">
        <f t="shared" si="50"/>
        <v>3.0243869930000002</v>
      </c>
      <c r="W45" s="80">
        <f t="shared" si="51"/>
        <v>0.90731609790000001</v>
      </c>
      <c r="X45" s="71">
        <f t="shared" si="52"/>
        <v>6.0487739860000005</v>
      </c>
      <c r="Y45" s="71">
        <f t="shared" si="53"/>
        <v>0.81658448811000017</v>
      </c>
      <c r="Z45" s="71">
        <f t="shared" si="54"/>
        <v>1.8146321958000002</v>
      </c>
      <c r="AA45" s="71">
        <f t="shared" si="55"/>
        <v>3.4175573020900005</v>
      </c>
      <c r="AB45" s="71">
        <f t="shared" si="38"/>
        <v>6.0487739860000005</v>
      </c>
      <c r="AC45" s="68">
        <f t="shared" si="39"/>
        <v>0.42341417902000011</v>
      </c>
      <c r="AD45" s="68">
        <f t="shared" si="40"/>
        <v>0.30243869930000006</v>
      </c>
      <c r="AE45" s="68">
        <f t="shared" si="41"/>
        <v>9.0731609790000001E-2</v>
      </c>
      <c r="AF45" s="68">
        <f t="shared" si="42"/>
        <v>0.63512126853000006</v>
      </c>
      <c r="AG45" s="68">
        <f t="shared" si="43"/>
        <v>0.90731609790000001</v>
      </c>
      <c r="AH45" s="68">
        <f t="shared" si="44"/>
        <v>0.27219482937</v>
      </c>
      <c r="AI45" s="68">
        <f t="shared" si="45"/>
        <v>1.0585354475500002</v>
      </c>
      <c r="AJ45" s="68">
        <f t="shared" si="46"/>
        <v>1.8146321958</v>
      </c>
      <c r="AK45" s="68">
        <f t="shared" si="47"/>
        <v>0.54438965874</v>
      </c>
    </row>
    <row r="46" spans="7:37" x14ac:dyDescent="0.25">
      <c r="G46" s="64">
        <v>3</v>
      </c>
      <c r="H46" s="64">
        <v>6</v>
      </c>
      <c r="I46" s="64">
        <v>3</v>
      </c>
      <c r="J46" s="25">
        <f t="shared" si="28"/>
        <v>12</v>
      </c>
      <c r="K46" s="68">
        <f t="shared" si="29"/>
        <v>26.900401264318859</v>
      </c>
      <c r="L46" s="70">
        <f t="shared" si="30"/>
        <v>14.665367943688494</v>
      </c>
      <c r="M46" s="68">
        <f t="shared" si="31"/>
        <v>6.5420739860000001</v>
      </c>
      <c r="N46" s="68">
        <f t="shared" si="32"/>
        <v>0.54517283216666668</v>
      </c>
      <c r="O46" s="68">
        <f t="shared" si="33"/>
        <v>6.5420739860000001</v>
      </c>
      <c r="P46" s="68">
        <f t="shared" si="34"/>
        <v>0.54517283216666668</v>
      </c>
      <c r="Q46" s="68">
        <f t="shared" si="35"/>
        <v>1.4</v>
      </c>
      <c r="R46" s="68">
        <f t="shared" si="36"/>
        <v>2</v>
      </c>
      <c r="S46" s="68">
        <f t="shared" si="37"/>
        <v>0.6</v>
      </c>
      <c r="T46" s="70">
        <f t="shared" si="48"/>
        <v>1.6355184965</v>
      </c>
      <c r="U46" s="80">
        <f t="shared" si="49"/>
        <v>2.2897258950999997</v>
      </c>
      <c r="V46" s="80">
        <f t="shared" si="50"/>
        <v>3.2710369930000001</v>
      </c>
      <c r="W46" s="80">
        <f t="shared" si="51"/>
        <v>0.98131109789999993</v>
      </c>
      <c r="X46" s="71">
        <f t="shared" si="52"/>
        <v>6.5420739859999992</v>
      </c>
      <c r="Y46" s="71">
        <f t="shared" si="53"/>
        <v>0.88317998810999998</v>
      </c>
      <c r="Z46" s="71">
        <f t="shared" si="54"/>
        <v>1.9626221957999999</v>
      </c>
      <c r="AA46" s="71">
        <f t="shared" si="55"/>
        <v>3.6962718020900001</v>
      </c>
      <c r="AB46" s="71">
        <f t="shared" si="38"/>
        <v>6.5420739860000001</v>
      </c>
      <c r="AC46" s="68">
        <f t="shared" si="39"/>
        <v>0.45794517901999998</v>
      </c>
      <c r="AD46" s="68">
        <f t="shared" si="40"/>
        <v>0.32710369930000005</v>
      </c>
      <c r="AE46" s="68">
        <f t="shared" si="41"/>
        <v>9.8131109790000004E-2</v>
      </c>
      <c r="AF46" s="68">
        <f t="shared" si="42"/>
        <v>0.68691776852999986</v>
      </c>
      <c r="AG46" s="68">
        <f t="shared" si="43"/>
        <v>0.98131109789999993</v>
      </c>
      <c r="AH46" s="68">
        <f t="shared" si="44"/>
        <v>0.29439332936999996</v>
      </c>
      <c r="AI46" s="68">
        <f t="shared" si="45"/>
        <v>1.1448629475499998</v>
      </c>
      <c r="AJ46" s="68">
        <f t="shared" si="46"/>
        <v>1.9626221957999999</v>
      </c>
      <c r="AK46" s="68">
        <f t="shared" si="47"/>
        <v>0.58878665873999991</v>
      </c>
    </row>
    <row r="47" spans="7:37" x14ac:dyDescent="0.25">
      <c r="G47" s="64">
        <v>3.25</v>
      </c>
      <c r="H47" s="64">
        <v>6.5</v>
      </c>
      <c r="I47" s="64">
        <v>3.25</v>
      </c>
      <c r="J47" s="25">
        <f t="shared" si="28"/>
        <v>13</v>
      </c>
      <c r="K47" s="68">
        <f t="shared" si="29"/>
        <v>29.142101369678766</v>
      </c>
      <c r="L47" s="70">
        <f t="shared" si="30"/>
        <v>15.771198605662539</v>
      </c>
      <c r="M47" s="68">
        <f t="shared" si="31"/>
        <v>7.0353739860000015</v>
      </c>
      <c r="N47" s="68">
        <f t="shared" si="32"/>
        <v>0.54118261430769243</v>
      </c>
      <c r="O47" s="68">
        <f t="shared" si="33"/>
        <v>7.0353739860000015</v>
      </c>
      <c r="P47" s="68">
        <f t="shared" si="34"/>
        <v>0.54118261430769243</v>
      </c>
      <c r="Q47" s="68">
        <f t="shared" si="35"/>
        <v>1.5166666666666666</v>
      </c>
      <c r="R47" s="68">
        <f t="shared" si="36"/>
        <v>2.1666666666666665</v>
      </c>
      <c r="S47" s="68">
        <f t="shared" si="37"/>
        <v>0.64999999999999991</v>
      </c>
      <c r="T47" s="70">
        <f t="shared" si="48"/>
        <v>1.6235478429230774</v>
      </c>
      <c r="U47" s="80">
        <f t="shared" si="49"/>
        <v>2.4623808951000008</v>
      </c>
      <c r="V47" s="80">
        <f t="shared" si="50"/>
        <v>3.5176869930000008</v>
      </c>
      <c r="W47" s="80">
        <f t="shared" si="51"/>
        <v>1.0553060979000002</v>
      </c>
      <c r="X47" s="71">
        <f t="shared" si="52"/>
        <v>7.0353739860000015</v>
      </c>
      <c r="Y47" s="71">
        <f t="shared" si="53"/>
        <v>0.94977548811000034</v>
      </c>
      <c r="Z47" s="71">
        <f t="shared" si="54"/>
        <v>2.1106121958000004</v>
      </c>
      <c r="AA47" s="71">
        <f t="shared" si="55"/>
        <v>3.9749863020900009</v>
      </c>
      <c r="AB47" s="71">
        <f t="shared" si="38"/>
        <v>7.0353739860000015</v>
      </c>
      <c r="AC47" s="68">
        <f t="shared" si="39"/>
        <v>0.49247617902000018</v>
      </c>
      <c r="AD47" s="68">
        <f t="shared" si="40"/>
        <v>0.3517686993000001</v>
      </c>
      <c r="AE47" s="68">
        <f t="shared" si="41"/>
        <v>0.10553060979000002</v>
      </c>
      <c r="AF47" s="68">
        <f t="shared" si="42"/>
        <v>0.73871426853000022</v>
      </c>
      <c r="AG47" s="68">
        <f t="shared" si="43"/>
        <v>1.0553060979000002</v>
      </c>
      <c r="AH47" s="68">
        <f t="shared" si="44"/>
        <v>0.31659182937000002</v>
      </c>
      <c r="AI47" s="68">
        <f t="shared" si="45"/>
        <v>1.2311904475500004</v>
      </c>
      <c r="AJ47" s="68">
        <f t="shared" si="46"/>
        <v>2.1106121958000004</v>
      </c>
      <c r="AK47" s="68">
        <f t="shared" si="47"/>
        <v>0.63318365874000004</v>
      </c>
    </row>
    <row r="48" spans="7:37" x14ac:dyDescent="0.25">
      <c r="G48" s="64">
        <v>3.5</v>
      </c>
      <c r="H48" s="64">
        <v>7</v>
      </c>
      <c r="I48" s="64">
        <v>3.5</v>
      </c>
      <c r="J48" s="25">
        <f t="shared" si="28"/>
        <v>14</v>
      </c>
      <c r="K48" s="68">
        <f t="shared" si="29"/>
        <v>31.38380147503867</v>
      </c>
      <c r="L48" s="70">
        <f t="shared" si="30"/>
        <v>16.877029267636576</v>
      </c>
      <c r="M48" s="68">
        <f t="shared" si="31"/>
        <v>7.5286739860000003</v>
      </c>
      <c r="N48" s="68">
        <f t="shared" si="32"/>
        <v>0.53776242757142856</v>
      </c>
      <c r="O48" s="68">
        <f t="shared" si="33"/>
        <v>7.5286739860000003</v>
      </c>
      <c r="P48" s="68">
        <f t="shared" si="34"/>
        <v>0.53776242757142856</v>
      </c>
      <c r="Q48" s="68">
        <f t="shared" si="35"/>
        <v>1.6333333333333331</v>
      </c>
      <c r="R48" s="68">
        <f t="shared" si="36"/>
        <v>2.333333333333333</v>
      </c>
      <c r="S48" s="68">
        <f t="shared" si="37"/>
        <v>0.7</v>
      </c>
      <c r="T48" s="70">
        <f t="shared" si="48"/>
        <v>1.6132872827142859</v>
      </c>
      <c r="U48" s="80">
        <f t="shared" si="49"/>
        <v>2.6350358950999997</v>
      </c>
      <c r="V48" s="80">
        <f t="shared" si="50"/>
        <v>3.7643369930000001</v>
      </c>
      <c r="W48" s="80">
        <f t="shared" si="51"/>
        <v>1.1293010979</v>
      </c>
      <c r="X48" s="71">
        <f t="shared" si="52"/>
        <v>7.5286739860000003</v>
      </c>
      <c r="Y48" s="71">
        <f t="shared" si="53"/>
        <v>1.01637098811</v>
      </c>
      <c r="Z48" s="71">
        <f t="shared" si="54"/>
        <v>2.2586021958</v>
      </c>
      <c r="AA48" s="71">
        <f t="shared" si="55"/>
        <v>4.25370080209</v>
      </c>
      <c r="AB48" s="71">
        <f t="shared" si="38"/>
        <v>7.5286739860000003</v>
      </c>
      <c r="AC48" s="68">
        <f t="shared" si="39"/>
        <v>0.52700717901999994</v>
      </c>
      <c r="AD48" s="68">
        <f t="shared" si="40"/>
        <v>0.37643369930000004</v>
      </c>
      <c r="AE48" s="68">
        <f t="shared" si="41"/>
        <v>0.11293010979000001</v>
      </c>
      <c r="AF48" s="68">
        <f t="shared" si="42"/>
        <v>0.79051076852999991</v>
      </c>
      <c r="AG48" s="68">
        <f t="shared" si="43"/>
        <v>1.1293010979</v>
      </c>
      <c r="AH48" s="68">
        <f t="shared" si="44"/>
        <v>0.33879032936999998</v>
      </c>
      <c r="AI48" s="68">
        <f t="shared" si="45"/>
        <v>1.3175179475499998</v>
      </c>
      <c r="AJ48" s="68">
        <f t="shared" si="46"/>
        <v>2.2586021958</v>
      </c>
      <c r="AK48" s="68">
        <f t="shared" si="47"/>
        <v>0.67758065873999995</v>
      </c>
    </row>
    <row r="49" spans="6:37" x14ac:dyDescent="0.25">
      <c r="G49" s="64">
        <v>3.75</v>
      </c>
      <c r="H49" s="64">
        <v>7.5</v>
      </c>
      <c r="I49" s="64">
        <v>3.75</v>
      </c>
      <c r="J49" s="25">
        <f t="shared" si="28"/>
        <v>15</v>
      </c>
      <c r="K49" s="68">
        <f t="shared" si="29"/>
        <v>33.625501580398577</v>
      </c>
      <c r="L49" s="70">
        <f t="shared" si="30"/>
        <v>17.982859929610616</v>
      </c>
      <c r="M49" s="68">
        <f t="shared" si="31"/>
        <v>8.021973985999999</v>
      </c>
      <c r="N49" s="68">
        <f t="shared" si="32"/>
        <v>0.53479826573333322</v>
      </c>
      <c r="O49" s="68">
        <f t="shared" si="33"/>
        <v>8.021973985999999</v>
      </c>
      <c r="P49" s="68">
        <f t="shared" si="34"/>
        <v>0.53479826573333322</v>
      </c>
      <c r="Q49" s="68">
        <f t="shared" si="35"/>
        <v>1.7499999999999998</v>
      </c>
      <c r="R49" s="68">
        <f t="shared" si="36"/>
        <v>2.5</v>
      </c>
      <c r="S49" s="68">
        <f t="shared" si="37"/>
        <v>0.74999999999999989</v>
      </c>
      <c r="T49" s="70">
        <f t="shared" si="48"/>
        <v>1.6043947971999999</v>
      </c>
      <c r="U49" s="80">
        <f t="shared" si="49"/>
        <v>2.8076908950999995</v>
      </c>
      <c r="V49" s="80">
        <f t="shared" si="50"/>
        <v>4.0109869929999995</v>
      </c>
      <c r="W49" s="80">
        <f t="shared" si="51"/>
        <v>1.2032960978999998</v>
      </c>
      <c r="X49" s="71">
        <f t="shared" si="52"/>
        <v>8.021973985999999</v>
      </c>
      <c r="Y49" s="71">
        <f t="shared" si="53"/>
        <v>1.0829664881099998</v>
      </c>
      <c r="Z49" s="71">
        <f t="shared" si="54"/>
        <v>2.4065921957999996</v>
      </c>
      <c r="AA49" s="71">
        <f t="shared" si="55"/>
        <v>4.5324153020899995</v>
      </c>
      <c r="AB49" s="71">
        <f t="shared" si="38"/>
        <v>8.021973985999999</v>
      </c>
      <c r="AC49" s="68">
        <f t="shared" si="39"/>
        <v>0.56153817901999992</v>
      </c>
      <c r="AD49" s="68">
        <f t="shared" si="40"/>
        <v>0.40109869929999997</v>
      </c>
      <c r="AE49" s="68">
        <f t="shared" si="41"/>
        <v>0.12032960978999999</v>
      </c>
      <c r="AF49" s="68">
        <f t="shared" si="42"/>
        <v>0.84230726852999982</v>
      </c>
      <c r="AG49" s="68">
        <f t="shared" si="43"/>
        <v>1.2032960978999998</v>
      </c>
      <c r="AH49" s="68">
        <f t="shared" si="44"/>
        <v>0.36098882936999993</v>
      </c>
      <c r="AI49" s="68">
        <f t="shared" si="45"/>
        <v>1.4038454475499997</v>
      </c>
      <c r="AJ49" s="68">
        <f t="shared" si="46"/>
        <v>2.4065921957999996</v>
      </c>
      <c r="AK49" s="68">
        <f t="shared" si="47"/>
        <v>0.72197765873999986</v>
      </c>
    </row>
    <row r="50" spans="6:37" x14ac:dyDescent="0.25">
      <c r="G50" s="64">
        <v>4</v>
      </c>
      <c r="H50" s="64">
        <v>8</v>
      </c>
      <c r="I50" s="64">
        <v>4</v>
      </c>
      <c r="J50" s="25">
        <f t="shared" si="28"/>
        <v>16</v>
      </c>
      <c r="K50" s="68">
        <f t="shared" si="29"/>
        <v>35.867201685758481</v>
      </c>
      <c r="L50" s="70">
        <f t="shared" si="30"/>
        <v>19.088690591584658</v>
      </c>
      <c r="M50" s="68">
        <f t="shared" si="31"/>
        <v>8.5152739860000004</v>
      </c>
      <c r="N50" s="68">
        <f t="shared" si="32"/>
        <v>0.53220462412500003</v>
      </c>
      <c r="O50" s="68">
        <f t="shared" si="33"/>
        <v>8.5152739860000004</v>
      </c>
      <c r="P50" s="68">
        <f t="shared" si="34"/>
        <v>0.53220462412500003</v>
      </c>
      <c r="Q50" s="68">
        <f t="shared" si="35"/>
        <v>1.8666666666666665</v>
      </c>
      <c r="R50" s="68">
        <f t="shared" si="36"/>
        <v>2.6666666666666665</v>
      </c>
      <c r="S50" s="68">
        <f t="shared" si="37"/>
        <v>0.79999999999999993</v>
      </c>
      <c r="T50" s="70">
        <f t="shared" si="48"/>
        <v>1.5966138723750001</v>
      </c>
      <c r="U50" s="80">
        <f t="shared" si="49"/>
        <v>2.9803458950999997</v>
      </c>
      <c r="V50" s="80">
        <f t="shared" si="50"/>
        <v>4.2576369930000002</v>
      </c>
      <c r="W50" s="80">
        <f t="shared" si="51"/>
        <v>1.2772910979000001</v>
      </c>
      <c r="X50" s="71">
        <f t="shared" si="52"/>
        <v>8.5152739860000004</v>
      </c>
      <c r="Y50" s="71">
        <f t="shared" si="53"/>
        <v>1.1495619881100001</v>
      </c>
      <c r="Z50" s="71">
        <f t="shared" si="54"/>
        <v>2.5545821958000001</v>
      </c>
      <c r="AA50" s="71">
        <f t="shared" si="55"/>
        <v>4.81112980209</v>
      </c>
      <c r="AB50" s="71">
        <f t="shared" si="38"/>
        <v>8.5152739860000004</v>
      </c>
      <c r="AC50" s="68">
        <f t="shared" si="39"/>
        <v>0.59606917902000001</v>
      </c>
      <c r="AD50" s="68">
        <f t="shared" si="40"/>
        <v>0.42576369930000002</v>
      </c>
      <c r="AE50" s="68">
        <f t="shared" si="41"/>
        <v>0.12772910979000002</v>
      </c>
      <c r="AF50" s="68">
        <f t="shared" si="42"/>
        <v>0.89410376852999984</v>
      </c>
      <c r="AG50" s="68">
        <f t="shared" si="43"/>
        <v>1.2772910979000001</v>
      </c>
      <c r="AH50" s="68">
        <f t="shared" si="44"/>
        <v>0.38318732937</v>
      </c>
      <c r="AI50" s="68">
        <f t="shared" si="45"/>
        <v>1.4901729475499998</v>
      </c>
      <c r="AJ50" s="68">
        <f t="shared" si="46"/>
        <v>2.5545821958000001</v>
      </c>
      <c r="AK50" s="68">
        <f t="shared" si="47"/>
        <v>0.76637465873999999</v>
      </c>
    </row>
    <row r="51" spans="6:37" x14ac:dyDescent="0.25">
      <c r="G51" s="64">
        <v>4.25</v>
      </c>
      <c r="H51" s="64">
        <v>8.5</v>
      </c>
      <c r="I51" s="64">
        <v>4.25</v>
      </c>
      <c r="J51" s="25">
        <f t="shared" si="28"/>
        <v>17</v>
      </c>
      <c r="K51" s="68">
        <f t="shared" si="29"/>
        <v>38.108901791118384</v>
      </c>
      <c r="L51" s="70">
        <f t="shared" si="30"/>
        <v>20.194521253558698</v>
      </c>
      <c r="M51" s="68">
        <f t="shared" si="31"/>
        <v>9.0085739859999983</v>
      </c>
      <c r="N51" s="68">
        <f t="shared" si="32"/>
        <v>0.52991611682352935</v>
      </c>
      <c r="O51" s="68">
        <f t="shared" si="33"/>
        <v>9.0085739859999983</v>
      </c>
      <c r="P51" s="68">
        <f t="shared" si="34"/>
        <v>0.52991611682352935</v>
      </c>
      <c r="Q51" s="68">
        <f t="shared" si="35"/>
        <v>1.9833333333333332</v>
      </c>
      <c r="R51" s="68">
        <f t="shared" si="36"/>
        <v>2.833333333333333</v>
      </c>
      <c r="S51" s="68">
        <f t="shared" si="37"/>
        <v>0.85</v>
      </c>
      <c r="T51" s="70">
        <f t="shared" si="48"/>
        <v>1.589748350470588</v>
      </c>
      <c r="U51" s="80">
        <f t="shared" si="49"/>
        <v>3.1530008950999995</v>
      </c>
      <c r="V51" s="80">
        <f t="shared" si="50"/>
        <v>4.5042869929999991</v>
      </c>
      <c r="W51" s="80">
        <f t="shared" si="51"/>
        <v>1.3512860978999999</v>
      </c>
      <c r="X51" s="71">
        <f t="shared" si="52"/>
        <v>9.0085739859999983</v>
      </c>
      <c r="Y51" s="71">
        <f t="shared" si="53"/>
        <v>1.2161574881099999</v>
      </c>
      <c r="Z51" s="71">
        <f t="shared" si="54"/>
        <v>2.7025721957999993</v>
      </c>
      <c r="AA51" s="71">
        <f t="shared" si="55"/>
        <v>5.0898443020899995</v>
      </c>
      <c r="AB51" s="71">
        <f t="shared" si="38"/>
        <v>9.0085739859999983</v>
      </c>
      <c r="AC51" s="68">
        <f t="shared" si="39"/>
        <v>0.63060017901999998</v>
      </c>
      <c r="AD51" s="68">
        <f t="shared" si="40"/>
        <v>0.45042869929999996</v>
      </c>
      <c r="AE51" s="68">
        <f t="shared" si="41"/>
        <v>0.13512860978999999</v>
      </c>
      <c r="AF51" s="68">
        <f t="shared" si="42"/>
        <v>0.94590026852999975</v>
      </c>
      <c r="AG51" s="68">
        <f t="shared" si="43"/>
        <v>1.3512860978999996</v>
      </c>
      <c r="AH51" s="68">
        <f t="shared" si="44"/>
        <v>0.40538582936999995</v>
      </c>
      <c r="AI51" s="68">
        <f t="shared" si="45"/>
        <v>1.5765004475499997</v>
      </c>
      <c r="AJ51" s="68">
        <f t="shared" si="46"/>
        <v>2.7025721957999993</v>
      </c>
      <c r="AK51" s="68">
        <f t="shared" si="47"/>
        <v>0.8107716587399999</v>
      </c>
    </row>
    <row r="52" spans="6:37" x14ac:dyDescent="0.25">
      <c r="G52" s="64">
        <v>4.5</v>
      </c>
      <c r="H52" s="64">
        <v>9</v>
      </c>
      <c r="I52" s="64">
        <v>4.5</v>
      </c>
      <c r="J52" s="25">
        <f t="shared" si="28"/>
        <v>18</v>
      </c>
      <c r="K52" s="68">
        <f t="shared" si="29"/>
        <v>40.350601896478288</v>
      </c>
      <c r="L52" s="70">
        <f t="shared" si="30"/>
        <v>21.30035191553274</v>
      </c>
      <c r="M52" s="68">
        <f t="shared" si="31"/>
        <v>9.5018739859999997</v>
      </c>
      <c r="N52" s="68">
        <f t="shared" si="32"/>
        <v>0.52788188811111114</v>
      </c>
      <c r="O52" s="68">
        <f t="shared" si="33"/>
        <v>9.5018739859999997</v>
      </c>
      <c r="P52" s="68">
        <f t="shared" si="34"/>
        <v>0.52788188811111114</v>
      </c>
      <c r="Q52" s="68">
        <f t="shared" si="35"/>
        <v>2.0999999999999996</v>
      </c>
      <c r="R52" s="68">
        <f t="shared" si="36"/>
        <v>3</v>
      </c>
      <c r="S52" s="68">
        <f t="shared" si="37"/>
        <v>0.89999999999999991</v>
      </c>
      <c r="T52" s="70">
        <f t="shared" si="48"/>
        <v>1.5836456643333332</v>
      </c>
      <c r="U52" s="80">
        <f t="shared" si="49"/>
        <v>3.3256558950999993</v>
      </c>
      <c r="V52" s="80">
        <f t="shared" si="50"/>
        <v>4.7509369929999998</v>
      </c>
      <c r="W52" s="80">
        <f t="shared" si="51"/>
        <v>1.4252810978999997</v>
      </c>
      <c r="X52" s="71">
        <f t="shared" si="52"/>
        <v>9.5018739859999979</v>
      </c>
      <c r="Y52" s="71">
        <f t="shared" si="53"/>
        <v>1.2827529881099997</v>
      </c>
      <c r="Z52" s="71">
        <f t="shared" si="54"/>
        <v>2.8505621957999994</v>
      </c>
      <c r="AA52" s="71">
        <f t="shared" si="55"/>
        <v>5.3685588020899999</v>
      </c>
      <c r="AB52" s="71">
        <f t="shared" si="38"/>
        <v>9.5018739859999997</v>
      </c>
      <c r="AC52" s="68">
        <f t="shared" si="39"/>
        <v>0.66513117901999985</v>
      </c>
      <c r="AD52" s="68">
        <f t="shared" si="40"/>
        <v>0.47509369930000001</v>
      </c>
      <c r="AE52" s="68">
        <f t="shared" si="41"/>
        <v>0.14252810978999997</v>
      </c>
      <c r="AF52" s="68">
        <f t="shared" si="42"/>
        <v>0.99769676852999978</v>
      </c>
      <c r="AG52" s="68">
        <f t="shared" si="43"/>
        <v>1.4252810978999999</v>
      </c>
      <c r="AH52" s="68">
        <f t="shared" si="44"/>
        <v>0.4275843293699999</v>
      </c>
      <c r="AI52" s="68">
        <f t="shared" si="45"/>
        <v>1.6628279475499996</v>
      </c>
      <c r="AJ52" s="68">
        <f t="shared" si="46"/>
        <v>2.8505621957999998</v>
      </c>
      <c r="AK52" s="68">
        <f t="shared" si="47"/>
        <v>0.85516865873999981</v>
      </c>
    </row>
    <row r="53" spans="6:37" x14ac:dyDescent="0.25">
      <c r="G53" s="64">
        <v>4.75</v>
      </c>
      <c r="H53" s="64">
        <v>9.5</v>
      </c>
      <c r="I53" s="64">
        <v>4.75</v>
      </c>
      <c r="J53" s="25">
        <f t="shared" si="28"/>
        <v>19</v>
      </c>
      <c r="K53" s="68">
        <f t="shared" si="29"/>
        <v>42.592302001838192</v>
      </c>
      <c r="L53" s="70">
        <f t="shared" si="30"/>
        <v>22.40618257750678</v>
      </c>
      <c r="M53" s="68">
        <f t="shared" si="31"/>
        <v>9.9951739859999993</v>
      </c>
      <c r="N53" s="68">
        <f t="shared" si="32"/>
        <v>0.52606178873684206</v>
      </c>
      <c r="O53" s="68">
        <f t="shared" si="33"/>
        <v>9.9951739859999993</v>
      </c>
      <c r="P53" s="68">
        <f t="shared" si="34"/>
        <v>0.52606178873684206</v>
      </c>
      <c r="Q53" s="68">
        <f t="shared" si="35"/>
        <v>2.2166666666666663</v>
      </c>
      <c r="R53" s="68">
        <f t="shared" si="36"/>
        <v>3.1666666666666665</v>
      </c>
      <c r="S53" s="68">
        <f t="shared" si="37"/>
        <v>0.95</v>
      </c>
      <c r="T53" s="70">
        <f t="shared" si="48"/>
        <v>1.5781853662105263</v>
      </c>
      <c r="U53" s="80">
        <f t="shared" si="49"/>
        <v>3.4983108950999995</v>
      </c>
      <c r="V53" s="80">
        <f t="shared" si="50"/>
        <v>4.9975869929999996</v>
      </c>
      <c r="W53" s="80">
        <f t="shared" si="51"/>
        <v>1.4992760978999999</v>
      </c>
      <c r="X53" s="71">
        <f t="shared" si="52"/>
        <v>9.9951739859999993</v>
      </c>
      <c r="Y53" s="71">
        <f t="shared" si="53"/>
        <v>1.34934848811</v>
      </c>
      <c r="Z53" s="71">
        <f t="shared" si="54"/>
        <v>2.9985521957999999</v>
      </c>
      <c r="AA53" s="71">
        <f t="shared" si="55"/>
        <v>5.6472733020899994</v>
      </c>
      <c r="AB53" s="71">
        <f t="shared" si="38"/>
        <v>9.9951739859999993</v>
      </c>
      <c r="AC53" s="68">
        <f t="shared" si="39"/>
        <v>0.69966217901999994</v>
      </c>
      <c r="AD53" s="68">
        <f t="shared" si="40"/>
        <v>0.4997586993</v>
      </c>
      <c r="AE53" s="68">
        <f t="shared" si="41"/>
        <v>0.14992760979</v>
      </c>
      <c r="AF53" s="68">
        <f t="shared" si="42"/>
        <v>1.0494932685299998</v>
      </c>
      <c r="AG53" s="68">
        <f t="shared" si="43"/>
        <v>1.4992760978999999</v>
      </c>
      <c r="AH53" s="68">
        <f t="shared" si="44"/>
        <v>0.44978282936999997</v>
      </c>
      <c r="AI53" s="68">
        <f t="shared" si="45"/>
        <v>1.7491554475499997</v>
      </c>
      <c r="AJ53" s="68">
        <f t="shared" si="46"/>
        <v>2.9985521957999999</v>
      </c>
      <c r="AK53" s="68">
        <f t="shared" si="47"/>
        <v>0.89956565873999994</v>
      </c>
    </row>
    <row r="54" spans="6:37" x14ac:dyDescent="0.25">
      <c r="G54" s="48">
        <v>5</v>
      </c>
      <c r="H54" s="48">
        <v>10</v>
      </c>
      <c r="I54" s="48">
        <v>5</v>
      </c>
      <c r="J54" s="51">
        <f t="shared" si="28"/>
        <v>20</v>
      </c>
      <c r="K54" s="50">
        <f t="shared" si="29"/>
        <v>44.834002107198103</v>
      </c>
      <c r="L54" s="82">
        <f t="shared" si="30"/>
        <v>23.512013239480822</v>
      </c>
      <c r="M54" s="50">
        <f t="shared" si="31"/>
        <v>10.488473985999999</v>
      </c>
      <c r="N54" s="50">
        <f t="shared" si="32"/>
        <v>0.52442369929999999</v>
      </c>
      <c r="O54" s="50">
        <f t="shared" si="33"/>
        <v>10.488473985999999</v>
      </c>
      <c r="P54" s="50">
        <f t="shared" si="34"/>
        <v>0.52442369929999999</v>
      </c>
      <c r="Q54" s="50">
        <f t="shared" si="35"/>
        <v>2.333333333333333</v>
      </c>
      <c r="R54" s="50">
        <f t="shared" si="36"/>
        <v>3.333333333333333</v>
      </c>
      <c r="S54" s="50">
        <f t="shared" si="37"/>
        <v>0.99999999999999989</v>
      </c>
      <c r="T54" s="82">
        <f t="shared" si="48"/>
        <v>1.5732710979</v>
      </c>
      <c r="U54" s="49">
        <f t="shared" si="49"/>
        <v>3.6709658950999993</v>
      </c>
      <c r="V54" s="49">
        <f t="shared" si="50"/>
        <v>5.2442369929999995</v>
      </c>
      <c r="W54" s="49">
        <f t="shared" si="51"/>
        <v>1.5732710978999997</v>
      </c>
      <c r="X54" s="49">
        <f t="shared" si="52"/>
        <v>10.488473985999997</v>
      </c>
      <c r="Y54" s="49">
        <f t="shared" si="53"/>
        <v>1.4159439881099998</v>
      </c>
      <c r="Z54" s="49">
        <f t="shared" si="54"/>
        <v>3.1465421957999995</v>
      </c>
      <c r="AA54" s="49">
        <f t="shared" si="55"/>
        <v>5.925987802089999</v>
      </c>
      <c r="AB54" s="49">
        <f t="shared" si="38"/>
        <v>10.488473985999999</v>
      </c>
      <c r="AC54" s="50">
        <f t="shared" si="39"/>
        <v>0.73419317901999992</v>
      </c>
      <c r="AD54" s="50">
        <f t="shared" si="40"/>
        <v>0.52442369929999999</v>
      </c>
      <c r="AE54" s="50">
        <f t="shared" si="41"/>
        <v>0.15732710978999997</v>
      </c>
      <c r="AF54" s="50">
        <f t="shared" si="42"/>
        <v>1.1012897685299998</v>
      </c>
      <c r="AG54" s="50">
        <f t="shared" si="43"/>
        <v>1.5732710978999997</v>
      </c>
      <c r="AH54" s="50">
        <f t="shared" si="44"/>
        <v>0.47198132936999992</v>
      </c>
      <c r="AI54" s="50">
        <f t="shared" si="45"/>
        <v>1.8354829475499996</v>
      </c>
      <c r="AJ54" s="50">
        <f t="shared" si="46"/>
        <v>3.1465421957999995</v>
      </c>
      <c r="AK54" s="50">
        <f t="shared" si="47"/>
        <v>0.94396265873999985</v>
      </c>
    </row>
    <row r="56" spans="6:37" x14ac:dyDescent="0.25">
      <c r="F56"/>
      <c r="G56" t="s">
        <v>346</v>
      </c>
      <c r="H56"/>
      <c r="I56"/>
      <c r="J56"/>
      <c r="K56"/>
      <c r="L56"/>
      <c r="M56"/>
      <c r="N56"/>
      <c r="O56"/>
      <c r="P56"/>
    </row>
    <row r="57" spans="6:37" x14ac:dyDescent="0.25">
      <c r="F57" t="s">
        <v>324</v>
      </c>
      <c r="G57" t="s">
        <v>176</v>
      </c>
      <c r="H57" t="s">
        <v>216</v>
      </c>
      <c r="I57" t="s">
        <v>231</v>
      </c>
      <c r="J57" t="s">
        <v>325</v>
      </c>
      <c r="K57" t="s">
        <v>326</v>
      </c>
      <c r="L57" t="s">
        <v>327</v>
      </c>
      <c r="M57" t="s">
        <v>328</v>
      </c>
      <c r="N57" t="s">
        <v>329</v>
      </c>
      <c r="O57" t="s">
        <v>333</v>
      </c>
      <c r="P57" t="s">
        <v>334</v>
      </c>
      <c r="Q57" s="25" t="s">
        <v>335</v>
      </c>
      <c r="R57" s="25" t="s">
        <v>339</v>
      </c>
      <c r="S57" s="25" t="s">
        <v>336</v>
      </c>
      <c r="T57" s="25" t="s">
        <v>337</v>
      </c>
      <c r="U57" s="25" t="s">
        <v>338</v>
      </c>
      <c r="V57" s="25" t="s">
        <v>340</v>
      </c>
      <c r="W57" s="25" t="s">
        <v>341</v>
      </c>
      <c r="X57" s="25" t="s">
        <v>342</v>
      </c>
    </row>
    <row r="58" spans="6:37" x14ac:dyDescent="0.25">
      <c r="F58">
        <f>FineWood!E3*3</f>
        <v>0</v>
      </c>
      <c r="G58">
        <f>J6</f>
        <v>0</v>
      </c>
      <c r="H58">
        <f>J33</f>
        <v>0</v>
      </c>
      <c r="I58">
        <f>SUM(F58:H58)</f>
        <v>0</v>
      </c>
      <c r="J58" s="3">
        <f>FineWood!V3</f>
        <v>0</v>
      </c>
      <c r="K58" s="4">
        <f>FineWood!S3</f>
        <v>0</v>
      </c>
      <c r="L58" s="4">
        <f>FineWood!T3</f>
        <v>0</v>
      </c>
      <c r="M58" s="4">
        <f>FineWood!U3</f>
        <v>0</v>
      </c>
      <c r="N58" s="3">
        <f>O6</f>
        <v>0</v>
      </c>
      <c r="O58" s="3">
        <f>Y6</f>
        <v>0</v>
      </c>
      <c r="P58" s="3">
        <f t="shared" ref="P58:Q58" si="56">Z6</f>
        <v>0</v>
      </c>
      <c r="Q58" s="3">
        <f t="shared" si="56"/>
        <v>0</v>
      </c>
      <c r="R58" s="68">
        <f>O33</f>
        <v>0</v>
      </c>
      <c r="S58" s="68">
        <f>Y33</f>
        <v>0</v>
      </c>
      <c r="T58" s="68">
        <f t="shared" ref="T58:U58" si="57">Z33</f>
        <v>0</v>
      </c>
      <c r="U58" s="68">
        <f t="shared" si="57"/>
        <v>0</v>
      </c>
      <c r="V58" s="68">
        <f>SUM(K58,O58,S58)</f>
        <v>0</v>
      </c>
      <c r="W58" s="68">
        <f>SUM(L58,P58,T58)</f>
        <v>0</v>
      </c>
      <c r="X58" s="68">
        <f>SUM(M58,Q58,U58)</f>
        <v>0</v>
      </c>
    </row>
    <row r="59" spans="6:37" x14ac:dyDescent="0.25">
      <c r="F59">
        <f>FineWood!E4*3</f>
        <v>0</v>
      </c>
      <c r="G59">
        <f t="shared" ref="G59:G79" si="58">J7</f>
        <v>0.5</v>
      </c>
      <c r="H59">
        <f t="shared" ref="H59:H79" si="59">J34</f>
        <v>0.5</v>
      </c>
      <c r="I59">
        <f t="shared" ref="I59:I79" si="60">SUM(F59:H59)</f>
        <v>1</v>
      </c>
      <c r="J59" s="3">
        <f>FineWood!V4</f>
        <v>0</v>
      </c>
      <c r="K59" s="4">
        <f>FineWood!S4</f>
        <v>0</v>
      </c>
      <c r="L59" s="4">
        <f>FineWood!T4</f>
        <v>0</v>
      </c>
      <c r="M59" s="4">
        <f>FineWood!U4</f>
        <v>0</v>
      </c>
      <c r="N59" s="3">
        <f t="shared" ref="N59:N79" si="61">O7</f>
        <v>0.5</v>
      </c>
      <c r="O59" s="3">
        <f t="shared" ref="O59:O79" si="62">Y7</f>
        <v>0.22307692307692306</v>
      </c>
      <c r="P59" s="3">
        <f t="shared" ref="P59:P79" si="63">Z7</f>
        <v>0.18076923076923074</v>
      </c>
      <c r="Q59" s="3">
        <f t="shared" ref="Q59:Q79" si="64">AA7</f>
        <v>9.6153846153846145E-2</v>
      </c>
      <c r="R59" s="68">
        <f t="shared" ref="R59:R79" si="65">O34</f>
        <v>0.5</v>
      </c>
      <c r="S59" s="68">
        <f t="shared" ref="S59:S79" si="66">Y34</f>
        <v>6.7500000000000004E-2</v>
      </c>
      <c r="T59" s="68">
        <f t="shared" ref="T59:T79" si="67">Z34</f>
        <v>0.15</v>
      </c>
      <c r="U59" s="68">
        <f t="shared" ref="U59:U79" si="68">AA34</f>
        <v>0.28249999999999997</v>
      </c>
      <c r="V59" s="68">
        <f t="shared" ref="V59:X79" si="69">SUM(K59,O59,S59)</f>
        <v>0.29057692307692307</v>
      </c>
      <c r="W59" s="68">
        <f t="shared" si="69"/>
        <v>0.3307692307692307</v>
      </c>
      <c r="X59" s="68">
        <f t="shared" si="69"/>
        <v>0.37865384615384612</v>
      </c>
    </row>
    <row r="60" spans="6:37" x14ac:dyDescent="0.25">
      <c r="F60">
        <f>FineWood!E5*3</f>
        <v>0</v>
      </c>
      <c r="G60">
        <f t="shared" si="58"/>
        <v>1</v>
      </c>
      <c r="H60">
        <f t="shared" si="59"/>
        <v>1</v>
      </c>
      <c r="I60">
        <f t="shared" si="60"/>
        <v>2</v>
      </c>
      <c r="J60" s="3">
        <f>FineWood!V5</f>
        <v>0</v>
      </c>
      <c r="K60" s="4">
        <f>FineWood!S5</f>
        <v>0</v>
      </c>
      <c r="L60" s="4">
        <f>FineWood!T5</f>
        <v>0</v>
      </c>
      <c r="M60" s="4">
        <f>FineWood!U5</f>
        <v>0</v>
      </c>
      <c r="N60" s="3">
        <f t="shared" si="61"/>
        <v>1</v>
      </c>
      <c r="O60" s="3">
        <f t="shared" si="62"/>
        <v>0.44615384615384612</v>
      </c>
      <c r="P60" s="3">
        <f t="shared" si="63"/>
        <v>0.36153846153846148</v>
      </c>
      <c r="Q60" s="3">
        <f t="shared" si="64"/>
        <v>0.19230769230769229</v>
      </c>
      <c r="R60" s="68">
        <f t="shared" si="65"/>
        <v>1</v>
      </c>
      <c r="S60" s="68">
        <f t="shared" si="66"/>
        <v>0.13500000000000001</v>
      </c>
      <c r="T60" s="68">
        <f t="shared" si="67"/>
        <v>0.3</v>
      </c>
      <c r="U60" s="68">
        <f t="shared" si="68"/>
        <v>0.56499999999999995</v>
      </c>
      <c r="V60" s="68">
        <f t="shared" si="69"/>
        <v>0.58115384615384613</v>
      </c>
      <c r="W60" s="68">
        <f t="shared" si="69"/>
        <v>0.66153846153846141</v>
      </c>
      <c r="X60" s="68">
        <f t="shared" si="69"/>
        <v>0.75730769230769224</v>
      </c>
    </row>
    <row r="61" spans="6:37" x14ac:dyDescent="0.25">
      <c r="F61">
        <f>FineWood!E6*3</f>
        <v>0</v>
      </c>
      <c r="G61">
        <f t="shared" si="58"/>
        <v>2</v>
      </c>
      <c r="H61">
        <f t="shared" si="59"/>
        <v>2</v>
      </c>
      <c r="I61">
        <f t="shared" si="60"/>
        <v>4</v>
      </c>
      <c r="J61" s="3">
        <f>FineWood!V6</f>
        <v>0</v>
      </c>
      <c r="K61" s="4">
        <f>FineWood!S6</f>
        <v>0</v>
      </c>
      <c r="L61" s="4">
        <f>FineWood!T6</f>
        <v>0</v>
      </c>
      <c r="M61" s="4">
        <f>FineWood!U6</f>
        <v>0</v>
      </c>
      <c r="N61" s="3">
        <f t="shared" si="61"/>
        <v>1.5712614549999999</v>
      </c>
      <c r="O61" s="3">
        <f t="shared" si="62"/>
        <v>0.70102434146153847</v>
      </c>
      <c r="P61" s="3">
        <f t="shared" si="63"/>
        <v>0.56807144911538465</v>
      </c>
      <c r="Q61" s="3">
        <f t="shared" si="64"/>
        <v>0.30216566442307691</v>
      </c>
      <c r="R61" s="68">
        <f t="shared" si="65"/>
        <v>1.6090739860000001</v>
      </c>
      <c r="S61" s="68">
        <f t="shared" si="66"/>
        <v>0.21722498811000002</v>
      </c>
      <c r="T61" s="68">
        <f t="shared" si="67"/>
        <v>0.48272219579999998</v>
      </c>
      <c r="U61" s="68">
        <f t="shared" si="68"/>
        <v>0.90912680209000007</v>
      </c>
      <c r="V61" s="68">
        <f t="shared" si="69"/>
        <v>0.91824932957153849</v>
      </c>
      <c r="W61" s="68">
        <f t="shared" si="69"/>
        <v>1.0507936449153847</v>
      </c>
      <c r="X61" s="68">
        <f t="shared" si="69"/>
        <v>1.2112924665130769</v>
      </c>
    </row>
    <row r="62" spans="6:37" x14ac:dyDescent="0.25">
      <c r="F62">
        <f>FineWood!E7*3</f>
        <v>0</v>
      </c>
      <c r="G62">
        <f t="shared" si="58"/>
        <v>3</v>
      </c>
      <c r="H62">
        <f t="shared" si="59"/>
        <v>3</v>
      </c>
      <c r="I62">
        <f t="shared" si="60"/>
        <v>6</v>
      </c>
      <c r="J62" s="3">
        <f>FineWood!V7</f>
        <v>0</v>
      </c>
      <c r="K62" s="4">
        <f>FineWood!S7</f>
        <v>0</v>
      </c>
      <c r="L62" s="4">
        <f>FineWood!T7</f>
        <v>0</v>
      </c>
      <c r="M62" s="4">
        <f>FineWood!U7</f>
        <v>0</v>
      </c>
      <c r="N62" s="3">
        <f t="shared" si="61"/>
        <v>1.8997614549999999</v>
      </c>
      <c r="O62" s="3">
        <f t="shared" si="62"/>
        <v>0.84758587992307688</v>
      </c>
      <c r="P62" s="3">
        <f t="shared" si="63"/>
        <v>0.68683683373076931</v>
      </c>
      <c r="Q62" s="3">
        <f t="shared" si="64"/>
        <v>0.36533874134615385</v>
      </c>
      <c r="R62" s="68">
        <f t="shared" si="65"/>
        <v>2.1023739859999999</v>
      </c>
      <c r="S62" s="68">
        <f t="shared" si="66"/>
        <v>0.28382048810999999</v>
      </c>
      <c r="T62" s="68">
        <f t="shared" si="67"/>
        <v>0.63071219579999993</v>
      </c>
      <c r="U62" s="68">
        <f t="shared" si="68"/>
        <v>1.1878413020899998</v>
      </c>
      <c r="V62" s="68">
        <f t="shared" si="69"/>
        <v>1.1314063680330768</v>
      </c>
      <c r="W62" s="68">
        <f t="shared" si="69"/>
        <v>1.3175490295307692</v>
      </c>
      <c r="X62" s="68">
        <f t="shared" si="69"/>
        <v>1.5531800434361536</v>
      </c>
    </row>
    <row r="63" spans="6:37" x14ac:dyDescent="0.25">
      <c r="F63">
        <f>FineWood!E8*3</f>
        <v>0</v>
      </c>
      <c r="G63">
        <f t="shared" si="58"/>
        <v>4</v>
      </c>
      <c r="H63">
        <f t="shared" si="59"/>
        <v>4</v>
      </c>
      <c r="I63">
        <f t="shared" si="60"/>
        <v>8</v>
      </c>
      <c r="J63" s="3">
        <f>FineWood!V8</f>
        <v>0</v>
      </c>
      <c r="K63" s="4">
        <f>FineWood!S8</f>
        <v>0</v>
      </c>
      <c r="L63" s="4">
        <f>FineWood!T8</f>
        <v>0</v>
      </c>
      <c r="M63" s="4">
        <f>FineWood!U8</f>
        <v>0</v>
      </c>
      <c r="N63" s="3">
        <f t="shared" si="61"/>
        <v>2.2282614550000002</v>
      </c>
      <c r="O63" s="3">
        <f t="shared" si="62"/>
        <v>0.9941474183846154</v>
      </c>
      <c r="P63" s="3">
        <f t="shared" si="63"/>
        <v>0.80560221834615398</v>
      </c>
      <c r="Q63" s="3">
        <f t="shared" si="64"/>
        <v>0.42851181826923079</v>
      </c>
      <c r="R63" s="68">
        <f t="shared" si="65"/>
        <v>2.5956739860000004</v>
      </c>
      <c r="S63" s="68">
        <f t="shared" si="66"/>
        <v>0.35041598811000008</v>
      </c>
      <c r="T63" s="68">
        <f t="shared" si="67"/>
        <v>0.7787021958</v>
      </c>
      <c r="U63" s="68">
        <f t="shared" si="68"/>
        <v>1.4665558020900002</v>
      </c>
      <c r="V63" s="68">
        <f t="shared" si="69"/>
        <v>1.3445634064946155</v>
      </c>
      <c r="W63" s="68">
        <f t="shared" si="69"/>
        <v>1.584304414146154</v>
      </c>
      <c r="X63" s="68">
        <f t="shared" si="69"/>
        <v>1.8950676203592312</v>
      </c>
    </row>
    <row r="64" spans="6:37" x14ac:dyDescent="0.25">
      <c r="F64">
        <f>FineWood!E9*3</f>
        <v>0</v>
      </c>
      <c r="G64">
        <f t="shared" si="58"/>
        <v>5</v>
      </c>
      <c r="H64">
        <f t="shared" si="59"/>
        <v>5</v>
      </c>
      <c r="I64">
        <f t="shared" si="60"/>
        <v>10</v>
      </c>
      <c r="J64" s="3">
        <f>FineWood!V9</f>
        <v>0</v>
      </c>
      <c r="K64" s="4">
        <f>FineWood!S9</f>
        <v>0</v>
      </c>
      <c r="L64" s="4">
        <f>FineWood!T9</f>
        <v>0</v>
      </c>
      <c r="M64" s="4">
        <f>FineWood!U9</f>
        <v>0</v>
      </c>
      <c r="N64" s="3">
        <f t="shared" si="61"/>
        <v>2.5567614549999997</v>
      </c>
      <c r="O64" s="3">
        <f t="shared" si="62"/>
        <v>1.1407089568461539</v>
      </c>
      <c r="P64" s="3">
        <f t="shared" si="63"/>
        <v>0.92436760296153841</v>
      </c>
      <c r="Q64" s="3">
        <f t="shared" si="64"/>
        <v>0.49168489519230768</v>
      </c>
      <c r="R64" s="68">
        <f t="shared" si="65"/>
        <v>3.0889739860000001</v>
      </c>
      <c r="S64" s="68">
        <f t="shared" si="66"/>
        <v>0.41701148810999999</v>
      </c>
      <c r="T64" s="68">
        <f t="shared" si="67"/>
        <v>0.92669219579999995</v>
      </c>
      <c r="U64" s="68">
        <f t="shared" si="68"/>
        <v>1.7452703020899998</v>
      </c>
      <c r="V64" s="68">
        <f t="shared" si="69"/>
        <v>1.5577204449561539</v>
      </c>
      <c r="W64" s="68">
        <f t="shared" si="69"/>
        <v>1.8510597987615385</v>
      </c>
      <c r="X64" s="68">
        <f t="shared" si="69"/>
        <v>2.2369551972823074</v>
      </c>
    </row>
    <row r="65" spans="6:24" x14ac:dyDescent="0.25">
      <c r="F65">
        <f>FineWood!E10*3</f>
        <v>0</v>
      </c>
      <c r="G65">
        <f t="shared" si="58"/>
        <v>6</v>
      </c>
      <c r="H65">
        <f t="shared" si="59"/>
        <v>6</v>
      </c>
      <c r="I65">
        <f t="shared" si="60"/>
        <v>12</v>
      </c>
      <c r="J65" s="3">
        <f>FineWood!V10</f>
        <v>0</v>
      </c>
      <c r="K65" s="4">
        <f>FineWood!S10</f>
        <v>0</v>
      </c>
      <c r="L65" s="4">
        <f>FineWood!T10</f>
        <v>0</v>
      </c>
      <c r="M65" s="4">
        <f>FineWood!U10</f>
        <v>0</v>
      </c>
      <c r="N65" s="3">
        <f t="shared" si="61"/>
        <v>2.8852614549999993</v>
      </c>
      <c r="O65" s="3">
        <f t="shared" si="62"/>
        <v>1.2872704953076921</v>
      </c>
      <c r="P65" s="3">
        <f t="shared" si="63"/>
        <v>1.0431329875769229</v>
      </c>
      <c r="Q65" s="3">
        <f t="shared" si="64"/>
        <v>0.55485797211538457</v>
      </c>
      <c r="R65" s="68">
        <f t="shared" si="65"/>
        <v>3.5822739859999997</v>
      </c>
      <c r="S65" s="68">
        <f t="shared" si="66"/>
        <v>0.48360698810999997</v>
      </c>
      <c r="T65" s="68">
        <f t="shared" si="67"/>
        <v>1.0746821957999999</v>
      </c>
      <c r="U65" s="68">
        <f t="shared" si="68"/>
        <v>2.0239848020899998</v>
      </c>
      <c r="V65" s="68">
        <f t="shared" si="69"/>
        <v>1.7708774834176921</v>
      </c>
      <c r="W65" s="68">
        <f t="shared" si="69"/>
        <v>2.1178151833769228</v>
      </c>
      <c r="X65" s="68">
        <f t="shared" si="69"/>
        <v>2.5788427742053841</v>
      </c>
    </row>
    <row r="66" spans="6:24" x14ac:dyDescent="0.25">
      <c r="F66">
        <f>FineWood!E11*3</f>
        <v>0</v>
      </c>
      <c r="G66">
        <f t="shared" si="58"/>
        <v>7</v>
      </c>
      <c r="H66">
        <f t="shared" si="59"/>
        <v>7</v>
      </c>
      <c r="I66">
        <f t="shared" si="60"/>
        <v>14</v>
      </c>
      <c r="J66" s="3">
        <f>FineWood!V11</f>
        <v>0</v>
      </c>
      <c r="K66" s="4">
        <f>FineWood!S11</f>
        <v>0</v>
      </c>
      <c r="L66" s="4">
        <f>FineWood!T11</f>
        <v>0</v>
      </c>
      <c r="M66" s="4">
        <f>FineWood!U11</f>
        <v>0</v>
      </c>
      <c r="N66" s="3">
        <f t="shared" si="61"/>
        <v>3.2137614549999998</v>
      </c>
      <c r="O66" s="3">
        <f t="shared" si="62"/>
        <v>1.4338320337692307</v>
      </c>
      <c r="P66" s="3">
        <f t="shared" si="63"/>
        <v>1.1618983721923077</v>
      </c>
      <c r="Q66" s="3">
        <f t="shared" si="64"/>
        <v>0.61803104903846151</v>
      </c>
      <c r="R66" s="68">
        <f t="shared" si="65"/>
        <v>4.0755739860000002</v>
      </c>
      <c r="S66" s="68">
        <f t="shared" si="66"/>
        <v>0.55020248811000005</v>
      </c>
      <c r="T66" s="68">
        <f t="shared" si="67"/>
        <v>1.2226721958</v>
      </c>
      <c r="U66" s="68">
        <f t="shared" si="68"/>
        <v>2.3026993020900002</v>
      </c>
      <c r="V66" s="68">
        <f t="shared" si="69"/>
        <v>1.9840345218792308</v>
      </c>
      <c r="W66" s="68">
        <f t="shared" si="69"/>
        <v>2.3845705679923075</v>
      </c>
      <c r="X66" s="68">
        <f t="shared" si="69"/>
        <v>2.9207303511284617</v>
      </c>
    </row>
    <row r="67" spans="6:24" x14ac:dyDescent="0.25">
      <c r="F67">
        <f>FineWood!E12*3</f>
        <v>0</v>
      </c>
      <c r="G67">
        <f t="shared" si="58"/>
        <v>8</v>
      </c>
      <c r="H67">
        <f t="shared" si="59"/>
        <v>8</v>
      </c>
      <c r="I67">
        <f t="shared" si="60"/>
        <v>16</v>
      </c>
      <c r="J67" s="3">
        <f>FineWood!V12</f>
        <v>0</v>
      </c>
      <c r="K67" s="4">
        <f>FineWood!S12</f>
        <v>0</v>
      </c>
      <c r="L67" s="4">
        <f>FineWood!T12</f>
        <v>0</v>
      </c>
      <c r="M67" s="4">
        <f>FineWood!U12</f>
        <v>0</v>
      </c>
      <c r="N67" s="3">
        <f t="shared" si="61"/>
        <v>3.5422614550000002</v>
      </c>
      <c r="O67" s="3">
        <f t="shared" si="62"/>
        <v>1.5803935722307692</v>
      </c>
      <c r="P67" s="3">
        <f t="shared" si="63"/>
        <v>1.2806637568076922</v>
      </c>
      <c r="Q67" s="3">
        <f t="shared" si="64"/>
        <v>0.68120412596153856</v>
      </c>
      <c r="R67" s="68">
        <f t="shared" si="65"/>
        <v>4.5688739860000007</v>
      </c>
      <c r="S67" s="68">
        <f t="shared" si="66"/>
        <v>0.61679798811000019</v>
      </c>
      <c r="T67" s="68">
        <f t="shared" si="67"/>
        <v>1.3706621958</v>
      </c>
      <c r="U67" s="68">
        <f t="shared" si="68"/>
        <v>2.5814138020900002</v>
      </c>
      <c r="V67" s="68">
        <f t="shared" si="69"/>
        <v>2.1971915603407695</v>
      </c>
      <c r="W67" s="68">
        <f t="shared" si="69"/>
        <v>2.6513259526076922</v>
      </c>
      <c r="X67" s="68">
        <f t="shared" si="69"/>
        <v>3.2626179280515388</v>
      </c>
    </row>
    <row r="68" spans="6:24" x14ac:dyDescent="0.25">
      <c r="F68">
        <f>FineWood!E13*3</f>
        <v>0</v>
      </c>
      <c r="G68">
        <f t="shared" si="58"/>
        <v>9</v>
      </c>
      <c r="H68">
        <f t="shared" si="59"/>
        <v>9</v>
      </c>
      <c r="I68">
        <f t="shared" si="60"/>
        <v>18</v>
      </c>
      <c r="J68" s="3">
        <f>FineWood!V13</f>
        <v>0</v>
      </c>
      <c r="K68" s="4">
        <f>FineWood!S13</f>
        <v>0</v>
      </c>
      <c r="L68" s="4">
        <f>FineWood!T13</f>
        <v>0</v>
      </c>
      <c r="M68" s="4">
        <f>FineWood!U13</f>
        <v>0</v>
      </c>
      <c r="N68" s="3">
        <f t="shared" si="61"/>
        <v>3.8707614550000002</v>
      </c>
      <c r="O68" s="3">
        <f t="shared" si="62"/>
        <v>1.7269551106923076</v>
      </c>
      <c r="P68" s="3">
        <f t="shared" si="63"/>
        <v>1.3994291414230771</v>
      </c>
      <c r="Q68" s="3">
        <f t="shared" si="64"/>
        <v>0.7443772028846154</v>
      </c>
      <c r="R68" s="68">
        <f t="shared" si="65"/>
        <v>5.0621739860000003</v>
      </c>
      <c r="S68" s="68">
        <f t="shared" si="66"/>
        <v>0.68339348811</v>
      </c>
      <c r="T68" s="68">
        <f t="shared" si="67"/>
        <v>1.5186521958000001</v>
      </c>
      <c r="U68" s="68">
        <f t="shared" si="68"/>
        <v>2.8601283020900001</v>
      </c>
      <c r="V68" s="68">
        <f t="shared" si="69"/>
        <v>2.4103485988023077</v>
      </c>
      <c r="W68" s="68">
        <f t="shared" si="69"/>
        <v>2.9180813372230769</v>
      </c>
      <c r="X68" s="68">
        <f t="shared" si="69"/>
        <v>3.6045055049746155</v>
      </c>
    </row>
    <row r="69" spans="6:24" x14ac:dyDescent="0.25">
      <c r="F69">
        <f>FineWood!E14*3</f>
        <v>0</v>
      </c>
      <c r="G69">
        <f t="shared" si="58"/>
        <v>10</v>
      </c>
      <c r="H69">
        <f t="shared" si="59"/>
        <v>10</v>
      </c>
      <c r="I69">
        <f t="shared" si="60"/>
        <v>20</v>
      </c>
      <c r="J69" s="3">
        <f>FineWood!V14</f>
        <v>0</v>
      </c>
      <c r="K69" s="4">
        <f>FineWood!S14</f>
        <v>0</v>
      </c>
      <c r="L69" s="4">
        <f>FineWood!T14</f>
        <v>0</v>
      </c>
      <c r="M69" s="4">
        <f>FineWood!U14</f>
        <v>0</v>
      </c>
      <c r="N69" s="3">
        <f t="shared" si="61"/>
        <v>4.1992614550000003</v>
      </c>
      <c r="O69" s="3">
        <f t="shared" si="62"/>
        <v>1.8735166491538462</v>
      </c>
      <c r="P69" s="3">
        <f t="shared" si="63"/>
        <v>1.5181945260384617</v>
      </c>
      <c r="Q69" s="3">
        <f t="shared" si="64"/>
        <v>0.80755027980769234</v>
      </c>
      <c r="R69" s="68">
        <f t="shared" si="65"/>
        <v>5.555473986</v>
      </c>
      <c r="S69" s="68">
        <f t="shared" si="66"/>
        <v>0.74998898810999992</v>
      </c>
      <c r="T69" s="68">
        <f t="shared" si="67"/>
        <v>1.6666421957999999</v>
      </c>
      <c r="U69" s="68">
        <f t="shared" si="68"/>
        <v>3.1388428020900001</v>
      </c>
      <c r="V69" s="68">
        <f t="shared" si="69"/>
        <v>2.6235056372638459</v>
      </c>
      <c r="W69" s="68">
        <f t="shared" si="69"/>
        <v>3.1848367218384617</v>
      </c>
      <c r="X69" s="68">
        <f t="shared" si="69"/>
        <v>3.9463930818976927</v>
      </c>
    </row>
    <row r="70" spans="6:24" x14ac:dyDescent="0.25">
      <c r="F70">
        <f>FineWood!E15*3</f>
        <v>0</v>
      </c>
      <c r="G70">
        <f t="shared" si="58"/>
        <v>11</v>
      </c>
      <c r="H70">
        <f t="shared" si="59"/>
        <v>11</v>
      </c>
      <c r="I70">
        <f t="shared" si="60"/>
        <v>22</v>
      </c>
      <c r="J70" s="3">
        <f>FineWood!V15</f>
        <v>0</v>
      </c>
      <c r="K70" s="4">
        <f>FineWood!S15</f>
        <v>0</v>
      </c>
      <c r="L70" s="4">
        <f>FineWood!T15</f>
        <v>0</v>
      </c>
      <c r="M70" s="4">
        <f>FineWood!U15</f>
        <v>0</v>
      </c>
      <c r="N70" s="3">
        <f t="shared" si="61"/>
        <v>4.5277614550000003</v>
      </c>
      <c r="O70" s="3">
        <f t="shared" si="62"/>
        <v>2.0200781876153848</v>
      </c>
      <c r="P70" s="3">
        <f t="shared" si="63"/>
        <v>1.6369599106538464</v>
      </c>
      <c r="Q70" s="3">
        <f t="shared" si="64"/>
        <v>0.87072335673076928</v>
      </c>
      <c r="R70" s="68">
        <f t="shared" si="65"/>
        <v>6.0487739860000005</v>
      </c>
      <c r="S70" s="68">
        <f t="shared" si="66"/>
        <v>0.81658448811000017</v>
      </c>
      <c r="T70" s="68">
        <f t="shared" si="67"/>
        <v>1.8146321958000002</v>
      </c>
      <c r="U70" s="68">
        <f t="shared" si="68"/>
        <v>3.4175573020900005</v>
      </c>
      <c r="V70" s="68">
        <f t="shared" si="69"/>
        <v>2.836662675725385</v>
      </c>
      <c r="W70" s="68">
        <f t="shared" si="69"/>
        <v>3.4515921064538464</v>
      </c>
      <c r="X70" s="68">
        <f t="shared" si="69"/>
        <v>4.2882806588207698</v>
      </c>
    </row>
    <row r="71" spans="6:24" x14ac:dyDescent="0.25">
      <c r="F71">
        <f>FineWood!E16*3</f>
        <v>0</v>
      </c>
      <c r="G71">
        <f t="shared" si="58"/>
        <v>12</v>
      </c>
      <c r="H71">
        <f t="shared" si="59"/>
        <v>12</v>
      </c>
      <c r="I71">
        <f t="shared" si="60"/>
        <v>24</v>
      </c>
      <c r="J71" s="3">
        <f>FineWood!V16</f>
        <v>0</v>
      </c>
      <c r="K71" s="4">
        <f>FineWood!S16</f>
        <v>0</v>
      </c>
      <c r="L71" s="4">
        <f>FineWood!T16</f>
        <v>0</v>
      </c>
      <c r="M71" s="4">
        <f>FineWood!U16</f>
        <v>0</v>
      </c>
      <c r="N71" s="3">
        <f t="shared" si="61"/>
        <v>4.8562614549999994</v>
      </c>
      <c r="O71" s="3">
        <f t="shared" si="62"/>
        <v>2.166639726076923</v>
      </c>
      <c r="P71" s="3">
        <f t="shared" si="63"/>
        <v>1.7557252952692306</v>
      </c>
      <c r="Q71" s="3">
        <f t="shared" si="64"/>
        <v>0.933896433653846</v>
      </c>
      <c r="R71" s="68">
        <f t="shared" si="65"/>
        <v>6.5420739860000001</v>
      </c>
      <c r="S71" s="68">
        <f t="shared" si="66"/>
        <v>0.88317998810999998</v>
      </c>
      <c r="T71" s="68">
        <f t="shared" si="67"/>
        <v>1.9626221957999999</v>
      </c>
      <c r="U71" s="68">
        <f t="shared" si="68"/>
        <v>3.6962718020900001</v>
      </c>
      <c r="V71" s="68">
        <f t="shared" si="69"/>
        <v>3.0498197141869232</v>
      </c>
      <c r="W71" s="68">
        <f t="shared" si="69"/>
        <v>3.7183474910692302</v>
      </c>
      <c r="X71" s="68">
        <f t="shared" si="69"/>
        <v>4.6301682357438461</v>
      </c>
    </row>
    <row r="72" spans="6:24" x14ac:dyDescent="0.25">
      <c r="F72">
        <f>FineWood!E17*3</f>
        <v>0</v>
      </c>
      <c r="G72">
        <f t="shared" si="58"/>
        <v>13</v>
      </c>
      <c r="H72">
        <f t="shared" si="59"/>
        <v>13</v>
      </c>
      <c r="I72">
        <f t="shared" si="60"/>
        <v>26</v>
      </c>
      <c r="J72" s="3">
        <f>FineWood!V17</f>
        <v>0</v>
      </c>
      <c r="K72" s="4">
        <f>FineWood!S17</f>
        <v>0</v>
      </c>
      <c r="L72" s="4">
        <f>FineWood!T17</f>
        <v>0</v>
      </c>
      <c r="M72" s="4">
        <f>FineWood!U17</f>
        <v>0</v>
      </c>
      <c r="N72" s="3">
        <f t="shared" si="61"/>
        <v>5.1847614550000003</v>
      </c>
      <c r="O72" s="3">
        <f t="shared" si="62"/>
        <v>2.3132012645384612</v>
      </c>
      <c r="P72" s="3">
        <f t="shared" si="63"/>
        <v>1.874490679884615</v>
      </c>
      <c r="Q72" s="3">
        <f t="shared" si="64"/>
        <v>0.99706951057692295</v>
      </c>
      <c r="R72" s="68">
        <f t="shared" si="65"/>
        <v>7.0353739860000015</v>
      </c>
      <c r="S72" s="68">
        <f t="shared" si="66"/>
        <v>0.94977548811000034</v>
      </c>
      <c r="T72" s="68">
        <f t="shared" si="67"/>
        <v>2.1106121958000004</v>
      </c>
      <c r="U72" s="68">
        <f t="shared" si="68"/>
        <v>3.9749863020900009</v>
      </c>
      <c r="V72" s="68">
        <f t="shared" si="69"/>
        <v>3.2629767526484614</v>
      </c>
      <c r="W72" s="68">
        <f t="shared" si="69"/>
        <v>3.9851028756846154</v>
      </c>
      <c r="X72" s="68">
        <f t="shared" si="69"/>
        <v>4.9720558126669241</v>
      </c>
    </row>
    <row r="73" spans="6:24" x14ac:dyDescent="0.25">
      <c r="F73">
        <f>FineWood!E18*3</f>
        <v>0</v>
      </c>
      <c r="G73">
        <f t="shared" si="58"/>
        <v>14</v>
      </c>
      <c r="H73">
        <f t="shared" si="59"/>
        <v>14</v>
      </c>
      <c r="I73">
        <f t="shared" si="60"/>
        <v>28</v>
      </c>
      <c r="J73" s="3">
        <f>FineWood!V18</f>
        <v>0</v>
      </c>
      <c r="K73" s="4">
        <f>FineWood!S18</f>
        <v>0</v>
      </c>
      <c r="L73" s="4">
        <f>FineWood!T18</f>
        <v>0</v>
      </c>
      <c r="M73" s="4">
        <f>FineWood!U18</f>
        <v>0</v>
      </c>
      <c r="N73" s="3">
        <f t="shared" si="61"/>
        <v>5.5132614549999994</v>
      </c>
      <c r="O73" s="3">
        <f t="shared" si="62"/>
        <v>2.4597628030000003</v>
      </c>
      <c r="P73" s="3">
        <f t="shared" si="63"/>
        <v>1.9932560645000001</v>
      </c>
      <c r="Q73" s="3">
        <f t="shared" si="64"/>
        <v>1.0602425875000001</v>
      </c>
      <c r="R73" s="68">
        <f t="shared" si="65"/>
        <v>7.5286739860000003</v>
      </c>
      <c r="S73" s="68">
        <f t="shared" si="66"/>
        <v>1.01637098811</v>
      </c>
      <c r="T73" s="68">
        <f t="shared" si="67"/>
        <v>2.2586021958</v>
      </c>
      <c r="U73" s="68">
        <f t="shared" si="68"/>
        <v>4.25370080209</v>
      </c>
      <c r="V73" s="68">
        <f t="shared" si="69"/>
        <v>3.4761337911100005</v>
      </c>
      <c r="W73" s="68">
        <f t="shared" si="69"/>
        <v>4.2518582603000006</v>
      </c>
      <c r="X73" s="68">
        <f t="shared" si="69"/>
        <v>5.3139433895900003</v>
      </c>
    </row>
    <row r="74" spans="6:24" x14ac:dyDescent="0.25">
      <c r="F74">
        <f>FineWood!E19*3</f>
        <v>0</v>
      </c>
      <c r="G74">
        <f t="shared" si="58"/>
        <v>15</v>
      </c>
      <c r="H74">
        <f t="shared" si="59"/>
        <v>15</v>
      </c>
      <c r="I74">
        <f t="shared" si="60"/>
        <v>30</v>
      </c>
      <c r="J74" s="3">
        <f>FineWood!V19</f>
        <v>0</v>
      </c>
      <c r="K74" s="4">
        <f>FineWood!S19</f>
        <v>0</v>
      </c>
      <c r="L74" s="4">
        <f>FineWood!T19</f>
        <v>0</v>
      </c>
      <c r="M74" s="4">
        <f>FineWood!U19</f>
        <v>0</v>
      </c>
      <c r="N74" s="3">
        <f t="shared" si="61"/>
        <v>5.8417614550000003</v>
      </c>
      <c r="O74" s="3">
        <f t="shared" si="62"/>
        <v>2.6063243414615389</v>
      </c>
      <c r="P74" s="3">
        <f t="shared" si="63"/>
        <v>2.1120214491153853</v>
      </c>
      <c r="Q74" s="3">
        <f t="shared" si="64"/>
        <v>1.1234156644230771</v>
      </c>
      <c r="R74" s="68">
        <f t="shared" si="65"/>
        <v>8.021973985999999</v>
      </c>
      <c r="S74" s="68">
        <f t="shared" si="66"/>
        <v>1.0829664881099998</v>
      </c>
      <c r="T74" s="68">
        <f t="shared" si="67"/>
        <v>2.4065921957999996</v>
      </c>
      <c r="U74" s="68">
        <f t="shared" si="68"/>
        <v>4.5324153020899995</v>
      </c>
      <c r="V74" s="68">
        <f t="shared" si="69"/>
        <v>3.6892908295715388</v>
      </c>
      <c r="W74" s="68">
        <f t="shared" si="69"/>
        <v>4.5186136449153853</v>
      </c>
      <c r="X74" s="68">
        <f t="shared" si="69"/>
        <v>5.6558309665130766</v>
      </c>
    </row>
    <row r="75" spans="6:24" x14ac:dyDescent="0.25">
      <c r="F75">
        <f>FineWood!E20*3</f>
        <v>0</v>
      </c>
      <c r="G75">
        <f t="shared" si="58"/>
        <v>16</v>
      </c>
      <c r="H75">
        <f t="shared" si="59"/>
        <v>16</v>
      </c>
      <c r="I75">
        <f t="shared" si="60"/>
        <v>32</v>
      </c>
      <c r="J75" s="3">
        <f>FineWood!V20</f>
        <v>0</v>
      </c>
      <c r="K75" s="4">
        <f>FineWood!S20</f>
        <v>0</v>
      </c>
      <c r="L75" s="4">
        <f>FineWood!T20</f>
        <v>0</v>
      </c>
      <c r="M75" s="4">
        <f>FineWood!U20</f>
        <v>0</v>
      </c>
      <c r="N75" s="3">
        <f t="shared" si="61"/>
        <v>6.1702614550000003</v>
      </c>
      <c r="O75" s="3">
        <f t="shared" si="62"/>
        <v>2.7528858799230771</v>
      </c>
      <c r="P75" s="3">
        <f t="shared" si="63"/>
        <v>2.230786833730769</v>
      </c>
      <c r="Q75" s="3">
        <f t="shared" si="64"/>
        <v>1.186588741346154</v>
      </c>
      <c r="R75" s="68">
        <f t="shared" si="65"/>
        <v>8.5152739860000004</v>
      </c>
      <c r="S75" s="68">
        <f t="shared" si="66"/>
        <v>1.1495619881100001</v>
      </c>
      <c r="T75" s="68">
        <f t="shared" si="67"/>
        <v>2.5545821958000001</v>
      </c>
      <c r="U75" s="68">
        <f t="shared" si="68"/>
        <v>4.81112980209</v>
      </c>
      <c r="V75" s="68">
        <f t="shared" si="69"/>
        <v>3.902447868033077</v>
      </c>
      <c r="W75" s="68">
        <f t="shared" si="69"/>
        <v>4.7853690295307691</v>
      </c>
      <c r="X75" s="68">
        <f t="shared" si="69"/>
        <v>5.9977185434361537</v>
      </c>
    </row>
    <row r="76" spans="6:24" x14ac:dyDescent="0.25">
      <c r="F76">
        <f>FineWood!E21*3</f>
        <v>0</v>
      </c>
      <c r="G76">
        <f t="shared" si="58"/>
        <v>17</v>
      </c>
      <c r="H76">
        <f t="shared" si="59"/>
        <v>17</v>
      </c>
      <c r="I76">
        <f t="shared" si="60"/>
        <v>34</v>
      </c>
      <c r="J76" s="3">
        <f>FineWood!V21</f>
        <v>0</v>
      </c>
      <c r="K76" s="4">
        <f>FineWood!S21</f>
        <v>0</v>
      </c>
      <c r="L76" s="4">
        <f>FineWood!T21</f>
        <v>0</v>
      </c>
      <c r="M76" s="4">
        <f>FineWood!U21</f>
        <v>0</v>
      </c>
      <c r="N76" s="3">
        <f t="shared" si="61"/>
        <v>6.4987614550000004</v>
      </c>
      <c r="O76" s="3">
        <f t="shared" si="62"/>
        <v>2.8994474183846157</v>
      </c>
      <c r="P76" s="3">
        <f t="shared" si="63"/>
        <v>2.3495522183461537</v>
      </c>
      <c r="Q76" s="3">
        <f t="shared" si="64"/>
        <v>1.2497618182692307</v>
      </c>
      <c r="R76" s="68">
        <f t="shared" si="65"/>
        <v>9.0085739859999983</v>
      </c>
      <c r="S76" s="68">
        <f t="shared" si="66"/>
        <v>1.2161574881099999</v>
      </c>
      <c r="T76" s="68">
        <f t="shared" si="67"/>
        <v>2.7025721957999993</v>
      </c>
      <c r="U76" s="68">
        <f t="shared" si="68"/>
        <v>5.0898443020899995</v>
      </c>
      <c r="V76" s="68">
        <f t="shared" si="69"/>
        <v>4.1156049064946156</v>
      </c>
      <c r="W76" s="68">
        <f t="shared" si="69"/>
        <v>5.052124414146153</v>
      </c>
      <c r="X76" s="68">
        <f t="shared" si="69"/>
        <v>6.33960612035923</v>
      </c>
    </row>
    <row r="77" spans="6:24" x14ac:dyDescent="0.25">
      <c r="F77">
        <f>FineWood!E22*3</f>
        <v>0</v>
      </c>
      <c r="G77">
        <f t="shared" si="58"/>
        <v>18</v>
      </c>
      <c r="H77">
        <f t="shared" si="59"/>
        <v>18</v>
      </c>
      <c r="I77">
        <f t="shared" si="60"/>
        <v>36</v>
      </c>
      <c r="J77" s="3">
        <f>FineWood!V22</f>
        <v>0</v>
      </c>
      <c r="K77" s="4">
        <f>FineWood!S22</f>
        <v>0</v>
      </c>
      <c r="L77" s="4">
        <f>FineWood!T22</f>
        <v>0</v>
      </c>
      <c r="M77" s="4">
        <f>FineWood!U22</f>
        <v>0</v>
      </c>
      <c r="N77" s="3">
        <f t="shared" si="61"/>
        <v>6.8272614549999995</v>
      </c>
      <c r="O77" s="3">
        <f t="shared" si="62"/>
        <v>3.0460089568461539</v>
      </c>
      <c r="P77" s="3">
        <f t="shared" si="63"/>
        <v>2.4683176029615383</v>
      </c>
      <c r="Q77" s="3">
        <f t="shared" si="64"/>
        <v>1.3129348951923079</v>
      </c>
      <c r="R77" s="68">
        <f t="shared" si="65"/>
        <v>9.5018739859999997</v>
      </c>
      <c r="S77" s="68">
        <f t="shared" si="66"/>
        <v>1.2827529881099997</v>
      </c>
      <c r="T77" s="68">
        <f t="shared" si="67"/>
        <v>2.8505621957999994</v>
      </c>
      <c r="U77" s="68">
        <f t="shared" si="68"/>
        <v>5.3685588020899999</v>
      </c>
      <c r="V77" s="68">
        <f t="shared" si="69"/>
        <v>4.3287619449561534</v>
      </c>
      <c r="W77" s="68">
        <f t="shared" si="69"/>
        <v>5.3188797987615377</v>
      </c>
      <c r="X77" s="68">
        <f t="shared" si="69"/>
        <v>6.681493697282308</v>
      </c>
    </row>
    <row r="78" spans="6:24" x14ac:dyDescent="0.25">
      <c r="F78">
        <f>FineWood!E23*3</f>
        <v>0</v>
      </c>
      <c r="G78">
        <f t="shared" si="58"/>
        <v>19</v>
      </c>
      <c r="H78">
        <f t="shared" si="59"/>
        <v>19</v>
      </c>
      <c r="I78">
        <f t="shared" si="60"/>
        <v>38</v>
      </c>
      <c r="J78" s="3">
        <f>FineWood!V23</f>
        <v>0</v>
      </c>
      <c r="K78" s="4">
        <f>FineWood!S23</f>
        <v>0</v>
      </c>
      <c r="L78" s="4">
        <f>FineWood!T23</f>
        <v>0</v>
      </c>
      <c r="M78" s="4">
        <f>FineWood!U23</f>
        <v>0</v>
      </c>
      <c r="N78" s="3">
        <f t="shared" si="61"/>
        <v>7.1557614549999995</v>
      </c>
      <c r="O78" s="3">
        <f t="shared" si="62"/>
        <v>3.1925704953076921</v>
      </c>
      <c r="P78" s="3">
        <f t="shared" si="63"/>
        <v>2.587082987576923</v>
      </c>
      <c r="Q78" s="3">
        <f t="shared" si="64"/>
        <v>1.3761079721153848</v>
      </c>
      <c r="R78" s="68">
        <f t="shared" si="65"/>
        <v>9.9951739859999993</v>
      </c>
      <c r="S78" s="68">
        <f t="shared" si="66"/>
        <v>1.34934848811</v>
      </c>
      <c r="T78" s="68">
        <f t="shared" si="67"/>
        <v>2.9985521957999999</v>
      </c>
      <c r="U78" s="68">
        <f t="shared" si="68"/>
        <v>5.6472733020899994</v>
      </c>
      <c r="V78" s="68">
        <f t="shared" si="69"/>
        <v>4.5419189834176921</v>
      </c>
      <c r="W78" s="68">
        <f t="shared" si="69"/>
        <v>5.5856351833769224</v>
      </c>
      <c r="X78" s="68">
        <f t="shared" si="69"/>
        <v>7.0233812742053843</v>
      </c>
    </row>
    <row r="79" spans="6:24" x14ac:dyDescent="0.25">
      <c r="F79">
        <f>FineWood!E24*3</f>
        <v>0</v>
      </c>
      <c r="G79">
        <f t="shared" si="58"/>
        <v>20</v>
      </c>
      <c r="H79">
        <f t="shared" si="59"/>
        <v>20</v>
      </c>
      <c r="I79">
        <f t="shared" si="60"/>
        <v>40</v>
      </c>
      <c r="J79" s="3">
        <f>FineWood!V24</f>
        <v>0</v>
      </c>
      <c r="K79" s="4">
        <f>FineWood!S24</f>
        <v>0</v>
      </c>
      <c r="L79" s="4">
        <f>FineWood!T24</f>
        <v>0</v>
      </c>
      <c r="M79" s="4">
        <f>FineWood!U24</f>
        <v>0</v>
      </c>
      <c r="N79" s="3">
        <f t="shared" si="61"/>
        <v>7.4842614550000004</v>
      </c>
      <c r="O79" s="3">
        <f t="shared" si="62"/>
        <v>3.3391320337692312</v>
      </c>
      <c r="P79" s="3">
        <f t="shared" si="63"/>
        <v>2.7058483721923081</v>
      </c>
      <c r="Q79" s="3">
        <f t="shared" si="64"/>
        <v>1.4392810490384618</v>
      </c>
      <c r="R79" s="68">
        <f t="shared" si="65"/>
        <v>10.488473985999999</v>
      </c>
      <c r="S79" s="68">
        <f t="shared" si="66"/>
        <v>1.4159439881099998</v>
      </c>
      <c r="T79" s="68">
        <f t="shared" si="67"/>
        <v>3.1465421957999995</v>
      </c>
      <c r="U79" s="68">
        <f t="shared" si="68"/>
        <v>5.925987802089999</v>
      </c>
      <c r="V79" s="68">
        <f t="shared" si="69"/>
        <v>4.7550760218792307</v>
      </c>
      <c r="W79" s="68">
        <f t="shared" si="69"/>
        <v>5.8523905679923072</v>
      </c>
      <c r="X79" s="68">
        <f t="shared" si="69"/>
        <v>7.3652688511284605</v>
      </c>
    </row>
    <row r="80" spans="6:24" x14ac:dyDescent="0.25">
      <c r="F80"/>
      <c r="G80"/>
      <c r="H80"/>
      <c r="I80"/>
      <c r="J80"/>
      <c r="K80"/>
      <c r="L80"/>
      <c r="M80"/>
      <c r="N80"/>
      <c r="O80"/>
      <c r="P80"/>
    </row>
    <row r="81" spans="6:16" x14ac:dyDescent="0.25">
      <c r="F81"/>
      <c r="G81"/>
      <c r="H81"/>
      <c r="I81"/>
      <c r="J81"/>
      <c r="K81"/>
      <c r="L81"/>
      <c r="M81"/>
      <c r="N81"/>
      <c r="O81"/>
      <c r="P81"/>
    </row>
    <row r="82" spans="6:16" x14ac:dyDescent="0.25">
      <c r="F82"/>
      <c r="G82"/>
      <c r="H82"/>
      <c r="I82"/>
      <c r="J82"/>
      <c r="K82"/>
      <c r="L82"/>
      <c r="M82"/>
      <c r="N82"/>
      <c r="O82"/>
      <c r="P82"/>
    </row>
    <row r="83" spans="6:16" x14ac:dyDescent="0.25">
      <c r="F83"/>
      <c r="G83"/>
      <c r="H83"/>
      <c r="I83"/>
      <c r="J83"/>
      <c r="K83"/>
      <c r="L83"/>
      <c r="M83"/>
      <c r="N83"/>
      <c r="O83"/>
      <c r="P83"/>
    </row>
  </sheetData>
  <pageMargins left="0.7" right="0.7" top="0.75" bottom="0.75" header="0.51180555555555496" footer="0.51180555555555496"/>
  <pageSetup firstPageNumber="0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F11" sqref="F11"/>
    </sheetView>
  </sheetViews>
  <sheetFormatPr defaultColWidth="9" defaultRowHeight="15" x14ac:dyDescent="0.25"/>
  <cols>
    <col min="1" max="6" width="9" style="34"/>
    <col min="7" max="8" width="9" style="40"/>
    <col min="9" max="9" width="13.140625" style="34" bestFit="1" customWidth="1"/>
    <col min="10" max="10" width="14.5703125" style="34" bestFit="1" customWidth="1"/>
    <col min="11" max="11" width="14.7109375" style="34" bestFit="1" customWidth="1"/>
    <col min="12" max="12" width="14.5703125" style="34" bestFit="1" customWidth="1"/>
    <col min="13" max="13" width="13.140625" style="34" bestFit="1" customWidth="1"/>
    <col min="14" max="14" width="14.5703125" style="34" bestFit="1" customWidth="1"/>
    <col min="15" max="15" width="14.7109375" style="34" bestFit="1" customWidth="1"/>
    <col min="16" max="16" width="14.5703125" style="34" bestFit="1" customWidth="1"/>
    <col min="17" max="16384" width="9" style="34"/>
  </cols>
  <sheetData>
    <row r="1" spans="1:20" x14ac:dyDescent="0.25">
      <c r="I1" s="40" t="s">
        <v>289</v>
      </c>
      <c r="M1" s="40" t="s">
        <v>290</v>
      </c>
      <c r="Q1" s="34" t="s">
        <v>291</v>
      </c>
    </row>
    <row r="2" spans="1:20" ht="15.75" x14ac:dyDescent="0.25">
      <c r="A2" s="42" t="s">
        <v>286</v>
      </c>
      <c r="G2" s="40" t="s">
        <v>49</v>
      </c>
      <c r="H2" s="39" t="s">
        <v>292</v>
      </c>
      <c r="I2" s="34" t="s">
        <v>294</v>
      </c>
      <c r="J2" s="34" t="s">
        <v>293</v>
      </c>
      <c r="K2" s="34" t="s">
        <v>295</v>
      </c>
      <c r="L2" s="34" t="s">
        <v>296</v>
      </c>
      <c r="M2" s="34" t="s">
        <v>297</v>
      </c>
      <c r="N2" s="34" t="s">
        <v>298</v>
      </c>
      <c r="O2" s="34" t="s">
        <v>299</v>
      </c>
      <c r="P2" s="34" t="s">
        <v>300</v>
      </c>
      <c r="Q2" s="34" t="s">
        <v>301</v>
      </c>
      <c r="R2" s="34" t="s">
        <v>302</v>
      </c>
      <c r="S2" s="34" t="s">
        <v>303</v>
      </c>
      <c r="T2" s="34" t="s">
        <v>304</v>
      </c>
    </row>
    <row r="3" spans="1:20" ht="30" x14ac:dyDescent="0.25">
      <c r="A3" s="43" t="s">
        <v>287</v>
      </c>
      <c r="B3" s="43" t="s">
        <v>288</v>
      </c>
      <c r="C3" s="37" t="s">
        <v>41</v>
      </c>
      <c r="D3" s="37" t="s">
        <v>154</v>
      </c>
      <c r="E3" s="37" t="s">
        <v>43</v>
      </c>
      <c r="F3" s="37"/>
      <c r="G3" s="40">
        <v>0</v>
      </c>
      <c r="H3" s="44">
        <f>SUM(I3,M3,Q3)</f>
        <v>0</v>
      </c>
      <c r="I3" s="44">
        <f t="shared" ref="I3:I23" si="0">G3*$B$4</f>
        <v>0</v>
      </c>
      <c r="J3" s="33">
        <f>I3*$C$4</f>
        <v>0</v>
      </c>
      <c r="K3" s="33">
        <f>I3*$D$4</f>
        <v>0</v>
      </c>
      <c r="L3" s="33">
        <f>I3*$E$4</f>
        <v>0</v>
      </c>
      <c r="M3" s="44">
        <f>K3*$B$5</f>
        <v>0</v>
      </c>
      <c r="N3" s="33">
        <f>M3*$C$5</f>
        <v>0</v>
      </c>
      <c r="O3" s="33">
        <f>M3*$D$5</f>
        <v>0</v>
      </c>
      <c r="P3" s="33">
        <f>M3*$E$5</f>
        <v>0</v>
      </c>
      <c r="Q3" s="44">
        <f>O3*$B$6</f>
        <v>0</v>
      </c>
      <c r="R3" s="33">
        <f>Q3*$C$6</f>
        <v>0</v>
      </c>
      <c r="S3" s="33">
        <f>Q3*$D$6</f>
        <v>0</v>
      </c>
      <c r="T3" s="33">
        <f>Q3*$E$6</f>
        <v>0</v>
      </c>
    </row>
    <row r="4" spans="1:20" x14ac:dyDescent="0.25">
      <c r="A4" s="45" t="s">
        <v>289</v>
      </c>
      <c r="B4" s="46">
        <v>0.1</v>
      </c>
      <c r="C4" s="47">
        <v>0.5</v>
      </c>
      <c r="D4" s="47">
        <v>0.5</v>
      </c>
      <c r="E4" s="47">
        <v>0</v>
      </c>
      <c r="F4" s="38"/>
      <c r="G4" s="48">
        <v>1</v>
      </c>
      <c r="H4" s="49">
        <f t="shared" ref="H4:H23" si="1">SUM(I4,M4,Q4)</f>
        <v>0.12875</v>
      </c>
      <c r="I4" s="49">
        <f t="shared" si="0"/>
        <v>0.1</v>
      </c>
      <c r="J4" s="50">
        <f t="shared" ref="J4:J23" si="2">I4*$C$4</f>
        <v>0.05</v>
      </c>
      <c r="K4" s="50">
        <f t="shared" ref="K4:K23" si="3">I4*$D$4</f>
        <v>0.05</v>
      </c>
      <c r="L4" s="50">
        <f t="shared" ref="L4:L23" si="4">I4*$E$4</f>
        <v>0</v>
      </c>
      <c r="M4" s="49">
        <f t="shared" ref="M4:M23" si="5">K4*$B$5</f>
        <v>2.5000000000000001E-2</v>
      </c>
      <c r="N4" s="50">
        <f t="shared" ref="N4:N23" si="6">M4*$C$5</f>
        <v>2.5000000000000005E-3</v>
      </c>
      <c r="O4" s="50">
        <f t="shared" ref="O4:O23" si="7">M4*$D$5</f>
        <v>7.4999999999999997E-3</v>
      </c>
      <c r="P4" s="50">
        <f t="shared" ref="P4:P23" si="8">M4*$E$5</f>
        <v>1.4999999999999999E-2</v>
      </c>
      <c r="Q4" s="49">
        <f t="shared" ref="Q4:Q23" si="9">O4*$B$6</f>
        <v>3.7499999999999999E-3</v>
      </c>
      <c r="R4" s="50">
        <f t="shared" ref="R4:R23" si="10">Q4*$C$6</f>
        <v>1.5E-3</v>
      </c>
      <c r="S4" s="50">
        <f t="shared" ref="S4:S23" si="11">Q4*$D$6</f>
        <v>1.1249999999999999E-3</v>
      </c>
      <c r="T4" s="50">
        <f t="shared" ref="T4:T23" si="12">Q4*$E$6</f>
        <v>1.1249999999999999E-3</v>
      </c>
    </row>
    <row r="5" spans="1:20" x14ac:dyDescent="0.25">
      <c r="A5" s="45" t="s">
        <v>290</v>
      </c>
      <c r="B5" s="46">
        <v>0.5</v>
      </c>
      <c r="C5" s="47">
        <v>0.1</v>
      </c>
      <c r="D5" s="47">
        <v>0.3</v>
      </c>
      <c r="E5" s="47">
        <v>0.6</v>
      </c>
      <c r="F5" s="38"/>
      <c r="G5" s="40">
        <v>2</v>
      </c>
      <c r="H5" s="44">
        <f t="shared" si="1"/>
        <v>0.25750000000000001</v>
      </c>
      <c r="I5" s="44">
        <f t="shared" si="0"/>
        <v>0.2</v>
      </c>
      <c r="J5" s="33">
        <f t="shared" si="2"/>
        <v>0.1</v>
      </c>
      <c r="K5" s="33">
        <f t="shared" si="3"/>
        <v>0.1</v>
      </c>
      <c r="L5" s="33">
        <f t="shared" si="4"/>
        <v>0</v>
      </c>
      <c r="M5" s="44">
        <f t="shared" si="5"/>
        <v>0.05</v>
      </c>
      <c r="N5" s="33">
        <f t="shared" si="6"/>
        <v>5.000000000000001E-3</v>
      </c>
      <c r="O5" s="33">
        <f t="shared" si="7"/>
        <v>1.4999999999999999E-2</v>
      </c>
      <c r="P5" s="33">
        <f t="shared" si="8"/>
        <v>0.03</v>
      </c>
      <c r="Q5" s="44">
        <f t="shared" si="9"/>
        <v>7.4999999999999997E-3</v>
      </c>
      <c r="R5" s="33">
        <f t="shared" si="10"/>
        <v>3.0000000000000001E-3</v>
      </c>
      <c r="S5" s="33">
        <f t="shared" si="11"/>
        <v>2.2499999999999998E-3</v>
      </c>
      <c r="T5" s="33">
        <f t="shared" si="12"/>
        <v>2.2499999999999998E-3</v>
      </c>
    </row>
    <row r="6" spans="1:20" x14ac:dyDescent="0.25">
      <c r="A6" s="45" t="s">
        <v>291</v>
      </c>
      <c r="B6" s="46">
        <v>0.5</v>
      </c>
      <c r="C6" s="47">
        <v>0.4</v>
      </c>
      <c r="D6" s="47">
        <v>0.3</v>
      </c>
      <c r="E6" s="47">
        <v>0.3</v>
      </c>
      <c r="F6" s="38"/>
      <c r="G6" s="40">
        <v>3</v>
      </c>
      <c r="H6" s="44">
        <f t="shared" si="1"/>
        <v>0.38625000000000004</v>
      </c>
      <c r="I6" s="44">
        <f t="shared" si="0"/>
        <v>0.30000000000000004</v>
      </c>
      <c r="J6" s="33">
        <f t="shared" si="2"/>
        <v>0.15000000000000002</v>
      </c>
      <c r="K6" s="33">
        <f t="shared" si="3"/>
        <v>0.15000000000000002</v>
      </c>
      <c r="L6" s="33">
        <f t="shared" si="4"/>
        <v>0</v>
      </c>
      <c r="M6" s="44">
        <f t="shared" si="5"/>
        <v>7.5000000000000011E-2</v>
      </c>
      <c r="N6" s="33">
        <f t="shared" si="6"/>
        <v>7.5000000000000015E-3</v>
      </c>
      <c r="O6" s="33">
        <f t="shared" si="7"/>
        <v>2.2500000000000003E-2</v>
      </c>
      <c r="P6" s="33">
        <f t="shared" si="8"/>
        <v>4.5000000000000005E-2</v>
      </c>
      <c r="Q6" s="44">
        <f t="shared" si="9"/>
        <v>1.1250000000000001E-2</v>
      </c>
      <c r="R6" s="33">
        <f t="shared" si="10"/>
        <v>4.5000000000000005E-3</v>
      </c>
      <c r="S6" s="33">
        <f t="shared" si="11"/>
        <v>3.3750000000000004E-3</v>
      </c>
      <c r="T6" s="33">
        <f t="shared" si="12"/>
        <v>3.3750000000000004E-3</v>
      </c>
    </row>
    <row r="7" spans="1:20" x14ac:dyDescent="0.25">
      <c r="G7" s="40">
        <v>4</v>
      </c>
      <c r="H7" s="44">
        <f t="shared" si="1"/>
        <v>0.51500000000000001</v>
      </c>
      <c r="I7" s="44">
        <f t="shared" si="0"/>
        <v>0.4</v>
      </c>
      <c r="J7" s="33">
        <f t="shared" si="2"/>
        <v>0.2</v>
      </c>
      <c r="K7" s="33">
        <f t="shared" si="3"/>
        <v>0.2</v>
      </c>
      <c r="L7" s="33">
        <f t="shared" si="4"/>
        <v>0</v>
      </c>
      <c r="M7" s="44">
        <f t="shared" si="5"/>
        <v>0.1</v>
      </c>
      <c r="N7" s="33">
        <f t="shared" si="6"/>
        <v>1.0000000000000002E-2</v>
      </c>
      <c r="O7" s="33">
        <f t="shared" si="7"/>
        <v>0.03</v>
      </c>
      <c r="P7" s="33">
        <f t="shared" si="8"/>
        <v>0.06</v>
      </c>
      <c r="Q7" s="44">
        <f t="shared" si="9"/>
        <v>1.4999999999999999E-2</v>
      </c>
      <c r="R7" s="33">
        <f t="shared" si="10"/>
        <v>6.0000000000000001E-3</v>
      </c>
      <c r="S7" s="33">
        <f t="shared" si="11"/>
        <v>4.4999999999999997E-3</v>
      </c>
      <c r="T7" s="33">
        <f t="shared" si="12"/>
        <v>4.4999999999999997E-3</v>
      </c>
    </row>
    <row r="8" spans="1:20" x14ac:dyDescent="0.25">
      <c r="G8" s="51">
        <v>5</v>
      </c>
      <c r="H8" s="49">
        <f t="shared" si="1"/>
        <v>0.64375000000000004</v>
      </c>
      <c r="I8" s="49">
        <f t="shared" si="0"/>
        <v>0.5</v>
      </c>
      <c r="J8" s="50">
        <f t="shared" si="2"/>
        <v>0.25</v>
      </c>
      <c r="K8" s="50">
        <f t="shared" si="3"/>
        <v>0.25</v>
      </c>
      <c r="L8" s="50">
        <f t="shared" si="4"/>
        <v>0</v>
      </c>
      <c r="M8" s="49">
        <f t="shared" si="5"/>
        <v>0.125</v>
      </c>
      <c r="N8" s="50">
        <f t="shared" si="6"/>
        <v>1.2500000000000001E-2</v>
      </c>
      <c r="O8" s="50">
        <f t="shared" si="7"/>
        <v>3.7499999999999999E-2</v>
      </c>
      <c r="P8" s="50">
        <f t="shared" si="8"/>
        <v>7.4999999999999997E-2</v>
      </c>
      <c r="Q8" s="49">
        <f t="shared" si="9"/>
        <v>1.8749999999999999E-2</v>
      </c>
      <c r="R8" s="50">
        <f t="shared" si="10"/>
        <v>7.4999999999999997E-3</v>
      </c>
      <c r="S8" s="50">
        <f t="shared" si="11"/>
        <v>5.6249999999999998E-3</v>
      </c>
      <c r="T8" s="50">
        <f t="shared" si="12"/>
        <v>5.6249999999999998E-3</v>
      </c>
    </row>
    <row r="9" spans="1:20" x14ac:dyDescent="0.25">
      <c r="G9" s="40">
        <v>6</v>
      </c>
      <c r="H9" s="44">
        <f t="shared" si="1"/>
        <v>0.77250000000000008</v>
      </c>
      <c r="I9" s="44">
        <f t="shared" si="0"/>
        <v>0.60000000000000009</v>
      </c>
      <c r="J9" s="33">
        <f t="shared" si="2"/>
        <v>0.30000000000000004</v>
      </c>
      <c r="K9" s="33">
        <f t="shared" si="3"/>
        <v>0.30000000000000004</v>
      </c>
      <c r="L9" s="33">
        <f t="shared" si="4"/>
        <v>0</v>
      </c>
      <c r="M9" s="44">
        <f t="shared" si="5"/>
        <v>0.15000000000000002</v>
      </c>
      <c r="N9" s="33">
        <f t="shared" si="6"/>
        <v>1.5000000000000003E-2</v>
      </c>
      <c r="O9" s="33">
        <f t="shared" si="7"/>
        <v>4.5000000000000005E-2</v>
      </c>
      <c r="P9" s="33">
        <f t="shared" si="8"/>
        <v>9.0000000000000011E-2</v>
      </c>
      <c r="Q9" s="44">
        <f t="shared" si="9"/>
        <v>2.2500000000000003E-2</v>
      </c>
      <c r="R9" s="33">
        <f t="shared" si="10"/>
        <v>9.0000000000000011E-3</v>
      </c>
      <c r="S9" s="33">
        <f t="shared" si="11"/>
        <v>6.7500000000000008E-3</v>
      </c>
      <c r="T9" s="33">
        <f t="shared" si="12"/>
        <v>6.7500000000000008E-3</v>
      </c>
    </row>
    <row r="10" spans="1:20" x14ac:dyDescent="0.25">
      <c r="G10" s="40">
        <v>7</v>
      </c>
      <c r="H10" s="44">
        <f t="shared" si="1"/>
        <v>0.90125000000000011</v>
      </c>
      <c r="I10" s="44">
        <f t="shared" si="0"/>
        <v>0.70000000000000007</v>
      </c>
      <c r="J10" s="33">
        <f t="shared" si="2"/>
        <v>0.35000000000000003</v>
      </c>
      <c r="K10" s="33">
        <f t="shared" si="3"/>
        <v>0.35000000000000003</v>
      </c>
      <c r="L10" s="33">
        <f t="shared" si="4"/>
        <v>0</v>
      </c>
      <c r="M10" s="44">
        <f t="shared" si="5"/>
        <v>0.17500000000000002</v>
      </c>
      <c r="N10" s="33">
        <f t="shared" si="6"/>
        <v>1.7500000000000002E-2</v>
      </c>
      <c r="O10" s="33">
        <f t="shared" si="7"/>
        <v>5.2500000000000005E-2</v>
      </c>
      <c r="P10" s="33">
        <f t="shared" si="8"/>
        <v>0.10500000000000001</v>
      </c>
      <c r="Q10" s="44">
        <f t="shared" si="9"/>
        <v>2.6250000000000002E-2</v>
      </c>
      <c r="R10" s="33">
        <f t="shared" si="10"/>
        <v>1.0500000000000002E-2</v>
      </c>
      <c r="S10" s="33">
        <f t="shared" si="11"/>
        <v>7.8750000000000001E-3</v>
      </c>
      <c r="T10" s="33">
        <f t="shared" si="12"/>
        <v>7.8750000000000001E-3</v>
      </c>
    </row>
    <row r="11" spans="1:20" x14ac:dyDescent="0.25">
      <c r="G11" s="40">
        <v>8</v>
      </c>
      <c r="H11" s="44">
        <f t="shared" si="1"/>
        <v>1.03</v>
      </c>
      <c r="I11" s="44">
        <f t="shared" si="0"/>
        <v>0.8</v>
      </c>
      <c r="J11" s="33">
        <f t="shared" si="2"/>
        <v>0.4</v>
      </c>
      <c r="K11" s="33">
        <f t="shared" si="3"/>
        <v>0.4</v>
      </c>
      <c r="L11" s="33">
        <f t="shared" si="4"/>
        <v>0</v>
      </c>
      <c r="M11" s="44">
        <f t="shared" si="5"/>
        <v>0.2</v>
      </c>
      <c r="N11" s="33">
        <f t="shared" si="6"/>
        <v>2.0000000000000004E-2</v>
      </c>
      <c r="O11" s="33">
        <f t="shared" si="7"/>
        <v>0.06</v>
      </c>
      <c r="P11" s="33">
        <f t="shared" si="8"/>
        <v>0.12</v>
      </c>
      <c r="Q11" s="44">
        <f t="shared" si="9"/>
        <v>0.03</v>
      </c>
      <c r="R11" s="33">
        <f t="shared" si="10"/>
        <v>1.2E-2</v>
      </c>
      <c r="S11" s="33">
        <f t="shared" si="11"/>
        <v>8.9999999999999993E-3</v>
      </c>
      <c r="T11" s="33">
        <f t="shared" si="12"/>
        <v>8.9999999999999993E-3</v>
      </c>
    </row>
    <row r="12" spans="1:20" x14ac:dyDescent="0.25">
      <c r="G12" s="40">
        <v>9</v>
      </c>
      <c r="H12" s="44">
        <f t="shared" si="1"/>
        <v>1.1587499999999999</v>
      </c>
      <c r="I12" s="44">
        <f t="shared" si="0"/>
        <v>0.9</v>
      </c>
      <c r="J12" s="33">
        <f t="shared" si="2"/>
        <v>0.45</v>
      </c>
      <c r="K12" s="33">
        <f t="shared" si="3"/>
        <v>0.45</v>
      </c>
      <c r="L12" s="33">
        <f t="shared" si="4"/>
        <v>0</v>
      </c>
      <c r="M12" s="44">
        <f t="shared" si="5"/>
        <v>0.22500000000000001</v>
      </c>
      <c r="N12" s="33">
        <f t="shared" si="6"/>
        <v>2.2500000000000003E-2</v>
      </c>
      <c r="O12" s="33">
        <f t="shared" si="7"/>
        <v>6.7500000000000004E-2</v>
      </c>
      <c r="P12" s="33">
        <f t="shared" si="8"/>
        <v>0.13500000000000001</v>
      </c>
      <c r="Q12" s="44">
        <f t="shared" si="9"/>
        <v>3.3750000000000002E-2</v>
      </c>
      <c r="R12" s="33">
        <f t="shared" si="10"/>
        <v>1.3500000000000002E-2</v>
      </c>
      <c r="S12" s="33">
        <f t="shared" si="11"/>
        <v>1.0125E-2</v>
      </c>
      <c r="T12" s="33">
        <f t="shared" si="12"/>
        <v>1.0125E-2</v>
      </c>
    </row>
    <row r="13" spans="1:20" x14ac:dyDescent="0.25">
      <c r="G13" s="40">
        <v>10</v>
      </c>
      <c r="H13" s="44">
        <f t="shared" si="1"/>
        <v>1.2875000000000001</v>
      </c>
      <c r="I13" s="44">
        <f t="shared" si="0"/>
        <v>1</v>
      </c>
      <c r="J13" s="33">
        <f t="shared" si="2"/>
        <v>0.5</v>
      </c>
      <c r="K13" s="33">
        <f t="shared" si="3"/>
        <v>0.5</v>
      </c>
      <c r="L13" s="33">
        <f t="shared" si="4"/>
        <v>0</v>
      </c>
      <c r="M13" s="44">
        <f t="shared" si="5"/>
        <v>0.25</v>
      </c>
      <c r="N13" s="33">
        <f t="shared" si="6"/>
        <v>2.5000000000000001E-2</v>
      </c>
      <c r="O13" s="33">
        <f t="shared" si="7"/>
        <v>7.4999999999999997E-2</v>
      </c>
      <c r="P13" s="33">
        <f t="shared" si="8"/>
        <v>0.15</v>
      </c>
      <c r="Q13" s="44">
        <f t="shared" si="9"/>
        <v>3.7499999999999999E-2</v>
      </c>
      <c r="R13" s="33">
        <f t="shared" si="10"/>
        <v>1.4999999999999999E-2</v>
      </c>
      <c r="S13" s="33">
        <f t="shared" si="11"/>
        <v>1.125E-2</v>
      </c>
      <c r="T13" s="33">
        <f t="shared" si="12"/>
        <v>1.125E-2</v>
      </c>
    </row>
    <row r="14" spans="1:20" x14ac:dyDescent="0.25">
      <c r="G14" s="40">
        <v>11</v>
      </c>
      <c r="H14" s="44">
        <f t="shared" si="1"/>
        <v>1.41625</v>
      </c>
      <c r="I14" s="44">
        <f t="shared" si="0"/>
        <v>1.1000000000000001</v>
      </c>
      <c r="J14" s="33">
        <f t="shared" si="2"/>
        <v>0.55000000000000004</v>
      </c>
      <c r="K14" s="33">
        <f t="shared" si="3"/>
        <v>0.55000000000000004</v>
      </c>
      <c r="L14" s="33">
        <f t="shared" si="4"/>
        <v>0</v>
      </c>
      <c r="M14" s="44">
        <f t="shared" si="5"/>
        <v>0.27500000000000002</v>
      </c>
      <c r="N14" s="33">
        <f t="shared" si="6"/>
        <v>2.7500000000000004E-2</v>
      </c>
      <c r="O14" s="33">
        <f t="shared" si="7"/>
        <v>8.2500000000000004E-2</v>
      </c>
      <c r="P14" s="33">
        <f t="shared" si="8"/>
        <v>0.16500000000000001</v>
      </c>
      <c r="Q14" s="44">
        <f t="shared" si="9"/>
        <v>4.1250000000000002E-2</v>
      </c>
      <c r="R14" s="33">
        <f t="shared" si="10"/>
        <v>1.6500000000000001E-2</v>
      </c>
      <c r="S14" s="33">
        <f t="shared" si="11"/>
        <v>1.2375000000000001E-2</v>
      </c>
      <c r="T14" s="33">
        <f t="shared" si="12"/>
        <v>1.2375000000000001E-2</v>
      </c>
    </row>
    <row r="15" spans="1:20" x14ac:dyDescent="0.25">
      <c r="G15" s="40">
        <v>12</v>
      </c>
      <c r="H15" s="44">
        <f t="shared" si="1"/>
        <v>1.5450000000000002</v>
      </c>
      <c r="I15" s="44">
        <f t="shared" si="0"/>
        <v>1.2000000000000002</v>
      </c>
      <c r="J15" s="33">
        <f t="shared" si="2"/>
        <v>0.60000000000000009</v>
      </c>
      <c r="K15" s="33">
        <f t="shared" si="3"/>
        <v>0.60000000000000009</v>
      </c>
      <c r="L15" s="33">
        <f t="shared" si="4"/>
        <v>0</v>
      </c>
      <c r="M15" s="44">
        <f t="shared" si="5"/>
        <v>0.30000000000000004</v>
      </c>
      <c r="N15" s="33">
        <f t="shared" si="6"/>
        <v>3.0000000000000006E-2</v>
      </c>
      <c r="O15" s="33">
        <f t="shared" si="7"/>
        <v>9.0000000000000011E-2</v>
      </c>
      <c r="P15" s="33">
        <f t="shared" si="8"/>
        <v>0.18000000000000002</v>
      </c>
      <c r="Q15" s="44">
        <f t="shared" si="9"/>
        <v>4.5000000000000005E-2</v>
      </c>
      <c r="R15" s="33">
        <f t="shared" si="10"/>
        <v>1.8000000000000002E-2</v>
      </c>
      <c r="S15" s="33">
        <f t="shared" si="11"/>
        <v>1.3500000000000002E-2</v>
      </c>
      <c r="T15" s="33">
        <f t="shared" si="12"/>
        <v>1.3500000000000002E-2</v>
      </c>
    </row>
    <row r="16" spans="1:20" x14ac:dyDescent="0.25">
      <c r="G16" s="51">
        <v>13</v>
      </c>
      <c r="H16" s="49">
        <f t="shared" si="1"/>
        <v>1.6737500000000001</v>
      </c>
      <c r="I16" s="49">
        <f t="shared" si="0"/>
        <v>1.3</v>
      </c>
      <c r="J16" s="50">
        <f t="shared" si="2"/>
        <v>0.65</v>
      </c>
      <c r="K16" s="50">
        <f t="shared" si="3"/>
        <v>0.65</v>
      </c>
      <c r="L16" s="50">
        <f t="shared" si="4"/>
        <v>0</v>
      </c>
      <c r="M16" s="49">
        <f t="shared" si="5"/>
        <v>0.32500000000000001</v>
      </c>
      <c r="N16" s="50">
        <f t="shared" si="6"/>
        <v>3.2500000000000001E-2</v>
      </c>
      <c r="O16" s="50">
        <f t="shared" si="7"/>
        <v>9.7500000000000003E-2</v>
      </c>
      <c r="P16" s="50">
        <f t="shared" si="8"/>
        <v>0.19500000000000001</v>
      </c>
      <c r="Q16" s="49">
        <f t="shared" si="9"/>
        <v>4.8750000000000002E-2</v>
      </c>
      <c r="R16" s="50">
        <f t="shared" si="10"/>
        <v>1.9500000000000003E-2</v>
      </c>
      <c r="S16" s="50">
        <f t="shared" si="11"/>
        <v>1.4624999999999999E-2</v>
      </c>
      <c r="T16" s="50">
        <f t="shared" si="12"/>
        <v>1.4624999999999999E-2</v>
      </c>
    </row>
    <row r="17" spans="7:20" x14ac:dyDescent="0.25">
      <c r="G17" s="40">
        <v>14</v>
      </c>
      <c r="H17" s="44">
        <f t="shared" si="1"/>
        <v>1.8025000000000002</v>
      </c>
      <c r="I17" s="44">
        <f t="shared" si="0"/>
        <v>1.4000000000000001</v>
      </c>
      <c r="J17" s="33">
        <f t="shared" si="2"/>
        <v>0.70000000000000007</v>
      </c>
      <c r="K17" s="33">
        <f t="shared" si="3"/>
        <v>0.70000000000000007</v>
      </c>
      <c r="L17" s="33">
        <f t="shared" si="4"/>
        <v>0</v>
      </c>
      <c r="M17" s="44">
        <f t="shared" si="5"/>
        <v>0.35000000000000003</v>
      </c>
      <c r="N17" s="33">
        <f t="shared" si="6"/>
        <v>3.5000000000000003E-2</v>
      </c>
      <c r="O17" s="33">
        <f t="shared" si="7"/>
        <v>0.10500000000000001</v>
      </c>
      <c r="P17" s="33">
        <f t="shared" si="8"/>
        <v>0.21000000000000002</v>
      </c>
      <c r="Q17" s="44">
        <f t="shared" si="9"/>
        <v>5.2500000000000005E-2</v>
      </c>
      <c r="R17" s="33">
        <f t="shared" si="10"/>
        <v>2.1000000000000005E-2</v>
      </c>
      <c r="S17" s="33">
        <f t="shared" si="11"/>
        <v>1.575E-2</v>
      </c>
      <c r="T17" s="33">
        <f t="shared" si="12"/>
        <v>1.575E-2</v>
      </c>
    </row>
    <row r="18" spans="7:20" x14ac:dyDescent="0.25">
      <c r="G18" s="40">
        <v>15</v>
      </c>
      <c r="H18" s="44">
        <f t="shared" si="1"/>
        <v>1.9312499999999999</v>
      </c>
      <c r="I18" s="44">
        <f t="shared" si="0"/>
        <v>1.5</v>
      </c>
      <c r="J18" s="33">
        <f t="shared" si="2"/>
        <v>0.75</v>
      </c>
      <c r="K18" s="33">
        <f t="shared" si="3"/>
        <v>0.75</v>
      </c>
      <c r="L18" s="33">
        <f t="shared" si="4"/>
        <v>0</v>
      </c>
      <c r="M18" s="44">
        <f t="shared" si="5"/>
        <v>0.375</v>
      </c>
      <c r="N18" s="33">
        <f t="shared" si="6"/>
        <v>3.7500000000000006E-2</v>
      </c>
      <c r="O18" s="33">
        <f t="shared" si="7"/>
        <v>0.11249999999999999</v>
      </c>
      <c r="P18" s="33">
        <f t="shared" si="8"/>
        <v>0.22499999999999998</v>
      </c>
      <c r="Q18" s="44">
        <f t="shared" si="9"/>
        <v>5.6249999999999994E-2</v>
      </c>
      <c r="R18" s="33">
        <f t="shared" si="10"/>
        <v>2.2499999999999999E-2</v>
      </c>
      <c r="S18" s="33">
        <f t="shared" si="11"/>
        <v>1.6874999999999998E-2</v>
      </c>
      <c r="T18" s="33">
        <f t="shared" si="12"/>
        <v>1.6874999999999998E-2</v>
      </c>
    </row>
    <row r="19" spans="7:20" x14ac:dyDescent="0.25">
      <c r="G19" s="40">
        <v>16</v>
      </c>
      <c r="H19" s="44">
        <f t="shared" si="1"/>
        <v>2.06</v>
      </c>
      <c r="I19" s="44">
        <f t="shared" si="0"/>
        <v>1.6</v>
      </c>
      <c r="J19" s="33">
        <f t="shared" si="2"/>
        <v>0.8</v>
      </c>
      <c r="K19" s="33">
        <f t="shared" si="3"/>
        <v>0.8</v>
      </c>
      <c r="L19" s="33">
        <f t="shared" si="4"/>
        <v>0</v>
      </c>
      <c r="M19" s="44">
        <f t="shared" si="5"/>
        <v>0.4</v>
      </c>
      <c r="N19" s="33">
        <f t="shared" si="6"/>
        <v>4.0000000000000008E-2</v>
      </c>
      <c r="O19" s="33">
        <f t="shared" si="7"/>
        <v>0.12</v>
      </c>
      <c r="P19" s="33">
        <f t="shared" si="8"/>
        <v>0.24</v>
      </c>
      <c r="Q19" s="44">
        <f t="shared" si="9"/>
        <v>0.06</v>
      </c>
      <c r="R19" s="33">
        <f t="shared" si="10"/>
        <v>2.4E-2</v>
      </c>
      <c r="S19" s="33">
        <f t="shared" si="11"/>
        <v>1.7999999999999999E-2</v>
      </c>
      <c r="T19" s="33">
        <f t="shared" si="12"/>
        <v>1.7999999999999999E-2</v>
      </c>
    </row>
    <row r="20" spans="7:20" x14ac:dyDescent="0.25">
      <c r="G20" s="40">
        <v>17</v>
      </c>
      <c r="H20" s="44">
        <f t="shared" si="1"/>
        <v>2.1887500000000002</v>
      </c>
      <c r="I20" s="44">
        <f t="shared" si="0"/>
        <v>1.7000000000000002</v>
      </c>
      <c r="J20" s="33">
        <f t="shared" si="2"/>
        <v>0.85000000000000009</v>
      </c>
      <c r="K20" s="33">
        <f t="shared" si="3"/>
        <v>0.85000000000000009</v>
      </c>
      <c r="L20" s="33">
        <f t="shared" si="4"/>
        <v>0</v>
      </c>
      <c r="M20" s="44">
        <f t="shared" si="5"/>
        <v>0.42500000000000004</v>
      </c>
      <c r="N20" s="33">
        <f t="shared" si="6"/>
        <v>4.250000000000001E-2</v>
      </c>
      <c r="O20" s="33">
        <f t="shared" si="7"/>
        <v>0.1275</v>
      </c>
      <c r="P20" s="33">
        <f t="shared" si="8"/>
        <v>0.255</v>
      </c>
      <c r="Q20" s="44">
        <f t="shared" si="9"/>
        <v>6.3750000000000001E-2</v>
      </c>
      <c r="R20" s="33">
        <f t="shared" si="10"/>
        <v>2.5500000000000002E-2</v>
      </c>
      <c r="S20" s="33">
        <f t="shared" si="11"/>
        <v>1.9125E-2</v>
      </c>
      <c r="T20" s="33">
        <f t="shared" si="12"/>
        <v>1.9125E-2</v>
      </c>
    </row>
    <row r="21" spans="7:20" x14ac:dyDescent="0.25">
      <c r="G21">
        <v>18</v>
      </c>
      <c r="H21">
        <f t="shared" si="1"/>
        <v>2.3174999999999999</v>
      </c>
      <c r="I21">
        <f t="shared" si="0"/>
        <v>1.8</v>
      </c>
      <c r="J21">
        <f t="shared" si="2"/>
        <v>0.9</v>
      </c>
      <c r="K21">
        <f t="shared" si="3"/>
        <v>0.9</v>
      </c>
      <c r="L21">
        <f t="shared" si="4"/>
        <v>0</v>
      </c>
      <c r="M21">
        <f t="shared" si="5"/>
        <v>0.45</v>
      </c>
      <c r="N21">
        <f t="shared" si="6"/>
        <v>4.5000000000000005E-2</v>
      </c>
      <c r="O21">
        <f t="shared" si="7"/>
        <v>0.13500000000000001</v>
      </c>
      <c r="P21">
        <f t="shared" si="8"/>
        <v>0.27</v>
      </c>
      <c r="Q21">
        <f t="shared" si="9"/>
        <v>6.7500000000000004E-2</v>
      </c>
      <c r="R21">
        <f t="shared" si="10"/>
        <v>2.7000000000000003E-2</v>
      </c>
      <c r="S21">
        <f t="shared" si="11"/>
        <v>2.0250000000000001E-2</v>
      </c>
      <c r="T21">
        <f t="shared" si="12"/>
        <v>2.0250000000000001E-2</v>
      </c>
    </row>
    <row r="22" spans="7:20" x14ac:dyDescent="0.25">
      <c r="G22" s="40">
        <v>19</v>
      </c>
      <c r="H22" s="44">
        <f t="shared" si="1"/>
        <v>2.44625</v>
      </c>
      <c r="I22" s="44">
        <f t="shared" si="0"/>
        <v>1.9000000000000001</v>
      </c>
      <c r="J22" s="33">
        <f t="shared" si="2"/>
        <v>0.95000000000000007</v>
      </c>
      <c r="K22" s="33">
        <f t="shared" si="3"/>
        <v>0.95000000000000007</v>
      </c>
      <c r="L22" s="33">
        <f t="shared" si="4"/>
        <v>0</v>
      </c>
      <c r="M22" s="44">
        <f t="shared" si="5"/>
        <v>0.47500000000000003</v>
      </c>
      <c r="N22" s="33">
        <f t="shared" si="6"/>
        <v>4.7500000000000007E-2</v>
      </c>
      <c r="O22" s="33">
        <f t="shared" si="7"/>
        <v>0.14250000000000002</v>
      </c>
      <c r="P22" s="33">
        <f t="shared" si="8"/>
        <v>0.28500000000000003</v>
      </c>
      <c r="Q22" s="44">
        <f t="shared" si="9"/>
        <v>7.1250000000000008E-2</v>
      </c>
      <c r="R22" s="33">
        <f t="shared" si="10"/>
        <v>2.8500000000000004E-2</v>
      </c>
      <c r="S22" s="33">
        <f t="shared" si="11"/>
        <v>2.1375000000000002E-2</v>
      </c>
      <c r="T22" s="33">
        <f t="shared" si="12"/>
        <v>2.1375000000000002E-2</v>
      </c>
    </row>
    <row r="23" spans="7:20" x14ac:dyDescent="0.25">
      <c r="G23" s="41">
        <v>20</v>
      </c>
      <c r="H23" s="44">
        <f t="shared" si="1"/>
        <v>2.5750000000000002</v>
      </c>
      <c r="I23" s="44">
        <f t="shared" si="0"/>
        <v>2</v>
      </c>
      <c r="J23" s="33">
        <f t="shared" si="2"/>
        <v>1</v>
      </c>
      <c r="K23" s="33">
        <f t="shared" si="3"/>
        <v>1</v>
      </c>
      <c r="L23" s="33">
        <f t="shared" si="4"/>
        <v>0</v>
      </c>
      <c r="M23" s="44">
        <f t="shared" si="5"/>
        <v>0.5</v>
      </c>
      <c r="N23" s="33">
        <f t="shared" si="6"/>
        <v>0.05</v>
      </c>
      <c r="O23" s="33">
        <f t="shared" si="7"/>
        <v>0.15</v>
      </c>
      <c r="P23" s="33">
        <f t="shared" si="8"/>
        <v>0.3</v>
      </c>
      <c r="Q23" s="44">
        <f t="shared" si="9"/>
        <v>7.4999999999999997E-2</v>
      </c>
      <c r="R23" s="33">
        <f t="shared" si="10"/>
        <v>0.03</v>
      </c>
      <c r="S23" s="33">
        <f t="shared" si="11"/>
        <v>2.2499999999999999E-2</v>
      </c>
      <c r="T23" s="33">
        <f t="shared" si="12"/>
        <v>2.2499999999999999E-2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J28" sqref="J28"/>
    </sheetView>
  </sheetViews>
  <sheetFormatPr defaultRowHeight="15" x14ac:dyDescent="0.25"/>
  <cols>
    <col min="3" max="3" width="10.42578125" customWidth="1"/>
    <col min="9" max="9" width="10.7109375" bestFit="1" customWidth="1"/>
    <col min="10" max="10" width="12.28515625" bestFit="1" customWidth="1"/>
    <col min="11" max="11" width="12.42578125" bestFit="1" customWidth="1"/>
    <col min="12" max="12" width="12.28515625" bestFit="1" customWidth="1"/>
    <col min="13" max="13" width="10.7109375" bestFit="1" customWidth="1"/>
    <col min="14" max="14" width="12.28515625" bestFit="1" customWidth="1"/>
    <col min="15" max="15" width="12.42578125" bestFit="1" customWidth="1"/>
    <col min="16" max="16" width="12.28515625" bestFit="1" customWidth="1"/>
  </cols>
  <sheetData>
    <row r="1" spans="1:16" ht="16.5" thickBot="1" x14ac:dyDescent="0.3">
      <c r="A1" s="52" t="s">
        <v>305</v>
      </c>
      <c r="G1" s="40"/>
      <c r="H1" s="40"/>
      <c r="I1" s="40" t="s">
        <v>307</v>
      </c>
      <c r="J1" s="34"/>
      <c r="K1" s="34"/>
      <c r="L1" s="34"/>
      <c r="M1" s="40" t="s">
        <v>308</v>
      </c>
      <c r="N1" s="34"/>
      <c r="O1" s="34"/>
      <c r="P1" s="34"/>
    </row>
    <row r="2" spans="1:16" ht="30.75" thickBot="1" x14ac:dyDescent="0.3">
      <c r="A2" s="53" t="s">
        <v>306</v>
      </c>
      <c r="B2" s="54" t="s">
        <v>41</v>
      </c>
      <c r="C2" s="54" t="s">
        <v>154</v>
      </c>
      <c r="D2" s="54" t="s">
        <v>43</v>
      </c>
      <c r="G2" s="40" t="s">
        <v>49</v>
      </c>
      <c r="H2" s="40" t="s">
        <v>309</v>
      </c>
      <c r="I2" s="34" t="s">
        <v>311</v>
      </c>
      <c r="J2" s="34" t="s">
        <v>312</v>
      </c>
      <c r="K2" s="34" t="s">
        <v>313</v>
      </c>
      <c r="L2" s="34" t="s">
        <v>314</v>
      </c>
      <c r="M2" s="34" t="s">
        <v>315</v>
      </c>
      <c r="N2" s="34" t="s">
        <v>316</v>
      </c>
      <c r="O2" s="34" t="s">
        <v>317</v>
      </c>
      <c r="P2" s="34" t="s">
        <v>318</v>
      </c>
    </row>
    <row r="3" spans="1:16" ht="15.75" thickBot="1" x14ac:dyDescent="0.3">
      <c r="A3" s="55" t="s">
        <v>307</v>
      </c>
      <c r="B3" s="56">
        <v>0.7</v>
      </c>
      <c r="C3" s="56">
        <v>0.15</v>
      </c>
      <c r="D3" s="56">
        <v>0.15</v>
      </c>
      <c r="G3" s="40">
        <v>0</v>
      </c>
      <c r="H3" s="58">
        <f t="shared" ref="H3:H13" si="0">SUM(I3,M3)</f>
        <v>0</v>
      </c>
      <c r="I3" s="44">
        <f>G3*($A$7/100)</f>
        <v>0</v>
      </c>
      <c r="J3" s="33">
        <f>$I3*$B$3</f>
        <v>0</v>
      </c>
      <c r="K3" s="33">
        <f>$I3*$C$3</f>
        <v>0</v>
      </c>
      <c r="L3" s="33">
        <f>$I3*$D$3</f>
        <v>0</v>
      </c>
      <c r="M3" s="44">
        <f>G3*($A$7/100)</f>
        <v>0</v>
      </c>
      <c r="N3" s="33">
        <f t="shared" ref="N3:N13" si="1">$M3*$B$4</f>
        <v>0</v>
      </c>
      <c r="O3" s="33">
        <f t="shared" ref="O3:O13" si="2">$M3*$C$4</f>
        <v>0</v>
      </c>
      <c r="P3" s="33">
        <f>M3*$D$4</f>
        <v>0</v>
      </c>
    </row>
    <row r="4" spans="1:16" ht="15.75" thickBot="1" x14ac:dyDescent="0.3">
      <c r="A4" s="55" t="s">
        <v>308</v>
      </c>
      <c r="B4" s="56">
        <v>0.7</v>
      </c>
      <c r="C4" s="56">
        <v>0.15</v>
      </c>
      <c r="D4" s="56">
        <v>0.15</v>
      </c>
      <c r="G4" s="48">
        <v>1</v>
      </c>
      <c r="H4" s="50">
        <f t="shared" si="0"/>
        <v>1.8</v>
      </c>
      <c r="I4" s="49">
        <f t="shared" ref="I4:I13" si="3">G4*($A$7/100)</f>
        <v>0.9</v>
      </c>
      <c r="J4" s="50">
        <f t="shared" ref="J4:J13" si="4">$I4*$B$3</f>
        <v>0.63</v>
      </c>
      <c r="K4" s="50">
        <f t="shared" ref="K4:K13" si="5">$I4*$C$3</f>
        <v>0.13500000000000001</v>
      </c>
      <c r="L4" s="50">
        <f t="shared" ref="L4:L13" si="6">$I4*$D$3</f>
        <v>0.13500000000000001</v>
      </c>
      <c r="M4" s="49">
        <f t="shared" ref="M4:M13" si="7">G4*($A$7/100)</f>
        <v>0.9</v>
      </c>
      <c r="N4" s="50">
        <f t="shared" si="1"/>
        <v>0.63</v>
      </c>
      <c r="O4" s="50">
        <f t="shared" si="2"/>
        <v>0.13500000000000001</v>
      </c>
      <c r="P4" s="50">
        <f t="shared" ref="P4:P8" si="8">M4*$D$4</f>
        <v>0.13500000000000001</v>
      </c>
    </row>
    <row r="5" spans="1:16" x14ac:dyDescent="0.25">
      <c r="G5" s="40">
        <v>2</v>
      </c>
      <c r="H5" s="58">
        <f t="shared" si="0"/>
        <v>3.6</v>
      </c>
      <c r="I5" s="44">
        <f t="shared" si="3"/>
        <v>1.8</v>
      </c>
      <c r="J5" s="33">
        <f t="shared" si="4"/>
        <v>1.26</v>
      </c>
      <c r="K5" s="33">
        <f t="shared" si="5"/>
        <v>0.27</v>
      </c>
      <c r="L5" s="33">
        <f t="shared" si="6"/>
        <v>0.27</v>
      </c>
      <c r="M5" s="44">
        <f t="shared" si="7"/>
        <v>1.8</v>
      </c>
      <c r="N5" s="33">
        <f t="shared" si="1"/>
        <v>1.26</v>
      </c>
      <c r="O5" s="33">
        <f t="shared" si="2"/>
        <v>0.27</v>
      </c>
      <c r="P5" s="33">
        <f t="shared" si="8"/>
        <v>0.27</v>
      </c>
    </row>
    <row r="6" spans="1:16" ht="15.75" thickBot="1" x14ac:dyDescent="0.3">
      <c r="A6" t="s">
        <v>310</v>
      </c>
      <c r="G6" s="40">
        <v>3</v>
      </c>
      <c r="H6" s="58">
        <f t="shared" si="0"/>
        <v>5.4</v>
      </c>
      <c r="I6" s="44">
        <f t="shared" si="3"/>
        <v>2.7</v>
      </c>
      <c r="J6" s="33">
        <f t="shared" si="4"/>
        <v>1.89</v>
      </c>
      <c r="K6" s="33">
        <f t="shared" si="5"/>
        <v>0.40500000000000003</v>
      </c>
      <c r="L6" s="33">
        <f t="shared" si="6"/>
        <v>0.40500000000000003</v>
      </c>
      <c r="M6" s="44">
        <f t="shared" si="7"/>
        <v>2.7</v>
      </c>
      <c r="N6" s="33">
        <f t="shared" si="1"/>
        <v>1.89</v>
      </c>
      <c r="O6" s="33">
        <f t="shared" si="2"/>
        <v>0.40500000000000003</v>
      </c>
      <c r="P6" s="33">
        <f t="shared" si="8"/>
        <v>0.40500000000000003</v>
      </c>
    </row>
    <row r="7" spans="1:16" ht="15.75" thickBot="1" x14ac:dyDescent="0.3">
      <c r="A7" s="57">
        <f>EVInputs!B6</f>
        <v>90</v>
      </c>
      <c r="G7" s="40">
        <v>4</v>
      </c>
      <c r="H7" s="58">
        <f t="shared" si="0"/>
        <v>7.2</v>
      </c>
      <c r="I7" s="44">
        <f t="shared" si="3"/>
        <v>3.6</v>
      </c>
      <c r="J7" s="33">
        <f t="shared" si="4"/>
        <v>2.52</v>
      </c>
      <c r="K7" s="33">
        <f t="shared" si="5"/>
        <v>0.54</v>
      </c>
      <c r="L7" s="33">
        <f t="shared" si="6"/>
        <v>0.54</v>
      </c>
      <c r="M7" s="44">
        <f t="shared" si="7"/>
        <v>3.6</v>
      </c>
      <c r="N7" s="33">
        <f t="shared" si="1"/>
        <v>2.52</v>
      </c>
      <c r="O7" s="33">
        <f t="shared" si="2"/>
        <v>0.54</v>
      </c>
      <c r="P7" s="33">
        <f t="shared" si="8"/>
        <v>0.54</v>
      </c>
    </row>
    <row r="8" spans="1:16" x14ac:dyDescent="0.25">
      <c r="G8" s="51">
        <v>5</v>
      </c>
      <c r="H8" s="50">
        <f t="shared" si="0"/>
        <v>9</v>
      </c>
      <c r="I8" s="49">
        <f t="shared" si="3"/>
        <v>4.5</v>
      </c>
      <c r="J8" s="50">
        <f t="shared" si="4"/>
        <v>3.15</v>
      </c>
      <c r="K8" s="50">
        <f t="shared" si="5"/>
        <v>0.67499999999999993</v>
      </c>
      <c r="L8" s="50">
        <f t="shared" si="6"/>
        <v>0.67499999999999993</v>
      </c>
      <c r="M8" s="49">
        <f t="shared" si="7"/>
        <v>4.5</v>
      </c>
      <c r="N8" s="50">
        <f t="shared" si="1"/>
        <v>3.15</v>
      </c>
      <c r="O8" s="50">
        <f t="shared" si="2"/>
        <v>0.67499999999999993</v>
      </c>
      <c r="P8" s="50">
        <f t="shared" si="8"/>
        <v>0.67499999999999993</v>
      </c>
    </row>
    <row r="9" spans="1:16" x14ac:dyDescent="0.25">
      <c r="G9" s="40">
        <v>6</v>
      </c>
      <c r="H9" s="58">
        <f t="shared" si="0"/>
        <v>10.8</v>
      </c>
      <c r="I9" s="44">
        <f>G9*($A$7/100)</f>
        <v>5.4</v>
      </c>
      <c r="J9" s="33">
        <f t="shared" si="4"/>
        <v>3.78</v>
      </c>
      <c r="K9" s="33">
        <f t="shared" si="5"/>
        <v>0.81</v>
      </c>
      <c r="L9" s="33">
        <f t="shared" si="6"/>
        <v>0.81</v>
      </c>
      <c r="M9" s="44">
        <f t="shared" si="7"/>
        <v>5.4</v>
      </c>
      <c r="N9" s="33">
        <f t="shared" si="1"/>
        <v>3.78</v>
      </c>
      <c r="O9" s="33">
        <f t="shared" si="2"/>
        <v>0.81</v>
      </c>
      <c r="P9" s="33">
        <f>M9*$D$4</f>
        <v>0.81</v>
      </c>
    </row>
    <row r="10" spans="1:16" x14ac:dyDescent="0.25">
      <c r="G10">
        <v>7</v>
      </c>
      <c r="H10" s="58">
        <f t="shared" si="0"/>
        <v>12.6</v>
      </c>
      <c r="I10" s="44">
        <f t="shared" si="3"/>
        <v>6.3</v>
      </c>
      <c r="J10" s="33">
        <f t="shared" si="4"/>
        <v>4.4099999999999993</v>
      </c>
      <c r="K10" s="33">
        <f t="shared" si="5"/>
        <v>0.94499999999999995</v>
      </c>
      <c r="L10" s="33">
        <f t="shared" si="6"/>
        <v>0.94499999999999995</v>
      </c>
      <c r="M10" s="44">
        <f t="shared" si="7"/>
        <v>6.3</v>
      </c>
      <c r="N10" s="33">
        <f t="shared" si="1"/>
        <v>4.4099999999999993</v>
      </c>
      <c r="O10" s="33">
        <f t="shared" si="2"/>
        <v>0.94499999999999995</v>
      </c>
      <c r="P10" s="33">
        <f t="shared" ref="P10:P13" si="9">M10*$D$4</f>
        <v>0.94499999999999995</v>
      </c>
    </row>
    <row r="11" spans="1:16" x14ac:dyDescent="0.25">
      <c r="G11" s="40">
        <v>8</v>
      </c>
      <c r="H11" s="58">
        <f t="shared" si="0"/>
        <v>14.4</v>
      </c>
      <c r="I11" s="44">
        <f t="shared" si="3"/>
        <v>7.2</v>
      </c>
      <c r="J11" s="33">
        <f t="shared" si="4"/>
        <v>5.04</v>
      </c>
      <c r="K11" s="33">
        <f t="shared" si="5"/>
        <v>1.08</v>
      </c>
      <c r="L11" s="33">
        <f t="shared" si="6"/>
        <v>1.08</v>
      </c>
      <c r="M11" s="44">
        <f t="shared" si="7"/>
        <v>7.2</v>
      </c>
      <c r="N11" s="33">
        <f t="shared" si="1"/>
        <v>5.04</v>
      </c>
      <c r="O11" s="33">
        <f t="shared" si="2"/>
        <v>1.08</v>
      </c>
      <c r="P11" s="33">
        <f t="shared" si="9"/>
        <v>1.08</v>
      </c>
    </row>
    <row r="12" spans="1:16" x14ac:dyDescent="0.25">
      <c r="G12" s="40">
        <v>9</v>
      </c>
      <c r="H12" s="58">
        <f t="shared" si="0"/>
        <v>16.2</v>
      </c>
      <c r="I12" s="44">
        <f t="shared" si="3"/>
        <v>8.1</v>
      </c>
      <c r="J12" s="33">
        <f t="shared" si="4"/>
        <v>5.669999999999999</v>
      </c>
      <c r="K12" s="33">
        <f t="shared" si="5"/>
        <v>1.2149999999999999</v>
      </c>
      <c r="L12" s="33">
        <f t="shared" si="6"/>
        <v>1.2149999999999999</v>
      </c>
      <c r="M12" s="44">
        <f t="shared" si="7"/>
        <v>8.1</v>
      </c>
      <c r="N12" s="33">
        <f t="shared" si="1"/>
        <v>5.669999999999999</v>
      </c>
      <c r="O12" s="33">
        <f t="shared" si="2"/>
        <v>1.2149999999999999</v>
      </c>
      <c r="P12" s="33">
        <f t="shared" si="9"/>
        <v>1.2149999999999999</v>
      </c>
    </row>
    <row r="13" spans="1:16" x14ac:dyDescent="0.25">
      <c r="G13" s="51">
        <v>10</v>
      </c>
      <c r="H13" s="50">
        <f t="shared" si="0"/>
        <v>18</v>
      </c>
      <c r="I13" s="49">
        <f t="shared" si="3"/>
        <v>9</v>
      </c>
      <c r="J13" s="50">
        <f t="shared" si="4"/>
        <v>6.3</v>
      </c>
      <c r="K13" s="50">
        <f t="shared" si="5"/>
        <v>1.3499999999999999</v>
      </c>
      <c r="L13" s="50">
        <f t="shared" si="6"/>
        <v>1.3499999999999999</v>
      </c>
      <c r="M13" s="49">
        <f t="shared" si="7"/>
        <v>9</v>
      </c>
      <c r="N13" s="50">
        <f t="shared" si="1"/>
        <v>6.3</v>
      </c>
      <c r="O13" s="50">
        <f t="shared" si="2"/>
        <v>1.3499999999999999</v>
      </c>
      <c r="P13" s="50">
        <f t="shared" si="9"/>
        <v>1.3499999999999999</v>
      </c>
    </row>
    <row r="14" spans="1:16" x14ac:dyDescent="0.25">
      <c r="G14" s="40"/>
      <c r="H14" s="40"/>
      <c r="I14" s="44"/>
      <c r="J14" s="33"/>
      <c r="K14" s="33"/>
      <c r="L14" s="33"/>
      <c r="M14" s="44"/>
      <c r="N14" s="33"/>
      <c r="O14" s="33"/>
      <c r="P14" s="33"/>
    </row>
    <row r="15" spans="1:16" x14ac:dyDescent="0.25">
      <c r="G15" s="40"/>
      <c r="H15" s="40"/>
      <c r="I15" s="44"/>
      <c r="J15" s="33"/>
      <c r="K15" s="33"/>
      <c r="L15" s="33"/>
      <c r="M15" s="44"/>
      <c r="N15" s="33"/>
      <c r="O15" s="33"/>
      <c r="P15" s="33"/>
    </row>
    <row r="17" spans="7:16" x14ac:dyDescent="0.25">
      <c r="G17" s="40"/>
      <c r="H17" s="40"/>
      <c r="I17" s="44"/>
      <c r="J17" s="33"/>
      <c r="K17" s="33"/>
      <c r="L17" s="33"/>
      <c r="M17" s="44"/>
      <c r="N17" s="33"/>
      <c r="O17" s="33"/>
      <c r="P17" s="33"/>
    </row>
    <row r="18" spans="7:16" x14ac:dyDescent="0.25">
      <c r="G18" s="40"/>
      <c r="H18" s="40"/>
      <c r="I18" s="44"/>
      <c r="J18" s="33"/>
      <c r="K18" s="33"/>
      <c r="L18" s="33"/>
      <c r="M18" s="44"/>
      <c r="N18" s="33"/>
      <c r="O18" s="33"/>
      <c r="P18" s="33"/>
    </row>
    <row r="19" spans="7:16" x14ac:dyDescent="0.25">
      <c r="G19" s="40"/>
      <c r="H19" s="40"/>
      <c r="I19" s="44"/>
      <c r="J19" s="33"/>
      <c r="K19" s="33"/>
      <c r="L19" s="33"/>
      <c r="M19" s="44"/>
      <c r="N19" s="33"/>
      <c r="O19" s="33"/>
      <c r="P19" s="33"/>
    </row>
    <row r="20" spans="7:16" x14ac:dyDescent="0.25">
      <c r="G20" s="40"/>
      <c r="H20" s="40"/>
      <c r="I20" s="44"/>
      <c r="J20" s="33"/>
      <c r="K20" s="33"/>
      <c r="L20" s="33"/>
      <c r="M20" s="44"/>
      <c r="N20" s="33"/>
      <c r="O20" s="33"/>
      <c r="P20" s="33"/>
    </row>
    <row r="22" spans="7:16" x14ac:dyDescent="0.25">
      <c r="G22" s="40"/>
      <c r="H22" s="40"/>
      <c r="I22" s="44"/>
      <c r="J22" s="33"/>
      <c r="K22" s="33"/>
      <c r="L22" s="33"/>
      <c r="M22" s="44"/>
      <c r="N22" s="33"/>
      <c r="O22" s="33"/>
      <c r="P22" s="33"/>
    </row>
    <row r="23" spans="7:16" x14ac:dyDescent="0.25">
      <c r="G23" s="41"/>
      <c r="H23" s="41"/>
      <c r="I23" s="44"/>
      <c r="J23" s="33"/>
      <c r="K23" s="33"/>
      <c r="L23" s="33"/>
      <c r="M23" s="44"/>
      <c r="N23" s="33"/>
      <c r="O23" s="33"/>
      <c r="P23" s="33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"/>
  <sheetViews>
    <sheetView zoomScaleNormal="100" workbookViewId="0">
      <selection activeCell="T3" sqref="T3"/>
    </sheetView>
  </sheetViews>
  <sheetFormatPr defaultRowHeight="15" x14ac:dyDescent="0.25"/>
  <cols>
    <col min="1" max="1" width="12.28515625"/>
    <col min="2" max="2" width="6.7109375"/>
    <col min="3" max="3" width="8.5703125"/>
    <col min="4" max="4" width="7.140625"/>
    <col min="5" max="5" width="3.5703125"/>
    <col min="6" max="6" width="6.7109375"/>
    <col min="7" max="7" width="13.28515625" bestFit="1" customWidth="1"/>
    <col min="8" max="8" width="8" bestFit="1" customWidth="1"/>
    <col min="9" max="9" width="9.42578125" bestFit="1" customWidth="1"/>
    <col min="10" max="10" width="9.5703125" bestFit="1" customWidth="1"/>
    <col min="11" max="11" width="9.42578125" bestFit="1" customWidth="1"/>
    <col min="12" max="12" width="6.42578125" bestFit="1" customWidth="1"/>
    <col min="13" max="13" width="7.85546875"/>
    <col min="14" max="14" width="7.42578125"/>
    <col min="15" max="15" width="8.5703125"/>
    <col min="16" max="16" width="10.85546875"/>
    <col min="17" max="17" width="10.28515625"/>
    <col min="18" max="19" width="6.42578125"/>
    <col min="20" max="20" width="8.85546875"/>
    <col min="21" max="21" width="7.85546875"/>
    <col min="22" max="22" width="7.42578125"/>
    <col min="23" max="23" width="8.5703125"/>
    <col min="24" max="24" width="10.85546875"/>
    <col min="25" max="25" width="10.28515625"/>
    <col min="26" max="27" width="6.42578125"/>
    <col min="28" max="28" width="8.85546875"/>
    <col min="29" max="1025" width="8.5703125"/>
  </cols>
  <sheetData>
    <row r="1" spans="1:36" x14ac:dyDescent="0.25">
      <c r="A1" t="s">
        <v>40</v>
      </c>
      <c r="B1" t="s">
        <v>41</v>
      </c>
      <c r="C1" t="s">
        <v>42</v>
      </c>
      <c r="D1" t="s">
        <v>43</v>
      </c>
      <c r="F1" t="s">
        <v>44</v>
      </c>
      <c r="M1" t="s">
        <v>45</v>
      </c>
      <c r="U1" t="s">
        <v>46</v>
      </c>
      <c r="AC1" t="s">
        <v>47</v>
      </c>
    </row>
    <row r="2" spans="1:36" x14ac:dyDescent="0.25">
      <c r="A2" t="s">
        <v>48</v>
      </c>
      <c r="B2">
        <v>0.75</v>
      </c>
      <c r="C2">
        <v>0.05</v>
      </c>
      <c r="D2">
        <v>0</v>
      </c>
      <c r="F2" t="s">
        <v>49</v>
      </c>
      <c r="G2" s="6" t="s">
        <v>347</v>
      </c>
      <c r="H2" s="6" t="s">
        <v>12</v>
      </c>
      <c r="I2" s="6" t="s">
        <v>16</v>
      </c>
      <c r="J2" s="6" t="s">
        <v>20</v>
      </c>
      <c r="K2" s="6" t="s">
        <v>24</v>
      </c>
      <c r="L2" s="6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</row>
    <row r="3" spans="1:36" x14ac:dyDescent="0.25">
      <c r="A3" t="s">
        <v>75</v>
      </c>
      <c r="B3">
        <v>0.8</v>
      </c>
      <c r="C3">
        <v>0.05</v>
      </c>
      <c r="D3">
        <v>0</v>
      </c>
      <c r="F3">
        <v>0</v>
      </c>
      <c r="G3" s="5">
        <f t="shared" ref="G3:G43" si="0">F3*$B$12</f>
        <v>0</v>
      </c>
      <c r="H3" s="5">
        <f t="shared" ref="H3:H43" si="1">G3*8</f>
        <v>0</v>
      </c>
      <c r="I3" s="5">
        <f>SUM(M3:T3)</f>
        <v>0</v>
      </c>
      <c r="J3" s="5">
        <f t="shared" ref="J3:J43" si="2">SUM(U3:AB3)</f>
        <v>0</v>
      </c>
      <c r="K3" s="5">
        <f t="shared" ref="K3:K43" si="3">SUM(AC3:AJ3)</f>
        <v>0</v>
      </c>
      <c r="L3" s="5">
        <f t="shared" ref="L3:L43" si="4">SUM(I3:K3)</f>
        <v>0</v>
      </c>
      <c r="M3" s="3">
        <f>$G3*$B$2</f>
        <v>0</v>
      </c>
      <c r="N3" s="3">
        <f t="shared" ref="N3:N43" si="5">$G3*$B$3</f>
        <v>0</v>
      </c>
      <c r="O3" s="3">
        <f t="shared" ref="O3:O43" si="6">$G3*$B$4</f>
        <v>0</v>
      </c>
      <c r="P3" s="3">
        <f t="shared" ref="P3:P43" si="7">$G3*$B$5</f>
        <v>0</v>
      </c>
      <c r="Q3" s="3">
        <f t="shared" ref="Q3:Q43" si="8">$G3*$B$6</f>
        <v>0</v>
      </c>
      <c r="R3" s="3">
        <f t="shared" ref="R3:R43" si="9">$G3*$B$7</f>
        <v>0</v>
      </c>
      <c r="S3" s="3">
        <f t="shared" ref="S3:S43" si="10">$G3*$B$8</f>
        <v>0</v>
      </c>
      <c r="T3" s="3">
        <f>$G3*$B$9</f>
        <v>0</v>
      </c>
      <c r="U3" s="3">
        <f t="shared" ref="U3:U43" si="11">$G3*$C$2</f>
        <v>0</v>
      </c>
      <c r="V3" s="3">
        <f t="shared" ref="V3:V43" si="12">$G3*$C$3</f>
        <v>0</v>
      </c>
      <c r="W3" s="3">
        <f t="shared" ref="W3:W43" si="13">$G3*$C$4</f>
        <v>0</v>
      </c>
      <c r="X3" s="3">
        <f t="shared" ref="X3:X43" si="14">$G3*$C$5</f>
        <v>0</v>
      </c>
      <c r="Y3" s="3">
        <f t="shared" ref="Y3:Y43" si="15">$G3*$C$6</f>
        <v>0</v>
      </c>
      <c r="Z3" s="3">
        <f t="shared" ref="Z3:Z43" si="16">$G3*$C$7</f>
        <v>0</v>
      </c>
      <c r="AA3" s="3">
        <f t="shared" ref="AA3:AA43" si="17">$G3*$C$8</f>
        <v>0</v>
      </c>
      <c r="AB3" s="3">
        <f t="shared" ref="AB3:AB43" si="18">$G3*$C$9</f>
        <v>0</v>
      </c>
      <c r="AC3" s="3">
        <f t="shared" ref="AC3:AC43" si="19">$G3*$D$2</f>
        <v>0</v>
      </c>
      <c r="AD3" s="3">
        <f t="shared" ref="AD3:AD43" si="20">$G3*$D$3</f>
        <v>0</v>
      </c>
      <c r="AE3" s="3">
        <f t="shared" ref="AE3:AE43" si="21">$G3*$D$4</f>
        <v>0</v>
      </c>
      <c r="AF3" s="3">
        <f t="shared" ref="AF3:AF43" si="22">$G3*$D$5</f>
        <v>0</v>
      </c>
      <c r="AG3" s="3">
        <f t="shared" ref="AG3:AG43" si="23">$G3*$D$6</f>
        <v>0</v>
      </c>
      <c r="AH3" s="3">
        <f t="shared" ref="AH3:AH43" si="24">$G3*$D$7</f>
        <v>0</v>
      </c>
      <c r="AI3" s="3">
        <f t="shared" ref="AI3:AI43" si="25">$G3*$D$8</f>
        <v>0</v>
      </c>
      <c r="AJ3" s="3">
        <f t="shared" ref="AJ3:AJ43" si="26">$G3*$D$9</f>
        <v>0</v>
      </c>
    </row>
    <row r="4" spans="1:36" x14ac:dyDescent="0.25">
      <c r="A4" t="s">
        <v>76</v>
      </c>
      <c r="B4">
        <v>0.85</v>
      </c>
      <c r="C4">
        <v>0.05</v>
      </c>
      <c r="D4">
        <v>0</v>
      </c>
      <c r="F4" s="7">
        <v>1</v>
      </c>
      <c r="G4" s="8">
        <f t="shared" si="0"/>
        <v>0</v>
      </c>
      <c r="H4" s="8">
        <f t="shared" si="1"/>
        <v>0</v>
      </c>
      <c r="I4" s="8">
        <f t="shared" ref="I4:I43" si="27">SUM(M4:T4)</f>
        <v>0</v>
      </c>
      <c r="J4" s="8">
        <f t="shared" si="2"/>
        <v>0</v>
      </c>
      <c r="K4" s="8">
        <f t="shared" si="3"/>
        <v>0</v>
      </c>
      <c r="L4" s="8">
        <f t="shared" si="4"/>
        <v>0</v>
      </c>
      <c r="M4" s="8">
        <f t="shared" ref="M4:M43" si="28">$G4*$B$2</f>
        <v>0</v>
      </c>
      <c r="N4" s="8">
        <f t="shared" si="5"/>
        <v>0</v>
      </c>
      <c r="O4" s="8">
        <f t="shared" si="6"/>
        <v>0</v>
      </c>
      <c r="P4" s="8">
        <f t="shared" si="7"/>
        <v>0</v>
      </c>
      <c r="Q4" s="8">
        <f t="shared" si="8"/>
        <v>0</v>
      </c>
      <c r="R4" s="8">
        <f t="shared" si="9"/>
        <v>0</v>
      </c>
      <c r="S4" s="8">
        <f t="shared" si="10"/>
        <v>0</v>
      </c>
      <c r="T4" s="8">
        <f t="shared" ref="T4:T43" si="29">$G4*$B$9</f>
        <v>0</v>
      </c>
      <c r="U4" s="8">
        <f t="shared" si="11"/>
        <v>0</v>
      </c>
      <c r="V4" s="8">
        <f t="shared" si="12"/>
        <v>0</v>
      </c>
      <c r="W4" s="8">
        <f t="shared" si="13"/>
        <v>0</v>
      </c>
      <c r="X4" s="8">
        <f t="shared" si="14"/>
        <v>0</v>
      </c>
      <c r="Y4" s="8">
        <f t="shared" si="15"/>
        <v>0</v>
      </c>
      <c r="Z4" s="8">
        <f t="shared" si="16"/>
        <v>0</v>
      </c>
      <c r="AA4" s="8">
        <f t="shared" si="17"/>
        <v>0</v>
      </c>
      <c r="AB4" s="8">
        <f t="shared" si="18"/>
        <v>0</v>
      </c>
      <c r="AC4" s="8">
        <f t="shared" si="19"/>
        <v>0</v>
      </c>
      <c r="AD4" s="8">
        <f t="shared" si="20"/>
        <v>0</v>
      </c>
      <c r="AE4" s="8">
        <f t="shared" si="21"/>
        <v>0</v>
      </c>
      <c r="AF4" s="8">
        <f t="shared" si="22"/>
        <v>0</v>
      </c>
      <c r="AG4" s="8">
        <f t="shared" si="23"/>
        <v>0</v>
      </c>
      <c r="AH4" s="8">
        <f t="shared" si="24"/>
        <v>0</v>
      </c>
      <c r="AI4" s="8">
        <f t="shared" si="25"/>
        <v>0</v>
      </c>
      <c r="AJ4" s="8">
        <f t="shared" si="26"/>
        <v>0</v>
      </c>
    </row>
    <row r="5" spans="1:36" x14ac:dyDescent="0.25">
      <c r="A5" t="s">
        <v>77</v>
      </c>
      <c r="B5">
        <v>0.75</v>
      </c>
      <c r="C5">
        <v>0.04</v>
      </c>
      <c r="D5">
        <v>0.01</v>
      </c>
      <c r="F5">
        <v>2</v>
      </c>
      <c r="G5" s="5">
        <f t="shared" si="0"/>
        <v>0</v>
      </c>
      <c r="H5" s="5">
        <f t="shared" si="1"/>
        <v>0</v>
      </c>
      <c r="I5" s="5">
        <f t="shared" si="27"/>
        <v>0</v>
      </c>
      <c r="J5" s="5">
        <f t="shared" si="2"/>
        <v>0</v>
      </c>
      <c r="K5" s="5">
        <f t="shared" si="3"/>
        <v>0</v>
      </c>
      <c r="L5" s="5">
        <f t="shared" si="4"/>
        <v>0</v>
      </c>
      <c r="M5" s="3">
        <f t="shared" si="28"/>
        <v>0</v>
      </c>
      <c r="N5" s="3">
        <f t="shared" si="5"/>
        <v>0</v>
      </c>
      <c r="O5" s="3">
        <f t="shared" si="6"/>
        <v>0</v>
      </c>
      <c r="P5" s="3">
        <f t="shared" si="7"/>
        <v>0</v>
      </c>
      <c r="Q5" s="3">
        <f t="shared" si="8"/>
        <v>0</v>
      </c>
      <c r="R5" s="3">
        <f t="shared" si="9"/>
        <v>0</v>
      </c>
      <c r="S5" s="3">
        <f t="shared" si="10"/>
        <v>0</v>
      </c>
      <c r="T5" s="3">
        <f t="shared" si="29"/>
        <v>0</v>
      </c>
      <c r="U5" s="3">
        <f t="shared" si="11"/>
        <v>0</v>
      </c>
      <c r="V5" s="3">
        <f t="shared" si="12"/>
        <v>0</v>
      </c>
      <c r="W5" s="3">
        <f t="shared" si="13"/>
        <v>0</v>
      </c>
      <c r="X5" s="3">
        <f t="shared" si="14"/>
        <v>0</v>
      </c>
      <c r="Y5" s="3">
        <f t="shared" si="15"/>
        <v>0</v>
      </c>
      <c r="Z5" s="3">
        <f t="shared" si="16"/>
        <v>0</v>
      </c>
      <c r="AA5" s="3">
        <f t="shared" si="17"/>
        <v>0</v>
      </c>
      <c r="AB5" s="3">
        <f t="shared" si="18"/>
        <v>0</v>
      </c>
      <c r="AC5" s="3">
        <f t="shared" si="19"/>
        <v>0</v>
      </c>
      <c r="AD5" s="3">
        <f t="shared" si="20"/>
        <v>0</v>
      </c>
      <c r="AE5" s="3">
        <f t="shared" si="21"/>
        <v>0</v>
      </c>
      <c r="AF5" s="3">
        <f t="shared" si="22"/>
        <v>0</v>
      </c>
      <c r="AG5" s="3">
        <f t="shared" si="23"/>
        <v>0</v>
      </c>
      <c r="AH5" s="3">
        <f t="shared" si="24"/>
        <v>0</v>
      </c>
      <c r="AI5" s="3">
        <f t="shared" si="25"/>
        <v>0</v>
      </c>
      <c r="AJ5" s="3">
        <f t="shared" si="26"/>
        <v>0</v>
      </c>
    </row>
    <row r="6" spans="1:36" x14ac:dyDescent="0.25">
      <c r="A6" t="s">
        <v>78</v>
      </c>
      <c r="B6">
        <v>0.03</v>
      </c>
      <c r="C6">
        <v>0.01</v>
      </c>
      <c r="D6">
        <v>0.01</v>
      </c>
      <c r="F6">
        <v>3</v>
      </c>
      <c r="G6" s="5">
        <f t="shared" si="0"/>
        <v>0</v>
      </c>
      <c r="H6" s="5">
        <f t="shared" si="1"/>
        <v>0</v>
      </c>
      <c r="I6" s="5">
        <f t="shared" si="27"/>
        <v>0</v>
      </c>
      <c r="J6" s="5">
        <f t="shared" si="2"/>
        <v>0</v>
      </c>
      <c r="K6" s="5">
        <f t="shared" si="3"/>
        <v>0</v>
      </c>
      <c r="L6" s="5">
        <f t="shared" si="4"/>
        <v>0</v>
      </c>
      <c r="M6" s="3">
        <f t="shared" si="28"/>
        <v>0</v>
      </c>
      <c r="N6" s="3">
        <f t="shared" si="5"/>
        <v>0</v>
      </c>
      <c r="O6" s="3">
        <f t="shared" si="6"/>
        <v>0</v>
      </c>
      <c r="P6" s="3">
        <f t="shared" si="7"/>
        <v>0</v>
      </c>
      <c r="Q6" s="3">
        <f t="shared" si="8"/>
        <v>0</v>
      </c>
      <c r="R6" s="3">
        <f t="shared" si="9"/>
        <v>0</v>
      </c>
      <c r="S6" s="3">
        <f t="shared" si="10"/>
        <v>0</v>
      </c>
      <c r="T6" s="3">
        <f t="shared" si="29"/>
        <v>0</v>
      </c>
      <c r="U6" s="3">
        <f t="shared" si="11"/>
        <v>0</v>
      </c>
      <c r="V6" s="3">
        <f t="shared" si="12"/>
        <v>0</v>
      </c>
      <c r="W6" s="3">
        <f t="shared" si="13"/>
        <v>0</v>
      </c>
      <c r="X6" s="3">
        <f t="shared" si="14"/>
        <v>0</v>
      </c>
      <c r="Y6" s="3">
        <f t="shared" si="15"/>
        <v>0</v>
      </c>
      <c r="Z6" s="3">
        <f t="shared" si="16"/>
        <v>0</v>
      </c>
      <c r="AA6" s="3">
        <f t="shared" si="17"/>
        <v>0</v>
      </c>
      <c r="AB6" s="3">
        <f t="shared" si="18"/>
        <v>0</v>
      </c>
      <c r="AC6" s="3">
        <f t="shared" si="19"/>
        <v>0</v>
      </c>
      <c r="AD6" s="3">
        <f t="shared" si="20"/>
        <v>0</v>
      </c>
      <c r="AE6" s="3">
        <f t="shared" si="21"/>
        <v>0</v>
      </c>
      <c r="AF6" s="3">
        <f t="shared" si="22"/>
        <v>0</v>
      </c>
      <c r="AG6" s="3">
        <f t="shared" si="23"/>
        <v>0</v>
      </c>
      <c r="AH6" s="3">
        <f t="shared" si="24"/>
        <v>0</v>
      </c>
      <c r="AI6" s="3">
        <f t="shared" si="25"/>
        <v>0</v>
      </c>
      <c r="AJ6" s="3">
        <f t="shared" si="26"/>
        <v>0</v>
      </c>
    </row>
    <row r="7" spans="1:36" x14ac:dyDescent="0.25">
      <c r="A7" t="s">
        <v>79</v>
      </c>
      <c r="B7">
        <v>0.05</v>
      </c>
      <c r="C7">
        <v>0.01</v>
      </c>
      <c r="D7">
        <v>0.01</v>
      </c>
      <c r="F7">
        <v>4</v>
      </c>
      <c r="G7" s="5">
        <f t="shared" si="0"/>
        <v>0</v>
      </c>
      <c r="H7" s="5">
        <f t="shared" si="1"/>
        <v>0</v>
      </c>
      <c r="I7" s="5">
        <f t="shared" si="27"/>
        <v>0</v>
      </c>
      <c r="J7" s="5">
        <f t="shared" si="2"/>
        <v>0</v>
      </c>
      <c r="K7" s="5">
        <f t="shared" si="3"/>
        <v>0</v>
      </c>
      <c r="L7" s="5">
        <f t="shared" si="4"/>
        <v>0</v>
      </c>
      <c r="M7" s="3">
        <f t="shared" si="28"/>
        <v>0</v>
      </c>
      <c r="N7" s="3">
        <f t="shared" si="5"/>
        <v>0</v>
      </c>
      <c r="O7" s="3">
        <f t="shared" si="6"/>
        <v>0</v>
      </c>
      <c r="P7" s="3">
        <f t="shared" si="7"/>
        <v>0</v>
      </c>
      <c r="Q7" s="3">
        <f t="shared" si="8"/>
        <v>0</v>
      </c>
      <c r="R7" s="3">
        <f t="shared" si="9"/>
        <v>0</v>
      </c>
      <c r="S7" s="3">
        <f t="shared" si="10"/>
        <v>0</v>
      </c>
      <c r="T7" s="3">
        <f t="shared" si="29"/>
        <v>0</v>
      </c>
      <c r="U7" s="3">
        <f t="shared" si="11"/>
        <v>0</v>
      </c>
      <c r="V7" s="3">
        <f t="shared" si="12"/>
        <v>0</v>
      </c>
      <c r="W7" s="3">
        <f t="shared" si="13"/>
        <v>0</v>
      </c>
      <c r="X7" s="3">
        <f t="shared" si="14"/>
        <v>0</v>
      </c>
      <c r="Y7" s="3">
        <f t="shared" si="15"/>
        <v>0</v>
      </c>
      <c r="Z7" s="3">
        <f t="shared" si="16"/>
        <v>0</v>
      </c>
      <c r="AA7" s="3">
        <f t="shared" si="17"/>
        <v>0</v>
      </c>
      <c r="AB7" s="3">
        <f t="shared" si="18"/>
        <v>0</v>
      </c>
      <c r="AC7" s="3">
        <f t="shared" si="19"/>
        <v>0</v>
      </c>
      <c r="AD7" s="3">
        <f t="shared" si="20"/>
        <v>0</v>
      </c>
      <c r="AE7" s="3">
        <f t="shared" si="21"/>
        <v>0</v>
      </c>
      <c r="AF7" s="3">
        <f t="shared" si="22"/>
        <v>0</v>
      </c>
      <c r="AG7" s="3">
        <f t="shared" si="23"/>
        <v>0</v>
      </c>
      <c r="AH7" s="3">
        <f t="shared" si="24"/>
        <v>0</v>
      </c>
      <c r="AI7" s="3">
        <f t="shared" si="25"/>
        <v>0</v>
      </c>
      <c r="AJ7" s="3">
        <f t="shared" si="26"/>
        <v>0</v>
      </c>
    </row>
    <row r="8" spans="1:36" x14ac:dyDescent="0.25">
      <c r="A8" t="s">
        <v>80</v>
      </c>
      <c r="B8">
        <v>0.1</v>
      </c>
      <c r="C8">
        <v>0.2</v>
      </c>
      <c r="D8">
        <v>0.2</v>
      </c>
      <c r="F8">
        <v>5</v>
      </c>
      <c r="G8" s="5">
        <f t="shared" si="0"/>
        <v>0</v>
      </c>
      <c r="H8" s="5">
        <f t="shared" si="1"/>
        <v>0</v>
      </c>
      <c r="I8" s="5">
        <f t="shared" si="27"/>
        <v>0</v>
      </c>
      <c r="J8" s="5">
        <f t="shared" si="2"/>
        <v>0</v>
      </c>
      <c r="K8" s="5">
        <f t="shared" si="3"/>
        <v>0</v>
      </c>
      <c r="L8" s="5">
        <f t="shared" si="4"/>
        <v>0</v>
      </c>
      <c r="M8" s="3">
        <f t="shared" si="28"/>
        <v>0</v>
      </c>
      <c r="N8" s="3">
        <f t="shared" si="5"/>
        <v>0</v>
      </c>
      <c r="O8" s="3">
        <f t="shared" si="6"/>
        <v>0</v>
      </c>
      <c r="P8" s="3">
        <f t="shared" si="7"/>
        <v>0</v>
      </c>
      <c r="Q8" s="3">
        <f t="shared" si="8"/>
        <v>0</v>
      </c>
      <c r="R8" s="3">
        <f t="shared" si="9"/>
        <v>0</v>
      </c>
      <c r="S8" s="3">
        <f t="shared" si="10"/>
        <v>0</v>
      </c>
      <c r="T8" s="3">
        <f t="shared" si="29"/>
        <v>0</v>
      </c>
      <c r="U8" s="3">
        <f t="shared" si="11"/>
        <v>0</v>
      </c>
      <c r="V8" s="3">
        <f t="shared" si="12"/>
        <v>0</v>
      </c>
      <c r="W8" s="3">
        <f t="shared" si="13"/>
        <v>0</v>
      </c>
      <c r="X8" s="3">
        <f t="shared" si="14"/>
        <v>0</v>
      </c>
      <c r="Y8" s="3">
        <f t="shared" si="15"/>
        <v>0</v>
      </c>
      <c r="Z8" s="3">
        <f t="shared" si="16"/>
        <v>0</v>
      </c>
      <c r="AA8" s="3">
        <f t="shared" si="17"/>
        <v>0</v>
      </c>
      <c r="AB8" s="3">
        <f t="shared" si="18"/>
        <v>0</v>
      </c>
      <c r="AC8" s="3">
        <f t="shared" si="19"/>
        <v>0</v>
      </c>
      <c r="AD8" s="3">
        <f t="shared" si="20"/>
        <v>0</v>
      </c>
      <c r="AE8" s="3">
        <f t="shared" si="21"/>
        <v>0</v>
      </c>
      <c r="AF8" s="3">
        <f t="shared" si="22"/>
        <v>0</v>
      </c>
      <c r="AG8" s="3">
        <f t="shared" si="23"/>
        <v>0</v>
      </c>
      <c r="AH8" s="3">
        <f t="shared" si="24"/>
        <v>0</v>
      </c>
      <c r="AI8" s="3">
        <f t="shared" si="25"/>
        <v>0</v>
      </c>
      <c r="AJ8" s="3">
        <f t="shared" si="26"/>
        <v>0</v>
      </c>
    </row>
    <row r="9" spans="1:36" x14ac:dyDescent="0.25">
      <c r="A9" t="s">
        <v>81</v>
      </c>
      <c r="B9">
        <v>0.75</v>
      </c>
      <c r="C9">
        <v>0.1</v>
      </c>
      <c r="D9">
        <v>0</v>
      </c>
      <c r="F9">
        <v>6</v>
      </c>
      <c r="G9" s="5">
        <f t="shared" si="0"/>
        <v>0</v>
      </c>
      <c r="H9" s="5">
        <f t="shared" si="1"/>
        <v>0</v>
      </c>
      <c r="I9" s="5">
        <f t="shared" si="27"/>
        <v>0</v>
      </c>
      <c r="J9" s="5">
        <f t="shared" si="2"/>
        <v>0</v>
      </c>
      <c r="K9" s="5">
        <f t="shared" si="3"/>
        <v>0</v>
      </c>
      <c r="L9" s="5">
        <f t="shared" si="4"/>
        <v>0</v>
      </c>
      <c r="M9" s="3">
        <f t="shared" si="28"/>
        <v>0</v>
      </c>
      <c r="N9" s="3">
        <f t="shared" si="5"/>
        <v>0</v>
      </c>
      <c r="O9" s="3">
        <f t="shared" si="6"/>
        <v>0</v>
      </c>
      <c r="P9" s="3">
        <f t="shared" si="7"/>
        <v>0</v>
      </c>
      <c r="Q9" s="3">
        <f t="shared" si="8"/>
        <v>0</v>
      </c>
      <c r="R9" s="3">
        <f t="shared" si="9"/>
        <v>0</v>
      </c>
      <c r="S9" s="3">
        <f t="shared" si="10"/>
        <v>0</v>
      </c>
      <c r="T9" s="3">
        <f t="shared" si="29"/>
        <v>0</v>
      </c>
      <c r="U9" s="3">
        <f t="shared" si="11"/>
        <v>0</v>
      </c>
      <c r="V9" s="3">
        <f t="shared" si="12"/>
        <v>0</v>
      </c>
      <c r="W9" s="3">
        <f t="shared" si="13"/>
        <v>0</v>
      </c>
      <c r="X9" s="3">
        <f t="shared" si="14"/>
        <v>0</v>
      </c>
      <c r="Y9" s="3">
        <f t="shared" si="15"/>
        <v>0</v>
      </c>
      <c r="Z9" s="3">
        <f t="shared" si="16"/>
        <v>0</v>
      </c>
      <c r="AA9" s="3">
        <f t="shared" si="17"/>
        <v>0</v>
      </c>
      <c r="AB9" s="3">
        <f t="shared" si="18"/>
        <v>0</v>
      </c>
      <c r="AC9" s="3">
        <f t="shared" si="19"/>
        <v>0</v>
      </c>
      <c r="AD9" s="3">
        <f t="shared" si="20"/>
        <v>0</v>
      </c>
      <c r="AE9" s="3">
        <f t="shared" si="21"/>
        <v>0</v>
      </c>
      <c r="AF9" s="3">
        <f t="shared" si="22"/>
        <v>0</v>
      </c>
      <c r="AG9" s="3">
        <f t="shared" si="23"/>
        <v>0</v>
      </c>
      <c r="AH9" s="3">
        <f t="shared" si="24"/>
        <v>0</v>
      </c>
      <c r="AI9" s="3">
        <f t="shared" si="25"/>
        <v>0</v>
      </c>
      <c r="AJ9" s="3">
        <f t="shared" si="26"/>
        <v>0</v>
      </c>
    </row>
    <row r="10" spans="1:36" x14ac:dyDescent="0.25">
      <c r="F10">
        <v>7</v>
      </c>
      <c r="G10" s="5">
        <f t="shared" si="0"/>
        <v>0</v>
      </c>
      <c r="H10" s="5">
        <f t="shared" si="1"/>
        <v>0</v>
      </c>
      <c r="I10" s="5">
        <f t="shared" si="27"/>
        <v>0</v>
      </c>
      <c r="J10" s="5">
        <f t="shared" si="2"/>
        <v>0</v>
      </c>
      <c r="K10" s="5">
        <f t="shared" si="3"/>
        <v>0</v>
      </c>
      <c r="L10" s="5">
        <f t="shared" si="4"/>
        <v>0</v>
      </c>
      <c r="M10" s="3">
        <f t="shared" si="28"/>
        <v>0</v>
      </c>
      <c r="N10" s="3">
        <f t="shared" si="5"/>
        <v>0</v>
      </c>
      <c r="O10" s="3">
        <f t="shared" si="6"/>
        <v>0</v>
      </c>
      <c r="P10" s="3">
        <f t="shared" si="7"/>
        <v>0</v>
      </c>
      <c r="Q10" s="3">
        <f t="shared" si="8"/>
        <v>0</v>
      </c>
      <c r="R10" s="3">
        <f t="shared" si="9"/>
        <v>0</v>
      </c>
      <c r="S10" s="3">
        <f t="shared" si="10"/>
        <v>0</v>
      </c>
      <c r="T10" s="3">
        <f t="shared" si="29"/>
        <v>0</v>
      </c>
      <c r="U10" s="3">
        <f t="shared" si="11"/>
        <v>0</v>
      </c>
      <c r="V10" s="3">
        <f t="shared" si="12"/>
        <v>0</v>
      </c>
      <c r="W10" s="3">
        <f t="shared" si="13"/>
        <v>0</v>
      </c>
      <c r="X10" s="3">
        <f t="shared" si="14"/>
        <v>0</v>
      </c>
      <c r="Y10" s="3">
        <f t="shared" si="15"/>
        <v>0</v>
      </c>
      <c r="Z10" s="3">
        <f t="shared" si="16"/>
        <v>0</v>
      </c>
      <c r="AA10" s="3">
        <f t="shared" si="17"/>
        <v>0</v>
      </c>
      <c r="AB10" s="3">
        <f t="shared" si="18"/>
        <v>0</v>
      </c>
      <c r="AC10" s="3">
        <f t="shared" si="19"/>
        <v>0</v>
      </c>
      <c r="AD10" s="3">
        <f t="shared" si="20"/>
        <v>0</v>
      </c>
      <c r="AE10" s="3">
        <f t="shared" si="21"/>
        <v>0</v>
      </c>
      <c r="AF10" s="3">
        <f t="shared" si="22"/>
        <v>0</v>
      </c>
      <c r="AG10" s="3">
        <f t="shared" si="23"/>
        <v>0</v>
      </c>
      <c r="AH10" s="3">
        <f t="shared" si="24"/>
        <v>0</v>
      </c>
      <c r="AI10" s="3">
        <f t="shared" si="25"/>
        <v>0</v>
      </c>
      <c r="AJ10" s="3">
        <f t="shared" si="26"/>
        <v>0</v>
      </c>
    </row>
    <row r="11" spans="1:36" x14ac:dyDescent="0.25">
      <c r="A11" t="s">
        <v>82</v>
      </c>
      <c r="F11">
        <v>8</v>
      </c>
      <c r="G11" s="5">
        <f t="shared" si="0"/>
        <v>0</v>
      </c>
      <c r="H11" s="5">
        <f t="shared" si="1"/>
        <v>0</v>
      </c>
      <c r="I11" s="5">
        <f t="shared" si="27"/>
        <v>0</v>
      </c>
      <c r="J11" s="5">
        <f t="shared" si="2"/>
        <v>0</v>
      </c>
      <c r="K11" s="5">
        <f t="shared" si="3"/>
        <v>0</v>
      </c>
      <c r="L11" s="5">
        <f t="shared" si="4"/>
        <v>0</v>
      </c>
      <c r="M11" s="3">
        <f t="shared" si="28"/>
        <v>0</v>
      </c>
      <c r="N11" s="3">
        <f t="shared" si="5"/>
        <v>0</v>
      </c>
      <c r="O11" s="3">
        <f t="shared" si="6"/>
        <v>0</v>
      </c>
      <c r="P11" s="3">
        <f t="shared" si="7"/>
        <v>0</v>
      </c>
      <c r="Q11" s="3">
        <f t="shared" si="8"/>
        <v>0</v>
      </c>
      <c r="R11" s="3">
        <f t="shared" si="9"/>
        <v>0</v>
      </c>
      <c r="S11" s="3">
        <f t="shared" si="10"/>
        <v>0</v>
      </c>
      <c r="T11" s="3">
        <f t="shared" si="29"/>
        <v>0</v>
      </c>
      <c r="U11" s="3">
        <f t="shared" si="11"/>
        <v>0</v>
      </c>
      <c r="V11" s="3">
        <f t="shared" si="12"/>
        <v>0</v>
      </c>
      <c r="W11" s="3">
        <f t="shared" si="13"/>
        <v>0</v>
      </c>
      <c r="X11" s="3">
        <f t="shared" si="14"/>
        <v>0</v>
      </c>
      <c r="Y11" s="3">
        <f t="shared" si="15"/>
        <v>0</v>
      </c>
      <c r="Z11" s="3">
        <f t="shared" si="16"/>
        <v>0</v>
      </c>
      <c r="AA11" s="3">
        <f t="shared" si="17"/>
        <v>0</v>
      </c>
      <c r="AB11" s="3">
        <f t="shared" si="18"/>
        <v>0</v>
      </c>
      <c r="AC11" s="3">
        <f t="shared" si="19"/>
        <v>0</v>
      </c>
      <c r="AD11" s="3">
        <f t="shared" si="20"/>
        <v>0</v>
      </c>
      <c r="AE11" s="3">
        <f t="shared" si="21"/>
        <v>0</v>
      </c>
      <c r="AF11" s="3">
        <f t="shared" si="22"/>
        <v>0</v>
      </c>
      <c r="AG11" s="3">
        <f t="shared" si="23"/>
        <v>0</v>
      </c>
      <c r="AH11" s="3">
        <f t="shared" si="24"/>
        <v>0</v>
      </c>
      <c r="AI11" s="3">
        <f t="shared" si="25"/>
        <v>0</v>
      </c>
      <c r="AJ11" s="3">
        <f t="shared" si="26"/>
        <v>0</v>
      </c>
    </row>
    <row r="12" spans="1:36" x14ac:dyDescent="0.25">
      <c r="A12" s="1">
        <f>EVInputs!B4</f>
        <v>0</v>
      </c>
      <c r="B12" s="1">
        <f>A12/100</f>
        <v>0</v>
      </c>
      <c r="F12">
        <v>9</v>
      </c>
      <c r="G12" s="5">
        <f t="shared" si="0"/>
        <v>0</v>
      </c>
      <c r="H12" s="5">
        <f t="shared" si="1"/>
        <v>0</v>
      </c>
      <c r="I12" s="5">
        <f t="shared" si="27"/>
        <v>0</v>
      </c>
      <c r="J12" s="5">
        <f t="shared" si="2"/>
        <v>0</v>
      </c>
      <c r="K12" s="5">
        <f t="shared" si="3"/>
        <v>0</v>
      </c>
      <c r="L12" s="5">
        <f t="shared" si="4"/>
        <v>0</v>
      </c>
      <c r="M12" s="3">
        <f t="shared" si="28"/>
        <v>0</v>
      </c>
      <c r="N12" s="3">
        <f t="shared" si="5"/>
        <v>0</v>
      </c>
      <c r="O12" s="3">
        <f t="shared" si="6"/>
        <v>0</v>
      </c>
      <c r="P12" s="3">
        <f t="shared" si="7"/>
        <v>0</v>
      </c>
      <c r="Q12" s="3">
        <f t="shared" si="8"/>
        <v>0</v>
      </c>
      <c r="R12" s="3">
        <f t="shared" si="9"/>
        <v>0</v>
      </c>
      <c r="S12" s="3">
        <f t="shared" si="10"/>
        <v>0</v>
      </c>
      <c r="T12" s="3">
        <f t="shared" si="29"/>
        <v>0</v>
      </c>
      <c r="U12" s="3">
        <f t="shared" si="11"/>
        <v>0</v>
      </c>
      <c r="V12" s="3">
        <f t="shared" si="12"/>
        <v>0</v>
      </c>
      <c r="W12" s="3">
        <f t="shared" si="13"/>
        <v>0</v>
      </c>
      <c r="X12" s="3">
        <f t="shared" si="14"/>
        <v>0</v>
      </c>
      <c r="Y12" s="3">
        <f t="shared" si="15"/>
        <v>0</v>
      </c>
      <c r="Z12" s="3">
        <f t="shared" si="16"/>
        <v>0</v>
      </c>
      <c r="AA12" s="3">
        <f t="shared" si="17"/>
        <v>0</v>
      </c>
      <c r="AB12" s="3">
        <f t="shared" si="18"/>
        <v>0</v>
      </c>
      <c r="AC12" s="3">
        <f t="shared" si="19"/>
        <v>0</v>
      </c>
      <c r="AD12" s="3">
        <f t="shared" si="20"/>
        <v>0</v>
      </c>
      <c r="AE12" s="3">
        <f t="shared" si="21"/>
        <v>0</v>
      </c>
      <c r="AF12" s="3">
        <f t="shared" si="22"/>
        <v>0</v>
      </c>
      <c r="AG12" s="3">
        <f t="shared" si="23"/>
        <v>0</v>
      </c>
      <c r="AH12" s="3">
        <f t="shared" si="24"/>
        <v>0</v>
      </c>
      <c r="AI12" s="3">
        <f t="shared" si="25"/>
        <v>0</v>
      </c>
      <c r="AJ12" s="3">
        <f t="shared" si="26"/>
        <v>0</v>
      </c>
    </row>
    <row r="13" spans="1:36" x14ac:dyDescent="0.25">
      <c r="B13" t="s">
        <v>83</v>
      </c>
      <c r="F13">
        <v>10</v>
      </c>
      <c r="G13" s="5">
        <f t="shared" si="0"/>
        <v>0</v>
      </c>
      <c r="H13" s="5">
        <f t="shared" si="1"/>
        <v>0</v>
      </c>
      <c r="I13" s="5">
        <f t="shared" si="27"/>
        <v>0</v>
      </c>
      <c r="J13" s="5">
        <f t="shared" si="2"/>
        <v>0</v>
      </c>
      <c r="K13" s="5">
        <f t="shared" si="3"/>
        <v>0</v>
      </c>
      <c r="L13" s="5">
        <f t="shared" si="4"/>
        <v>0</v>
      </c>
      <c r="M13" s="3">
        <f t="shared" si="28"/>
        <v>0</v>
      </c>
      <c r="N13" s="3">
        <f t="shared" si="5"/>
        <v>0</v>
      </c>
      <c r="O13" s="3">
        <f t="shared" si="6"/>
        <v>0</v>
      </c>
      <c r="P13" s="3">
        <f t="shared" si="7"/>
        <v>0</v>
      </c>
      <c r="Q13" s="3">
        <f t="shared" si="8"/>
        <v>0</v>
      </c>
      <c r="R13" s="3">
        <f t="shared" si="9"/>
        <v>0</v>
      </c>
      <c r="S13" s="3">
        <f t="shared" si="10"/>
        <v>0</v>
      </c>
      <c r="T13" s="3">
        <f t="shared" si="29"/>
        <v>0</v>
      </c>
      <c r="U13" s="3">
        <f t="shared" si="11"/>
        <v>0</v>
      </c>
      <c r="V13" s="3">
        <f t="shared" si="12"/>
        <v>0</v>
      </c>
      <c r="W13" s="3">
        <f t="shared" si="13"/>
        <v>0</v>
      </c>
      <c r="X13" s="3">
        <f t="shared" si="14"/>
        <v>0</v>
      </c>
      <c r="Y13" s="3">
        <f t="shared" si="15"/>
        <v>0</v>
      </c>
      <c r="Z13" s="3">
        <f t="shared" si="16"/>
        <v>0</v>
      </c>
      <c r="AA13" s="3">
        <f t="shared" si="17"/>
        <v>0</v>
      </c>
      <c r="AB13" s="3">
        <f t="shared" si="18"/>
        <v>0</v>
      </c>
      <c r="AC13" s="3">
        <f t="shared" si="19"/>
        <v>0</v>
      </c>
      <c r="AD13" s="3">
        <f t="shared" si="20"/>
        <v>0</v>
      </c>
      <c r="AE13" s="3">
        <f t="shared" si="21"/>
        <v>0</v>
      </c>
      <c r="AF13" s="3">
        <f t="shared" si="22"/>
        <v>0</v>
      </c>
      <c r="AG13" s="3">
        <f t="shared" si="23"/>
        <v>0</v>
      </c>
      <c r="AH13" s="3">
        <f t="shared" si="24"/>
        <v>0</v>
      </c>
      <c r="AI13" s="3">
        <f t="shared" si="25"/>
        <v>0</v>
      </c>
      <c r="AJ13" s="3">
        <f t="shared" si="26"/>
        <v>0</v>
      </c>
    </row>
    <row r="14" spans="1:36" x14ac:dyDescent="0.25">
      <c r="A14" t="s">
        <v>84</v>
      </c>
      <c r="B14" s="1">
        <v>1</v>
      </c>
      <c r="F14">
        <v>11</v>
      </c>
      <c r="G14" s="5">
        <f t="shared" si="0"/>
        <v>0</v>
      </c>
      <c r="H14" s="5">
        <f t="shared" si="1"/>
        <v>0</v>
      </c>
      <c r="I14" s="5">
        <f t="shared" si="27"/>
        <v>0</v>
      </c>
      <c r="J14" s="5">
        <f t="shared" si="2"/>
        <v>0</v>
      </c>
      <c r="K14" s="5">
        <f t="shared" si="3"/>
        <v>0</v>
      </c>
      <c r="L14" s="5">
        <f t="shared" si="4"/>
        <v>0</v>
      </c>
      <c r="M14" s="3">
        <f t="shared" si="28"/>
        <v>0</v>
      </c>
      <c r="N14" s="3">
        <f t="shared" si="5"/>
        <v>0</v>
      </c>
      <c r="O14" s="3">
        <f t="shared" si="6"/>
        <v>0</v>
      </c>
      <c r="P14" s="3">
        <f t="shared" si="7"/>
        <v>0</v>
      </c>
      <c r="Q14" s="3">
        <f t="shared" si="8"/>
        <v>0</v>
      </c>
      <c r="R14" s="3">
        <f t="shared" si="9"/>
        <v>0</v>
      </c>
      <c r="S14" s="3">
        <f t="shared" si="10"/>
        <v>0</v>
      </c>
      <c r="T14" s="3">
        <f t="shared" si="29"/>
        <v>0</v>
      </c>
      <c r="U14" s="3">
        <f t="shared" si="11"/>
        <v>0</v>
      </c>
      <c r="V14" s="3">
        <f t="shared" si="12"/>
        <v>0</v>
      </c>
      <c r="W14" s="3">
        <f t="shared" si="13"/>
        <v>0</v>
      </c>
      <c r="X14" s="3">
        <f t="shared" si="14"/>
        <v>0</v>
      </c>
      <c r="Y14" s="3">
        <f t="shared" si="15"/>
        <v>0</v>
      </c>
      <c r="Z14" s="3">
        <f t="shared" si="16"/>
        <v>0</v>
      </c>
      <c r="AA14" s="3">
        <f t="shared" si="17"/>
        <v>0</v>
      </c>
      <c r="AB14" s="3">
        <f t="shared" si="18"/>
        <v>0</v>
      </c>
      <c r="AC14" s="3">
        <f t="shared" si="19"/>
        <v>0</v>
      </c>
      <c r="AD14" s="3">
        <f t="shared" si="20"/>
        <v>0</v>
      </c>
      <c r="AE14" s="3">
        <f t="shared" si="21"/>
        <v>0</v>
      </c>
      <c r="AF14" s="3">
        <f t="shared" si="22"/>
        <v>0</v>
      </c>
      <c r="AG14" s="3">
        <f t="shared" si="23"/>
        <v>0</v>
      </c>
      <c r="AH14" s="3">
        <f t="shared" si="24"/>
        <v>0</v>
      </c>
      <c r="AI14" s="3">
        <f t="shared" si="25"/>
        <v>0</v>
      </c>
      <c r="AJ14" s="3">
        <f t="shared" si="26"/>
        <v>0</v>
      </c>
    </row>
    <row r="15" spans="1:36" x14ac:dyDescent="0.25">
      <c r="A15" t="s">
        <v>85</v>
      </c>
      <c r="B15" s="1">
        <v>20</v>
      </c>
      <c r="F15">
        <v>12</v>
      </c>
      <c r="G15" s="5">
        <f t="shared" si="0"/>
        <v>0</v>
      </c>
      <c r="H15" s="5">
        <f t="shared" si="1"/>
        <v>0</v>
      </c>
      <c r="I15" s="5">
        <f t="shared" si="27"/>
        <v>0</v>
      </c>
      <c r="J15" s="5">
        <f t="shared" si="2"/>
        <v>0</v>
      </c>
      <c r="K15" s="5">
        <f t="shared" si="3"/>
        <v>0</v>
      </c>
      <c r="L15" s="5">
        <f t="shared" si="4"/>
        <v>0</v>
      </c>
      <c r="M15" s="3">
        <f t="shared" si="28"/>
        <v>0</v>
      </c>
      <c r="N15" s="3">
        <f t="shared" si="5"/>
        <v>0</v>
      </c>
      <c r="O15" s="3">
        <f t="shared" si="6"/>
        <v>0</v>
      </c>
      <c r="P15" s="3">
        <f t="shared" si="7"/>
        <v>0</v>
      </c>
      <c r="Q15" s="3">
        <f t="shared" si="8"/>
        <v>0</v>
      </c>
      <c r="R15" s="3">
        <f t="shared" si="9"/>
        <v>0</v>
      </c>
      <c r="S15" s="3">
        <f t="shared" si="10"/>
        <v>0</v>
      </c>
      <c r="T15" s="3">
        <f t="shared" si="29"/>
        <v>0</v>
      </c>
      <c r="U15" s="3">
        <f t="shared" si="11"/>
        <v>0</v>
      </c>
      <c r="V15" s="3">
        <f t="shared" si="12"/>
        <v>0</v>
      </c>
      <c r="W15" s="3">
        <f t="shared" si="13"/>
        <v>0</v>
      </c>
      <c r="X15" s="3">
        <f t="shared" si="14"/>
        <v>0</v>
      </c>
      <c r="Y15" s="3">
        <f t="shared" si="15"/>
        <v>0</v>
      </c>
      <c r="Z15" s="3">
        <f t="shared" si="16"/>
        <v>0</v>
      </c>
      <c r="AA15" s="3">
        <f t="shared" si="17"/>
        <v>0</v>
      </c>
      <c r="AB15" s="3">
        <f t="shared" si="18"/>
        <v>0</v>
      </c>
      <c r="AC15" s="3">
        <f t="shared" si="19"/>
        <v>0</v>
      </c>
      <c r="AD15" s="3">
        <f t="shared" si="20"/>
        <v>0</v>
      </c>
      <c r="AE15" s="3">
        <f t="shared" si="21"/>
        <v>0</v>
      </c>
      <c r="AF15" s="3">
        <f t="shared" si="22"/>
        <v>0</v>
      </c>
      <c r="AG15" s="3">
        <f t="shared" si="23"/>
        <v>0</v>
      </c>
      <c r="AH15" s="3">
        <f t="shared" si="24"/>
        <v>0</v>
      </c>
      <c r="AI15" s="3">
        <f t="shared" si="25"/>
        <v>0</v>
      </c>
      <c r="AJ15" s="3">
        <f t="shared" si="26"/>
        <v>0</v>
      </c>
    </row>
    <row r="16" spans="1:36" x14ac:dyDescent="0.25">
      <c r="A16" t="s">
        <v>86</v>
      </c>
      <c r="B16" s="1">
        <v>40</v>
      </c>
      <c r="F16">
        <v>13</v>
      </c>
      <c r="G16" s="5">
        <f t="shared" si="0"/>
        <v>0</v>
      </c>
      <c r="H16" s="5">
        <f t="shared" si="1"/>
        <v>0</v>
      </c>
      <c r="I16" s="5">
        <f t="shared" si="27"/>
        <v>0</v>
      </c>
      <c r="J16" s="5">
        <f t="shared" si="2"/>
        <v>0</v>
      </c>
      <c r="K16" s="5">
        <f t="shared" si="3"/>
        <v>0</v>
      </c>
      <c r="L16" s="5">
        <f t="shared" si="4"/>
        <v>0</v>
      </c>
      <c r="M16" s="3">
        <f t="shared" si="28"/>
        <v>0</v>
      </c>
      <c r="N16" s="3">
        <f t="shared" si="5"/>
        <v>0</v>
      </c>
      <c r="O16" s="3">
        <f t="shared" si="6"/>
        <v>0</v>
      </c>
      <c r="P16" s="3">
        <f t="shared" si="7"/>
        <v>0</v>
      </c>
      <c r="Q16" s="3">
        <f t="shared" si="8"/>
        <v>0</v>
      </c>
      <c r="R16" s="3">
        <f t="shared" si="9"/>
        <v>0</v>
      </c>
      <c r="S16" s="3">
        <f t="shared" si="10"/>
        <v>0</v>
      </c>
      <c r="T16" s="3">
        <f t="shared" si="29"/>
        <v>0</v>
      </c>
      <c r="U16" s="3">
        <f t="shared" si="11"/>
        <v>0</v>
      </c>
      <c r="V16" s="3">
        <f t="shared" si="12"/>
        <v>0</v>
      </c>
      <c r="W16" s="3">
        <f t="shared" si="13"/>
        <v>0</v>
      </c>
      <c r="X16" s="3">
        <f t="shared" si="14"/>
        <v>0</v>
      </c>
      <c r="Y16" s="3">
        <f t="shared" si="15"/>
        <v>0</v>
      </c>
      <c r="Z16" s="3">
        <f t="shared" si="16"/>
        <v>0</v>
      </c>
      <c r="AA16" s="3">
        <f t="shared" si="17"/>
        <v>0</v>
      </c>
      <c r="AB16" s="3">
        <f t="shared" si="18"/>
        <v>0</v>
      </c>
      <c r="AC16" s="3">
        <f t="shared" si="19"/>
        <v>0</v>
      </c>
      <c r="AD16" s="3">
        <f t="shared" si="20"/>
        <v>0</v>
      </c>
      <c r="AE16" s="3">
        <f t="shared" si="21"/>
        <v>0</v>
      </c>
      <c r="AF16" s="3">
        <f t="shared" si="22"/>
        <v>0</v>
      </c>
      <c r="AG16" s="3">
        <f t="shared" si="23"/>
        <v>0</v>
      </c>
      <c r="AH16" s="3">
        <f t="shared" si="24"/>
        <v>0</v>
      </c>
      <c r="AI16" s="3">
        <f t="shared" si="25"/>
        <v>0</v>
      </c>
      <c r="AJ16" s="3">
        <f t="shared" si="26"/>
        <v>0</v>
      </c>
    </row>
    <row r="17" spans="6:36" x14ac:dyDescent="0.25">
      <c r="F17">
        <v>14</v>
      </c>
      <c r="G17" s="5">
        <f t="shared" si="0"/>
        <v>0</v>
      </c>
      <c r="H17" s="5">
        <f t="shared" si="1"/>
        <v>0</v>
      </c>
      <c r="I17" s="5">
        <f t="shared" si="27"/>
        <v>0</v>
      </c>
      <c r="J17" s="5">
        <f t="shared" si="2"/>
        <v>0</v>
      </c>
      <c r="K17" s="5">
        <f t="shared" si="3"/>
        <v>0</v>
      </c>
      <c r="L17" s="5">
        <f t="shared" si="4"/>
        <v>0</v>
      </c>
      <c r="M17" s="3">
        <f t="shared" si="28"/>
        <v>0</v>
      </c>
      <c r="N17" s="3">
        <f t="shared" si="5"/>
        <v>0</v>
      </c>
      <c r="O17" s="3">
        <f t="shared" si="6"/>
        <v>0</v>
      </c>
      <c r="P17" s="3">
        <f t="shared" si="7"/>
        <v>0</v>
      </c>
      <c r="Q17" s="3">
        <f t="shared" si="8"/>
        <v>0</v>
      </c>
      <c r="R17" s="3">
        <f t="shared" si="9"/>
        <v>0</v>
      </c>
      <c r="S17" s="3">
        <f t="shared" si="10"/>
        <v>0</v>
      </c>
      <c r="T17" s="3">
        <f t="shared" si="29"/>
        <v>0</v>
      </c>
      <c r="U17" s="3">
        <f t="shared" si="11"/>
        <v>0</v>
      </c>
      <c r="V17" s="3">
        <f t="shared" si="12"/>
        <v>0</v>
      </c>
      <c r="W17" s="3">
        <f t="shared" si="13"/>
        <v>0</v>
      </c>
      <c r="X17" s="3">
        <f t="shared" si="14"/>
        <v>0</v>
      </c>
      <c r="Y17" s="3">
        <f t="shared" si="15"/>
        <v>0</v>
      </c>
      <c r="Z17" s="3">
        <f t="shared" si="16"/>
        <v>0</v>
      </c>
      <c r="AA17" s="3">
        <f t="shared" si="17"/>
        <v>0</v>
      </c>
      <c r="AB17" s="3">
        <f t="shared" si="18"/>
        <v>0</v>
      </c>
      <c r="AC17" s="3">
        <f t="shared" si="19"/>
        <v>0</v>
      </c>
      <c r="AD17" s="3">
        <f t="shared" si="20"/>
        <v>0</v>
      </c>
      <c r="AE17" s="3">
        <f t="shared" si="21"/>
        <v>0</v>
      </c>
      <c r="AF17" s="3">
        <f t="shared" si="22"/>
        <v>0</v>
      </c>
      <c r="AG17" s="3">
        <f t="shared" si="23"/>
        <v>0</v>
      </c>
      <c r="AH17" s="3">
        <f t="shared" si="24"/>
        <v>0</v>
      </c>
      <c r="AI17" s="3">
        <f t="shared" si="25"/>
        <v>0</v>
      </c>
      <c r="AJ17" s="3">
        <f t="shared" si="26"/>
        <v>0</v>
      </c>
    </row>
    <row r="18" spans="6:36" x14ac:dyDescent="0.25">
      <c r="F18">
        <v>15</v>
      </c>
      <c r="G18" s="5">
        <f t="shared" si="0"/>
        <v>0</v>
      </c>
      <c r="H18" s="5">
        <f t="shared" si="1"/>
        <v>0</v>
      </c>
      <c r="I18" s="5">
        <f t="shared" si="27"/>
        <v>0</v>
      </c>
      <c r="J18" s="5">
        <f t="shared" si="2"/>
        <v>0</v>
      </c>
      <c r="K18" s="5">
        <f t="shared" si="3"/>
        <v>0</v>
      </c>
      <c r="L18" s="5">
        <f t="shared" si="4"/>
        <v>0</v>
      </c>
      <c r="M18" s="3">
        <f t="shared" si="28"/>
        <v>0</v>
      </c>
      <c r="N18" s="3">
        <f t="shared" si="5"/>
        <v>0</v>
      </c>
      <c r="O18" s="3">
        <f t="shared" si="6"/>
        <v>0</v>
      </c>
      <c r="P18" s="3">
        <f t="shared" si="7"/>
        <v>0</v>
      </c>
      <c r="Q18" s="3">
        <f t="shared" si="8"/>
        <v>0</v>
      </c>
      <c r="R18" s="3">
        <f t="shared" si="9"/>
        <v>0</v>
      </c>
      <c r="S18" s="3">
        <f t="shared" si="10"/>
        <v>0</v>
      </c>
      <c r="T18" s="3">
        <f t="shared" si="29"/>
        <v>0</v>
      </c>
      <c r="U18" s="3">
        <f t="shared" si="11"/>
        <v>0</v>
      </c>
      <c r="V18" s="3">
        <f t="shared" si="12"/>
        <v>0</v>
      </c>
      <c r="W18" s="3">
        <f t="shared" si="13"/>
        <v>0</v>
      </c>
      <c r="X18" s="3">
        <f t="shared" si="14"/>
        <v>0</v>
      </c>
      <c r="Y18" s="3">
        <f t="shared" si="15"/>
        <v>0</v>
      </c>
      <c r="Z18" s="3">
        <f t="shared" si="16"/>
        <v>0</v>
      </c>
      <c r="AA18" s="3">
        <f t="shared" si="17"/>
        <v>0</v>
      </c>
      <c r="AB18" s="3">
        <f t="shared" si="18"/>
        <v>0</v>
      </c>
      <c r="AC18" s="3">
        <f t="shared" si="19"/>
        <v>0</v>
      </c>
      <c r="AD18" s="3">
        <f t="shared" si="20"/>
        <v>0</v>
      </c>
      <c r="AE18" s="3">
        <f t="shared" si="21"/>
        <v>0</v>
      </c>
      <c r="AF18" s="3">
        <f t="shared" si="22"/>
        <v>0</v>
      </c>
      <c r="AG18" s="3">
        <f t="shared" si="23"/>
        <v>0</v>
      </c>
      <c r="AH18" s="3">
        <f t="shared" si="24"/>
        <v>0</v>
      </c>
      <c r="AI18" s="3">
        <f t="shared" si="25"/>
        <v>0</v>
      </c>
      <c r="AJ18" s="3">
        <f t="shared" si="26"/>
        <v>0</v>
      </c>
    </row>
    <row r="19" spans="6:36" x14ac:dyDescent="0.25">
      <c r="F19">
        <v>16</v>
      </c>
      <c r="G19" s="5">
        <f t="shared" si="0"/>
        <v>0</v>
      </c>
      <c r="H19" s="5">
        <f t="shared" si="1"/>
        <v>0</v>
      </c>
      <c r="I19" s="5">
        <f t="shared" si="27"/>
        <v>0</v>
      </c>
      <c r="J19" s="5">
        <f t="shared" si="2"/>
        <v>0</v>
      </c>
      <c r="K19" s="5">
        <f t="shared" si="3"/>
        <v>0</v>
      </c>
      <c r="L19" s="5">
        <f t="shared" si="4"/>
        <v>0</v>
      </c>
      <c r="M19" s="3">
        <f t="shared" si="28"/>
        <v>0</v>
      </c>
      <c r="N19" s="3">
        <f t="shared" si="5"/>
        <v>0</v>
      </c>
      <c r="O19" s="3">
        <f t="shared" si="6"/>
        <v>0</v>
      </c>
      <c r="P19" s="3">
        <f t="shared" si="7"/>
        <v>0</v>
      </c>
      <c r="Q19" s="3">
        <f t="shared" si="8"/>
        <v>0</v>
      </c>
      <c r="R19" s="3">
        <f t="shared" si="9"/>
        <v>0</v>
      </c>
      <c r="S19" s="3">
        <f t="shared" si="10"/>
        <v>0</v>
      </c>
      <c r="T19" s="3">
        <f t="shared" si="29"/>
        <v>0</v>
      </c>
      <c r="U19" s="3">
        <f t="shared" si="11"/>
        <v>0</v>
      </c>
      <c r="V19" s="3">
        <f t="shared" si="12"/>
        <v>0</v>
      </c>
      <c r="W19" s="3">
        <f t="shared" si="13"/>
        <v>0</v>
      </c>
      <c r="X19" s="3">
        <f t="shared" si="14"/>
        <v>0</v>
      </c>
      <c r="Y19" s="3">
        <f t="shared" si="15"/>
        <v>0</v>
      </c>
      <c r="Z19" s="3">
        <f t="shared" si="16"/>
        <v>0</v>
      </c>
      <c r="AA19" s="3">
        <f t="shared" si="17"/>
        <v>0</v>
      </c>
      <c r="AB19" s="3">
        <f t="shared" si="18"/>
        <v>0</v>
      </c>
      <c r="AC19" s="3">
        <f t="shared" si="19"/>
        <v>0</v>
      </c>
      <c r="AD19" s="3">
        <f t="shared" si="20"/>
        <v>0</v>
      </c>
      <c r="AE19" s="3">
        <f t="shared" si="21"/>
        <v>0</v>
      </c>
      <c r="AF19" s="3">
        <f t="shared" si="22"/>
        <v>0</v>
      </c>
      <c r="AG19" s="3">
        <f t="shared" si="23"/>
        <v>0</v>
      </c>
      <c r="AH19" s="3">
        <f t="shared" si="24"/>
        <v>0</v>
      </c>
      <c r="AI19" s="3">
        <f t="shared" si="25"/>
        <v>0</v>
      </c>
      <c r="AJ19" s="3">
        <f t="shared" si="26"/>
        <v>0</v>
      </c>
    </row>
    <row r="20" spans="6:36" x14ac:dyDescent="0.25">
      <c r="F20">
        <v>17</v>
      </c>
      <c r="G20" s="5">
        <f t="shared" si="0"/>
        <v>0</v>
      </c>
      <c r="H20" s="5">
        <f t="shared" si="1"/>
        <v>0</v>
      </c>
      <c r="I20" s="5">
        <f t="shared" si="27"/>
        <v>0</v>
      </c>
      <c r="J20" s="5">
        <f t="shared" si="2"/>
        <v>0</v>
      </c>
      <c r="K20" s="5">
        <f t="shared" si="3"/>
        <v>0</v>
      </c>
      <c r="L20" s="5">
        <f t="shared" si="4"/>
        <v>0</v>
      </c>
      <c r="M20" s="3">
        <f t="shared" si="28"/>
        <v>0</v>
      </c>
      <c r="N20" s="3">
        <f t="shared" si="5"/>
        <v>0</v>
      </c>
      <c r="O20" s="3">
        <f t="shared" si="6"/>
        <v>0</v>
      </c>
      <c r="P20" s="3">
        <f t="shared" si="7"/>
        <v>0</v>
      </c>
      <c r="Q20" s="3">
        <f t="shared" si="8"/>
        <v>0</v>
      </c>
      <c r="R20" s="3">
        <f t="shared" si="9"/>
        <v>0</v>
      </c>
      <c r="S20" s="3">
        <f t="shared" si="10"/>
        <v>0</v>
      </c>
      <c r="T20" s="3">
        <f t="shared" si="29"/>
        <v>0</v>
      </c>
      <c r="U20" s="3">
        <f t="shared" si="11"/>
        <v>0</v>
      </c>
      <c r="V20" s="3">
        <f t="shared" si="12"/>
        <v>0</v>
      </c>
      <c r="W20" s="3">
        <f t="shared" si="13"/>
        <v>0</v>
      </c>
      <c r="X20" s="3">
        <f t="shared" si="14"/>
        <v>0</v>
      </c>
      <c r="Y20" s="3">
        <f t="shared" si="15"/>
        <v>0</v>
      </c>
      <c r="Z20" s="3">
        <f t="shared" si="16"/>
        <v>0</v>
      </c>
      <c r="AA20" s="3">
        <f t="shared" si="17"/>
        <v>0</v>
      </c>
      <c r="AB20" s="3">
        <f t="shared" si="18"/>
        <v>0</v>
      </c>
      <c r="AC20" s="3">
        <f t="shared" si="19"/>
        <v>0</v>
      </c>
      <c r="AD20" s="3">
        <f t="shared" si="20"/>
        <v>0</v>
      </c>
      <c r="AE20" s="3">
        <f t="shared" si="21"/>
        <v>0</v>
      </c>
      <c r="AF20" s="3">
        <f t="shared" si="22"/>
        <v>0</v>
      </c>
      <c r="AG20" s="3">
        <f t="shared" si="23"/>
        <v>0</v>
      </c>
      <c r="AH20" s="3">
        <f t="shared" si="24"/>
        <v>0</v>
      </c>
      <c r="AI20" s="3">
        <f t="shared" si="25"/>
        <v>0</v>
      </c>
      <c r="AJ20" s="3">
        <f t="shared" si="26"/>
        <v>0</v>
      </c>
    </row>
    <row r="21" spans="6:36" x14ac:dyDescent="0.25">
      <c r="F21">
        <v>18</v>
      </c>
      <c r="G21" s="5">
        <f t="shared" si="0"/>
        <v>0</v>
      </c>
      <c r="H21" s="5">
        <f t="shared" si="1"/>
        <v>0</v>
      </c>
      <c r="I21" s="5">
        <f t="shared" si="27"/>
        <v>0</v>
      </c>
      <c r="J21" s="5">
        <f t="shared" si="2"/>
        <v>0</v>
      </c>
      <c r="K21" s="5">
        <f t="shared" si="3"/>
        <v>0</v>
      </c>
      <c r="L21" s="5">
        <f t="shared" si="4"/>
        <v>0</v>
      </c>
      <c r="M21" s="3">
        <f t="shared" si="28"/>
        <v>0</v>
      </c>
      <c r="N21" s="3">
        <f t="shared" si="5"/>
        <v>0</v>
      </c>
      <c r="O21" s="3">
        <f t="shared" si="6"/>
        <v>0</v>
      </c>
      <c r="P21" s="3">
        <f t="shared" si="7"/>
        <v>0</v>
      </c>
      <c r="Q21" s="3">
        <f t="shared" si="8"/>
        <v>0</v>
      </c>
      <c r="R21" s="3">
        <f t="shared" si="9"/>
        <v>0</v>
      </c>
      <c r="S21" s="3">
        <f t="shared" si="10"/>
        <v>0</v>
      </c>
      <c r="T21" s="3">
        <f t="shared" si="29"/>
        <v>0</v>
      </c>
      <c r="U21" s="3">
        <f t="shared" si="11"/>
        <v>0</v>
      </c>
      <c r="V21" s="3">
        <f t="shared" si="12"/>
        <v>0</v>
      </c>
      <c r="W21" s="3">
        <f t="shared" si="13"/>
        <v>0</v>
      </c>
      <c r="X21" s="3">
        <f t="shared" si="14"/>
        <v>0</v>
      </c>
      <c r="Y21" s="3">
        <f t="shared" si="15"/>
        <v>0</v>
      </c>
      <c r="Z21" s="3">
        <f t="shared" si="16"/>
        <v>0</v>
      </c>
      <c r="AA21" s="3">
        <f t="shared" si="17"/>
        <v>0</v>
      </c>
      <c r="AB21" s="3">
        <f t="shared" si="18"/>
        <v>0</v>
      </c>
      <c r="AC21" s="3">
        <f t="shared" si="19"/>
        <v>0</v>
      </c>
      <c r="AD21" s="3">
        <f t="shared" si="20"/>
        <v>0</v>
      </c>
      <c r="AE21" s="3">
        <f t="shared" si="21"/>
        <v>0</v>
      </c>
      <c r="AF21" s="3">
        <f t="shared" si="22"/>
        <v>0</v>
      </c>
      <c r="AG21" s="3">
        <f t="shared" si="23"/>
        <v>0</v>
      </c>
      <c r="AH21" s="3">
        <f t="shared" si="24"/>
        <v>0</v>
      </c>
      <c r="AI21" s="3">
        <f t="shared" si="25"/>
        <v>0</v>
      </c>
      <c r="AJ21" s="3">
        <f t="shared" si="26"/>
        <v>0</v>
      </c>
    </row>
    <row r="22" spans="6:36" x14ac:dyDescent="0.25">
      <c r="F22">
        <v>19</v>
      </c>
      <c r="G22" s="5">
        <f t="shared" si="0"/>
        <v>0</v>
      </c>
      <c r="H22" s="5">
        <f t="shared" si="1"/>
        <v>0</v>
      </c>
      <c r="I22" s="5">
        <f t="shared" si="27"/>
        <v>0</v>
      </c>
      <c r="J22" s="5">
        <f t="shared" si="2"/>
        <v>0</v>
      </c>
      <c r="K22" s="5">
        <f t="shared" si="3"/>
        <v>0</v>
      </c>
      <c r="L22" s="5">
        <f t="shared" si="4"/>
        <v>0</v>
      </c>
      <c r="M22" s="3">
        <f t="shared" si="28"/>
        <v>0</v>
      </c>
      <c r="N22" s="3">
        <f t="shared" si="5"/>
        <v>0</v>
      </c>
      <c r="O22" s="3">
        <f t="shared" si="6"/>
        <v>0</v>
      </c>
      <c r="P22" s="3">
        <f t="shared" si="7"/>
        <v>0</v>
      </c>
      <c r="Q22" s="3">
        <f t="shared" si="8"/>
        <v>0</v>
      </c>
      <c r="R22" s="3">
        <f t="shared" si="9"/>
        <v>0</v>
      </c>
      <c r="S22" s="3">
        <f t="shared" si="10"/>
        <v>0</v>
      </c>
      <c r="T22" s="3">
        <f t="shared" si="29"/>
        <v>0</v>
      </c>
      <c r="U22" s="3">
        <f t="shared" si="11"/>
        <v>0</v>
      </c>
      <c r="V22" s="3">
        <f t="shared" si="12"/>
        <v>0</v>
      </c>
      <c r="W22" s="3">
        <f t="shared" si="13"/>
        <v>0</v>
      </c>
      <c r="X22" s="3">
        <f t="shared" si="14"/>
        <v>0</v>
      </c>
      <c r="Y22" s="3">
        <f t="shared" si="15"/>
        <v>0</v>
      </c>
      <c r="Z22" s="3">
        <f t="shared" si="16"/>
        <v>0</v>
      </c>
      <c r="AA22" s="3">
        <f t="shared" si="17"/>
        <v>0</v>
      </c>
      <c r="AB22" s="3">
        <f t="shared" si="18"/>
        <v>0</v>
      </c>
      <c r="AC22" s="3">
        <f t="shared" si="19"/>
        <v>0</v>
      </c>
      <c r="AD22" s="3">
        <f t="shared" si="20"/>
        <v>0</v>
      </c>
      <c r="AE22" s="3">
        <f t="shared" si="21"/>
        <v>0</v>
      </c>
      <c r="AF22" s="3">
        <f t="shared" si="22"/>
        <v>0</v>
      </c>
      <c r="AG22" s="3">
        <f t="shared" si="23"/>
        <v>0</v>
      </c>
      <c r="AH22" s="3">
        <f t="shared" si="24"/>
        <v>0</v>
      </c>
      <c r="AI22" s="3">
        <f t="shared" si="25"/>
        <v>0</v>
      </c>
      <c r="AJ22" s="3">
        <f t="shared" si="26"/>
        <v>0</v>
      </c>
    </row>
    <row r="23" spans="6:36" x14ac:dyDescent="0.25">
      <c r="F23" s="7">
        <v>20</v>
      </c>
      <c r="G23" s="8">
        <f t="shared" si="0"/>
        <v>0</v>
      </c>
      <c r="H23" s="8">
        <f t="shared" si="1"/>
        <v>0</v>
      </c>
      <c r="I23" s="8">
        <f t="shared" si="27"/>
        <v>0</v>
      </c>
      <c r="J23" s="8">
        <f t="shared" si="2"/>
        <v>0</v>
      </c>
      <c r="K23" s="8">
        <f t="shared" si="3"/>
        <v>0</v>
      </c>
      <c r="L23" s="8">
        <f t="shared" si="4"/>
        <v>0</v>
      </c>
      <c r="M23" s="8">
        <f t="shared" si="28"/>
        <v>0</v>
      </c>
      <c r="N23" s="8">
        <f t="shared" si="5"/>
        <v>0</v>
      </c>
      <c r="O23" s="8">
        <f t="shared" si="6"/>
        <v>0</v>
      </c>
      <c r="P23" s="8">
        <f t="shared" si="7"/>
        <v>0</v>
      </c>
      <c r="Q23" s="8">
        <f t="shared" si="8"/>
        <v>0</v>
      </c>
      <c r="R23" s="8">
        <f t="shared" si="9"/>
        <v>0</v>
      </c>
      <c r="S23" s="8">
        <f t="shared" si="10"/>
        <v>0</v>
      </c>
      <c r="T23" s="8">
        <f t="shared" si="29"/>
        <v>0</v>
      </c>
      <c r="U23" s="8">
        <f t="shared" si="11"/>
        <v>0</v>
      </c>
      <c r="V23" s="8">
        <f t="shared" si="12"/>
        <v>0</v>
      </c>
      <c r="W23" s="8">
        <f t="shared" si="13"/>
        <v>0</v>
      </c>
      <c r="X23" s="8">
        <f t="shared" si="14"/>
        <v>0</v>
      </c>
      <c r="Y23" s="8">
        <f t="shared" si="15"/>
        <v>0</v>
      </c>
      <c r="Z23" s="8">
        <f t="shared" si="16"/>
        <v>0</v>
      </c>
      <c r="AA23" s="8">
        <f t="shared" si="17"/>
        <v>0</v>
      </c>
      <c r="AB23" s="8">
        <f t="shared" si="18"/>
        <v>0</v>
      </c>
      <c r="AC23" s="8">
        <f t="shared" si="19"/>
        <v>0</v>
      </c>
      <c r="AD23" s="8">
        <f t="shared" si="20"/>
        <v>0</v>
      </c>
      <c r="AE23" s="8">
        <f t="shared" si="21"/>
        <v>0</v>
      </c>
      <c r="AF23" s="8">
        <f t="shared" si="22"/>
        <v>0</v>
      </c>
      <c r="AG23" s="8">
        <f t="shared" si="23"/>
        <v>0</v>
      </c>
      <c r="AH23" s="8">
        <f t="shared" si="24"/>
        <v>0</v>
      </c>
      <c r="AI23" s="8">
        <f t="shared" si="25"/>
        <v>0</v>
      </c>
      <c r="AJ23" s="8">
        <f t="shared" si="26"/>
        <v>0</v>
      </c>
    </row>
    <row r="24" spans="6:36" x14ac:dyDescent="0.25">
      <c r="F24">
        <v>21</v>
      </c>
      <c r="G24" s="5">
        <f t="shared" si="0"/>
        <v>0</v>
      </c>
      <c r="H24" s="5">
        <f t="shared" si="1"/>
        <v>0</v>
      </c>
      <c r="I24" s="5">
        <f t="shared" si="27"/>
        <v>0</v>
      </c>
      <c r="J24" s="5">
        <f t="shared" si="2"/>
        <v>0</v>
      </c>
      <c r="K24" s="5">
        <f t="shared" si="3"/>
        <v>0</v>
      </c>
      <c r="L24" s="5">
        <f t="shared" si="4"/>
        <v>0</v>
      </c>
      <c r="M24" s="3">
        <f t="shared" si="28"/>
        <v>0</v>
      </c>
      <c r="N24" s="3">
        <f t="shared" si="5"/>
        <v>0</v>
      </c>
      <c r="O24" s="3">
        <f t="shared" si="6"/>
        <v>0</v>
      </c>
      <c r="P24" s="3">
        <f t="shared" si="7"/>
        <v>0</v>
      </c>
      <c r="Q24" s="3">
        <f t="shared" si="8"/>
        <v>0</v>
      </c>
      <c r="R24" s="3">
        <f t="shared" si="9"/>
        <v>0</v>
      </c>
      <c r="S24" s="3">
        <f t="shared" si="10"/>
        <v>0</v>
      </c>
      <c r="T24" s="3">
        <f t="shared" si="29"/>
        <v>0</v>
      </c>
      <c r="U24" s="3">
        <f t="shared" si="11"/>
        <v>0</v>
      </c>
      <c r="V24" s="3">
        <f t="shared" si="12"/>
        <v>0</v>
      </c>
      <c r="W24" s="3">
        <f t="shared" si="13"/>
        <v>0</v>
      </c>
      <c r="X24" s="3">
        <f t="shared" si="14"/>
        <v>0</v>
      </c>
      <c r="Y24" s="3">
        <f t="shared" si="15"/>
        <v>0</v>
      </c>
      <c r="Z24" s="3">
        <f t="shared" si="16"/>
        <v>0</v>
      </c>
      <c r="AA24" s="3">
        <f t="shared" si="17"/>
        <v>0</v>
      </c>
      <c r="AB24" s="3">
        <f t="shared" si="18"/>
        <v>0</v>
      </c>
      <c r="AC24" s="3">
        <f t="shared" si="19"/>
        <v>0</v>
      </c>
      <c r="AD24" s="3">
        <f t="shared" si="20"/>
        <v>0</v>
      </c>
      <c r="AE24" s="3">
        <f t="shared" si="21"/>
        <v>0</v>
      </c>
      <c r="AF24" s="3">
        <f t="shared" si="22"/>
        <v>0</v>
      </c>
      <c r="AG24" s="3">
        <f t="shared" si="23"/>
        <v>0</v>
      </c>
      <c r="AH24" s="3">
        <f t="shared" si="24"/>
        <v>0</v>
      </c>
      <c r="AI24" s="3">
        <f t="shared" si="25"/>
        <v>0</v>
      </c>
      <c r="AJ24" s="3">
        <f t="shared" si="26"/>
        <v>0</v>
      </c>
    </row>
    <row r="25" spans="6:36" x14ac:dyDescent="0.25">
      <c r="F25">
        <v>22</v>
      </c>
      <c r="G25" s="5">
        <f t="shared" si="0"/>
        <v>0</v>
      </c>
      <c r="H25" s="5">
        <f t="shared" si="1"/>
        <v>0</v>
      </c>
      <c r="I25" s="5">
        <f t="shared" si="27"/>
        <v>0</v>
      </c>
      <c r="J25" s="5">
        <f t="shared" si="2"/>
        <v>0</v>
      </c>
      <c r="K25" s="5">
        <f t="shared" si="3"/>
        <v>0</v>
      </c>
      <c r="L25" s="5">
        <f t="shared" si="4"/>
        <v>0</v>
      </c>
      <c r="M25" s="3">
        <f t="shared" si="28"/>
        <v>0</v>
      </c>
      <c r="N25" s="3">
        <f t="shared" si="5"/>
        <v>0</v>
      </c>
      <c r="O25" s="3">
        <f t="shared" si="6"/>
        <v>0</v>
      </c>
      <c r="P25" s="3">
        <f t="shared" si="7"/>
        <v>0</v>
      </c>
      <c r="Q25" s="3">
        <f t="shared" si="8"/>
        <v>0</v>
      </c>
      <c r="R25" s="3">
        <f t="shared" si="9"/>
        <v>0</v>
      </c>
      <c r="S25" s="3">
        <f t="shared" si="10"/>
        <v>0</v>
      </c>
      <c r="T25" s="3">
        <f t="shared" si="29"/>
        <v>0</v>
      </c>
      <c r="U25" s="3">
        <f t="shared" si="11"/>
        <v>0</v>
      </c>
      <c r="V25" s="3">
        <f t="shared" si="12"/>
        <v>0</v>
      </c>
      <c r="W25" s="3">
        <f t="shared" si="13"/>
        <v>0</v>
      </c>
      <c r="X25" s="3">
        <f t="shared" si="14"/>
        <v>0</v>
      </c>
      <c r="Y25" s="3">
        <f t="shared" si="15"/>
        <v>0</v>
      </c>
      <c r="Z25" s="3">
        <f t="shared" si="16"/>
        <v>0</v>
      </c>
      <c r="AA25" s="3">
        <f t="shared" si="17"/>
        <v>0</v>
      </c>
      <c r="AB25" s="3">
        <f t="shared" si="18"/>
        <v>0</v>
      </c>
      <c r="AC25" s="3">
        <f t="shared" si="19"/>
        <v>0</v>
      </c>
      <c r="AD25" s="3">
        <f t="shared" si="20"/>
        <v>0</v>
      </c>
      <c r="AE25" s="3">
        <f t="shared" si="21"/>
        <v>0</v>
      </c>
      <c r="AF25" s="3">
        <f t="shared" si="22"/>
        <v>0</v>
      </c>
      <c r="AG25" s="3">
        <f t="shared" si="23"/>
        <v>0</v>
      </c>
      <c r="AH25" s="3">
        <f t="shared" si="24"/>
        <v>0</v>
      </c>
      <c r="AI25" s="3">
        <f t="shared" si="25"/>
        <v>0</v>
      </c>
      <c r="AJ25" s="3">
        <f t="shared" si="26"/>
        <v>0</v>
      </c>
    </row>
    <row r="26" spans="6:36" x14ac:dyDescent="0.25">
      <c r="F26">
        <v>23</v>
      </c>
      <c r="G26" s="5">
        <f t="shared" si="0"/>
        <v>0</v>
      </c>
      <c r="H26" s="5">
        <f t="shared" si="1"/>
        <v>0</v>
      </c>
      <c r="I26" s="5">
        <f t="shared" si="27"/>
        <v>0</v>
      </c>
      <c r="J26" s="5">
        <f t="shared" si="2"/>
        <v>0</v>
      </c>
      <c r="K26" s="5">
        <f t="shared" si="3"/>
        <v>0</v>
      </c>
      <c r="L26" s="5">
        <f t="shared" si="4"/>
        <v>0</v>
      </c>
      <c r="M26" s="3">
        <f t="shared" si="28"/>
        <v>0</v>
      </c>
      <c r="N26" s="3">
        <f t="shared" si="5"/>
        <v>0</v>
      </c>
      <c r="O26" s="3">
        <f t="shared" si="6"/>
        <v>0</v>
      </c>
      <c r="P26" s="3">
        <f t="shared" si="7"/>
        <v>0</v>
      </c>
      <c r="Q26" s="3">
        <f t="shared" si="8"/>
        <v>0</v>
      </c>
      <c r="R26" s="3">
        <f t="shared" si="9"/>
        <v>0</v>
      </c>
      <c r="S26" s="3">
        <f t="shared" si="10"/>
        <v>0</v>
      </c>
      <c r="T26" s="3">
        <f t="shared" si="29"/>
        <v>0</v>
      </c>
      <c r="U26" s="3">
        <f t="shared" si="11"/>
        <v>0</v>
      </c>
      <c r="V26" s="3">
        <f t="shared" si="12"/>
        <v>0</v>
      </c>
      <c r="W26" s="3">
        <f t="shared" si="13"/>
        <v>0</v>
      </c>
      <c r="X26" s="3">
        <f t="shared" si="14"/>
        <v>0</v>
      </c>
      <c r="Y26" s="3">
        <f t="shared" si="15"/>
        <v>0</v>
      </c>
      <c r="Z26" s="3">
        <f t="shared" si="16"/>
        <v>0</v>
      </c>
      <c r="AA26" s="3">
        <f t="shared" si="17"/>
        <v>0</v>
      </c>
      <c r="AB26" s="3">
        <f t="shared" si="18"/>
        <v>0</v>
      </c>
      <c r="AC26" s="3">
        <f t="shared" si="19"/>
        <v>0</v>
      </c>
      <c r="AD26" s="3">
        <f t="shared" si="20"/>
        <v>0</v>
      </c>
      <c r="AE26" s="3">
        <f t="shared" si="21"/>
        <v>0</v>
      </c>
      <c r="AF26" s="3">
        <f t="shared" si="22"/>
        <v>0</v>
      </c>
      <c r="AG26" s="3">
        <f t="shared" si="23"/>
        <v>0</v>
      </c>
      <c r="AH26" s="3">
        <f t="shared" si="24"/>
        <v>0</v>
      </c>
      <c r="AI26" s="3">
        <f t="shared" si="25"/>
        <v>0</v>
      </c>
      <c r="AJ26" s="3">
        <f t="shared" si="26"/>
        <v>0</v>
      </c>
    </row>
    <row r="27" spans="6:36" x14ac:dyDescent="0.25">
      <c r="F27">
        <v>24</v>
      </c>
      <c r="G27" s="5">
        <f t="shared" si="0"/>
        <v>0</v>
      </c>
      <c r="H27" s="5">
        <f t="shared" si="1"/>
        <v>0</v>
      </c>
      <c r="I27" s="5">
        <f t="shared" si="27"/>
        <v>0</v>
      </c>
      <c r="J27" s="5">
        <f t="shared" si="2"/>
        <v>0</v>
      </c>
      <c r="K27" s="5">
        <f t="shared" si="3"/>
        <v>0</v>
      </c>
      <c r="L27" s="5">
        <f t="shared" si="4"/>
        <v>0</v>
      </c>
      <c r="M27" s="3">
        <f t="shared" si="28"/>
        <v>0</v>
      </c>
      <c r="N27" s="3">
        <f t="shared" si="5"/>
        <v>0</v>
      </c>
      <c r="O27" s="3">
        <f t="shared" si="6"/>
        <v>0</v>
      </c>
      <c r="P27" s="3">
        <f t="shared" si="7"/>
        <v>0</v>
      </c>
      <c r="Q27" s="3">
        <f t="shared" si="8"/>
        <v>0</v>
      </c>
      <c r="R27" s="3">
        <f t="shared" si="9"/>
        <v>0</v>
      </c>
      <c r="S27" s="3">
        <f t="shared" si="10"/>
        <v>0</v>
      </c>
      <c r="T27" s="3">
        <f t="shared" si="29"/>
        <v>0</v>
      </c>
      <c r="U27" s="3">
        <f t="shared" si="11"/>
        <v>0</v>
      </c>
      <c r="V27" s="3">
        <f t="shared" si="12"/>
        <v>0</v>
      </c>
      <c r="W27" s="3">
        <f t="shared" si="13"/>
        <v>0</v>
      </c>
      <c r="X27" s="3">
        <f t="shared" si="14"/>
        <v>0</v>
      </c>
      <c r="Y27" s="3">
        <f t="shared" si="15"/>
        <v>0</v>
      </c>
      <c r="Z27" s="3">
        <f t="shared" si="16"/>
        <v>0</v>
      </c>
      <c r="AA27" s="3">
        <f t="shared" si="17"/>
        <v>0</v>
      </c>
      <c r="AB27" s="3">
        <f t="shared" si="18"/>
        <v>0</v>
      </c>
      <c r="AC27" s="3">
        <f t="shared" si="19"/>
        <v>0</v>
      </c>
      <c r="AD27" s="3">
        <f t="shared" si="20"/>
        <v>0</v>
      </c>
      <c r="AE27" s="3">
        <f t="shared" si="21"/>
        <v>0</v>
      </c>
      <c r="AF27" s="3">
        <f t="shared" si="22"/>
        <v>0</v>
      </c>
      <c r="AG27" s="3">
        <f t="shared" si="23"/>
        <v>0</v>
      </c>
      <c r="AH27" s="3">
        <f t="shared" si="24"/>
        <v>0</v>
      </c>
      <c r="AI27" s="3">
        <f t="shared" si="25"/>
        <v>0</v>
      </c>
      <c r="AJ27" s="3">
        <f t="shared" si="26"/>
        <v>0</v>
      </c>
    </row>
    <row r="28" spans="6:36" x14ac:dyDescent="0.25">
      <c r="F28">
        <v>25</v>
      </c>
      <c r="G28" s="5">
        <f t="shared" si="0"/>
        <v>0</v>
      </c>
      <c r="H28" s="5">
        <f t="shared" si="1"/>
        <v>0</v>
      </c>
      <c r="I28" s="5">
        <f t="shared" si="27"/>
        <v>0</v>
      </c>
      <c r="J28" s="5">
        <f t="shared" si="2"/>
        <v>0</v>
      </c>
      <c r="K28" s="5">
        <f t="shared" si="3"/>
        <v>0</v>
      </c>
      <c r="L28" s="5">
        <f t="shared" si="4"/>
        <v>0</v>
      </c>
      <c r="M28" s="3">
        <f t="shared" si="28"/>
        <v>0</v>
      </c>
      <c r="N28" s="3">
        <f t="shared" si="5"/>
        <v>0</v>
      </c>
      <c r="O28" s="3">
        <f t="shared" si="6"/>
        <v>0</v>
      </c>
      <c r="P28" s="3">
        <f t="shared" si="7"/>
        <v>0</v>
      </c>
      <c r="Q28" s="3">
        <f t="shared" si="8"/>
        <v>0</v>
      </c>
      <c r="R28" s="3">
        <f t="shared" si="9"/>
        <v>0</v>
      </c>
      <c r="S28" s="3">
        <f t="shared" si="10"/>
        <v>0</v>
      </c>
      <c r="T28" s="3">
        <f t="shared" si="29"/>
        <v>0</v>
      </c>
      <c r="U28" s="3">
        <f t="shared" si="11"/>
        <v>0</v>
      </c>
      <c r="V28" s="3">
        <f t="shared" si="12"/>
        <v>0</v>
      </c>
      <c r="W28" s="3">
        <f t="shared" si="13"/>
        <v>0</v>
      </c>
      <c r="X28" s="3">
        <f t="shared" si="14"/>
        <v>0</v>
      </c>
      <c r="Y28" s="3">
        <f t="shared" si="15"/>
        <v>0</v>
      </c>
      <c r="Z28" s="3">
        <f t="shared" si="16"/>
        <v>0</v>
      </c>
      <c r="AA28" s="3">
        <f t="shared" si="17"/>
        <v>0</v>
      </c>
      <c r="AB28" s="3">
        <f t="shared" si="18"/>
        <v>0</v>
      </c>
      <c r="AC28" s="3">
        <f t="shared" si="19"/>
        <v>0</v>
      </c>
      <c r="AD28" s="3">
        <f t="shared" si="20"/>
        <v>0</v>
      </c>
      <c r="AE28" s="3">
        <f t="shared" si="21"/>
        <v>0</v>
      </c>
      <c r="AF28" s="3">
        <f t="shared" si="22"/>
        <v>0</v>
      </c>
      <c r="AG28" s="3">
        <f t="shared" si="23"/>
        <v>0</v>
      </c>
      <c r="AH28" s="3">
        <f t="shared" si="24"/>
        <v>0</v>
      </c>
      <c r="AI28" s="3">
        <f t="shared" si="25"/>
        <v>0</v>
      </c>
      <c r="AJ28" s="3">
        <f t="shared" si="26"/>
        <v>0</v>
      </c>
    </row>
    <row r="29" spans="6:36" x14ac:dyDescent="0.25">
      <c r="F29">
        <v>26</v>
      </c>
      <c r="G29" s="5">
        <f t="shared" si="0"/>
        <v>0</v>
      </c>
      <c r="H29" s="5">
        <f t="shared" si="1"/>
        <v>0</v>
      </c>
      <c r="I29" s="5">
        <f t="shared" si="27"/>
        <v>0</v>
      </c>
      <c r="J29" s="5">
        <f t="shared" si="2"/>
        <v>0</v>
      </c>
      <c r="K29" s="5">
        <f t="shared" si="3"/>
        <v>0</v>
      </c>
      <c r="L29" s="5">
        <f t="shared" si="4"/>
        <v>0</v>
      </c>
      <c r="M29" s="3">
        <f t="shared" si="28"/>
        <v>0</v>
      </c>
      <c r="N29" s="3">
        <f t="shared" si="5"/>
        <v>0</v>
      </c>
      <c r="O29" s="3">
        <f t="shared" si="6"/>
        <v>0</v>
      </c>
      <c r="P29" s="3">
        <f t="shared" si="7"/>
        <v>0</v>
      </c>
      <c r="Q29" s="3">
        <f t="shared" si="8"/>
        <v>0</v>
      </c>
      <c r="R29" s="3">
        <f t="shared" si="9"/>
        <v>0</v>
      </c>
      <c r="S29" s="3">
        <f t="shared" si="10"/>
        <v>0</v>
      </c>
      <c r="T29" s="3">
        <f t="shared" si="29"/>
        <v>0</v>
      </c>
      <c r="U29" s="3">
        <f t="shared" si="11"/>
        <v>0</v>
      </c>
      <c r="V29" s="3">
        <f t="shared" si="12"/>
        <v>0</v>
      </c>
      <c r="W29" s="3">
        <f t="shared" si="13"/>
        <v>0</v>
      </c>
      <c r="X29" s="3">
        <f t="shared" si="14"/>
        <v>0</v>
      </c>
      <c r="Y29" s="3">
        <f t="shared" si="15"/>
        <v>0</v>
      </c>
      <c r="Z29" s="3">
        <f t="shared" si="16"/>
        <v>0</v>
      </c>
      <c r="AA29" s="3">
        <f t="shared" si="17"/>
        <v>0</v>
      </c>
      <c r="AB29" s="3">
        <f t="shared" si="18"/>
        <v>0</v>
      </c>
      <c r="AC29" s="3">
        <f t="shared" si="19"/>
        <v>0</v>
      </c>
      <c r="AD29" s="3">
        <f t="shared" si="20"/>
        <v>0</v>
      </c>
      <c r="AE29" s="3">
        <f t="shared" si="21"/>
        <v>0</v>
      </c>
      <c r="AF29" s="3">
        <f t="shared" si="22"/>
        <v>0</v>
      </c>
      <c r="AG29" s="3">
        <f t="shared" si="23"/>
        <v>0</v>
      </c>
      <c r="AH29" s="3">
        <f t="shared" si="24"/>
        <v>0</v>
      </c>
      <c r="AI29" s="3">
        <f t="shared" si="25"/>
        <v>0</v>
      </c>
      <c r="AJ29" s="3">
        <f t="shared" si="26"/>
        <v>0</v>
      </c>
    </row>
    <row r="30" spans="6:36" x14ac:dyDescent="0.25">
      <c r="F30">
        <v>27</v>
      </c>
      <c r="G30" s="5">
        <f t="shared" si="0"/>
        <v>0</v>
      </c>
      <c r="H30" s="5">
        <f t="shared" si="1"/>
        <v>0</v>
      </c>
      <c r="I30" s="5">
        <f t="shared" si="27"/>
        <v>0</v>
      </c>
      <c r="J30" s="5">
        <f t="shared" si="2"/>
        <v>0</v>
      </c>
      <c r="K30" s="5">
        <f t="shared" si="3"/>
        <v>0</v>
      </c>
      <c r="L30" s="5">
        <f t="shared" si="4"/>
        <v>0</v>
      </c>
      <c r="M30" s="3">
        <f t="shared" si="28"/>
        <v>0</v>
      </c>
      <c r="N30" s="3">
        <f t="shared" si="5"/>
        <v>0</v>
      </c>
      <c r="O30" s="3">
        <f t="shared" si="6"/>
        <v>0</v>
      </c>
      <c r="P30" s="3">
        <f t="shared" si="7"/>
        <v>0</v>
      </c>
      <c r="Q30" s="3">
        <f t="shared" si="8"/>
        <v>0</v>
      </c>
      <c r="R30" s="3">
        <f t="shared" si="9"/>
        <v>0</v>
      </c>
      <c r="S30" s="3">
        <f t="shared" si="10"/>
        <v>0</v>
      </c>
      <c r="T30" s="3">
        <f t="shared" si="29"/>
        <v>0</v>
      </c>
      <c r="U30" s="3">
        <f t="shared" si="11"/>
        <v>0</v>
      </c>
      <c r="V30" s="3">
        <f t="shared" si="12"/>
        <v>0</v>
      </c>
      <c r="W30" s="3">
        <f t="shared" si="13"/>
        <v>0</v>
      </c>
      <c r="X30" s="3">
        <f t="shared" si="14"/>
        <v>0</v>
      </c>
      <c r="Y30" s="3">
        <f t="shared" si="15"/>
        <v>0</v>
      </c>
      <c r="Z30" s="3">
        <f t="shared" si="16"/>
        <v>0</v>
      </c>
      <c r="AA30" s="3">
        <f t="shared" si="17"/>
        <v>0</v>
      </c>
      <c r="AB30" s="3">
        <f t="shared" si="18"/>
        <v>0</v>
      </c>
      <c r="AC30" s="3">
        <f t="shared" si="19"/>
        <v>0</v>
      </c>
      <c r="AD30" s="3">
        <f t="shared" si="20"/>
        <v>0</v>
      </c>
      <c r="AE30" s="3">
        <f t="shared" si="21"/>
        <v>0</v>
      </c>
      <c r="AF30" s="3">
        <f t="shared" si="22"/>
        <v>0</v>
      </c>
      <c r="AG30" s="3">
        <f t="shared" si="23"/>
        <v>0</v>
      </c>
      <c r="AH30" s="3">
        <f t="shared" si="24"/>
        <v>0</v>
      </c>
      <c r="AI30" s="3">
        <f t="shared" si="25"/>
        <v>0</v>
      </c>
      <c r="AJ30" s="3">
        <f t="shared" si="26"/>
        <v>0</v>
      </c>
    </row>
    <row r="31" spans="6:36" x14ac:dyDescent="0.25">
      <c r="F31">
        <v>28</v>
      </c>
      <c r="G31" s="5">
        <f t="shared" si="0"/>
        <v>0</v>
      </c>
      <c r="H31" s="5">
        <f t="shared" si="1"/>
        <v>0</v>
      </c>
      <c r="I31" s="5">
        <f t="shared" si="27"/>
        <v>0</v>
      </c>
      <c r="J31" s="5">
        <f t="shared" si="2"/>
        <v>0</v>
      </c>
      <c r="K31" s="5">
        <f t="shared" si="3"/>
        <v>0</v>
      </c>
      <c r="L31" s="5">
        <f t="shared" si="4"/>
        <v>0</v>
      </c>
      <c r="M31" s="3">
        <f t="shared" si="28"/>
        <v>0</v>
      </c>
      <c r="N31" s="3">
        <f t="shared" si="5"/>
        <v>0</v>
      </c>
      <c r="O31" s="3">
        <f t="shared" si="6"/>
        <v>0</v>
      </c>
      <c r="P31" s="3">
        <f t="shared" si="7"/>
        <v>0</v>
      </c>
      <c r="Q31" s="3">
        <f t="shared" si="8"/>
        <v>0</v>
      </c>
      <c r="R31" s="3">
        <f t="shared" si="9"/>
        <v>0</v>
      </c>
      <c r="S31" s="3">
        <f t="shared" si="10"/>
        <v>0</v>
      </c>
      <c r="T31" s="3">
        <f t="shared" si="29"/>
        <v>0</v>
      </c>
      <c r="U31" s="3">
        <f t="shared" si="11"/>
        <v>0</v>
      </c>
      <c r="V31" s="3">
        <f t="shared" si="12"/>
        <v>0</v>
      </c>
      <c r="W31" s="3">
        <f t="shared" si="13"/>
        <v>0</v>
      </c>
      <c r="X31" s="3">
        <f t="shared" si="14"/>
        <v>0</v>
      </c>
      <c r="Y31" s="3">
        <f t="shared" si="15"/>
        <v>0</v>
      </c>
      <c r="Z31" s="3">
        <f t="shared" si="16"/>
        <v>0</v>
      </c>
      <c r="AA31" s="3">
        <f t="shared" si="17"/>
        <v>0</v>
      </c>
      <c r="AB31" s="3">
        <f t="shared" si="18"/>
        <v>0</v>
      </c>
      <c r="AC31" s="3">
        <f t="shared" si="19"/>
        <v>0</v>
      </c>
      <c r="AD31" s="3">
        <f t="shared" si="20"/>
        <v>0</v>
      </c>
      <c r="AE31" s="3">
        <f t="shared" si="21"/>
        <v>0</v>
      </c>
      <c r="AF31" s="3">
        <f t="shared" si="22"/>
        <v>0</v>
      </c>
      <c r="AG31" s="3">
        <f t="shared" si="23"/>
        <v>0</v>
      </c>
      <c r="AH31" s="3">
        <f t="shared" si="24"/>
        <v>0</v>
      </c>
      <c r="AI31" s="3">
        <f t="shared" si="25"/>
        <v>0</v>
      </c>
      <c r="AJ31" s="3">
        <f t="shared" si="26"/>
        <v>0</v>
      </c>
    </row>
    <row r="32" spans="6:36" x14ac:dyDescent="0.25">
      <c r="F32">
        <v>29</v>
      </c>
      <c r="G32" s="5">
        <f t="shared" si="0"/>
        <v>0</v>
      </c>
      <c r="H32" s="5">
        <f t="shared" si="1"/>
        <v>0</v>
      </c>
      <c r="I32" s="5">
        <f t="shared" si="27"/>
        <v>0</v>
      </c>
      <c r="J32" s="5">
        <f t="shared" si="2"/>
        <v>0</v>
      </c>
      <c r="K32" s="5">
        <f t="shared" si="3"/>
        <v>0</v>
      </c>
      <c r="L32" s="5">
        <f t="shared" si="4"/>
        <v>0</v>
      </c>
      <c r="M32" s="3">
        <f t="shared" si="28"/>
        <v>0</v>
      </c>
      <c r="N32" s="3">
        <f t="shared" si="5"/>
        <v>0</v>
      </c>
      <c r="O32" s="3">
        <f t="shared" si="6"/>
        <v>0</v>
      </c>
      <c r="P32" s="3">
        <f t="shared" si="7"/>
        <v>0</v>
      </c>
      <c r="Q32" s="3">
        <f t="shared" si="8"/>
        <v>0</v>
      </c>
      <c r="R32" s="3">
        <f t="shared" si="9"/>
        <v>0</v>
      </c>
      <c r="S32" s="3">
        <f t="shared" si="10"/>
        <v>0</v>
      </c>
      <c r="T32" s="3">
        <f t="shared" si="29"/>
        <v>0</v>
      </c>
      <c r="U32" s="3">
        <f t="shared" si="11"/>
        <v>0</v>
      </c>
      <c r="V32" s="3">
        <f t="shared" si="12"/>
        <v>0</v>
      </c>
      <c r="W32" s="3">
        <f t="shared" si="13"/>
        <v>0</v>
      </c>
      <c r="X32" s="3">
        <f t="shared" si="14"/>
        <v>0</v>
      </c>
      <c r="Y32" s="3">
        <f t="shared" si="15"/>
        <v>0</v>
      </c>
      <c r="Z32" s="3">
        <f t="shared" si="16"/>
        <v>0</v>
      </c>
      <c r="AA32" s="3">
        <f t="shared" si="17"/>
        <v>0</v>
      </c>
      <c r="AB32" s="3">
        <f t="shared" si="18"/>
        <v>0</v>
      </c>
      <c r="AC32" s="3">
        <f t="shared" si="19"/>
        <v>0</v>
      </c>
      <c r="AD32" s="3">
        <f t="shared" si="20"/>
        <v>0</v>
      </c>
      <c r="AE32" s="3">
        <f t="shared" si="21"/>
        <v>0</v>
      </c>
      <c r="AF32" s="3">
        <f t="shared" si="22"/>
        <v>0</v>
      </c>
      <c r="AG32" s="3">
        <f t="shared" si="23"/>
        <v>0</v>
      </c>
      <c r="AH32" s="3">
        <f t="shared" si="24"/>
        <v>0</v>
      </c>
      <c r="AI32" s="3">
        <f t="shared" si="25"/>
        <v>0</v>
      </c>
      <c r="AJ32" s="3">
        <f t="shared" si="26"/>
        <v>0</v>
      </c>
    </row>
    <row r="33" spans="6:36" x14ac:dyDescent="0.25">
      <c r="F33">
        <v>30</v>
      </c>
      <c r="G33" s="5">
        <f t="shared" si="0"/>
        <v>0</v>
      </c>
      <c r="H33" s="5">
        <f t="shared" si="1"/>
        <v>0</v>
      </c>
      <c r="I33" s="5">
        <f t="shared" si="27"/>
        <v>0</v>
      </c>
      <c r="J33" s="5">
        <f t="shared" si="2"/>
        <v>0</v>
      </c>
      <c r="K33" s="5">
        <f t="shared" si="3"/>
        <v>0</v>
      </c>
      <c r="L33" s="5">
        <f t="shared" si="4"/>
        <v>0</v>
      </c>
      <c r="M33" s="3">
        <f t="shared" si="28"/>
        <v>0</v>
      </c>
      <c r="N33" s="3">
        <f t="shared" si="5"/>
        <v>0</v>
      </c>
      <c r="O33" s="3">
        <f t="shared" si="6"/>
        <v>0</v>
      </c>
      <c r="P33" s="3">
        <f t="shared" si="7"/>
        <v>0</v>
      </c>
      <c r="Q33" s="3">
        <f t="shared" si="8"/>
        <v>0</v>
      </c>
      <c r="R33" s="3">
        <f t="shared" si="9"/>
        <v>0</v>
      </c>
      <c r="S33" s="3">
        <f t="shared" si="10"/>
        <v>0</v>
      </c>
      <c r="T33" s="3">
        <f t="shared" si="29"/>
        <v>0</v>
      </c>
      <c r="U33" s="3">
        <f t="shared" si="11"/>
        <v>0</v>
      </c>
      <c r="V33" s="3">
        <f t="shared" si="12"/>
        <v>0</v>
      </c>
      <c r="W33" s="3">
        <f t="shared" si="13"/>
        <v>0</v>
      </c>
      <c r="X33" s="3">
        <f t="shared" si="14"/>
        <v>0</v>
      </c>
      <c r="Y33" s="3">
        <f t="shared" si="15"/>
        <v>0</v>
      </c>
      <c r="Z33" s="3">
        <f t="shared" si="16"/>
        <v>0</v>
      </c>
      <c r="AA33" s="3">
        <f t="shared" si="17"/>
        <v>0</v>
      </c>
      <c r="AB33" s="3">
        <f t="shared" si="18"/>
        <v>0</v>
      </c>
      <c r="AC33" s="3">
        <f t="shared" si="19"/>
        <v>0</v>
      </c>
      <c r="AD33" s="3">
        <f t="shared" si="20"/>
        <v>0</v>
      </c>
      <c r="AE33" s="3">
        <f t="shared" si="21"/>
        <v>0</v>
      </c>
      <c r="AF33" s="3">
        <f t="shared" si="22"/>
        <v>0</v>
      </c>
      <c r="AG33" s="3">
        <f t="shared" si="23"/>
        <v>0</v>
      </c>
      <c r="AH33" s="3">
        <f t="shared" si="24"/>
        <v>0</v>
      </c>
      <c r="AI33" s="3">
        <f t="shared" si="25"/>
        <v>0</v>
      </c>
      <c r="AJ33" s="3">
        <f t="shared" si="26"/>
        <v>0</v>
      </c>
    </row>
    <row r="34" spans="6:36" x14ac:dyDescent="0.25">
      <c r="F34">
        <v>31</v>
      </c>
      <c r="G34" s="5">
        <f t="shared" si="0"/>
        <v>0</v>
      </c>
      <c r="H34" s="5">
        <f t="shared" si="1"/>
        <v>0</v>
      </c>
      <c r="I34" s="5">
        <f t="shared" si="27"/>
        <v>0</v>
      </c>
      <c r="J34" s="5">
        <f t="shared" si="2"/>
        <v>0</v>
      </c>
      <c r="K34" s="5">
        <f t="shared" si="3"/>
        <v>0</v>
      </c>
      <c r="L34" s="5">
        <f t="shared" si="4"/>
        <v>0</v>
      </c>
      <c r="M34" s="3">
        <f t="shared" si="28"/>
        <v>0</v>
      </c>
      <c r="N34" s="3">
        <f t="shared" si="5"/>
        <v>0</v>
      </c>
      <c r="O34" s="3">
        <f t="shared" si="6"/>
        <v>0</v>
      </c>
      <c r="P34" s="3">
        <f t="shared" si="7"/>
        <v>0</v>
      </c>
      <c r="Q34" s="3">
        <f t="shared" si="8"/>
        <v>0</v>
      </c>
      <c r="R34" s="3">
        <f t="shared" si="9"/>
        <v>0</v>
      </c>
      <c r="S34" s="3">
        <f t="shared" si="10"/>
        <v>0</v>
      </c>
      <c r="T34" s="3">
        <f t="shared" si="29"/>
        <v>0</v>
      </c>
      <c r="U34" s="3">
        <f t="shared" si="11"/>
        <v>0</v>
      </c>
      <c r="V34" s="3">
        <f t="shared" si="12"/>
        <v>0</v>
      </c>
      <c r="W34" s="3">
        <f t="shared" si="13"/>
        <v>0</v>
      </c>
      <c r="X34" s="3">
        <f t="shared" si="14"/>
        <v>0</v>
      </c>
      <c r="Y34" s="3">
        <f t="shared" si="15"/>
        <v>0</v>
      </c>
      <c r="Z34" s="3">
        <f t="shared" si="16"/>
        <v>0</v>
      </c>
      <c r="AA34" s="3">
        <f t="shared" si="17"/>
        <v>0</v>
      </c>
      <c r="AB34" s="3">
        <f t="shared" si="18"/>
        <v>0</v>
      </c>
      <c r="AC34" s="3">
        <f t="shared" si="19"/>
        <v>0</v>
      </c>
      <c r="AD34" s="3">
        <f t="shared" si="20"/>
        <v>0</v>
      </c>
      <c r="AE34" s="3">
        <f t="shared" si="21"/>
        <v>0</v>
      </c>
      <c r="AF34" s="3">
        <f t="shared" si="22"/>
        <v>0</v>
      </c>
      <c r="AG34" s="3">
        <f t="shared" si="23"/>
        <v>0</v>
      </c>
      <c r="AH34" s="3">
        <f t="shared" si="24"/>
        <v>0</v>
      </c>
      <c r="AI34" s="3">
        <f t="shared" si="25"/>
        <v>0</v>
      </c>
      <c r="AJ34" s="3">
        <f t="shared" si="26"/>
        <v>0</v>
      </c>
    </row>
    <row r="35" spans="6:36" x14ac:dyDescent="0.25">
      <c r="F35">
        <v>32</v>
      </c>
      <c r="G35" s="5">
        <f t="shared" si="0"/>
        <v>0</v>
      </c>
      <c r="H35" s="5">
        <f t="shared" si="1"/>
        <v>0</v>
      </c>
      <c r="I35" s="5">
        <f t="shared" si="27"/>
        <v>0</v>
      </c>
      <c r="J35" s="5">
        <f t="shared" si="2"/>
        <v>0</v>
      </c>
      <c r="K35" s="5">
        <f t="shared" si="3"/>
        <v>0</v>
      </c>
      <c r="L35" s="5">
        <f t="shared" si="4"/>
        <v>0</v>
      </c>
      <c r="M35" s="3">
        <f t="shared" si="28"/>
        <v>0</v>
      </c>
      <c r="N35" s="3">
        <f t="shared" si="5"/>
        <v>0</v>
      </c>
      <c r="O35" s="3">
        <f t="shared" si="6"/>
        <v>0</v>
      </c>
      <c r="P35" s="3">
        <f t="shared" si="7"/>
        <v>0</v>
      </c>
      <c r="Q35" s="3">
        <f t="shared" si="8"/>
        <v>0</v>
      </c>
      <c r="R35" s="3">
        <f t="shared" si="9"/>
        <v>0</v>
      </c>
      <c r="S35" s="3">
        <f t="shared" si="10"/>
        <v>0</v>
      </c>
      <c r="T35" s="3">
        <f t="shared" si="29"/>
        <v>0</v>
      </c>
      <c r="U35" s="3">
        <f t="shared" si="11"/>
        <v>0</v>
      </c>
      <c r="V35" s="3">
        <f t="shared" si="12"/>
        <v>0</v>
      </c>
      <c r="W35" s="3">
        <f t="shared" si="13"/>
        <v>0</v>
      </c>
      <c r="X35" s="3">
        <f t="shared" si="14"/>
        <v>0</v>
      </c>
      <c r="Y35" s="3">
        <f t="shared" si="15"/>
        <v>0</v>
      </c>
      <c r="Z35" s="3">
        <f t="shared" si="16"/>
        <v>0</v>
      </c>
      <c r="AA35" s="3">
        <f t="shared" si="17"/>
        <v>0</v>
      </c>
      <c r="AB35" s="3">
        <f t="shared" si="18"/>
        <v>0</v>
      </c>
      <c r="AC35" s="3">
        <f t="shared" si="19"/>
        <v>0</v>
      </c>
      <c r="AD35" s="3">
        <f t="shared" si="20"/>
        <v>0</v>
      </c>
      <c r="AE35" s="3">
        <f t="shared" si="21"/>
        <v>0</v>
      </c>
      <c r="AF35" s="3">
        <f t="shared" si="22"/>
        <v>0</v>
      </c>
      <c r="AG35" s="3">
        <f t="shared" si="23"/>
        <v>0</v>
      </c>
      <c r="AH35" s="3">
        <f t="shared" si="24"/>
        <v>0</v>
      </c>
      <c r="AI35" s="3">
        <f t="shared" si="25"/>
        <v>0</v>
      </c>
      <c r="AJ35" s="3">
        <f t="shared" si="26"/>
        <v>0</v>
      </c>
    </row>
    <row r="36" spans="6:36" x14ac:dyDescent="0.25">
      <c r="F36">
        <v>33</v>
      </c>
      <c r="G36" s="5">
        <f t="shared" si="0"/>
        <v>0</v>
      </c>
      <c r="H36" s="5">
        <f t="shared" si="1"/>
        <v>0</v>
      </c>
      <c r="I36" s="5">
        <f t="shared" si="27"/>
        <v>0</v>
      </c>
      <c r="J36" s="5">
        <f t="shared" si="2"/>
        <v>0</v>
      </c>
      <c r="K36" s="5">
        <f t="shared" si="3"/>
        <v>0</v>
      </c>
      <c r="L36" s="5">
        <f t="shared" si="4"/>
        <v>0</v>
      </c>
      <c r="M36" s="3">
        <f t="shared" si="28"/>
        <v>0</v>
      </c>
      <c r="N36" s="3">
        <f t="shared" si="5"/>
        <v>0</v>
      </c>
      <c r="O36" s="3">
        <f t="shared" si="6"/>
        <v>0</v>
      </c>
      <c r="P36" s="3">
        <f t="shared" si="7"/>
        <v>0</v>
      </c>
      <c r="Q36" s="3">
        <f t="shared" si="8"/>
        <v>0</v>
      </c>
      <c r="R36" s="3">
        <f t="shared" si="9"/>
        <v>0</v>
      </c>
      <c r="S36" s="3">
        <f t="shared" si="10"/>
        <v>0</v>
      </c>
      <c r="T36" s="3">
        <f t="shared" si="29"/>
        <v>0</v>
      </c>
      <c r="U36" s="3">
        <f t="shared" si="11"/>
        <v>0</v>
      </c>
      <c r="V36" s="3">
        <f t="shared" si="12"/>
        <v>0</v>
      </c>
      <c r="W36" s="3">
        <f t="shared" si="13"/>
        <v>0</v>
      </c>
      <c r="X36" s="3">
        <f t="shared" si="14"/>
        <v>0</v>
      </c>
      <c r="Y36" s="3">
        <f t="shared" si="15"/>
        <v>0</v>
      </c>
      <c r="Z36" s="3">
        <f t="shared" si="16"/>
        <v>0</v>
      </c>
      <c r="AA36" s="3">
        <f t="shared" si="17"/>
        <v>0</v>
      </c>
      <c r="AB36" s="3">
        <f t="shared" si="18"/>
        <v>0</v>
      </c>
      <c r="AC36" s="3">
        <f t="shared" si="19"/>
        <v>0</v>
      </c>
      <c r="AD36" s="3">
        <f t="shared" si="20"/>
        <v>0</v>
      </c>
      <c r="AE36" s="3">
        <f t="shared" si="21"/>
        <v>0</v>
      </c>
      <c r="AF36" s="3">
        <f t="shared" si="22"/>
        <v>0</v>
      </c>
      <c r="AG36" s="3">
        <f t="shared" si="23"/>
        <v>0</v>
      </c>
      <c r="AH36" s="3">
        <f t="shared" si="24"/>
        <v>0</v>
      </c>
      <c r="AI36" s="3">
        <f t="shared" si="25"/>
        <v>0</v>
      </c>
      <c r="AJ36" s="3">
        <f t="shared" si="26"/>
        <v>0</v>
      </c>
    </row>
    <row r="37" spans="6:36" x14ac:dyDescent="0.25">
      <c r="F37">
        <v>34</v>
      </c>
      <c r="G37" s="5">
        <f t="shared" si="0"/>
        <v>0</v>
      </c>
      <c r="H37" s="5">
        <f t="shared" si="1"/>
        <v>0</v>
      </c>
      <c r="I37" s="5">
        <f t="shared" si="27"/>
        <v>0</v>
      </c>
      <c r="J37" s="5">
        <f t="shared" si="2"/>
        <v>0</v>
      </c>
      <c r="K37" s="5">
        <f t="shared" si="3"/>
        <v>0</v>
      </c>
      <c r="L37" s="5">
        <f t="shared" si="4"/>
        <v>0</v>
      </c>
      <c r="M37" s="3">
        <f t="shared" si="28"/>
        <v>0</v>
      </c>
      <c r="N37" s="3">
        <f t="shared" si="5"/>
        <v>0</v>
      </c>
      <c r="O37" s="3">
        <f t="shared" si="6"/>
        <v>0</v>
      </c>
      <c r="P37" s="3">
        <f t="shared" si="7"/>
        <v>0</v>
      </c>
      <c r="Q37" s="3">
        <f t="shared" si="8"/>
        <v>0</v>
      </c>
      <c r="R37" s="3">
        <f t="shared" si="9"/>
        <v>0</v>
      </c>
      <c r="S37" s="3">
        <f t="shared" si="10"/>
        <v>0</v>
      </c>
      <c r="T37" s="3">
        <f t="shared" si="29"/>
        <v>0</v>
      </c>
      <c r="U37" s="3">
        <f t="shared" si="11"/>
        <v>0</v>
      </c>
      <c r="V37" s="3">
        <f t="shared" si="12"/>
        <v>0</v>
      </c>
      <c r="W37" s="3">
        <f t="shared" si="13"/>
        <v>0</v>
      </c>
      <c r="X37" s="3">
        <f t="shared" si="14"/>
        <v>0</v>
      </c>
      <c r="Y37" s="3">
        <f t="shared" si="15"/>
        <v>0</v>
      </c>
      <c r="Z37" s="3">
        <f t="shared" si="16"/>
        <v>0</v>
      </c>
      <c r="AA37" s="3">
        <f t="shared" si="17"/>
        <v>0</v>
      </c>
      <c r="AB37" s="3">
        <f t="shared" si="18"/>
        <v>0</v>
      </c>
      <c r="AC37" s="3">
        <f t="shared" si="19"/>
        <v>0</v>
      </c>
      <c r="AD37" s="3">
        <f t="shared" si="20"/>
        <v>0</v>
      </c>
      <c r="AE37" s="3">
        <f t="shared" si="21"/>
        <v>0</v>
      </c>
      <c r="AF37" s="3">
        <f t="shared" si="22"/>
        <v>0</v>
      </c>
      <c r="AG37" s="3">
        <f t="shared" si="23"/>
        <v>0</v>
      </c>
      <c r="AH37" s="3">
        <f t="shared" si="24"/>
        <v>0</v>
      </c>
      <c r="AI37" s="3">
        <f t="shared" si="25"/>
        <v>0</v>
      </c>
      <c r="AJ37" s="3">
        <f t="shared" si="26"/>
        <v>0</v>
      </c>
    </row>
    <row r="38" spans="6:36" x14ac:dyDescent="0.25">
      <c r="F38">
        <v>35</v>
      </c>
      <c r="G38" s="5">
        <f t="shared" si="0"/>
        <v>0</v>
      </c>
      <c r="H38" s="5">
        <f t="shared" si="1"/>
        <v>0</v>
      </c>
      <c r="I38" s="5">
        <f t="shared" si="27"/>
        <v>0</v>
      </c>
      <c r="J38" s="5">
        <f t="shared" si="2"/>
        <v>0</v>
      </c>
      <c r="K38" s="5">
        <f t="shared" si="3"/>
        <v>0</v>
      </c>
      <c r="L38" s="5">
        <f t="shared" si="4"/>
        <v>0</v>
      </c>
      <c r="M38" s="3">
        <f t="shared" si="28"/>
        <v>0</v>
      </c>
      <c r="N38" s="3">
        <f t="shared" si="5"/>
        <v>0</v>
      </c>
      <c r="O38" s="3">
        <f t="shared" si="6"/>
        <v>0</v>
      </c>
      <c r="P38" s="3">
        <f t="shared" si="7"/>
        <v>0</v>
      </c>
      <c r="Q38" s="3">
        <f t="shared" si="8"/>
        <v>0</v>
      </c>
      <c r="R38" s="3">
        <f t="shared" si="9"/>
        <v>0</v>
      </c>
      <c r="S38" s="3">
        <f t="shared" si="10"/>
        <v>0</v>
      </c>
      <c r="T38" s="3">
        <f t="shared" si="29"/>
        <v>0</v>
      </c>
      <c r="U38" s="3">
        <f t="shared" si="11"/>
        <v>0</v>
      </c>
      <c r="V38" s="3">
        <f t="shared" si="12"/>
        <v>0</v>
      </c>
      <c r="W38" s="3">
        <f t="shared" si="13"/>
        <v>0</v>
      </c>
      <c r="X38" s="3">
        <f t="shared" si="14"/>
        <v>0</v>
      </c>
      <c r="Y38" s="3">
        <f t="shared" si="15"/>
        <v>0</v>
      </c>
      <c r="Z38" s="3">
        <f t="shared" si="16"/>
        <v>0</v>
      </c>
      <c r="AA38" s="3">
        <f t="shared" si="17"/>
        <v>0</v>
      </c>
      <c r="AB38" s="3">
        <f t="shared" si="18"/>
        <v>0</v>
      </c>
      <c r="AC38" s="3">
        <f t="shared" si="19"/>
        <v>0</v>
      </c>
      <c r="AD38" s="3">
        <f t="shared" si="20"/>
        <v>0</v>
      </c>
      <c r="AE38" s="3">
        <f t="shared" si="21"/>
        <v>0</v>
      </c>
      <c r="AF38" s="3">
        <f t="shared" si="22"/>
        <v>0</v>
      </c>
      <c r="AG38" s="3">
        <f t="shared" si="23"/>
        <v>0</v>
      </c>
      <c r="AH38" s="3">
        <f t="shared" si="24"/>
        <v>0</v>
      </c>
      <c r="AI38" s="3">
        <f t="shared" si="25"/>
        <v>0</v>
      </c>
      <c r="AJ38" s="3">
        <f t="shared" si="26"/>
        <v>0</v>
      </c>
    </row>
    <row r="39" spans="6:36" x14ac:dyDescent="0.25">
      <c r="F39">
        <v>36</v>
      </c>
      <c r="G39" s="5">
        <f t="shared" si="0"/>
        <v>0</v>
      </c>
      <c r="H39" s="5">
        <f t="shared" si="1"/>
        <v>0</v>
      </c>
      <c r="I39" s="5">
        <f t="shared" si="27"/>
        <v>0</v>
      </c>
      <c r="J39" s="5">
        <f t="shared" si="2"/>
        <v>0</v>
      </c>
      <c r="K39" s="5">
        <f t="shared" si="3"/>
        <v>0</v>
      </c>
      <c r="L39" s="5">
        <f t="shared" si="4"/>
        <v>0</v>
      </c>
      <c r="M39" s="3">
        <f t="shared" si="28"/>
        <v>0</v>
      </c>
      <c r="N39" s="3">
        <f t="shared" si="5"/>
        <v>0</v>
      </c>
      <c r="O39" s="3">
        <f t="shared" si="6"/>
        <v>0</v>
      </c>
      <c r="P39" s="3">
        <f t="shared" si="7"/>
        <v>0</v>
      </c>
      <c r="Q39" s="3">
        <f t="shared" si="8"/>
        <v>0</v>
      </c>
      <c r="R39" s="3">
        <f t="shared" si="9"/>
        <v>0</v>
      </c>
      <c r="S39" s="3">
        <f t="shared" si="10"/>
        <v>0</v>
      </c>
      <c r="T39" s="3">
        <f t="shared" si="29"/>
        <v>0</v>
      </c>
      <c r="U39" s="3">
        <f t="shared" si="11"/>
        <v>0</v>
      </c>
      <c r="V39" s="3">
        <f t="shared" si="12"/>
        <v>0</v>
      </c>
      <c r="W39" s="3">
        <f t="shared" si="13"/>
        <v>0</v>
      </c>
      <c r="X39" s="3">
        <f t="shared" si="14"/>
        <v>0</v>
      </c>
      <c r="Y39" s="3">
        <f t="shared" si="15"/>
        <v>0</v>
      </c>
      <c r="Z39" s="3">
        <f t="shared" si="16"/>
        <v>0</v>
      </c>
      <c r="AA39" s="3">
        <f t="shared" si="17"/>
        <v>0</v>
      </c>
      <c r="AB39" s="3">
        <f t="shared" si="18"/>
        <v>0</v>
      </c>
      <c r="AC39" s="3">
        <f t="shared" si="19"/>
        <v>0</v>
      </c>
      <c r="AD39" s="3">
        <f t="shared" si="20"/>
        <v>0</v>
      </c>
      <c r="AE39" s="3">
        <f t="shared" si="21"/>
        <v>0</v>
      </c>
      <c r="AF39" s="3">
        <f t="shared" si="22"/>
        <v>0</v>
      </c>
      <c r="AG39" s="3">
        <f t="shared" si="23"/>
        <v>0</v>
      </c>
      <c r="AH39" s="3">
        <f t="shared" si="24"/>
        <v>0</v>
      </c>
      <c r="AI39" s="3">
        <f t="shared" si="25"/>
        <v>0</v>
      </c>
      <c r="AJ39" s="3">
        <f t="shared" si="26"/>
        <v>0</v>
      </c>
    </row>
    <row r="40" spans="6:36" x14ac:dyDescent="0.25">
      <c r="F40">
        <v>37</v>
      </c>
      <c r="G40" s="5">
        <f t="shared" si="0"/>
        <v>0</v>
      </c>
      <c r="H40" s="5">
        <f t="shared" si="1"/>
        <v>0</v>
      </c>
      <c r="I40" s="5">
        <f t="shared" si="27"/>
        <v>0</v>
      </c>
      <c r="J40" s="5">
        <f t="shared" si="2"/>
        <v>0</v>
      </c>
      <c r="K40" s="5">
        <f t="shared" si="3"/>
        <v>0</v>
      </c>
      <c r="L40" s="5">
        <f t="shared" si="4"/>
        <v>0</v>
      </c>
      <c r="M40" s="3">
        <f t="shared" si="28"/>
        <v>0</v>
      </c>
      <c r="N40" s="3">
        <f t="shared" si="5"/>
        <v>0</v>
      </c>
      <c r="O40" s="3">
        <f t="shared" si="6"/>
        <v>0</v>
      </c>
      <c r="P40" s="3">
        <f t="shared" si="7"/>
        <v>0</v>
      </c>
      <c r="Q40" s="3">
        <f t="shared" si="8"/>
        <v>0</v>
      </c>
      <c r="R40" s="3">
        <f t="shared" si="9"/>
        <v>0</v>
      </c>
      <c r="S40" s="3">
        <f t="shared" si="10"/>
        <v>0</v>
      </c>
      <c r="T40" s="3">
        <f t="shared" si="29"/>
        <v>0</v>
      </c>
      <c r="U40" s="3">
        <f t="shared" si="11"/>
        <v>0</v>
      </c>
      <c r="V40" s="3">
        <f t="shared" si="12"/>
        <v>0</v>
      </c>
      <c r="W40" s="3">
        <f t="shared" si="13"/>
        <v>0</v>
      </c>
      <c r="X40" s="3">
        <f t="shared" si="14"/>
        <v>0</v>
      </c>
      <c r="Y40" s="3">
        <f t="shared" si="15"/>
        <v>0</v>
      </c>
      <c r="Z40" s="3">
        <f t="shared" si="16"/>
        <v>0</v>
      </c>
      <c r="AA40" s="3">
        <f t="shared" si="17"/>
        <v>0</v>
      </c>
      <c r="AB40" s="3">
        <f t="shared" si="18"/>
        <v>0</v>
      </c>
      <c r="AC40" s="3">
        <f t="shared" si="19"/>
        <v>0</v>
      </c>
      <c r="AD40" s="3">
        <f t="shared" si="20"/>
        <v>0</v>
      </c>
      <c r="AE40" s="3">
        <f t="shared" si="21"/>
        <v>0</v>
      </c>
      <c r="AF40" s="3">
        <f t="shared" si="22"/>
        <v>0</v>
      </c>
      <c r="AG40" s="3">
        <f t="shared" si="23"/>
        <v>0</v>
      </c>
      <c r="AH40" s="3">
        <f t="shared" si="24"/>
        <v>0</v>
      </c>
      <c r="AI40" s="3">
        <f t="shared" si="25"/>
        <v>0</v>
      </c>
      <c r="AJ40" s="3">
        <f t="shared" si="26"/>
        <v>0</v>
      </c>
    </row>
    <row r="41" spans="6:36" x14ac:dyDescent="0.25">
      <c r="F41">
        <v>38</v>
      </c>
      <c r="G41" s="5">
        <f t="shared" si="0"/>
        <v>0</v>
      </c>
      <c r="H41" s="5">
        <f t="shared" si="1"/>
        <v>0</v>
      </c>
      <c r="I41" s="5">
        <f t="shared" si="27"/>
        <v>0</v>
      </c>
      <c r="J41" s="5">
        <f t="shared" si="2"/>
        <v>0</v>
      </c>
      <c r="K41" s="5">
        <f t="shared" si="3"/>
        <v>0</v>
      </c>
      <c r="L41" s="5">
        <f t="shared" si="4"/>
        <v>0</v>
      </c>
      <c r="M41" s="3">
        <f t="shared" si="28"/>
        <v>0</v>
      </c>
      <c r="N41" s="3">
        <f t="shared" si="5"/>
        <v>0</v>
      </c>
      <c r="O41" s="3">
        <f t="shared" si="6"/>
        <v>0</v>
      </c>
      <c r="P41" s="3">
        <f t="shared" si="7"/>
        <v>0</v>
      </c>
      <c r="Q41" s="3">
        <f t="shared" si="8"/>
        <v>0</v>
      </c>
      <c r="R41" s="3">
        <f t="shared" si="9"/>
        <v>0</v>
      </c>
      <c r="S41" s="3">
        <f t="shared" si="10"/>
        <v>0</v>
      </c>
      <c r="T41" s="3">
        <f t="shared" si="29"/>
        <v>0</v>
      </c>
      <c r="U41" s="3">
        <f t="shared" si="11"/>
        <v>0</v>
      </c>
      <c r="V41" s="3">
        <f t="shared" si="12"/>
        <v>0</v>
      </c>
      <c r="W41" s="3">
        <f t="shared" si="13"/>
        <v>0</v>
      </c>
      <c r="X41" s="3">
        <f t="shared" si="14"/>
        <v>0</v>
      </c>
      <c r="Y41" s="3">
        <f t="shared" si="15"/>
        <v>0</v>
      </c>
      <c r="Z41" s="3">
        <f t="shared" si="16"/>
        <v>0</v>
      </c>
      <c r="AA41" s="3">
        <f t="shared" si="17"/>
        <v>0</v>
      </c>
      <c r="AB41" s="3">
        <f t="shared" si="18"/>
        <v>0</v>
      </c>
      <c r="AC41" s="3">
        <f t="shared" si="19"/>
        <v>0</v>
      </c>
      <c r="AD41" s="3">
        <f t="shared" si="20"/>
        <v>0</v>
      </c>
      <c r="AE41" s="3">
        <f t="shared" si="21"/>
        <v>0</v>
      </c>
      <c r="AF41" s="3">
        <f t="shared" si="22"/>
        <v>0</v>
      </c>
      <c r="AG41" s="3">
        <f t="shared" si="23"/>
        <v>0</v>
      </c>
      <c r="AH41" s="3">
        <f t="shared" si="24"/>
        <v>0</v>
      </c>
      <c r="AI41" s="3">
        <f t="shared" si="25"/>
        <v>0</v>
      </c>
      <c r="AJ41" s="3">
        <f t="shared" si="26"/>
        <v>0</v>
      </c>
    </row>
    <row r="42" spans="6:36" x14ac:dyDescent="0.25">
      <c r="F42">
        <v>39</v>
      </c>
      <c r="G42" s="5">
        <f t="shared" si="0"/>
        <v>0</v>
      </c>
      <c r="H42" s="5">
        <f t="shared" si="1"/>
        <v>0</v>
      </c>
      <c r="I42" s="5">
        <f t="shared" si="27"/>
        <v>0</v>
      </c>
      <c r="J42" s="5">
        <f t="shared" si="2"/>
        <v>0</v>
      </c>
      <c r="K42" s="5">
        <f t="shared" si="3"/>
        <v>0</v>
      </c>
      <c r="L42" s="5">
        <f t="shared" si="4"/>
        <v>0</v>
      </c>
      <c r="M42" s="3">
        <f t="shared" si="28"/>
        <v>0</v>
      </c>
      <c r="N42" s="3">
        <f t="shared" si="5"/>
        <v>0</v>
      </c>
      <c r="O42" s="3">
        <f t="shared" si="6"/>
        <v>0</v>
      </c>
      <c r="P42" s="3">
        <f t="shared" si="7"/>
        <v>0</v>
      </c>
      <c r="Q42" s="3">
        <f t="shared" si="8"/>
        <v>0</v>
      </c>
      <c r="R42" s="3">
        <f t="shared" si="9"/>
        <v>0</v>
      </c>
      <c r="S42" s="3">
        <f t="shared" si="10"/>
        <v>0</v>
      </c>
      <c r="T42" s="3">
        <f t="shared" si="29"/>
        <v>0</v>
      </c>
      <c r="U42" s="3">
        <f t="shared" si="11"/>
        <v>0</v>
      </c>
      <c r="V42" s="3">
        <f t="shared" si="12"/>
        <v>0</v>
      </c>
      <c r="W42" s="3">
        <f t="shared" si="13"/>
        <v>0</v>
      </c>
      <c r="X42" s="3">
        <f t="shared" si="14"/>
        <v>0</v>
      </c>
      <c r="Y42" s="3">
        <f t="shared" si="15"/>
        <v>0</v>
      </c>
      <c r="Z42" s="3">
        <f t="shared" si="16"/>
        <v>0</v>
      </c>
      <c r="AA42" s="3">
        <f t="shared" si="17"/>
        <v>0</v>
      </c>
      <c r="AB42" s="3">
        <f t="shared" si="18"/>
        <v>0</v>
      </c>
      <c r="AC42" s="3">
        <f t="shared" si="19"/>
        <v>0</v>
      </c>
      <c r="AD42" s="3">
        <f t="shared" si="20"/>
        <v>0</v>
      </c>
      <c r="AE42" s="3">
        <f t="shared" si="21"/>
        <v>0</v>
      </c>
      <c r="AF42" s="3">
        <f t="shared" si="22"/>
        <v>0</v>
      </c>
      <c r="AG42" s="3">
        <f t="shared" si="23"/>
        <v>0</v>
      </c>
      <c r="AH42" s="3">
        <f t="shared" si="24"/>
        <v>0</v>
      </c>
      <c r="AI42" s="3">
        <f t="shared" si="25"/>
        <v>0</v>
      </c>
      <c r="AJ42" s="3">
        <f t="shared" si="26"/>
        <v>0</v>
      </c>
    </row>
    <row r="43" spans="6:36" x14ac:dyDescent="0.25">
      <c r="F43" s="7">
        <v>40</v>
      </c>
      <c r="G43" s="8">
        <f t="shared" si="0"/>
        <v>0</v>
      </c>
      <c r="H43" s="8">
        <f t="shared" si="1"/>
        <v>0</v>
      </c>
      <c r="I43" s="8">
        <f t="shared" si="27"/>
        <v>0</v>
      </c>
      <c r="J43" s="8">
        <f t="shared" si="2"/>
        <v>0</v>
      </c>
      <c r="K43" s="8">
        <f t="shared" si="3"/>
        <v>0</v>
      </c>
      <c r="L43" s="8">
        <f t="shared" si="4"/>
        <v>0</v>
      </c>
      <c r="M43" s="8">
        <f t="shared" si="28"/>
        <v>0</v>
      </c>
      <c r="N43" s="8">
        <f t="shared" si="5"/>
        <v>0</v>
      </c>
      <c r="O43" s="8">
        <f t="shared" si="6"/>
        <v>0</v>
      </c>
      <c r="P43" s="8">
        <f t="shared" si="7"/>
        <v>0</v>
      </c>
      <c r="Q43" s="8">
        <f t="shared" si="8"/>
        <v>0</v>
      </c>
      <c r="R43" s="8">
        <f t="shared" si="9"/>
        <v>0</v>
      </c>
      <c r="S43" s="8">
        <f t="shared" si="10"/>
        <v>0</v>
      </c>
      <c r="T43" s="8">
        <f t="shared" si="29"/>
        <v>0</v>
      </c>
      <c r="U43" s="8">
        <f t="shared" si="11"/>
        <v>0</v>
      </c>
      <c r="V43" s="8">
        <f t="shared" si="12"/>
        <v>0</v>
      </c>
      <c r="W43" s="8">
        <f t="shared" si="13"/>
        <v>0</v>
      </c>
      <c r="X43" s="8">
        <f t="shared" si="14"/>
        <v>0</v>
      </c>
      <c r="Y43" s="8">
        <f t="shared" si="15"/>
        <v>0</v>
      </c>
      <c r="Z43" s="8">
        <f t="shared" si="16"/>
        <v>0</v>
      </c>
      <c r="AA43" s="8">
        <f t="shared" si="17"/>
        <v>0</v>
      </c>
      <c r="AB43" s="8">
        <f t="shared" si="18"/>
        <v>0</v>
      </c>
      <c r="AC43" s="8">
        <f t="shared" si="19"/>
        <v>0</v>
      </c>
      <c r="AD43" s="8">
        <f t="shared" si="20"/>
        <v>0</v>
      </c>
      <c r="AE43" s="8">
        <f t="shared" si="21"/>
        <v>0</v>
      </c>
      <c r="AF43" s="8">
        <f t="shared" si="22"/>
        <v>0</v>
      </c>
      <c r="AG43" s="8">
        <f t="shared" si="23"/>
        <v>0</v>
      </c>
      <c r="AH43" s="8">
        <f t="shared" si="24"/>
        <v>0</v>
      </c>
      <c r="AI43" s="8">
        <f t="shared" si="25"/>
        <v>0</v>
      </c>
      <c r="AJ43" s="8">
        <f t="shared" si="26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A32" zoomScaleNormal="100" workbookViewId="0">
      <selection activeCell="K37" sqref="K37"/>
    </sheetView>
  </sheetViews>
  <sheetFormatPr defaultRowHeight="15" x14ac:dyDescent="0.25"/>
  <cols>
    <col min="1" max="10" width="8.5703125"/>
    <col min="11" max="11" width="7"/>
    <col min="12" max="12" width="8.42578125"/>
    <col min="13" max="13" width="5.42578125" style="2"/>
    <col min="14" max="14" width="11.5703125" style="2"/>
    <col min="15" max="15" width="12.28515625" style="2"/>
    <col min="16" max="16" width="9.7109375" style="2"/>
    <col min="17" max="17" width="8" style="2"/>
    <col min="18" max="18" width="12.85546875" style="2"/>
    <col min="19" max="19" width="8"/>
    <col min="20" max="23" width="8.42578125"/>
    <col min="24" max="1025" width="8.5703125"/>
  </cols>
  <sheetData>
    <row r="1" spans="1:26" x14ac:dyDescent="0.25">
      <c r="A1" s="9" t="s">
        <v>87</v>
      </c>
      <c r="M1"/>
      <c r="N1"/>
      <c r="O1" t="s">
        <v>88</v>
      </c>
      <c r="P1" t="s">
        <v>41</v>
      </c>
      <c r="Q1" t="s">
        <v>42</v>
      </c>
      <c r="R1" t="s">
        <v>43</v>
      </c>
    </row>
    <row r="2" spans="1:26" x14ac:dyDescent="0.25">
      <c r="A2" s="10" t="s">
        <v>89</v>
      </c>
      <c r="E2" s="2" t="s">
        <v>83</v>
      </c>
      <c r="M2"/>
      <c r="N2"/>
      <c r="O2" t="s">
        <v>90</v>
      </c>
      <c r="P2" s="1">
        <v>0.95</v>
      </c>
      <c r="Q2" s="1">
        <v>0.05</v>
      </c>
      <c r="R2" s="1">
        <v>0</v>
      </c>
    </row>
    <row r="3" spans="1:26" x14ac:dyDescent="0.25">
      <c r="A3" s="10"/>
      <c r="D3" t="s">
        <v>84</v>
      </c>
      <c r="E3" s="1">
        <v>1</v>
      </c>
      <c r="M3"/>
      <c r="N3"/>
      <c r="O3" t="s">
        <v>91</v>
      </c>
      <c r="P3" s="1">
        <v>0.9</v>
      </c>
      <c r="Q3" s="1">
        <v>0.1</v>
      </c>
      <c r="R3" s="1">
        <v>0</v>
      </c>
    </row>
    <row r="4" spans="1:26" x14ac:dyDescent="0.25">
      <c r="A4" t="s">
        <v>92</v>
      </c>
      <c r="D4" t="s">
        <v>85</v>
      </c>
      <c r="E4" s="1">
        <v>20</v>
      </c>
      <c r="J4" s="11" t="s">
        <v>93</v>
      </c>
      <c r="M4"/>
      <c r="N4"/>
      <c r="O4"/>
      <c r="P4" s="12"/>
      <c r="Q4"/>
      <c r="R4"/>
    </row>
    <row r="5" spans="1:26" x14ac:dyDescent="0.25">
      <c r="D5" t="s">
        <v>86</v>
      </c>
      <c r="E5" s="1">
        <v>40</v>
      </c>
      <c r="M5"/>
      <c r="N5"/>
      <c r="O5" s="13"/>
      <c r="P5" s="12"/>
      <c r="Q5"/>
      <c r="R5"/>
    </row>
    <row r="6" spans="1:26" ht="15.75" x14ac:dyDescent="0.25">
      <c r="A6" s="14" t="s">
        <v>94</v>
      </c>
      <c r="B6" s="15"/>
      <c r="J6" t="s">
        <v>95</v>
      </c>
      <c r="M6"/>
      <c r="N6" s="2" t="s">
        <v>96</v>
      </c>
      <c r="O6" s="13">
        <v>0.44608999999999999</v>
      </c>
      <c r="P6" s="12"/>
      <c r="Q6" s="16" t="s">
        <v>83</v>
      </c>
      <c r="R6"/>
      <c r="U6" s="16" t="s">
        <v>83</v>
      </c>
      <c r="V6" s="16" t="s">
        <v>83</v>
      </c>
      <c r="W6" s="16" t="s">
        <v>83</v>
      </c>
      <c r="X6" s="16" t="s">
        <v>97</v>
      </c>
      <c r="Y6" s="16" t="s">
        <v>98</v>
      </c>
    </row>
    <row r="7" spans="1:26" ht="15.75" x14ac:dyDescent="0.25">
      <c r="A7" s="17" t="s">
        <v>99</v>
      </c>
      <c r="B7" s="15"/>
      <c r="J7" t="s">
        <v>100</v>
      </c>
      <c r="K7" t="s">
        <v>101</v>
      </c>
      <c r="L7" t="s">
        <v>102</v>
      </c>
      <c r="M7" s="2" t="s">
        <v>103</v>
      </c>
      <c r="N7" s="2" t="s">
        <v>101</v>
      </c>
      <c r="O7" s="2" t="s">
        <v>100</v>
      </c>
      <c r="P7" s="2" t="s">
        <v>104</v>
      </c>
      <c r="Q7" s="18" t="s">
        <v>13</v>
      </c>
      <c r="R7" s="2" t="s">
        <v>105</v>
      </c>
      <c r="S7" t="s">
        <v>106</v>
      </c>
      <c r="T7" t="s">
        <v>107</v>
      </c>
      <c r="U7" s="18" t="s">
        <v>17</v>
      </c>
      <c r="V7" s="18" t="s">
        <v>21</v>
      </c>
      <c r="W7" s="18" t="s">
        <v>25</v>
      </c>
      <c r="X7" s="19" t="s">
        <v>83</v>
      </c>
      <c r="Y7" s="19" t="s">
        <v>83</v>
      </c>
      <c r="Z7" s="19"/>
    </row>
    <row r="8" spans="1:26" ht="15.75" x14ac:dyDescent="0.25">
      <c r="A8" s="17"/>
      <c r="B8" s="15"/>
      <c r="C8" t="s">
        <v>108</v>
      </c>
      <c r="D8" t="s">
        <v>109</v>
      </c>
      <c r="E8" t="s">
        <v>110</v>
      </c>
      <c r="J8" s="7">
        <v>0</v>
      </c>
      <c r="K8" s="8">
        <f t="shared" ref="K8:K33" si="0">J8/$O$37</f>
        <v>0</v>
      </c>
      <c r="L8" s="8">
        <v>0</v>
      </c>
      <c r="M8" s="20">
        <f t="shared" ref="M8:M33" si="1">$C$9+($D$9*L8)+($E$9*$B$11)</f>
        <v>-0.18890000000000001</v>
      </c>
      <c r="N8" s="20">
        <f t="shared" ref="N8:N33" si="2">EXP(M8)</f>
        <v>0.82786928948447358</v>
      </c>
      <c r="O8" s="20">
        <f t="shared" ref="O8:O33" si="3">N8*$O$37</f>
        <v>0.36930421134612879</v>
      </c>
      <c r="P8" s="20">
        <f t="shared" ref="P8:P33" si="4">IF(J8=0,0,O8/J8)</f>
        <v>0</v>
      </c>
      <c r="Q8" s="20">
        <f>IF(J8=0,0,IF(P8&gt;1,J8,O8))</f>
        <v>0</v>
      </c>
      <c r="R8" s="20">
        <f t="shared" ref="R8:R33" si="5">IF(J8=0,0,Q8/J8)</f>
        <v>0</v>
      </c>
      <c r="S8" s="8">
        <f t="shared" ref="S8:S33" si="6">Q8*$E$11</f>
        <v>0</v>
      </c>
      <c r="T8" s="8">
        <f t="shared" ref="T8:T33" si="7">Q8*(1-$E$11)</f>
        <v>0</v>
      </c>
      <c r="U8" s="8">
        <f t="shared" ref="U8:U33" si="8">($P$2*S8)+($P$3*T8)</f>
        <v>0</v>
      </c>
      <c r="V8" s="8">
        <f t="shared" ref="V8:V33" si="9">($Q$2*S8)+($Q$3*T8)</f>
        <v>0</v>
      </c>
      <c r="W8" s="7">
        <f t="shared" ref="W8:W33" si="10">($R$2*S8)+($R$3*T8)</f>
        <v>0</v>
      </c>
      <c r="X8" s="7">
        <f>J8*$E$11</f>
        <v>0</v>
      </c>
      <c r="Y8" s="7">
        <f t="shared" ref="Y8:Y33" si="11">J8*(1-$E$11)</f>
        <v>0</v>
      </c>
    </row>
    <row r="9" spans="1:26" ht="15.75" x14ac:dyDescent="0.25">
      <c r="A9" s="17"/>
      <c r="B9" s="15"/>
      <c r="C9">
        <v>-0.18890000000000001</v>
      </c>
      <c r="D9">
        <v>0.90490000000000004</v>
      </c>
      <c r="E9">
        <v>6.7599999999999993E-2</v>
      </c>
      <c r="J9">
        <v>0.5</v>
      </c>
      <c r="K9" s="3">
        <f t="shared" si="0"/>
        <v>1.1208500526799525</v>
      </c>
      <c r="L9" s="3">
        <f t="shared" ref="L9:L33" si="12">LN(K9)</f>
        <v>0.11408737303776909</v>
      </c>
      <c r="M9" s="21">
        <f t="shared" si="1"/>
        <v>-8.5662336138122769E-2</v>
      </c>
      <c r="N9" s="21">
        <f t="shared" si="2"/>
        <v>0.91790412194840665</v>
      </c>
      <c r="O9" s="21">
        <f t="shared" si="3"/>
        <v>0.4094678497599647</v>
      </c>
      <c r="P9" s="21">
        <f t="shared" si="4"/>
        <v>0.81893569951992939</v>
      </c>
      <c r="Q9" s="22">
        <f t="shared" ref="Q9:Q33" si="13">IF(J9=0,0,O9)</f>
        <v>0.4094678497599647</v>
      </c>
      <c r="R9" s="23">
        <f t="shared" si="5"/>
        <v>0.81893569951992939</v>
      </c>
      <c r="S9" s="3">
        <f t="shared" si="6"/>
        <v>0.32757427980797177</v>
      </c>
      <c r="T9" s="3">
        <f t="shared" si="7"/>
        <v>8.1893569951992914E-2</v>
      </c>
      <c r="U9" s="5">
        <f t="shared" si="8"/>
        <v>0.38489977877436682</v>
      </c>
      <c r="V9" s="5">
        <f t="shared" si="9"/>
        <v>2.4568070985597878E-2</v>
      </c>
      <c r="W9" s="6">
        <f t="shared" si="10"/>
        <v>0</v>
      </c>
      <c r="X9">
        <f t="shared" ref="X9:X33" si="14">J9*$E$11</f>
        <v>0.4</v>
      </c>
      <c r="Y9">
        <f t="shared" si="11"/>
        <v>9.9999999999999978E-2</v>
      </c>
    </row>
    <row r="10" spans="1:26" ht="15.75" x14ac:dyDescent="0.25">
      <c r="A10" s="24"/>
      <c r="B10" s="25"/>
      <c r="J10" s="7">
        <v>1</v>
      </c>
      <c r="K10" s="8">
        <f t="shared" si="0"/>
        <v>2.241700105359905</v>
      </c>
      <c r="L10" s="8">
        <f t="shared" si="12"/>
        <v>0.80723455359771445</v>
      </c>
      <c r="M10" s="20">
        <f t="shared" si="1"/>
        <v>0.54156654755057176</v>
      </c>
      <c r="N10" s="20">
        <f t="shared" si="2"/>
        <v>1.7186971752330515</v>
      </c>
      <c r="O10" s="20">
        <f t="shared" si="3"/>
        <v>0.76669362289971199</v>
      </c>
      <c r="P10" s="20">
        <f t="shared" si="4"/>
        <v>0.76669362289971199</v>
      </c>
      <c r="Q10" s="20">
        <f t="shared" si="13"/>
        <v>0.76669362289971199</v>
      </c>
      <c r="R10" s="20">
        <f t="shared" si="5"/>
        <v>0.76669362289971199</v>
      </c>
      <c r="S10" s="8">
        <f t="shared" si="6"/>
        <v>0.61335489831976964</v>
      </c>
      <c r="T10" s="8">
        <f t="shared" si="7"/>
        <v>0.15333872457994235</v>
      </c>
      <c r="U10" s="8">
        <f t="shared" si="8"/>
        <v>0.72069200552572921</v>
      </c>
      <c r="V10" s="8">
        <f t="shared" si="9"/>
        <v>4.6001617373982721E-2</v>
      </c>
      <c r="W10" s="7">
        <f t="shared" si="10"/>
        <v>0</v>
      </c>
      <c r="X10" s="7">
        <f t="shared" si="14"/>
        <v>0.8</v>
      </c>
      <c r="Y10" s="7">
        <f t="shared" si="11"/>
        <v>0.19999999999999996</v>
      </c>
    </row>
    <row r="11" spans="1:26" x14ac:dyDescent="0.25">
      <c r="A11" t="s">
        <v>111</v>
      </c>
      <c r="B11" s="1">
        <v>0</v>
      </c>
      <c r="D11" t="s">
        <v>112</v>
      </c>
      <c r="E11" s="1">
        <f>EVInputs!B9/100</f>
        <v>0.8</v>
      </c>
      <c r="J11">
        <v>2</v>
      </c>
      <c r="K11" s="3">
        <f t="shared" si="0"/>
        <v>4.4834002107198101</v>
      </c>
      <c r="L11" s="3">
        <f t="shared" si="12"/>
        <v>1.5003817341576597</v>
      </c>
      <c r="M11" s="21">
        <f t="shared" si="1"/>
        <v>1.1687954312392663</v>
      </c>
      <c r="N11" s="21">
        <f t="shared" si="2"/>
        <v>3.2181138634434672</v>
      </c>
      <c r="O11" s="21">
        <f t="shared" si="3"/>
        <v>1.4355684133434963</v>
      </c>
      <c r="P11" s="21">
        <f t="shared" si="4"/>
        <v>0.71778420667174814</v>
      </c>
      <c r="Q11" s="22">
        <f t="shared" si="13"/>
        <v>1.4355684133434963</v>
      </c>
      <c r="R11" s="23">
        <f t="shared" si="5"/>
        <v>0.71778420667174814</v>
      </c>
      <c r="S11" s="3">
        <f t="shared" si="6"/>
        <v>1.148454730674797</v>
      </c>
      <c r="T11" s="3">
        <f t="shared" si="7"/>
        <v>0.28711368266869919</v>
      </c>
      <c r="U11" s="5">
        <f t="shared" si="8"/>
        <v>1.3494343085428864</v>
      </c>
      <c r="V11" s="5">
        <f t="shared" si="9"/>
        <v>8.6134104800609776E-2</v>
      </c>
      <c r="W11" s="6">
        <f t="shared" si="10"/>
        <v>0</v>
      </c>
      <c r="X11">
        <f t="shared" si="14"/>
        <v>1.6</v>
      </c>
      <c r="Y11">
        <f t="shared" si="11"/>
        <v>0.39999999999999991</v>
      </c>
    </row>
    <row r="12" spans="1:26" ht="15.75" x14ac:dyDescent="0.25">
      <c r="A12" s="17"/>
      <c r="B12" s="26"/>
      <c r="J12">
        <v>3</v>
      </c>
      <c r="K12" s="3">
        <f t="shared" si="0"/>
        <v>6.7251003160797147</v>
      </c>
      <c r="L12" s="3">
        <f t="shared" si="12"/>
        <v>1.9058468422658241</v>
      </c>
      <c r="M12" s="21">
        <f t="shared" si="1"/>
        <v>1.5357008075663443</v>
      </c>
      <c r="N12" s="21">
        <f t="shared" si="2"/>
        <v>4.6445793460195075</v>
      </c>
      <c r="O12" s="21">
        <f t="shared" si="3"/>
        <v>2.0719004004658421</v>
      </c>
      <c r="P12" s="21">
        <f t="shared" si="4"/>
        <v>0.69063346682194737</v>
      </c>
      <c r="Q12" s="22">
        <f t="shared" si="13"/>
        <v>2.0719004004658421</v>
      </c>
      <c r="R12" s="23">
        <f t="shared" si="5"/>
        <v>0.69063346682194737</v>
      </c>
      <c r="S12" s="3">
        <f t="shared" si="6"/>
        <v>1.6575203203726738</v>
      </c>
      <c r="T12" s="3">
        <f t="shared" si="7"/>
        <v>0.41438008009316835</v>
      </c>
      <c r="U12" s="5">
        <f t="shared" si="8"/>
        <v>1.9475863764378916</v>
      </c>
      <c r="V12" s="5">
        <f t="shared" si="9"/>
        <v>0.12431402402795054</v>
      </c>
      <c r="W12" s="6">
        <f t="shared" si="10"/>
        <v>0</v>
      </c>
      <c r="X12">
        <f t="shared" si="14"/>
        <v>2.4000000000000004</v>
      </c>
      <c r="Y12">
        <f t="shared" si="11"/>
        <v>0.59999999999999987</v>
      </c>
    </row>
    <row r="13" spans="1:26" ht="15.75" x14ac:dyDescent="0.25">
      <c r="A13" s="27"/>
      <c r="B13" s="28"/>
      <c r="J13">
        <v>4</v>
      </c>
      <c r="K13" s="3">
        <f t="shared" si="0"/>
        <v>8.9668004214396202</v>
      </c>
      <c r="L13" s="3">
        <f t="shared" si="12"/>
        <v>2.1935289147176049</v>
      </c>
      <c r="M13" s="21">
        <f t="shared" si="1"/>
        <v>1.7960243149279607</v>
      </c>
      <c r="N13" s="21">
        <f t="shared" si="2"/>
        <v>6.0256437185816356</v>
      </c>
      <c r="O13" s="21">
        <f t="shared" si="3"/>
        <v>2.6879794064220817</v>
      </c>
      <c r="P13" s="21">
        <f t="shared" si="4"/>
        <v>0.67199485160552042</v>
      </c>
      <c r="Q13" s="22">
        <f t="shared" si="13"/>
        <v>2.6879794064220817</v>
      </c>
      <c r="R13" s="23">
        <f t="shared" si="5"/>
        <v>0.67199485160552042</v>
      </c>
      <c r="S13" s="3">
        <f t="shared" si="6"/>
        <v>2.1503835251376655</v>
      </c>
      <c r="T13" s="3">
        <f t="shared" si="7"/>
        <v>0.53759588128441627</v>
      </c>
      <c r="U13" s="5">
        <f t="shared" si="8"/>
        <v>2.526700642036757</v>
      </c>
      <c r="V13" s="5">
        <f t="shared" si="9"/>
        <v>0.1612787643853249</v>
      </c>
      <c r="W13" s="6">
        <f t="shared" si="10"/>
        <v>0</v>
      </c>
      <c r="X13">
        <f t="shared" si="14"/>
        <v>3.2</v>
      </c>
      <c r="Y13">
        <f t="shared" si="11"/>
        <v>0.79999999999999982</v>
      </c>
    </row>
    <row r="14" spans="1:26" x14ac:dyDescent="0.25">
      <c r="J14">
        <v>5</v>
      </c>
      <c r="K14" s="3">
        <f t="shared" si="0"/>
        <v>11.208500526799526</v>
      </c>
      <c r="L14" s="3">
        <f t="shared" si="12"/>
        <v>2.4166724660318146</v>
      </c>
      <c r="M14" s="21">
        <f t="shared" si="1"/>
        <v>1.9979469145121891</v>
      </c>
      <c r="N14" s="21">
        <f t="shared" si="2"/>
        <v>7.3739012974601259</v>
      </c>
      <c r="O14" s="21">
        <f t="shared" si="3"/>
        <v>3.2894236297839874</v>
      </c>
      <c r="P14" s="21">
        <f t="shared" si="4"/>
        <v>0.65788472595679748</v>
      </c>
      <c r="Q14" s="22">
        <f t="shared" si="13"/>
        <v>3.2894236297839874</v>
      </c>
      <c r="R14" s="23">
        <f t="shared" si="5"/>
        <v>0.65788472595679748</v>
      </c>
      <c r="S14" s="3">
        <f t="shared" si="6"/>
        <v>2.6315389038271899</v>
      </c>
      <c r="T14" s="3">
        <f t="shared" si="7"/>
        <v>0.65788472595679737</v>
      </c>
      <c r="U14" s="5">
        <f t="shared" si="8"/>
        <v>3.0920582119969477</v>
      </c>
      <c r="V14" s="5">
        <f t="shared" si="9"/>
        <v>0.19736541778703925</v>
      </c>
      <c r="W14" s="6">
        <f t="shared" si="10"/>
        <v>0</v>
      </c>
      <c r="X14">
        <f t="shared" si="14"/>
        <v>4</v>
      </c>
      <c r="Y14">
        <f t="shared" si="11"/>
        <v>0.99999999999999978</v>
      </c>
    </row>
    <row r="15" spans="1:26" x14ac:dyDescent="0.25">
      <c r="J15">
        <v>6</v>
      </c>
      <c r="K15" s="3">
        <f t="shared" si="0"/>
        <v>13.450200632159429</v>
      </c>
      <c r="L15" s="3">
        <f t="shared" si="12"/>
        <v>2.5989940228257695</v>
      </c>
      <c r="M15" s="21">
        <f t="shared" si="1"/>
        <v>2.1629296912550391</v>
      </c>
      <c r="N15" s="21">
        <f t="shared" si="2"/>
        <v>8.696578663580933</v>
      </c>
      <c r="O15" s="21">
        <f t="shared" si="3"/>
        <v>3.8794567760368182</v>
      </c>
      <c r="P15" s="21">
        <f t="shared" si="4"/>
        <v>0.64657612933946973</v>
      </c>
      <c r="Q15" s="22">
        <f t="shared" si="13"/>
        <v>3.8794567760368182</v>
      </c>
      <c r="R15" s="23">
        <f t="shared" si="5"/>
        <v>0.64657612933946973</v>
      </c>
      <c r="S15" s="3">
        <f t="shared" si="6"/>
        <v>3.1035654208294545</v>
      </c>
      <c r="T15" s="3">
        <f t="shared" si="7"/>
        <v>0.77589135520736341</v>
      </c>
      <c r="U15" s="5">
        <f t="shared" si="8"/>
        <v>3.6466893694746085</v>
      </c>
      <c r="V15" s="5">
        <f t="shared" si="9"/>
        <v>0.23276740656220909</v>
      </c>
      <c r="W15" s="6">
        <f t="shared" si="10"/>
        <v>0</v>
      </c>
      <c r="X15">
        <f t="shared" si="14"/>
        <v>4.8000000000000007</v>
      </c>
      <c r="Y15">
        <f t="shared" si="11"/>
        <v>1.1999999999999997</v>
      </c>
    </row>
    <row r="16" spans="1:26" x14ac:dyDescent="0.25">
      <c r="J16">
        <v>7</v>
      </c>
      <c r="K16" s="3">
        <f t="shared" si="0"/>
        <v>15.691900737519335</v>
      </c>
      <c r="L16" s="3">
        <f t="shared" si="12"/>
        <v>2.7531447026530276</v>
      </c>
      <c r="M16" s="21">
        <f t="shared" si="1"/>
        <v>2.3024206414307251</v>
      </c>
      <c r="N16" s="21">
        <f t="shared" si="2"/>
        <v>9.9983556195809662</v>
      </c>
      <c r="O16" s="21">
        <f t="shared" si="3"/>
        <v>4.4601664583388727</v>
      </c>
      <c r="P16" s="21">
        <f t="shared" si="4"/>
        <v>0.6371666369055532</v>
      </c>
      <c r="Q16" s="22">
        <f t="shared" si="13"/>
        <v>4.4601664583388727</v>
      </c>
      <c r="R16" s="23">
        <f t="shared" si="5"/>
        <v>0.6371666369055532</v>
      </c>
      <c r="S16" s="3">
        <f t="shared" si="6"/>
        <v>3.5681331666710983</v>
      </c>
      <c r="T16" s="3">
        <f t="shared" si="7"/>
        <v>0.89203329166777434</v>
      </c>
      <c r="U16" s="5">
        <f t="shared" si="8"/>
        <v>4.1925564708385403</v>
      </c>
      <c r="V16" s="5">
        <f t="shared" si="9"/>
        <v>0.26760998750033238</v>
      </c>
      <c r="W16" s="6">
        <f t="shared" si="10"/>
        <v>0</v>
      </c>
      <c r="X16">
        <f t="shared" si="14"/>
        <v>5.6000000000000005</v>
      </c>
      <c r="Y16">
        <f t="shared" si="11"/>
        <v>1.3999999999999997</v>
      </c>
    </row>
    <row r="17" spans="10:25" x14ac:dyDescent="0.25">
      <c r="J17">
        <v>8</v>
      </c>
      <c r="K17" s="3">
        <f t="shared" si="0"/>
        <v>17.93360084287924</v>
      </c>
      <c r="L17" s="3">
        <f t="shared" si="12"/>
        <v>2.8866760952775503</v>
      </c>
      <c r="M17" s="21">
        <f t="shared" si="1"/>
        <v>2.4232531986166554</v>
      </c>
      <c r="N17" s="21">
        <f t="shared" si="2"/>
        <v>11.282503902590756</v>
      </c>
      <c r="O17" s="21">
        <f t="shared" si="3"/>
        <v>5.03301216590671</v>
      </c>
      <c r="P17" s="21">
        <f t="shared" si="4"/>
        <v>0.62912652073833875</v>
      </c>
      <c r="Q17" s="22">
        <f t="shared" si="13"/>
        <v>5.03301216590671</v>
      </c>
      <c r="R17" s="23">
        <f t="shared" si="5"/>
        <v>0.62912652073833875</v>
      </c>
      <c r="S17" s="3">
        <f t="shared" si="6"/>
        <v>4.0264097327253685</v>
      </c>
      <c r="T17" s="3">
        <f t="shared" si="7"/>
        <v>1.0066024331813417</v>
      </c>
      <c r="U17" s="5">
        <f t="shared" si="8"/>
        <v>4.7310314359523078</v>
      </c>
      <c r="V17" s="5">
        <f t="shared" si="9"/>
        <v>0.30198072995440262</v>
      </c>
      <c r="W17" s="6">
        <f t="shared" si="10"/>
        <v>0</v>
      </c>
      <c r="X17">
        <f t="shared" si="14"/>
        <v>6.4</v>
      </c>
      <c r="Y17">
        <f t="shared" si="11"/>
        <v>1.5999999999999996</v>
      </c>
    </row>
    <row r="18" spans="10:25" x14ac:dyDescent="0.25">
      <c r="J18">
        <v>9</v>
      </c>
      <c r="K18" s="3">
        <f t="shared" si="0"/>
        <v>20.175300948239144</v>
      </c>
      <c r="L18" s="3">
        <f t="shared" si="12"/>
        <v>3.0044591309339337</v>
      </c>
      <c r="M18" s="21">
        <f t="shared" si="1"/>
        <v>2.5298350675821171</v>
      </c>
      <c r="N18" s="21">
        <f t="shared" si="2"/>
        <v>12.551435827283463</v>
      </c>
      <c r="O18" s="21">
        <f t="shared" si="3"/>
        <v>5.5990700081928795</v>
      </c>
      <c r="P18" s="21">
        <f t="shared" si="4"/>
        <v>0.62211888979920882</v>
      </c>
      <c r="Q18" s="22">
        <f t="shared" si="13"/>
        <v>5.5990700081928795</v>
      </c>
      <c r="R18" s="23">
        <f t="shared" si="5"/>
        <v>0.62211888979920882</v>
      </c>
      <c r="S18" s="3">
        <f t="shared" si="6"/>
        <v>4.4792560065543041</v>
      </c>
      <c r="T18" s="3">
        <f t="shared" si="7"/>
        <v>1.1198140016385756</v>
      </c>
      <c r="U18" s="5">
        <f t="shared" si="8"/>
        <v>5.2631258077013072</v>
      </c>
      <c r="V18" s="5">
        <f t="shared" si="9"/>
        <v>0.33594420049157275</v>
      </c>
      <c r="W18" s="6">
        <f t="shared" si="10"/>
        <v>0</v>
      </c>
      <c r="X18">
        <f t="shared" si="14"/>
        <v>7.2</v>
      </c>
      <c r="Y18">
        <f t="shared" si="11"/>
        <v>1.7999999999999996</v>
      </c>
    </row>
    <row r="19" spans="10:25" x14ac:dyDescent="0.25">
      <c r="J19">
        <v>10</v>
      </c>
      <c r="K19" s="3">
        <f t="shared" si="0"/>
        <v>22.417001053599051</v>
      </c>
      <c r="L19" s="3">
        <f t="shared" si="12"/>
        <v>3.10981964659176</v>
      </c>
      <c r="M19" s="21">
        <f t="shared" si="1"/>
        <v>2.6251757982008841</v>
      </c>
      <c r="N19" s="21">
        <f t="shared" si="2"/>
        <v>13.807001218700711</v>
      </c>
      <c r="O19" s="21">
        <f t="shared" si="3"/>
        <v>6.1591651736501998</v>
      </c>
      <c r="P19" s="21">
        <f t="shared" si="4"/>
        <v>0.61591651736501996</v>
      </c>
      <c r="Q19" s="22">
        <f t="shared" si="13"/>
        <v>6.1591651736501998</v>
      </c>
      <c r="R19" s="23">
        <f t="shared" si="5"/>
        <v>0.61591651736501996</v>
      </c>
      <c r="S19" s="3">
        <f t="shared" si="6"/>
        <v>4.9273321389201605</v>
      </c>
      <c r="T19" s="3">
        <f t="shared" si="7"/>
        <v>1.2318330347300397</v>
      </c>
      <c r="U19" s="5">
        <f t="shared" si="8"/>
        <v>5.7896152632311884</v>
      </c>
      <c r="V19" s="5">
        <f t="shared" si="9"/>
        <v>0.36954991041901203</v>
      </c>
      <c r="W19" s="6">
        <f t="shared" si="10"/>
        <v>0</v>
      </c>
      <c r="X19">
        <f t="shared" si="14"/>
        <v>8</v>
      </c>
      <c r="Y19">
        <f t="shared" si="11"/>
        <v>1.9999999999999996</v>
      </c>
    </row>
    <row r="20" spans="10:25" x14ac:dyDescent="0.25">
      <c r="J20">
        <v>11</v>
      </c>
      <c r="K20" s="3">
        <f t="shared" si="0"/>
        <v>24.658701158958955</v>
      </c>
      <c r="L20" s="3">
        <f t="shared" si="12"/>
        <v>3.2051298263960848</v>
      </c>
      <c r="M20" s="21">
        <f t="shared" si="1"/>
        <v>2.7114219799058175</v>
      </c>
      <c r="N20" s="21">
        <f t="shared" si="2"/>
        <v>15.050662044660676</v>
      </c>
      <c r="O20" s="21">
        <f t="shared" si="3"/>
        <v>6.7139498315026804</v>
      </c>
      <c r="P20" s="21">
        <f t="shared" si="4"/>
        <v>0.61035907559115277</v>
      </c>
      <c r="Q20" s="22">
        <f t="shared" si="13"/>
        <v>6.7139498315026804</v>
      </c>
      <c r="R20" s="23">
        <f t="shared" si="5"/>
        <v>0.61035907559115277</v>
      </c>
      <c r="S20" s="3">
        <f t="shared" si="6"/>
        <v>5.3711598652021451</v>
      </c>
      <c r="T20" s="3">
        <f t="shared" si="7"/>
        <v>1.3427899663005358</v>
      </c>
      <c r="U20" s="5">
        <f t="shared" si="8"/>
        <v>6.3111128416125197</v>
      </c>
      <c r="V20" s="5">
        <f t="shared" si="9"/>
        <v>0.40283698989016081</v>
      </c>
      <c r="W20" s="6">
        <f t="shared" si="10"/>
        <v>0</v>
      </c>
      <c r="X20">
        <f t="shared" si="14"/>
        <v>8.8000000000000007</v>
      </c>
      <c r="Y20">
        <f t="shared" si="11"/>
        <v>2.1999999999999993</v>
      </c>
    </row>
    <row r="21" spans="10:25" x14ac:dyDescent="0.25">
      <c r="J21" s="7">
        <v>12</v>
      </c>
      <c r="K21" s="8">
        <f t="shared" si="0"/>
        <v>26.900401264318859</v>
      </c>
      <c r="L21" s="8">
        <f t="shared" si="12"/>
        <v>3.2921412033857145</v>
      </c>
      <c r="M21" s="20">
        <f t="shared" si="1"/>
        <v>2.7901585749437334</v>
      </c>
      <c r="N21" s="20">
        <f t="shared" si="2"/>
        <v>16.283601768299604</v>
      </c>
      <c r="O21" s="20">
        <f t="shared" si="3"/>
        <v>7.2639519128207706</v>
      </c>
      <c r="P21" s="20">
        <f t="shared" si="4"/>
        <v>0.60532932606839751</v>
      </c>
      <c r="Q21" s="20">
        <f t="shared" si="13"/>
        <v>7.2639519128207706</v>
      </c>
      <c r="R21" s="20">
        <f t="shared" si="5"/>
        <v>0.60532932606839751</v>
      </c>
      <c r="S21" s="8">
        <f t="shared" si="6"/>
        <v>5.8111615302566166</v>
      </c>
      <c r="T21" s="8">
        <f t="shared" si="7"/>
        <v>1.4527903825641537</v>
      </c>
      <c r="U21" s="8">
        <f t="shared" si="8"/>
        <v>6.8281147980515238</v>
      </c>
      <c r="V21" s="8">
        <f t="shared" si="9"/>
        <v>0.43583711476924625</v>
      </c>
      <c r="W21" s="7">
        <f t="shared" si="10"/>
        <v>0</v>
      </c>
      <c r="X21" s="7">
        <f t="shared" si="14"/>
        <v>9.6000000000000014</v>
      </c>
      <c r="Y21" s="7">
        <f t="shared" si="11"/>
        <v>2.3999999999999995</v>
      </c>
    </row>
    <row r="22" spans="10:25" x14ac:dyDescent="0.25">
      <c r="J22">
        <v>13</v>
      </c>
      <c r="K22" s="3">
        <f t="shared" si="0"/>
        <v>29.142101369678766</v>
      </c>
      <c r="L22" s="3">
        <f t="shared" si="12"/>
        <v>3.3721839110592513</v>
      </c>
      <c r="M22" s="21">
        <f t="shared" si="1"/>
        <v>2.8625892211175166</v>
      </c>
      <c r="N22" s="21">
        <f t="shared" si="2"/>
        <v>17.506797273032564</v>
      </c>
      <c r="O22" s="21">
        <f t="shared" si="3"/>
        <v>7.8096071955270965</v>
      </c>
      <c r="P22" s="21">
        <f t="shared" si="4"/>
        <v>0.60073901504054583</v>
      </c>
      <c r="Q22" s="22">
        <f t="shared" si="13"/>
        <v>7.8096071955270965</v>
      </c>
      <c r="R22" s="23">
        <f t="shared" si="5"/>
        <v>0.60073901504054583</v>
      </c>
      <c r="S22" s="3">
        <f t="shared" si="6"/>
        <v>6.2476857564216779</v>
      </c>
      <c r="T22" s="3">
        <f t="shared" si="7"/>
        <v>1.561921439105419</v>
      </c>
      <c r="U22" s="5">
        <f t="shared" si="8"/>
        <v>7.3410307637954713</v>
      </c>
      <c r="V22" s="5">
        <f t="shared" si="9"/>
        <v>0.46857643173162583</v>
      </c>
      <c r="W22" s="6">
        <f t="shared" si="10"/>
        <v>0</v>
      </c>
      <c r="X22">
        <f t="shared" si="14"/>
        <v>10.4</v>
      </c>
      <c r="Y22">
        <f t="shared" si="11"/>
        <v>2.5999999999999996</v>
      </c>
    </row>
    <row r="23" spans="10:25" x14ac:dyDescent="0.25">
      <c r="J23">
        <v>14</v>
      </c>
      <c r="K23" s="3">
        <f t="shared" si="0"/>
        <v>31.38380147503867</v>
      </c>
      <c r="L23" s="3">
        <f t="shared" si="12"/>
        <v>3.446291883212973</v>
      </c>
      <c r="M23" s="21">
        <f t="shared" si="1"/>
        <v>2.9296495251194195</v>
      </c>
      <c r="N23" s="21">
        <f t="shared" si="2"/>
        <v>18.721068082658846</v>
      </c>
      <c r="O23" s="21">
        <f t="shared" si="3"/>
        <v>8.3512812609932841</v>
      </c>
      <c r="P23" s="21">
        <f t="shared" si="4"/>
        <v>0.59652009007094886</v>
      </c>
      <c r="Q23" s="22">
        <f t="shared" si="13"/>
        <v>8.3512812609932841</v>
      </c>
      <c r="R23" s="23">
        <f t="shared" si="5"/>
        <v>0.59652009007094886</v>
      </c>
      <c r="S23" s="3">
        <f t="shared" si="6"/>
        <v>6.6810250087946272</v>
      </c>
      <c r="T23" s="3">
        <f t="shared" si="7"/>
        <v>1.6702562521986564</v>
      </c>
      <c r="U23" s="5">
        <f t="shared" si="8"/>
        <v>7.8502043853336865</v>
      </c>
      <c r="V23" s="5">
        <f t="shared" si="9"/>
        <v>0.50107687565959702</v>
      </c>
      <c r="W23" s="6">
        <f t="shared" si="10"/>
        <v>0</v>
      </c>
      <c r="X23">
        <f t="shared" si="14"/>
        <v>11.200000000000001</v>
      </c>
      <c r="Y23">
        <f t="shared" si="11"/>
        <v>2.7999999999999994</v>
      </c>
    </row>
    <row r="24" spans="10:25" x14ac:dyDescent="0.25">
      <c r="J24">
        <v>15</v>
      </c>
      <c r="K24" s="3">
        <f t="shared" si="0"/>
        <v>33.625501580398577</v>
      </c>
      <c r="L24" s="3">
        <f t="shared" si="12"/>
        <v>3.5152847546999246</v>
      </c>
      <c r="M24" s="21">
        <f t="shared" si="1"/>
        <v>2.9920811745279621</v>
      </c>
      <c r="N24" s="21">
        <f t="shared" si="2"/>
        <v>19.927111162631501</v>
      </c>
      <c r="O24" s="21">
        <f t="shared" si="3"/>
        <v>8.8892850185382866</v>
      </c>
      <c r="P24" s="21">
        <f t="shared" si="4"/>
        <v>0.59261900123588573</v>
      </c>
      <c r="Q24" s="22">
        <f t="shared" si="13"/>
        <v>8.8892850185382866</v>
      </c>
      <c r="R24" s="23">
        <f t="shared" si="5"/>
        <v>0.59261900123588573</v>
      </c>
      <c r="S24" s="3">
        <f t="shared" si="6"/>
        <v>7.1114280148306293</v>
      </c>
      <c r="T24" s="3">
        <f t="shared" si="7"/>
        <v>1.7778570037076569</v>
      </c>
      <c r="U24" s="5">
        <f t="shared" si="8"/>
        <v>8.3559279174259888</v>
      </c>
      <c r="V24" s="5">
        <f t="shared" si="9"/>
        <v>0.53335710111229717</v>
      </c>
      <c r="W24" s="6">
        <f t="shared" si="10"/>
        <v>0</v>
      </c>
      <c r="X24">
        <f t="shared" si="14"/>
        <v>12</v>
      </c>
      <c r="Y24">
        <f t="shared" si="11"/>
        <v>2.9999999999999991</v>
      </c>
    </row>
    <row r="25" spans="10:25" x14ac:dyDescent="0.25">
      <c r="J25">
        <v>16</v>
      </c>
      <c r="K25" s="3">
        <f t="shared" si="0"/>
        <v>35.867201685758481</v>
      </c>
      <c r="L25" s="3">
        <f t="shared" si="12"/>
        <v>3.5798232758374957</v>
      </c>
      <c r="M25" s="21">
        <f t="shared" si="1"/>
        <v>3.0504820823053502</v>
      </c>
      <c r="N25" s="21">
        <f t="shared" si="2"/>
        <v>21.125526210490808</v>
      </c>
      <c r="O25" s="21">
        <f t="shared" si="3"/>
        <v>9.4238859872378438</v>
      </c>
      <c r="P25" s="21">
        <f t="shared" si="4"/>
        <v>0.58899287420236524</v>
      </c>
      <c r="Q25" s="22">
        <f t="shared" si="13"/>
        <v>9.4238859872378438</v>
      </c>
      <c r="R25" s="23">
        <f t="shared" si="5"/>
        <v>0.58899287420236524</v>
      </c>
      <c r="S25" s="3">
        <f t="shared" si="6"/>
        <v>7.5391087897902755</v>
      </c>
      <c r="T25" s="3">
        <f t="shared" si="7"/>
        <v>1.8847771974475684</v>
      </c>
      <c r="U25" s="5">
        <f t="shared" si="8"/>
        <v>8.858452828003573</v>
      </c>
      <c r="V25" s="5">
        <f t="shared" si="9"/>
        <v>0.56543315923427073</v>
      </c>
      <c r="W25" s="6">
        <f t="shared" si="10"/>
        <v>0</v>
      </c>
      <c r="X25">
        <f t="shared" si="14"/>
        <v>12.8</v>
      </c>
      <c r="Y25">
        <f t="shared" si="11"/>
        <v>3.1999999999999993</v>
      </c>
    </row>
    <row r="26" spans="10:25" x14ac:dyDescent="0.25">
      <c r="J26">
        <v>17</v>
      </c>
      <c r="K26" s="3">
        <f t="shared" si="0"/>
        <v>38.108901791118384</v>
      </c>
      <c r="L26" s="3">
        <f t="shared" si="12"/>
        <v>3.6404478976539303</v>
      </c>
      <c r="M26" s="21">
        <f t="shared" si="1"/>
        <v>3.1053413025870418</v>
      </c>
      <c r="N26" s="21">
        <f t="shared" si="2"/>
        <v>22.31683446894689</v>
      </c>
      <c r="O26" s="21">
        <f t="shared" si="3"/>
        <v>9.9553166882525179</v>
      </c>
      <c r="P26" s="21">
        <f t="shared" si="4"/>
        <v>0.58560686401485396</v>
      </c>
      <c r="Q26" s="22">
        <f t="shared" si="13"/>
        <v>9.9553166882525179</v>
      </c>
      <c r="R26" s="23">
        <f t="shared" si="5"/>
        <v>0.58560686401485396</v>
      </c>
      <c r="S26" s="3">
        <f t="shared" si="6"/>
        <v>7.9642533506020143</v>
      </c>
      <c r="T26" s="3">
        <f t="shared" si="7"/>
        <v>1.9910633376505031</v>
      </c>
      <c r="U26" s="5">
        <f t="shared" si="8"/>
        <v>9.3579976869573649</v>
      </c>
      <c r="V26" s="5">
        <f t="shared" si="9"/>
        <v>0.59731900129515103</v>
      </c>
      <c r="W26" s="6">
        <f t="shared" si="10"/>
        <v>0</v>
      </c>
      <c r="X26">
        <f t="shared" si="14"/>
        <v>13.600000000000001</v>
      </c>
      <c r="Y26">
        <f t="shared" si="11"/>
        <v>3.3999999999999995</v>
      </c>
    </row>
    <row r="27" spans="10:25" x14ac:dyDescent="0.25">
      <c r="J27">
        <v>18</v>
      </c>
      <c r="K27" s="3">
        <f t="shared" si="0"/>
        <v>40.350601896478288</v>
      </c>
      <c r="L27" s="3">
        <f t="shared" si="12"/>
        <v>3.6976063114938791</v>
      </c>
      <c r="M27" s="21">
        <f t="shared" si="1"/>
        <v>3.1570639512708114</v>
      </c>
      <c r="N27" s="21">
        <f t="shared" si="2"/>
        <v>23.501493005261306</v>
      </c>
      <c r="O27" s="21">
        <f t="shared" si="3"/>
        <v>10.483781014717016</v>
      </c>
      <c r="P27" s="21">
        <f t="shared" si="4"/>
        <v>0.58243227859538971</v>
      </c>
      <c r="Q27" s="22">
        <f t="shared" si="13"/>
        <v>10.483781014717016</v>
      </c>
      <c r="R27" s="23">
        <f t="shared" si="5"/>
        <v>0.58243227859538971</v>
      </c>
      <c r="S27" s="3">
        <f t="shared" si="6"/>
        <v>8.3870248117736121</v>
      </c>
      <c r="T27" s="3">
        <f t="shared" si="7"/>
        <v>2.0967562029434026</v>
      </c>
      <c r="U27" s="5">
        <f t="shared" si="8"/>
        <v>9.8547541538339942</v>
      </c>
      <c r="V27" s="5">
        <f t="shared" si="9"/>
        <v>0.62902686088302096</v>
      </c>
      <c r="W27" s="6">
        <f t="shared" si="10"/>
        <v>0</v>
      </c>
      <c r="X27">
        <f t="shared" si="14"/>
        <v>14.4</v>
      </c>
      <c r="Y27">
        <f t="shared" si="11"/>
        <v>3.5999999999999992</v>
      </c>
    </row>
    <row r="28" spans="10:25" x14ac:dyDescent="0.25">
      <c r="J28">
        <v>19</v>
      </c>
      <c r="K28" s="3">
        <f t="shared" si="0"/>
        <v>42.592302001838192</v>
      </c>
      <c r="L28" s="3">
        <f t="shared" si="12"/>
        <v>3.7516735327641548</v>
      </c>
      <c r="M28" s="21">
        <f t="shared" si="1"/>
        <v>3.2059893797982841</v>
      </c>
      <c r="N28" s="21">
        <f t="shared" si="2"/>
        <v>24.679905741363875</v>
      </c>
      <c r="O28" s="21">
        <f t="shared" si="3"/>
        <v>11.009459152165011</v>
      </c>
      <c r="P28" s="21">
        <f t="shared" si="4"/>
        <v>0.57944521853500053</v>
      </c>
      <c r="Q28" s="22">
        <f t="shared" si="13"/>
        <v>11.009459152165011</v>
      </c>
      <c r="R28" s="23">
        <f t="shared" si="5"/>
        <v>0.57944521853500053</v>
      </c>
      <c r="S28" s="3">
        <f t="shared" si="6"/>
        <v>8.8075673217320087</v>
      </c>
      <c r="T28" s="3">
        <f t="shared" si="7"/>
        <v>2.2018918304330017</v>
      </c>
      <c r="U28" s="5">
        <f t="shared" si="8"/>
        <v>10.34889160303511</v>
      </c>
      <c r="V28" s="5">
        <f t="shared" si="9"/>
        <v>0.66056754912990068</v>
      </c>
      <c r="W28" s="6">
        <f t="shared" si="10"/>
        <v>0</v>
      </c>
      <c r="X28">
        <f t="shared" si="14"/>
        <v>15.200000000000001</v>
      </c>
      <c r="Y28">
        <f t="shared" si="11"/>
        <v>3.7999999999999989</v>
      </c>
    </row>
    <row r="29" spans="10:25" x14ac:dyDescent="0.25">
      <c r="J29">
        <v>20</v>
      </c>
      <c r="K29" s="3">
        <f t="shared" si="0"/>
        <v>44.834002107198103</v>
      </c>
      <c r="L29" s="3">
        <f t="shared" si="12"/>
        <v>3.8029668271517054</v>
      </c>
      <c r="M29" s="21">
        <f t="shared" si="1"/>
        <v>3.2524046818895784</v>
      </c>
      <c r="N29" s="21">
        <f t="shared" si="2"/>
        <v>25.852432106579013</v>
      </c>
      <c r="O29" s="21">
        <f t="shared" si="3"/>
        <v>11.532511438423832</v>
      </c>
      <c r="P29" s="21">
        <f t="shared" si="4"/>
        <v>0.57662557192119157</v>
      </c>
      <c r="Q29" s="22">
        <f t="shared" si="13"/>
        <v>11.532511438423832</v>
      </c>
      <c r="R29" s="23">
        <f t="shared" si="5"/>
        <v>0.57662557192119157</v>
      </c>
      <c r="S29" s="3">
        <f t="shared" si="6"/>
        <v>9.2260091507390651</v>
      </c>
      <c r="T29" s="3">
        <f t="shared" si="7"/>
        <v>2.3065022876847658</v>
      </c>
      <c r="U29" s="5">
        <f t="shared" si="8"/>
        <v>10.840560752118401</v>
      </c>
      <c r="V29" s="5">
        <f t="shared" si="9"/>
        <v>0.69195068630542989</v>
      </c>
      <c r="W29" s="6">
        <f t="shared" si="10"/>
        <v>0</v>
      </c>
      <c r="X29">
        <f t="shared" si="14"/>
        <v>16</v>
      </c>
      <c r="Y29">
        <f t="shared" si="11"/>
        <v>3.9999999999999991</v>
      </c>
    </row>
    <row r="30" spans="10:25" x14ac:dyDescent="0.25">
      <c r="J30">
        <v>21</v>
      </c>
      <c r="K30" s="3">
        <f t="shared" si="0"/>
        <v>47.075702212558006</v>
      </c>
      <c r="L30" s="3">
        <f t="shared" si="12"/>
        <v>3.8517569913211376</v>
      </c>
      <c r="M30" s="21">
        <f t="shared" si="1"/>
        <v>3.2965549014464979</v>
      </c>
      <c r="N30" s="21">
        <f t="shared" si="2"/>
        <v>27.019393918865859</v>
      </c>
      <c r="O30" s="21">
        <f t="shared" si="3"/>
        <v>12.05308143326687</v>
      </c>
      <c r="P30" s="21">
        <f t="shared" si="4"/>
        <v>0.57395625872699385</v>
      </c>
      <c r="Q30" s="22">
        <f t="shared" si="13"/>
        <v>12.05308143326687</v>
      </c>
      <c r="R30" s="23">
        <f t="shared" si="5"/>
        <v>0.57395625872699385</v>
      </c>
      <c r="S30" s="3">
        <f t="shared" si="6"/>
        <v>9.6424651466134961</v>
      </c>
      <c r="T30" s="3">
        <f t="shared" si="7"/>
        <v>2.4106162866533736</v>
      </c>
      <c r="U30" s="5">
        <f t="shared" si="8"/>
        <v>11.329896547270856</v>
      </c>
      <c r="V30" s="5">
        <f t="shared" si="9"/>
        <v>0.72318488599601216</v>
      </c>
      <c r="W30" s="6">
        <f t="shared" si="10"/>
        <v>0</v>
      </c>
      <c r="X30">
        <f t="shared" si="14"/>
        <v>16.8</v>
      </c>
      <c r="Y30">
        <f t="shared" si="11"/>
        <v>4.1999999999999993</v>
      </c>
    </row>
    <row r="31" spans="10:25" x14ac:dyDescent="0.25">
      <c r="J31">
        <v>22</v>
      </c>
      <c r="K31" s="3">
        <f t="shared" si="0"/>
        <v>49.31740231791791</v>
      </c>
      <c r="L31" s="3">
        <f t="shared" si="12"/>
        <v>3.8982770069560302</v>
      </c>
      <c r="M31" s="21">
        <f t="shared" si="1"/>
        <v>3.3386508635945118</v>
      </c>
      <c r="N31" s="21">
        <f t="shared" si="2"/>
        <v>28.181080924484135</v>
      </c>
      <c r="O31" s="21">
        <f t="shared" si="3"/>
        <v>12.571298389603127</v>
      </c>
      <c r="P31" s="21">
        <f t="shared" si="4"/>
        <v>0.57142265407286941</v>
      </c>
      <c r="Q31" s="22">
        <f t="shared" si="13"/>
        <v>12.571298389603127</v>
      </c>
      <c r="R31" s="23">
        <f t="shared" si="5"/>
        <v>0.57142265407286941</v>
      </c>
      <c r="S31" s="3">
        <f t="shared" si="6"/>
        <v>10.057038711682502</v>
      </c>
      <c r="T31" s="3">
        <f t="shared" si="7"/>
        <v>2.514259677920625</v>
      </c>
      <c r="U31" s="5">
        <f t="shared" si="8"/>
        <v>11.817020486226939</v>
      </c>
      <c r="V31" s="5">
        <f t="shared" si="9"/>
        <v>0.75427790337618761</v>
      </c>
      <c r="W31" s="6">
        <f t="shared" si="10"/>
        <v>0</v>
      </c>
      <c r="X31">
        <f t="shared" si="14"/>
        <v>17.600000000000001</v>
      </c>
      <c r="Y31">
        <f t="shared" si="11"/>
        <v>4.3999999999999986</v>
      </c>
    </row>
    <row r="32" spans="10:25" x14ac:dyDescent="0.25">
      <c r="J32">
        <v>23</v>
      </c>
      <c r="K32" s="3">
        <f t="shared" si="0"/>
        <v>51.559102423277814</v>
      </c>
      <c r="L32" s="3">
        <f t="shared" si="12"/>
        <v>3.9427287695268642</v>
      </c>
      <c r="M32" s="21">
        <f t="shared" si="1"/>
        <v>3.3788752635448596</v>
      </c>
      <c r="N32" s="21">
        <f t="shared" si="2"/>
        <v>29.337755306823802</v>
      </c>
      <c r="O32" s="21">
        <f t="shared" si="3"/>
        <v>13.08727926482103</v>
      </c>
      <c r="P32" s="21">
        <f t="shared" si="4"/>
        <v>0.56901214194874039</v>
      </c>
      <c r="Q32" s="22">
        <f t="shared" si="13"/>
        <v>13.08727926482103</v>
      </c>
      <c r="R32" s="23">
        <f t="shared" si="5"/>
        <v>0.56901214194874039</v>
      </c>
      <c r="S32" s="3">
        <f t="shared" si="6"/>
        <v>10.469823411856824</v>
      </c>
      <c r="T32" s="3">
        <f t="shared" si="7"/>
        <v>2.6174558529642051</v>
      </c>
      <c r="U32" s="5">
        <f t="shared" si="8"/>
        <v>12.302042508931768</v>
      </c>
      <c r="V32" s="5">
        <f t="shared" si="9"/>
        <v>0.78523675588926167</v>
      </c>
      <c r="W32" s="6">
        <f t="shared" si="10"/>
        <v>0</v>
      </c>
      <c r="X32">
        <f t="shared" si="14"/>
        <v>18.400000000000002</v>
      </c>
      <c r="Y32">
        <f t="shared" si="11"/>
        <v>4.5999999999999988</v>
      </c>
    </row>
    <row r="33" spans="1:25" x14ac:dyDescent="0.25">
      <c r="J33" s="7">
        <v>24</v>
      </c>
      <c r="K33" s="8">
        <f t="shared" si="0"/>
        <v>53.800802528637718</v>
      </c>
      <c r="L33" s="8">
        <f t="shared" si="12"/>
        <v>3.9852883839456599</v>
      </c>
      <c r="M33" s="20">
        <f t="shared" si="1"/>
        <v>3.4173874586324278</v>
      </c>
      <c r="N33" s="20">
        <f t="shared" si="2"/>
        <v>30.489655392755182</v>
      </c>
      <c r="O33" s="20">
        <f t="shared" si="3"/>
        <v>13.60113037415416</v>
      </c>
      <c r="P33" s="20">
        <f t="shared" si="4"/>
        <v>0.56671376558975661</v>
      </c>
      <c r="Q33" s="20">
        <f t="shared" si="13"/>
        <v>13.60113037415416</v>
      </c>
      <c r="R33" s="20">
        <f t="shared" si="5"/>
        <v>0.56671376558975661</v>
      </c>
      <c r="S33" s="8">
        <f t="shared" si="6"/>
        <v>10.880904299323328</v>
      </c>
      <c r="T33" s="8">
        <f t="shared" si="7"/>
        <v>2.7202260748308311</v>
      </c>
      <c r="U33" s="8">
        <f t="shared" si="8"/>
        <v>12.785062551704909</v>
      </c>
      <c r="V33" s="8">
        <f t="shared" si="9"/>
        <v>0.81606782244924947</v>
      </c>
      <c r="W33" s="7">
        <f t="shared" si="10"/>
        <v>0</v>
      </c>
      <c r="X33" s="7">
        <f t="shared" si="14"/>
        <v>19.200000000000003</v>
      </c>
      <c r="Y33" s="7">
        <f t="shared" si="11"/>
        <v>4.7999999999999989</v>
      </c>
    </row>
    <row r="34" spans="1:25" x14ac:dyDescent="0.25">
      <c r="K34" s="3"/>
      <c r="L34" s="3"/>
      <c r="M34" s="21"/>
      <c r="N34" s="21"/>
      <c r="O34" s="21"/>
      <c r="P34" s="21"/>
      <c r="Q34" s="21"/>
      <c r="R34" s="23"/>
    </row>
    <row r="35" spans="1:25" x14ac:dyDescent="0.25">
      <c r="A35" s="29" t="s">
        <v>113</v>
      </c>
      <c r="M35"/>
      <c r="N35"/>
      <c r="O35"/>
      <c r="P35"/>
      <c r="Q35"/>
      <c r="R35"/>
    </row>
    <row r="36" spans="1:25" ht="15.75" x14ac:dyDescent="0.25">
      <c r="A36" s="17" t="s">
        <v>114</v>
      </c>
      <c r="J36" s="11" t="s">
        <v>93</v>
      </c>
      <c r="M36"/>
      <c r="N36"/>
      <c r="O36"/>
      <c r="P36"/>
      <c r="Q36"/>
      <c r="R36"/>
    </row>
    <row r="37" spans="1:25" ht="15.75" x14ac:dyDescent="0.25">
      <c r="A37" s="17"/>
      <c r="C37" t="s">
        <v>108</v>
      </c>
      <c r="D37" t="s">
        <v>109</v>
      </c>
      <c r="E37" t="s">
        <v>110</v>
      </c>
      <c r="F37" t="s">
        <v>115</v>
      </c>
      <c r="L37" s="2"/>
      <c r="M37"/>
      <c r="N37" s="2" t="s">
        <v>96</v>
      </c>
      <c r="O37" s="13">
        <v>0.44608999999999999</v>
      </c>
      <c r="P37"/>
      <c r="Q37"/>
      <c r="R37"/>
    </row>
    <row r="38" spans="1:25" ht="15.75" x14ac:dyDescent="0.25">
      <c r="A38" s="17"/>
      <c r="C38">
        <v>0.11020000000000001</v>
      </c>
      <c r="D38">
        <v>0.1139</v>
      </c>
      <c r="E38">
        <v>1.9646999999999999</v>
      </c>
      <c r="F38">
        <v>-0.3296</v>
      </c>
      <c r="J38" t="s">
        <v>95</v>
      </c>
      <c r="M38"/>
      <c r="N38" s="16" t="s">
        <v>116</v>
      </c>
      <c r="O38" s="13"/>
      <c r="P38" s="12"/>
      <c r="Q38" s="16" t="s">
        <v>83</v>
      </c>
      <c r="R38"/>
      <c r="U38" s="16" t="s">
        <v>83</v>
      </c>
      <c r="V38" s="16" t="s">
        <v>83</v>
      </c>
      <c r="W38" s="16" t="s">
        <v>83</v>
      </c>
      <c r="X38" s="16" t="s">
        <v>97</v>
      </c>
      <c r="Y38" s="16" t="s">
        <v>98</v>
      </c>
    </row>
    <row r="39" spans="1:25" x14ac:dyDescent="0.25">
      <c r="J39" t="s">
        <v>100</v>
      </c>
      <c r="K39" t="s">
        <v>101</v>
      </c>
      <c r="M39" s="2" t="s">
        <v>103</v>
      </c>
      <c r="N39" s="12" t="s">
        <v>101</v>
      </c>
      <c r="O39" s="2" t="s">
        <v>100</v>
      </c>
      <c r="P39" s="2" t="s">
        <v>104</v>
      </c>
      <c r="Q39" s="18" t="s">
        <v>13</v>
      </c>
      <c r="R39" s="2" t="s">
        <v>105</v>
      </c>
      <c r="S39" t="s">
        <v>106</v>
      </c>
      <c r="T39" t="s">
        <v>107</v>
      </c>
      <c r="U39" s="18" t="s">
        <v>17</v>
      </c>
      <c r="V39" s="18" t="s">
        <v>21</v>
      </c>
      <c r="W39" s="18" t="s">
        <v>25</v>
      </c>
      <c r="X39" s="19" t="s">
        <v>83</v>
      </c>
      <c r="Y39" s="19" t="s">
        <v>83</v>
      </c>
    </row>
    <row r="40" spans="1:25" x14ac:dyDescent="0.25">
      <c r="A40" t="s">
        <v>117</v>
      </c>
      <c r="B40">
        <f>EVInputs!B5/100</f>
        <v>0.8</v>
      </c>
      <c r="J40" s="7">
        <v>0</v>
      </c>
      <c r="K40" s="8">
        <f>J40/$O$37</f>
        <v>0</v>
      </c>
      <c r="L40" s="8"/>
      <c r="M40" s="20">
        <f t="shared" ref="M40:M65" si="15">$C$38+($D$38*K40)+($E$38*$B$40)+($F$38*$B$41)</f>
        <v>1.6819600000000001</v>
      </c>
      <c r="N40" s="30">
        <f t="shared" ref="N40:N65" si="16">M40*M40</f>
        <v>2.8289894416000005</v>
      </c>
      <c r="O40" s="20">
        <f t="shared" ref="O40:O65" si="17">N40*$O$37</f>
        <v>1.2619839000033442</v>
      </c>
      <c r="P40" s="20">
        <f t="shared" ref="P40:P65" si="18">IF(K40=0,0,O40/J40)</f>
        <v>0</v>
      </c>
      <c r="Q40" s="20">
        <f t="shared" ref="Q40:Q65" si="19">IF(J40=0,0,IF(P40&gt;1,J40,O40))</f>
        <v>0</v>
      </c>
      <c r="R40" s="20">
        <f t="shared" ref="R40:R65" si="20">IF(J40=0,0,Q40/J40)</f>
        <v>0</v>
      </c>
      <c r="S40" s="8">
        <f t="shared" ref="S40:S65" si="21">Q40*$E$11</f>
        <v>0</v>
      </c>
      <c r="T40" s="8">
        <f t="shared" ref="T40:T65" si="22">Q40*(1-$E$11)</f>
        <v>0</v>
      </c>
      <c r="U40" s="8">
        <f t="shared" ref="U40:U65" si="23">($P$2*S40)+($P$3*T40)</f>
        <v>0</v>
      </c>
      <c r="V40" s="8">
        <f t="shared" ref="V40:V65" si="24">($Q$2*S40)+($Q$3*T40)</f>
        <v>0</v>
      </c>
      <c r="W40" s="7">
        <f t="shared" ref="W40:W65" si="25">($R$2*S40)+($R$3*T40)</f>
        <v>0</v>
      </c>
      <c r="X40" s="7">
        <f t="shared" ref="X40:X65" si="26">J40*$E$11</f>
        <v>0</v>
      </c>
      <c r="Y40" s="7">
        <f t="shared" ref="Y40:Y65" si="27">J40*(1-$E$11)</f>
        <v>0</v>
      </c>
    </row>
    <row r="41" spans="1:25" x14ac:dyDescent="0.25">
      <c r="A41" t="s">
        <v>111</v>
      </c>
      <c r="B41">
        <v>0</v>
      </c>
      <c r="D41" t="s">
        <v>118</v>
      </c>
      <c r="J41">
        <v>0.5</v>
      </c>
      <c r="K41" s="3">
        <f>J41/$O$37</f>
        <v>1.1208500526799525</v>
      </c>
      <c r="L41" s="3"/>
      <c r="M41" s="21">
        <f t="shared" si="15"/>
        <v>1.8096248210002466</v>
      </c>
      <c r="N41" s="31">
        <f t="shared" si="16"/>
        <v>3.2747419927801746</v>
      </c>
      <c r="O41" s="21">
        <f t="shared" si="17"/>
        <v>1.4608296555593081</v>
      </c>
      <c r="P41" s="21">
        <f t="shared" si="18"/>
        <v>2.9216593111186162</v>
      </c>
      <c r="Q41" s="21">
        <f t="shared" si="19"/>
        <v>0.5</v>
      </c>
      <c r="R41" s="23">
        <f t="shared" si="20"/>
        <v>1</v>
      </c>
      <c r="S41" s="3">
        <f t="shared" si="21"/>
        <v>0.4</v>
      </c>
      <c r="T41" s="3">
        <f t="shared" si="22"/>
        <v>9.9999999999999978E-2</v>
      </c>
      <c r="U41" s="5">
        <f t="shared" si="23"/>
        <v>0.47</v>
      </c>
      <c r="V41" s="5">
        <f t="shared" si="24"/>
        <v>3.0000000000000002E-2</v>
      </c>
      <c r="W41" s="6">
        <f t="shared" si="25"/>
        <v>0</v>
      </c>
      <c r="X41">
        <f t="shared" si="26"/>
        <v>0.4</v>
      </c>
      <c r="Y41">
        <f t="shared" si="27"/>
        <v>9.9999999999999978E-2</v>
      </c>
    </row>
    <row r="42" spans="1:25" x14ac:dyDescent="0.25">
      <c r="J42" s="7">
        <v>1</v>
      </c>
      <c r="K42" s="8">
        <f>J42/$O$37</f>
        <v>2.241700105359905</v>
      </c>
      <c r="L42" s="8"/>
      <c r="M42" s="20">
        <f t="shared" si="15"/>
        <v>1.9372896420004933</v>
      </c>
      <c r="N42" s="30">
        <f t="shared" si="16"/>
        <v>3.7530911570023995</v>
      </c>
      <c r="O42" s="20">
        <f t="shared" si="17"/>
        <v>1.6742164342272003</v>
      </c>
      <c r="P42" s="20">
        <f t="shared" si="18"/>
        <v>1.6742164342272003</v>
      </c>
      <c r="Q42" s="20">
        <f t="shared" si="19"/>
        <v>1</v>
      </c>
      <c r="R42" s="20">
        <f t="shared" si="20"/>
        <v>1</v>
      </c>
      <c r="S42" s="8">
        <f t="shared" si="21"/>
        <v>0.8</v>
      </c>
      <c r="T42" s="8">
        <f t="shared" si="22"/>
        <v>0.19999999999999996</v>
      </c>
      <c r="U42" s="8">
        <f t="shared" si="23"/>
        <v>0.94</v>
      </c>
      <c r="V42" s="8">
        <f t="shared" si="24"/>
        <v>6.0000000000000005E-2</v>
      </c>
      <c r="W42" s="7">
        <f t="shared" si="25"/>
        <v>0</v>
      </c>
      <c r="X42" s="7">
        <f t="shared" si="26"/>
        <v>0.8</v>
      </c>
      <c r="Y42" s="7">
        <f t="shared" si="27"/>
        <v>0.19999999999999996</v>
      </c>
    </row>
    <row r="43" spans="1:25" x14ac:dyDescent="0.25">
      <c r="J43">
        <v>2</v>
      </c>
      <c r="K43" s="3">
        <v>5.52</v>
      </c>
      <c r="L43" s="3"/>
      <c r="M43" s="21">
        <f t="shared" si="15"/>
        <v>2.3106879999999999</v>
      </c>
      <c r="N43" s="31">
        <f t="shared" si="16"/>
        <v>5.339279033343999</v>
      </c>
      <c r="O43" s="21">
        <f t="shared" si="17"/>
        <v>2.3817989839844245</v>
      </c>
      <c r="P43" s="21">
        <f t="shared" si="18"/>
        <v>1.1908994919922122</v>
      </c>
      <c r="Q43" s="21">
        <f t="shared" si="19"/>
        <v>2</v>
      </c>
      <c r="R43" s="23">
        <f t="shared" si="20"/>
        <v>1</v>
      </c>
      <c r="S43" s="3">
        <f t="shared" si="21"/>
        <v>1.6</v>
      </c>
      <c r="T43" s="3">
        <f t="shared" si="22"/>
        <v>0.39999999999999991</v>
      </c>
      <c r="U43" s="5">
        <f t="shared" si="23"/>
        <v>1.88</v>
      </c>
      <c r="V43" s="5">
        <f t="shared" si="24"/>
        <v>0.12000000000000001</v>
      </c>
      <c r="W43" s="6">
        <f t="shared" si="25"/>
        <v>0</v>
      </c>
      <c r="X43">
        <f t="shared" si="26"/>
        <v>1.6</v>
      </c>
      <c r="Y43">
        <f t="shared" si="27"/>
        <v>0.39999999999999991</v>
      </c>
    </row>
    <row r="44" spans="1:25" x14ac:dyDescent="0.25">
      <c r="J44">
        <v>3</v>
      </c>
      <c r="K44" s="3">
        <f t="shared" ref="K44:K65" si="28">J44/$O$37</f>
        <v>6.7251003160797147</v>
      </c>
      <c r="L44" s="3"/>
      <c r="M44" s="21">
        <f t="shared" si="15"/>
        <v>2.4479489260014793</v>
      </c>
      <c r="N44" s="31">
        <f t="shared" si="16"/>
        <v>5.9924539443117961</v>
      </c>
      <c r="O44" s="21">
        <f t="shared" si="17"/>
        <v>2.6731737800180491</v>
      </c>
      <c r="P44" s="21">
        <f t="shared" si="18"/>
        <v>0.89105792667268302</v>
      </c>
      <c r="Q44" s="21">
        <f t="shared" si="19"/>
        <v>2.6731737800180491</v>
      </c>
      <c r="R44" s="23">
        <f t="shared" si="20"/>
        <v>0.89105792667268302</v>
      </c>
      <c r="S44" s="3">
        <f t="shared" si="21"/>
        <v>2.1385390240144395</v>
      </c>
      <c r="T44" s="3">
        <f t="shared" si="22"/>
        <v>0.53463475600360966</v>
      </c>
      <c r="U44" s="5">
        <f t="shared" si="23"/>
        <v>2.5127833532169661</v>
      </c>
      <c r="V44" s="5">
        <f t="shared" si="24"/>
        <v>0.16039042680108295</v>
      </c>
      <c r="W44" s="6">
        <f t="shared" si="25"/>
        <v>0</v>
      </c>
      <c r="X44">
        <f t="shared" si="26"/>
        <v>2.4000000000000004</v>
      </c>
      <c r="Y44">
        <f t="shared" si="27"/>
        <v>0.59999999999999987</v>
      </c>
    </row>
    <row r="45" spans="1:25" x14ac:dyDescent="0.25">
      <c r="J45">
        <v>4</v>
      </c>
      <c r="K45" s="3">
        <f t="shared" si="28"/>
        <v>8.9668004214396202</v>
      </c>
      <c r="L45" s="3"/>
      <c r="M45" s="21">
        <f t="shared" si="15"/>
        <v>2.7032785680019726</v>
      </c>
      <c r="N45" s="31">
        <f t="shared" si="16"/>
        <v>7.307715016218796</v>
      </c>
      <c r="O45" s="21">
        <f t="shared" si="17"/>
        <v>3.2598985915850425</v>
      </c>
      <c r="P45" s="21">
        <f t="shared" si="18"/>
        <v>0.81497464789626062</v>
      </c>
      <c r="Q45" s="21">
        <f t="shared" si="19"/>
        <v>3.2598985915850425</v>
      </c>
      <c r="R45" s="23">
        <f t="shared" si="20"/>
        <v>0.81497464789626062</v>
      </c>
      <c r="S45" s="3">
        <f t="shared" si="21"/>
        <v>2.6079188732680341</v>
      </c>
      <c r="T45" s="3">
        <f t="shared" si="22"/>
        <v>0.65197971831700829</v>
      </c>
      <c r="U45" s="5">
        <f t="shared" si="23"/>
        <v>3.0643046760899399</v>
      </c>
      <c r="V45" s="5">
        <f t="shared" si="24"/>
        <v>0.19559391549510252</v>
      </c>
      <c r="W45" s="6">
        <f t="shared" si="25"/>
        <v>0</v>
      </c>
      <c r="X45">
        <f t="shared" si="26"/>
        <v>3.2</v>
      </c>
      <c r="Y45">
        <f t="shared" si="27"/>
        <v>0.79999999999999982</v>
      </c>
    </row>
    <row r="46" spans="1:25" x14ac:dyDescent="0.25">
      <c r="J46">
        <v>5</v>
      </c>
      <c r="K46" s="3">
        <f t="shared" si="28"/>
        <v>11.208500526799526</v>
      </c>
      <c r="L46" s="3"/>
      <c r="M46" s="21">
        <f t="shared" si="15"/>
        <v>2.958608210002466</v>
      </c>
      <c r="N46" s="31">
        <f t="shared" si="16"/>
        <v>8.7533625402939954</v>
      </c>
      <c r="O46" s="21">
        <f t="shared" si="17"/>
        <v>3.9047874955997481</v>
      </c>
      <c r="P46" s="21">
        <f t="shared" si="18"/>
        <v>0.78095749911994961</v>
      </c>
      <c r="Q46" s="21">
        <f t="shared" si="19"/>
        <v>3.9047874955997481</v>
      </c>
      <c r="R46" s="23">
        <f t="shared" si="20"/>
        <v>0.78095749911994961</v>
      </c>
      <c r="S46" s="3">
        <f t="shared" si="21"/>
        <v>3.1238299964797989</v>
      </c>
      <c r="T46" s="3">
        <f t="shared" si="22"/>
        <v>0.78095749911994949</v>
      </c>
      <c r="U46" s="5">
        <f t="shared" si="23"/>
        <v>3.6705002458637637</v>
      </c>
      <c r="V46" s="5">
        <f t="shared" si="24"/>
        <v>0.23428724973598491</v>
      </c>
      <c r="W46" s="6">
        <f t="shared" si="25"/>
        <v>0</v>
      </c>
      <c r="X46">
        <f t="shared" si="26"/>
        <v>4</v>
      </c>
      <c r="Y46">
        <f t="shared" si="27"/>
        <v>0.99999999999999978</v>
      </c>
    </row>
    <row r="47" spans="1:25" x14ac:dyDescent="0.25">
      <c r="J47">
        <v>6</v>
      </c>
      <c r="K47" s="3">
        <f t="shared" si="28"/>
        <v>13.450200632159429</v>
      </c>
      <c r="L47" s="3"/>
      <c r="M47" s="21">
        <f t="shared" si="15"/>
        <v>3.2139378520029593</v>
      </c>
      <c r="N47" s="31">
        <f t="shared" si="16"/>
        <v>10.329396516537397</v>
      </c>
      <c r="O47" s="21">
        <f t="shared" si="17"/>
        <v>4.6078404920621674</v>
      </c>
      <c r="P47" s="21">
        <f t="shared" si="18"/>
        <v>0.76797341534369457</v>
      </c>
      <c r="Q47" s="21">
        <f t="shared" si="19"/>
        <v>4.6078404920621674</v>
      </c>
      <c r="R47" s="23">
        <f t="shared" si="20"/>
        <v>0.76797341534369457</v>
      </c>
      <c r="S47" s="3">
        <f t="shared" si="21"/>
        <v>3.6862723936497339</v>
      </c>
      <c r="T47" s="3">
        <f t="shared" si="22"/>
        <v>0.92156809841243326</v>
      </c>
      <c r="U47" s="5">
        <f t="shared" si="23"/>
        <v>4.3313700625384364</v>
      </c>
      <c r="V47" s="5">
        <f t="shared" si="24"/>
        <v>0.27647042952373002</v>
      </c>
      <c r="W47" s="6">
        <f t="shared" si="25"/>
        <v>0</v>
      </c>
      <c r="X47">
        <f t="shared" si="26"/>
        <v>4.8000000000000007</v>
      </c>
      <c r="Y47">
        <f t="shared" si="27"/>
        <v>1.1999999999999997</v>
      </c>
    </row>
    <row r="48" spans="1:25" x14ac:dyDescent="0.25">
      <c r="J48">
        <v>7</v>
      </c>
      <c r="K48" s="3">
        <f t="shared" si="28"/>
        <v>15.691900737519335</v>
      </c>
      <c r="L48" s="3"/>
      <c r="M48" s="21">
        <f t="shared" si="15"/>
        <v>3.4692674940034527</v>
      </c>
      <c r="N48" s="31">
        <f t="shared" si="16"/>
        <v>12.035816944948996</v>
      </c>
      <c r="O48" s="21">
        <f t="shared" si="17"/>
        <v>5.3690575809722976</v>
      </c>
      <c r="P48" s="21">
        <f t="shared" si="18"/>
        <v>0.7670082258531854</v>
      </c>
      <c r="Q48" s="21">
        <f t="shared" si="19"/>
        <v>5.3690575809722976</v>
      </c>
      <c r="R48" s="23">
        <f t="shared" si="20"/>
        <v>0.7670082258531854</v>
      </c>
      <c r="S48" s="3">
        <f t="shared" si="21"/>
        <v>4.2952460647778379</v>
      </c>
      <c r="T48" s="3">
        <f t="shared" si="22"/>
        <v>1.0738115161944592</v>
      </c>
      <c r="U48" s="5">
        <f t="shared" si="23"/>
        <v>5.0469141261139594</v>
      </c>
      <c r="V48" s="5">
        <f t="shared" si="24"/>
        <v>0.32214345485833784</v>
      </c>
      <c r="W48" s="6">
        <f t="shared" si="25"/>
        <v>0</v>
      </c>
      <c r="X48">
        <f t="shared" si="26"/>
        <v>5.6000000000000005</v>
      </c>
      <c r="Y48">
        <f t="shared" si="27"/>
        <v>1.3999999999999997</v>
      </c>
    </row>
    <row r="49" spans="10:25" x14ac:dyDescent="0.25">
      <c r="J49">
        <v>8</v>
      </c>
      <c r="K49" s="3">
        <f t="shared" si="28"/>
        <v>17.93360084287924</v>
      </c>
      <c r="L49" s="3"/>
      <c r="M49" s="21">
        <f t="shared" si="15"/>
        <v>3.7245971360039452</v>
      </c>
      <c r="N49" s="31">
        <f t="shared" si="16"/>
        <v>13.872623825528791</v>
      </c>
      <c r="O49" s="21">
        <f t="shared" si="17"/>
        <v>6.1884387623301382</v>
      </c>
      <c r="P49" s="21">
        <f t="shared" si="18"/>
        <v>0.77355484529126728</v>
      </c>
      <c r="Q49" s="21">
        <f t="shared" si="19"/>
        <v>6.1884387623301382</v>
      </c>
      <c r="R49" s="23">
        <f t="shared" si="20"/>
        <v>0.77355484529126728</v>
      </c>
      <c r="S49" s="3">
        <f t="shared" si="21"/>
        <v>4.9507510098641108</v>
      </c>
      <c r="T49" s="3">
        <f t="shared" si="22"/>
        <v>1.2376877524660275</v>
      </c>
      <c r="U49" s="5">
        <f t="shared" si="23"/>
        <v>5.8171324365903292</v>
      </c>
      <c r="V49" s="5">
        <f t="shared" si="24"/>
        <v>0.37130632573980832</v>
      </c>
      <c r="W49" s="6">
        <f t="shared" si="25"/>
        <v>0</v>
      </c>
      <c r="X49">
        <f t="shared" si="26"/>
        <v>6.4</v>
      </c>
      <c r="Y49">
        <f t="shared" si="27"/>
        <v>1.5999999999999996</v>
      </c>
    </row>
    <row r="50" spans="10:25" x14ac:dyDescent="0.25">
      <c r="J50">
        <v>9</v>
      </c>
      <c r="K50" s="3">
        <f t="shared" si="28"/>
        <v>20.175300948239144</v>
      </c>
      <c r="L50" s="3"/>
      <c r="M50" s="21">
        <f t="shared" si="15"/>
        <v>3.9799267780044385</v>
      </c>
      <c r="N50" s="31">
        <f t="shared" si="16"/>
        <v>15.839817158276791</v>
      </c>
      <c r="O50" s="21">
        <f t="shared" si="17"/>
        <v>7.0659840361356938</v>
      </c>
      <c r="P50" s="21">
        <f t="shared" si="18"/>
        <v>0.78510933734841037</v>
      </c>
      <c r="Q50" s="21">
        <f t="shared" si="19"/>
        <v>7.0659840361356938</v>
      </c>
      <c r="R50" s="23">
        <f t="shared" si="20"/>
        <v>0.78510933734841037</v>
      </c>
      <c r="S50" s="3">
        <f t="shared" si="21"/>
        <v>5.6527872289085552</v>
      </c>
      <c r="T50" s="3">
        <f t="shared" si="22"/>
        <v>1.4131968072271384</v>
      </c>
      <c r="U50" s="5">
        <f t="shared" si="23"/>
        <v>6.642024993967552</v>
      </c>
      <c r="V50" s="5">
        <f t="shared" si="24"/>
        <v>0.42395904216814162</v>
      </c>
      <c r="W50" s="6">
        <f t="shared" si="25"/>
        <v>0</v>
      </c>
      <c r="X50">
        <f t="shared" si="26"/>
        <v>7.2</v>
      </c>
      <c r="Y50">
        <f t="shared" si="27"/>
        <v>1.7999999999999996</v>
      </c>
    </row>
    <row r="51" spans="10:25" x14ac:dyDescent="0.25">
      <c r="J51">
        <v>10</v>
      </c>
      <c r="K51" s="3">
        <f t="shared" si="28"/>
        <v>22.417001053599051</v>
      </c>
      <c r="L51" s="3"/>
      <c r="M51" s="21">
        <f t="shared" si="15"/>
        <v>4.2352564200049319</v>
      </c>
      <c r="N51" s="31">
        <f t="shared" si="16"/>
        <v>17.93739694319299</v>
      </c>
      <c r="O51" s="21">
        <f t="shared" si="17"/>
        <v>8.0016934023889608</v>
      </c>
      <c r="P51" s="21">
        <f t="shared" si="18"/>
        <v>0.80016934023889608</v>
      </c>
      <c r="Q51" s="21">
        <f t="shared" si="19"/>
        <v>8.0016934023889608</v>
      </c>
      <c r="R51" s="23">
        <f t="shared" si="20"/>
        <v>0.80016934023889608</v>
      </c>
      <c r="S51" s="3">
        <f t="shared" si="21"/>
        <v>6.4013547219111686</v>
      </c>
      <c r="T51" s="3">
        <f t="shared" si="22"/>
        <v>1.6003386804777917</v>
      </c>
      <c r="U51" s="5">
        <f t="shared" si="23"/>
        <v>7.5215917982456224</v>
      </c>
      <c r="V51" s="5">
        <f t="shared" si="24"/>
        <v>0.48010160414333763</v>
      </c>
      <c r="W51" s="6">
        <f t="shared" si="25"/>
        <v>0</v>
      </c>
      <c r="X51">
        <f t="shared" si="26"/>
        <v>8</v>
      </c>
      <c r="Y51">
        <f t="shared" si="27"/>
        <v>1.9999999999999996</v>
      </c>
    </row>
    <row r="52" spans="10:25" x14ac:dyDescent="0.25">
      <c r="J52">
        <v>11</v>
      </c>
      <c r="K52" s="3">
        <f t="shared" si="28"/>
        <v>24.658701158958955</v>
      </c>
      <c r="L52" s="3"/>
      <c r="M52" s="21">
        <f t="shared" si="15"/>
        <v>4.4905860620054252</v>
      </c>
      <c r="N52" s="31">
        <f t="shared" si="16"/>
        <v>20.165363180277392</v>
      </c>
      <c r="O52" s="21">
        <f t="shared" si="17"/>
        <v>8.9955668610899409</v>
      </c>
      <c r="P52" s="21">
        <f t="shared" si="18"/>
        <v>0.81777880555363103</v>
      </c>
      <c r="Q52" s="21">
        <f t="shared" si="19"/>
        <v>8.9955668610899409</v>
      </c>
      <c r="R52" s="23">
        <f t="shared" si="20"/>
        <v>0.81777880555363103</v>
      </c>
      <c r="S52" s="3">
        <f t="shared" si="21"/>
        <v>7.1964534888719527</v>
      </c>
      <c r="T52" s="3">
        <f t="shared" si="22"/>
        <v>1.7991133722179877</v>
      </c>
      <c r="U52" s="5">
        <f t="shared" si="23"/>
        <v>8.4558328494245441</v>
      </c>
      <c r="V52" s="5">
        <f t="shared" si="24"/>
        <v>0.53973401166539647</v>
      </c>
      <c r="W52" s="6">
        <f t="shared" si="25"/>
        <v>0</v>
      </c>
      <c r="X52">
        <f t="shared" si="26"/>
        <v>8.8000000000000007</v>
      </c>
      <c r="Y52">
        <f t="shared" si="27"/>
        <v>2.1999999999999993</v>
      </c>
    </row>
    <row r="53" spans="10:25" x14ac:dyDescent="0.25">
      <c r="J53" s="7">
        <v>12</v>
      </c>
      <c r="K53" s="8">
        <f t="shared" si="28"/>
        <v>26.900401264318859</v>
      </c>
      <c r="L53" s="8"/>
      <c r="M53" s="20">
        <f t="shared" si="15"/>
        <v>4.7459157040059177</v>
      </c>
      <c r="N53" s="30">
        <f t="shared" si="16"/>
        <v>22.523715869529987</v>
      </c>
      <c r="O53" s="20">
        <f t="shared" si="17"/>
        <v>10.047604412238632</v>
      </c>
      <c r="P53" s="20">
        <f t="shared" si="18"/>
        <v>0.83730036768655269</v>
      </c>
      <c r="Q53" s="20">
        <f t="shared" si="19"/>
        <v>10.047604412238632</v>
      </c>
      <c r="R53" s="20">
        <f t="shared" si="20"/>
        <v>0.83730036768655269</v>
      </c>
      <c r="S53" s="8">
        <f t="shared" si="21"/>
        <v>8.0380835297909066</v>
      </c>
      <c r="T53" s="8">
        <f t="shared" si="22"/>
        <v>2.0095208824477262</v>
      </c>
      <c r="U53" s="8">
        <f t="shared" si="23"/>
        <v>9.4447481475043151</v>
      </c>
      <c r="V53" s="8">
        <f t="shared" si="24"/>
        <v>0.60285626473431797</v>
      </c>
      <c r="W53" s="7">
        <f t="shared" si="25"/>
        <v>0</v>
      </c>
      <c r="X53" s="7">
        <f t="shared" si="26"/>
        <v>9.6000000000000014</v>
      </c>
      <c r="Y53" s="7">
        <f t="shared" si="27"/>
        <v>2.3999999999999995</v>
      </c>
    </row>
    <row r="54" spans="10:25" x14ac:dyDescent="0.25">
      <c r="J54">
        <v>13</v>
      </c>
      <c r="K54" s="3">
        <f t="shared" si="28"/>
        <v>29.142101369678766</v>
      </c>
      <c r="L54" s="3"/>
      <c r="M54" s="21">
        <f t="shared" si="15"/>
        <v>5.001245346006411</v>
      </c>
      <c r="N54" s="31">
        <f t="shared" si="16"/>
        <v>25.012455010950784</v>
      </c>
      <c r="O54" s="21">
        <f t="shared" si="17"/>
        <v>11.157806055835035</v>
      </c>
      <c r="P54" s="21">
        <f t="shared" si="18"/>
        <v>0.85829277352577193</v>
      </c>
      <c r="Q54" s="21">
        <f t="shared" si="19"/>
        <v>11.157806055835035</v>
      </c>
      <c r="R54" s="23">
        <f t="shared" si="20"/>
        <v>0.85829277352577193</v>
      </c>
      <c r="S54" s="3">
        <f t="shared" si="21"/>
        <v>8.9262448446680285</v>
      </c>
      <c r="T54" s="3">
        <f t="shared" si="22"/>
        <v>2.2315612111670067</v>
      </c>
      <c r="U54" s="5">
        <f t="shared" si="23"/>
        <v>10.488337692484933</v>
      </c>
      <c r="V54" s="5">
        <f t="shared" si="24"/>
        <v>0.66946836335010218</v>
      </c>
      <c r="W54" s="6">
        <f t="shared" si="25"/>
        <v>0</v>
      </c>
      <c r="X54">
        <f t="shared" si="26"/>
        <v>10.4</v>
      </c>
      <c r="Y54">
        <f t="shared" si="27"/>
        <v>2.5999999999999996</v>
      </c>
    </row>
    <row r="55" spans="10:25" x14ac:dyDescent="0.25">
      <c r="J55">
        <v>14</v>
      </c>
      <c r="K55" s="3">
        <f t="shared" si="28"/>
        <v>31.38380147503867</v>
      </c>
      <c r="L55" s="3"/>
      <c r="M55" s="21">
        <f t="shared" si="15"/>
        <v>5.2565749880069044</v>
      </c>
      <c r="N55" s="31">
        <f t="shared" si="16"/>
        <v>27.631580604539788</v>
      </c>
      <c r="O55" s="21">
        <f t="shared" si="17"/>
        <v>12.326171791879155</v>
      </c>
      <c r="P55" s="21">
        <f t="shared" si="18"/>
        <v>0.88044084227708252</v>
      </c>
      <c r="Q55" s="21">
        <f t="shared" si="19"/>
        <v>12.326171791879155</v>
      </c>
      <c r="R55" s="23">
        <f t="shared" si="20"/>
        <v>0.88044084227708252</v>
      </c>
      <c r="S55" s="3">
        <f t="shared" si="21"/>
        <v>9.8609374335033237</v>
      </c>
      <c r="T55" s="3">
        <f t="shared" si="22"/>
        <v>2.4652343583758305</v>
      </c>
      <c r="U55" s="5">
        <f t="shared" si="23"/>
        <v>11.586601484366405</v>
      </c>
      <c r="V55" s="5">
        <f t="shared" si="24"/>
        <v>0.73957030751274933</v>
      </c>
      <c r="W55" s="6">
        <f t="shared" si="25"/>
        <v>0</v>
      </c>
      <c r="X55">
        <f t="shared" si="26"/>
        <v>11.200000000000001</v>
      </c>
      <c r="Y55">
        <f t="shared" si="27"/>
        <v>2.7999999999999994</v>
      </c>
    </row>
    <row r="56" spans="10:25" x14ac:dyDescent="0.25">
      <c r="J56">
        <v>15</v>
      </c>
      <c r="K56" s="3">
        <f t="shared" si="28"/>
        <v>33.625501580398577</v>
      </c>
      <c r="L56" s="3"/>
      <c r="M56" s="21">
        <f t="shared" si="15"/>
        <v>5.5119046300073977</v>
      </c>
      <c r="N56" s="31">
        <f t="shared" si="16"/>
        <v>30.381092650296988</v>
      </c>
      <c r="O56" s="21">
        <f t="shared" si="17"/>
        <v>13.552701620370984</v>
      </c>
      <c r="P56" s="21">
        <f t="shared" si="18"/>
        <v>0.90351344135806555</v>
      </c>
      <c r="Q56" s="21">
        <f t="shared" si="19"/>
        <v>13.552701620370984</v>
      </c>
      <c r="R56" s="23">
        <f t="shared" si="20"/>
        <v>0.90351344135806555</v>
      </c>
      <c r="S56" s="3">
        <f t="shared" si="21"/>
        <v>10.842161296296787</v>
      </c>
      <c r="T56" s="3">
        <f t="shared" si="22"/>
        <v>2.7105403240741963</v>
      </c>
      <c r="U56" s="5">
        <f t="shared" si="23"/>
        <v>12.739539523148723</v>
      </c>
      <c r="V56" s="5">
        <f t="shared" si="24"/>
        <v>0.81316209722225907</v>
      </c>
      <c r="W56" s="6">
        <f t="shared" si="25"/>
        <v>0</v>
      </c>
      <c r="X56">
        <f t="shared" si="26"/>
        <v>12</v>
      </c>
      <c r="Y56">
        <f t="shared" si="27"/>
        <v>2.9999999999999991</v>
      </c>
    </row>
    <row r="57" spans="10:25" x14ac:dyDescent="0.25">
      <c r="J57">
        <v>16</v>
      </c>
      <c r="K57" s="3">
        <f t="shared" si="28"/>
        <v>35.867201685758481</v>
      </c>
      <c r="L57" s="3"/>
      <c r="M57" s="21">
        <f t="shared" si="15"/>
        <v>5.7672342720078911</v>
      </c>
      <c r="N57" s="31">
        <f t="shared" si="16"/>
        <v>33.260991148222388</v>
      </c>
      <c r="O57" s="21">
        <f t="shared" si="17"/>
        <v>14.837395541310524</v>
      </c>
      <c r="P57" s="21">
        <f t="shared" si="18"/>
        <v>0.92733722133190777</v>
      </c>
      <c r="Q57" s="21">
        <f t="shared" si="19"/>
        <v>14.837395541310524</v>
      </c>
      <c r="R57" s="23">
        <f t="shared" si="20"/>
        <v>0.92733722133190777</v>
      </c>
      <c r="S57" s="3">
        <f t="shared" si="21"/>
        <v>11.86991643304842</v>
      </c>
      <c r="T57" s="3">
        <f t="shared" si="22"/>
        <v>2.9674791082621041</v>
      </c>
      <c r="U57" s="5">
        <f t="shared" si="23"/>
        <v>13.947151808831892</v>
      </c>
      <c r="V57" s="5">
        <f t="shared" si="24"/>
        <v>0.89024373247863142</v>
      </c>
      <c r="W57" s="6">
        <f t="shared" si="25"/>
        <v>0</v>
      </c>
      <c r="X57">
        <f t="shared" si="26"/>
        <v>12.8</v>
      </c>
      <c r="Y57">
        <f t="shared" si="27"/>
        <v>3.1999999999999993</v>
      </c>
    </row>
    <row r="58" spans="10:25" x14ac:dyDescent="0.25">
      <c r="J58">
        <v>17</v>
      </c>
      <c r="K58" s="3">
        <f t="shared" si="28"/>
        <v>38.108901791118384</v>
      </c>
      <c r="L58" s="3"/>
      <c r="M58" s="21">
        <f t="shared" si="15"/>
        <v>6.0225639140083844</v>
      </c>
      <c r="N58" s="31">
        <f t="shared" si="16"/>
        <v>36.271276098315994</v>
      </c>
      <c r="O58" s="21">
        <f t="shared" si="17"/>
        <v>16.180253554697781</v>
      </c>
      <c r="P58" s="21">
        <f t="shared" si="18"/>
        <v>0.95177962086457535</v>
      </c>
      <c r="Q58" s="21">
        <f t="shared" si="19"/>
        <v>16.180253554697781</v>
      </c>
      <c r="R58" s="23">
        <f t="shared" si="20"/>
        <v>0.95177962086457535</v>
      </c>
      <c r="S58" s="3">
        <f t="shared" si="21"/>
        <v>12.944202843758227</v>
      </c>
      <c r="T58" s="3">
        <f t="shared" si="22"/>
        <v>3.2360507109395558</v>
      </c>
      <c r="U58" s="5">
        <f t="shared" si="23"/>
        <v>15.209438341415915</v>
      </c>
      <c r="V58" s="5">
        <f t="shared" si="24"/>
        <v>0.97081521328186704</v>
      </c>
      <c r="W58" s="6">
        <f t="shared" si="25"/>
        <v>0</v>
      </c>
      <c r="X58">
        <f t="shared" si="26"/>
        <v>13.600000000000001</v>
      </c>
      <c r="Y58">
        <f t="shared" si="27"/>
        <v>3.3999999999999995</v>
      </c>
    </row>
    <row r="59" spans="10:25" x14ac:dyDescent="0.25">
      <c r="J59">
        <v>18</v>
      </c>
      <c r="K59" s="3">
        <f t="shared" si="28"/>
        <v>40.350601896478288</v>
      </c>
      <c r="L59" s="3"/>
      <c r="M59" s="21">
        <f t="shared" si="15"/>
        <v>6.2778935560088769</v>
      </c>
      <c r="N59" s="31">
        <f t="shared" si="16"/>
        <v>39.411947500577782</v>
      </c>
      <c r="O59" s="21">
        <f t="shared" si="17"/>
        <v>17.581275660532743</v>
      </c>
      <c r="P59" s="21">
        <f t="shared" si="18"/>
        <v>0.97673753669626351</v>
      </c>
      <c r="Q59" s="21">
        <f t="shared" si="19"/>
        <v>17.581275660532743</v>
      </c>
      <c r="R59" s="23">
        <f t="shared" si="20"/>
        <v>0.97673753669626351</v>
      </c>
      <c r="S59" s="3">
        <f t="shared" si="21"/>
        <v>14.065020528426196</v>
      </c>
      <c r="T59" s="3">
        <f t="shared" si="22"/>
        <v>3.5162551321065476</v>
      </c>
      <c r="U59" s="5">
        <f t="shared" si="23"/>
        <v>16.526399120900777</v>
      </c>
      <c r="V59" s="5">
        <f t="shared" si="24"/>
        <v>1.0548765396319646</v>
      </c>
      <c r="W59" s="6">
        <f t="shared" si="25"/>
        <v>0</v>
      </c>
      <c r="X59">
        <f t="shared" si="26"/>
        <v>14.4</v>
      </c>
      <c r="Y59">
        <f t="shared" si="27"/>
        <v>3.5999999999999992</v>
      </c>
    </row>
    <row r="60" spans="10:25" x14ac:dyDescent="0.25">
      <c r="J60">
        <v>19</v>
      </c>
      <c r="K60" s="3">
        <f t="shared" si="28"/>
        <v>42.592302001838192</v>
      </c>
      <c r="L60" s="3"/>
      <c r="M60" s="21">
        <f t="shared" si="15"/>
        <v>6.5332231980093702</v>
      </c>
      <c r="N60" s="31">
        <f t="shared" si="16"/>
        <v>42.683005355007786</v>
      </c>
      <c r="O60" s="21">
        <f t="shared" si="17"/>
        <v>19.040461858815423</v>
      </c>
      <c r="P60" s="21">
        <f t="shared" si="18"/>
        <v>1.0021295715166012</v>
      </c>
      <c r="Q60" s="21">
        <f t="shared" si="19"/>
        <v>19</v>
      </c>
      <c r="R60" s="23">
        <f t="shared" si="20"/>
        <v>1</v>
      </c>
      <c r="S60" s="3">
        <f t="shared" si="21"/>
        <v>15.200000000000001</v>
      </c>
      <c r="T60" s="3">
        <f t="shared" si="22"/>
        <v>3.7999999999999989</v>
      </c>
      <c r="U60" s="5">
        <f t="shared" si="23"/>
        <v>17.86</v>
      </c>
      <c r="V60" s="5">
        <f t="shared" si="24"/>
        <v>1.1400000000000001</v>
      </c>
      <c r="W60" s="6">
        <f t="shared" si="25"/>
        <v>0</v>
      </c>
      <c r="X60">
        <f t="shared" si="26"/>
        <v>15.200000000000001</v>
      </c>
      <c r="Y60">
        <f t="shared" si="27"/>
        <v>3.7999999999999989</v>
      </c>
    </row>
    <row r="61" spans="10:25" x14ac:dyDescent="0.25">
      <c r="J61">
        <v>20</v>
      </c>
      <c r="K61" s="3">
        <f t="shared" si="28"/>
        <v>44.834002107198103</v>
      </c>
      <c r="L61" s="3"/>
      <c r="M61" s="21">
        <f t="shared" si="15"/>
        <v>6.7885528400098645</v>
      </c>
      <c r="N61" s="31">
        <f t="shared" si="16"/>
        <v>46.084449661605994</v>
      </c>
      <c r="O61" s="21">
        <f t="shared" si="17"/>
        <v>20.557812149545818</v>
      </c>
      <c r="P61" s="21">
        <f t="shared" si="18"/>
        <v>1.0278906074772909</v>
      </c>
      <c r="Q61" s="21">
        <f t="shared" si="19"/>
        <v>20</v>
      </c>
      <c r="R61" s="23">
        <f t="shared" si="20"/>
        <v>1</v>
      </c>
      <c r="S61" s="3">
        <f t="shared" si="21"/>
        <v>16</v>
      </c>
      <c r="T61" s="3">
        <f t="shared" si="22"/>
        <v>3.9999999999999991</v>
      </c>
      <c r="U61" s="5">
        <f t="shared" si="23"/>
        <v>18.799999999999997</v>
      </c>
      <c r="V61" s="5">
        <f t="shared" si="24"/>
        <v>1.2</v>
      </c>
      <c r="W61" s="6">
        <f t="shared" si="25"/>
        <v>0</v>
      </c>
      <c r="X61">
        <f t="shared" si="26"/>
        <v>16</v>
      </c>
      <c r="Y61">
        <f t="shared" si="27"/>
        <v>3.9999999999999991</v>
      </c>
    </row>
    <row r="62" spans="10:25" x14ac:dyDescent="0.25">
      <c r="J62">
        <v>21</v>
      </c>
      <c r="K62" s="3">
        <f t="shared" si="28"/>
        <v>47.075702212558006</v>
      </c>
      <c r="L62" s="3"/>
      <c r="M62" s="21">
        <f t="shared" si="15"/>
        <v>7.0438824820103569</v>
      </c>
      <c r="N62" s="31">
        <f t="shared" si="16"/>
        <v>49.616280420372384</v>
      </c>
      <c r="O62" s="21">
        <f t="shared" si="17"/>
        <v>22.133326532723917</v>
      </c>
      <c r="P62" s="21">
        <f t="shared" si="18"/>
        <v>1.0539679301297102</v>
      </c>
      <c r="Q62" s="21">
        <f t="shared" si="19"/>
        <v>21</v>
      </c>
      <c r="R62" s="23">
        <f t="shared" si="20"/>
        <v>1</v>
      </c>
      <c r="S62" s="3">
        <f t="shared" si="21"/>
        <v>16.8</v>
      </c>
      <c r="T62" s="3">
        <f t="shared" si="22"/>
        <v>4.1999999999999993</v>
      </c>
      <c r="U62" s="5">
        <f t="shared" si="23"/>
        <v>19.739999999999998</v>
      </c>
      <c r="V62" s="5">
        <f t="shared" si="24"/>
        <v>1.26</v>
      </c>
      <c r="W62" s="6">
        <f t="shared" si="25"/>
        <v>0</v>
      </c>
      <c r="X62">
        <f t="shared" si="26"/>
        <v>16.8</v>
      </c>
      <c r="Y62">
        <f t="shared" si="27"/>
        <v>4.1999999999999993</v>
      </c>
    </row>
    <row r="63" spans="10:25" x14ac:dyDescent="0.25">
      <c r="J63">
        <v>22</v>
      </c>
      <c r="K63" s="3">
        <f t="shared" si="28"/>
        <v>49.31740231791791</v>
      </c>
      <c r="L63" s="3"/>
      <c r="M63" s="21">
        <f t="shared" si="15"/>
        <v>7.2992121240108503</v>
      </c>
      <c r="N63" s="31">
        <f t="shared" si="16"/>
        <v>53.27849763130699</v>
      </c>
      <c r="O63" s="21">
        <f t="shared" si="17"/>
        <v>23.767005008349734</v>
      </c>
      <c r="P63" s="21">
        <f t="shared" si="18"/>
        <v>1.0803184094704426</v>
      </c>
      <c r="Q63" s="21">
        <f t="shared" si="19"/>
        <v>22</v>
      </c>
      <c r="R63" s="23">
        <f t="shared" si="20"/>
        <v>1</v>
      </c>
      <c r="S63" s="3">
        <f t="shared" si="21"/>
        <v>17.600000000000001</v>
      </c>
      <c r="T63" s="3">
        <f t="shared" si="22"/>
        <v>4.3999999999999986</v>
      </c>
      <c r="U63" s="5">
        <f t="shared" si="23"/>
        <v>20.679999999999996</v>
      </c>
      <c r="V63" s="5">
        <f t="shared" si="24"/>
        <v>1.32</v>
      </c>
      <c r="W63" s="6">
        <f t="shared" si="25"/>
        <v>0</v>
      </c>
      <c r="X63">
        <f t="shared" si="26"/>
        <v>17.600000000000001</v>
      </c>
      <c r="Y63">
        <f t="shared" si="27"/>
        <v>4.3999999999999986</v>
      </c>
    </row>
    <row r="64" spans="10:25" x14ac:dyDescent="0.25">
      <c r="J64">
        <v>23</v>
      </c>
      <c r="K64" s="3">
        <f t="shared" si="28"/>
        <v>51.559102423277814</v>
      </c>
      <c r="L64" s="3"/>
      <c r="M64" s="21">
        <f t="shared" si="15"/>
        <v>7.5545417660113428</v>
      </c>
      <c r="N64" s="31">
        <f t="shared" si="16"/>
        <v>57.071101294409779</v>
      </c>
      <c r="O64" s="21">
        <f t="shared" si="17"/>
        <v>25.458847576423256</v>
      </c>
      <c r="P64" s="21">
        <f t="shared" si="18"/>
        <v>1.1069064163662286</v>
      </c>
      <c r="Q64" s="21">
        <f t="shared" si="19"/>
        <v>23</v>
      </c>
      <c r="R64" s="23">
        <f t="shared" si="20"/>
        <v>1</v>
      </c>
      <c r="S64" s="3">
        <f t="shared" si="21"/>
        <v>18.400000000000002</v>
      </c>
      <c r="T64" s="3">
        <f t="shared" si="22"/>
        <v>4.5999999999999988</v>
      </c>
      <c r="U64" s="5">
        <f t="shared" si="23"/>
        <v>21.619999999999997</v>
      </c>
      <c r="V64" s="5">
        <f t="shared" si="24"/>
        <v>1.3800000000000001</v>
      </c>
      <c r="W64" s="6">
        <f t="shared" si="25"/>
        <v>0</v>
      </c>
      <c r="X64">
        <f t="shared" si="26"/>
        <v>18.400000000000002</v>
      </c>
      <c r="Y64">
        <f t="shared" si="27"/>
        <v>4.5999999999999988</v>
      </c>
    </row>
    <row r="65" spans="10:25" x14ac:dyDescent="0.25">
      <c r="J65" s="7">
        <v>24</v>
      </c>
      <c r="K65" s="8">
        <f t="shared" si="28"/>
        <v>53.800802528637718</v>
      </c>
      <c r="L65" s="8"/>
      <c r="M65" s="20">
        <f t="shared" si="15"/>
        <v>7.8098714080118361</v>
      </c>
      <c r="N65" s="30">
        <f t="shared" si="16"/>
        <v>60.994091409680777</v>
      </c>
      <c r="O65" s="20">
        <f t="shared" si="17"/>
        <v>27.208854236944497</v>
      </c>
      <c r="P65" s="20">
        <f t="shared" si="18"/>
        <v>1.1337022598726874</v>
      </c>
      <c r="Q65" s="20">
        <f t="shared" si="19"/>
        <v>24</v>
      </c>
      <c r="R65" s="20">
        <f t="shared" si="20"/>
        <v>1</v>
      </c>
      <c r="S65" s="8">
        <f t="shared" si="21"/>
        <v>19.200000000000003</v>
      </c>
      <c r="T65" s="8">
        <f t="shared" si="22"/>
        <v>4.7999999999999989</v>
      </c>
      <c r="U65" s="8">
        <f t="shared" si="23"/>
        <v>22.560000000000002</v>
      </c>
      <c r="V65" s="8">
        <f t="shared" si="24"/>
        <v>1.4400000000000002</v>
      </c>
      <c r="W65" s="7">
        <f t="shared" si="25"/>
        <v>0</v>
      </c>
      <c r="X65" s="7">
        <f t="shared" si="26"/>
        <v>19.200000000000003</v>
      </c>
      <c r="Y65" s="7">
        <f t="shared" si="27"/>
        <v>4.7999999999999989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Normal="100" workbookViewId="0">
      <selection activeCell="T21" sqref="T21"/>
    </sheetView>
  </sheetViews>
  <sheetFormatPr defaultRowHeight="15" x14ac:dyDescent="0.25"/>
  <cols>
    <col min="1" max="7" width="8.5703125"/>
    <col min="8" max="10" width="8.42578125"/>
    <col min="11" max="1025" width="8.5703125"/>
  </cols>
  <sheetData>
    <row r="1" spans="1:18" ht="15.75" x14ac:dyDescent="0.25">
      <c r="A1" s="14" t="s">
        <v>119</v>
      </c>
      <c r="B1" s="15"/>
      <c r="E1" t="s">
        <v>120</v>
      </c>
      <c r="F1" s="29" t="s">
        <v>121</v>
      </c>
      <c r="L1" s="29" t="s">
        <v>113</v>
      </c>
    </row>
    <row r="2" spans="1:18" ht="15.75" x14ac:dyDescent="0.25">
      <c r="A2" s="17" t="s">
        <v>122</v>
      </c>
      <c r="B2" s="15"/>
      <c r="E2" s="1">
        <v>0.97130000000000005</v>
      </c>
      <c r="F2" t="s">
        <v>100</v>
      </c>
      <c r="G2" t="s">
        <v>100</v>
      </c>
      <c r="H2" t="s">
        <v>100</v>
      </c>
      <c r="I2" t="s">
        <v>100</v>
      </c>
      <c r="J2" t="s">
        <v>100</v>
      </c>
      <c r="L2" t="s">
        <v>100</v>
      </c>
      <c r="M2" t="s">
        <v>100</v>
      </c>
      <c r="N2" t="s">
        <v>100</v>
      </c>
      <c r="O2" t="s">
        <v>100</v>
      </c>
      <c r="P2" t="s">
        <v>100</v>
      </c>
      <c r="Q2" s="16" t="s">
        <v>97</v>
      </c>
      <c r="R2" s="16" t="s">
        <v>98</v>
      </c>
    </row>
    <row r="3" spans="1:18" ht="15.75" x14ac:dyDescent="0.25">
      <c r="A3" s="24"/>
      <c r="B3" s="25"/>
      <c r="F3" t="s">
        <v>123</v>
      </c>
      <c r="G3" s="6" t="s">
        <v>14</v>
      </c>
      <c r="H3" s="18" t="s">
        <v>18</v>
      </c>
      <c r="I3" s="18" t="s">
        <v>22</v>
      </c>
      <c r="J3" s="18" t="s">
        <v>26</v>
      </c>
      <c r="K3" s="2"/>
      <c r="L3" t="s">
        <v>123</v>
      </c>
      <c r="M3" s="6" t="s">
        <v>14</v>
      </c>
      <c r="N3" s="18" t="s">
        <v>18</v>
      </c>
      <c r="O3" s="18" t="s">
        <v>22</v>
      </c>
      <c r="P3" s="18" t="s">
        <v>26</v>
      </c>
      <c r="Q3" s="19" t="s">
        <v>83</v>
      </c>
      <c r="R3" s="19" t="s">
        <v>83</v>
      </c>
    </row>
    <row r="4" spans="1:18" x14ac:dyDescent="0.25">
      <c r="A4" s="29" t="s">
        <v>124</v>
      </c>
      <c r="F4" s="7">
        <v>0</v>
      </c>
      <c r="G4" s="8">
        <f t="shared" ref="G4:G24" si="0">$E$2*F4</f>
        <v>0</v>
      </c>
      <c r="H4" s="8">
        <f t="shared" ref="H4:H24" si="1">G4*$B$13</f>
        <v>0</v>
      </c>
      <c r="I4" s="8">
        <f t="shared" ref="I4:I24" si="2">H4*$C$13</f>
        <v>0</v>
      </c>
      <c r="J4" s="8">
        <f t="shared" ref="J4:J24" si="3">I4*$D$13</f>
        <v>0</v>
      </c>
      <c r="K4" s="7"/>
      <c r="L4" s="7">
        <v>0</v>
      </c>
      <c r="M4" s="8">
        <f t="shared" ref="M4:M24" si="4">$E$5*L4</f>
        <v>0</v>
      </c>
      <c r="N4" s="8">
        <f t="shared" ref="N4:N24" si="5">M4*$B$13</f>
        <v>0</v>
      </c>
      <c r="O4" s="8">
        <f t="shared" ref="O4:O24" si="6">N4*$C$13</f>
        <v>0</v>
      </c>
      <c r="P4" s="8">
        <f t="shared" ref="P4:P24" si="7">O4*$D$13</f>
        <v>0</v>
      </c>
      <c r="Q4" s="7">
        <f t="shared" ref="Q4:Q24" si="8">F4*$B$7</f>
        <v>0</v>
      </c>
      <c r="R4" s="7">
        <f t="shared" ref="R4:R24" si="9">F4*(1-$B$7)</f>
        <v>0</v>
      </c>
    </row>
    <row r="5" spans="1:18" ht="15.75" x14ac:dyDescent="0.25">
      <c r="A5" s="17" t="s">
        <v>125</v>
      </c>
      <c r="B5" s="26"/>
      <c r="E5" s="1">
        <v>0.9274</v>
      </c>
      <c r="F5">
        <v>0.5</v>
      </c>
      <c r="G5" s="5">
        <f t="shared" si="0"/>
        <v>0.48565000000000003</v>
      </c>
      <c r="H5" s="5">
        <f t="shared" si="1"/>
        <v>0.46136749999999999</v>
      </c>
      <c r="I5" s="5">
        <f t="shared" si="2"/>
        <v>2.3068375000000002E-2</v>
      </c>
      <c r="J5" s="5">
        <f t="shared" si="3"/>
        <v>0</v>
      </c>
      <c r="L5">
        <v>0.5</v>
      </c>
      <c r="M5" s="5">
        <f t="shared" si="4"/>
        <v>0.4637</v>
      </c>
      <c r="N5" s="5">
        <f t="shared" si="5"/>
        <v>0.44051499999999999</v>
      </c>
      <c r="O5" s="5">
        <f t="shared" si="6"/>
        <v>2.202575E-2</v>
      </c>
      <c r="P5" s="5">
        <f t="shared" si="7"/>
        <v>0</v>
      </c>
      <c r="Q5">
        <f t="shared" si="8"/>
        <v>0.4</v>
      </c>
      <c r="R5">
        <f t="shared" si="9"/>
        <v>9.9999999999999978E-2</v>
      </c>
    </row>
    <row r="6" spans="1:18" ht="15.75" x14ac:dyDescent="0.25">
      <c r="A6" s="27"/>
      <c r="B6" s="28"/>
      <c r="F6" s="7">
        <v>1</v>
      </c>
      <c r="G6" s="8">
        <f t="shared" si="0"/>
        <v>0.97130000000000005</v>
      </c>
      <c r="H6" s="8">
        <f t="shared" si="1"/>
        <v>0.92273499999999997</v>
      </c>
      <c r="I6" s="8">
        <f t="shared" si="2"/>
        <v>4.6136750000000004E-2</v>
      </c>
      <c r="J6" s="8">
        <f t="shared" si="3"/>
        <v>0</v>
      </c>
      <c r="K6" s="7"/>
      <c r="L6" s="7">
        <v>1</v>
      </c>
      <c r="M6" s="8">
        <f t="shared" si="4"/>
        <v>0.9274</v>
      </c>
      <c r="N6" s="8">
        <f t="shared" si="5"/>
        <v>0.88102999999999998</v>
      </c>
      <c r="O6" s="8">
        <f t="shared" si="6"/>
        <v>4.40515E-2</v>
      </c>
      <c r="P6" s="8">
        <f t="shared" si="7"/>
        <v>0</v>
      </c>
      <c r="Q6" s="7">
        <f t="shared" si="8"/>
        <v>0.8</v>
      </c>
      <c r="R6" s="7">
        <f t="shared" si="9"/>
        <v>0.19999999999999996</v>
      </c>
    </row>
    <row r="7" spans="1:18" x14ac:dyDescent="0.25">
      <c r="A7" t="s">
        <v>112</v>
      </c>
      <c r="B7" s="1">
        <f>EVInputs!B10/100</f>
        <v>0.8</v>
      </c>
      <c r="F7">
        <v>1.5</v>
      </c>
      <c r="G7" s="5">
        <f t="shared" si="0"/>
        <v>1.45695</v>
      </c>
      <c r="H7" s="5">
        <f t="shared" si="1"/>
        <v>1.3841025</v>
      </c>
      <c r="I7" s="5">
        <f t="shared" si="2"/>
        <v>6.9205125000000006E-2</v>
      </c>
      <c r="J7" s="5">
        <f t="shared" si="3"/>
        <v>0</v>
      </c>
      <c r="L7">
        <v>1.5</v>
      </c>
      <c r="M7" s="5">
        <f t="shared" si="4"/>
        <v>1.3911</v>
      </c>
      <c r="N7" s="5">
        <f t="shared" si="5"/>
        <v>1.321545</v>
      </c>
      <c r="O7" s="5">
        <f t="shared" si="6"/>
        <v>6.6077250000000004E-2</v>
      </c>
      <c r="P7" s="5">
        <f t="shared" si="7"/>
        <v>0</v>
      </c>
      <c r="Q7">
        <f t="shared" si="8"/>
        <v>1.2000000000000002</v>
      </c>
      <c r="R7">
        <f t="shared" si="9"/>
        <v>0.29999999999999993</v>
      </c>
    </row>
    <row r="8" spans="1:18" x14ac:dyDescent="0.25">
      <c r="F8">
        <v>2</v>
      </c>
      <c r="G8" s="5">
        <f t="shared" si="0"/>
        <v>1.9426000000000001</v>
      </c>
      <c r="H8" s="5">
        <f t="shared" si="1"/>
        <v>1.8454699999999999</v>
      </c>
      <c r="I8" s="5">
        <f t="shared" si="2"/>
        <v>9.2273500000000008E-2</v>
      </c>
      <c r="J8" s="5">
        <f t="shared" si="3"/>
        <v>0</v>
      </c>
      <c r="L8">
        <v>2</v>
      </c>
      <c r="M8" s="5">
        <f t="shared" si="4"/>
        <v>1.8548</v>
      </c>
      <c r="N8" s="5">
        <f t="shared" si="5"/>
        <v>1.76206</v>
      </c>
      <c r="O8" s="5">
        <f t="shared" si="6"/>
        <v>8.8103000000000001E-2</v>
      </c>
      <c r="P8" s="5">
        <f t="shared" si="7"/>
        <v>0</v>
      </c>
      <c r="Q8">
        <f t="shared" si="8"/>
        <v>1.6</v>
      </c>
      <c r="R8">
        <f t="shared" si="9"/>
        <v>0.39999999999999991</v>
      </c>
    </row>
    <row r="9" spans="1:18" x14ac:dyDescent="0.25">
      <c r="A9" s="10" t="s">
        <v>89</v>
      </c>
      <c r="F9">
        <v>2.5</v>
      </c>
      <c r="G9" s="5">
        <f t="shared" si="0"/>
        <v>2.4282500000000002</v>
      </c>
      <c r="H9" s="5">
        <f t="shared" si="1"/>
        <v>2.3068375000000003</v>
      </c>
      <c r="I9" s="5">
        <f t="shared" si="2"/>
        <v>0.11534187500000002</v>
      </c>
      <c r="J9" s="5">
        <f t="shared" si="3"/>
        <v>0</v>
      </c>
      <c r="L9">
        <v>2.5</v>
      </c>
      <c r="M9" s="5">
        <f t="shared" si="4"/>
        <v>2.3185000000000002</v>
      </c>
      <c r="N9" s="5">
        <f t="shared" si="5"/>
        <v>2.2025749999999999</v>
      </c>
      <c r="O9" s="5">
        <f t="shared" si="6"/>
        <v>0.11012875</v>
      </c>
      <c r="P9" s="5">
        <f t="shared" si="7"/>
        <v>0</v>
      </c>
      <c r="Q9">
        <f t="shared" si="8"/>
        <v>2</v>
      </c>
      <c r="R9">
        <f t="shared" si="9"/>
        <v>0.49999999999999989</v>
      </c>
    </row>
    <row r="10" spans="1:18" x14ac:dyDescent="0.25">
      <c r="A10" t="s">
        <v>126</v>
      </c>
      <c r="F10">
        <v>3</v>
      </c>
      <c r="G10" s="5">
        <f t="shared" si="0"/>
        <v>2.9138999999999999</v>
      </c>
      <c r="H10" s="5">
        <f t="shared" si="1"/>
        <v>2.768205</v>
      </c>
      <c r="I10" s="5">
        <f t="shared" si="2"/>
        <v>0.13841025000000001</v>
      </c>
      <c r="J10" s="5">
        <f t="shared" si="3"/>
        <v>0</v>
      </c>
      <c r="L10">
        <v>3</v>
      </c>
      <c r="M10" s="5">
        <f t="shared" si="4"/>
        <v>2.7822</v>
      </c>
      <c r="N10" s="5">
        <f t="shared" si="5"/>
        <v>2.6430899999999999</v>
      </c>
      <c r="O10" s="5">
        <f t="shared" si="6"/>
        <v>0.13215450000000001</v>
      </c>
      <c r="P10" s="5">
        <f t="shared" si="7"/>
        <v>0</v>
      </c>
      <c r="Q10">
        <f t="shared" si="8"/>
        <v>2.4000000000000004</v>
      </c>
      <c r="R10">
        <f t="shared" si="9"/>
        <v>0.59999999999999987</v>
      </c>
    </row>
    <row r="11" spans="1:18" x14ac:dyDescent="0.25">
      <c r="F11">
        <v>3.5</v>
      </c>
      <c r="G11" s="5">
        <f t="shared" si="0"/>
        <v>3.3995500000000001</v>
      </c>
      <c r="H11" s="5">
        <f t="shared" si="1"/>
        <v>3.2295724999999997</v>
      </c>
      <c r="I11" s="5">
        <f t="shared" si="2"/>
        <v>0.16147862499999999</v>
      </c>
      <c r="J11" s="5">
        <f t="shared" si="3"/>
        <v>0</v>
      </c>
      <c r="L11">
        <v>3.5</v>
      </c>
      <c r="M11" s="5">
        <f t="shared" si="4"/>
        <v>3.2458999999999998</v>
      </c>
      <c r="N11" s="5">
        <f t="shared" si="5"/>
        <v>3.0836049999999995</v>
      </c>
      <c r="O11" s="5">
        <f t="shared" si="6"/>
        <v>0.15418024999999999</v>
      </c>
      <c r="P11" s="5">
        <f t="shared" si="7"/>
        <v>0</v>
      </c>
      <c r="Q11">
        <f t="shared" si="8"/>
        <v>2.8000000000000003</v>
      </c>
      <c r="R11">
        <f t="shared" si="9"/>
        <v>0.69999999999999984</v>
      </c>
    </row>
    <row r="12" spans="1:18" x14ac:dyDescent="0.25">
      <c r="A12" s="1" t="s">
        <v>88</v>
      </c>
      <c r="B12" s="1" t="s">
        <v>41</v>
      </c>
      <c r="C12" s="1" t="s">
        <v>42</v>
      </c>
      <c r="D12" s="1" t="s">
        <v>43</v>
      </c>
      <c r="F12">
        <v>4</v>
      </c>
      <c r="G12" s="5">
        <f t="shared" si="0"/>
        <v>3.8852000000000002</v>
      </c>
      <c r="H12" s="5">
        <f t="shared" si="1"/>
        <v>3.6909399999999999</v>
      </c>
      <c r="I12" s="5">
        <f t="shared" si="2"/>
        <v>0.18454700000000002</v>
      </c>
      <c r="J12" s="5">
        <f t="shared" si="3"/>
        <v>0</v>
      </c>
      <c r="L12">
        <v>4</v>
      </c>
      <c r="M12" s="5">
        <f t="shared" si="4"/>
        <v>3.7096</v>
      </c>
      <c r="N12" s="5">
        <f t="shared" si="5"/>
        <v>3.5241199999999999</v>
      </c>
      <c r="O12" s="5">
        <f t="shared" si="6"/>
        <v>0.176206</v>
      </c>
      <c r="P12" s="5">
        <f t="shared" si="7"/>
        <v>0</v>
      </c>
      <c r="Q12">
        <f t="shared" si="8"/>
        <v>3.2</v>
      </c>
      <c r="R12">
        <f t="shared" si="9"/>
        <v>0.79999999999999982</v>
      </c>
    </row>
    <row r="13" spans="1:18" x14ac:dyDescent="0.25">
      <c r="A13" s="1" t="s">
        <v>127</v>
      </c>
      <c r="B13" s="1">
        <v>0.95</v>
      </c>
      <c r="C13" s="1">
        <v>0.05</v>
      </c>
      <c r="D13" s="1">
        <v>0</v>
      </c>
      <c r="F13">
        <v>4.5</v>
      </c>
      <c r="G13" s="5">
        <f t="shared" si="0"/>
        <v>4.3708499999999999</v>
      </c>
      <c r="H13" s="5">
        <f t="shared" si="1"/>
        <v>4.1523075</v>
      </c>
      <c r="I13" s="5">
        <f t="shared" si="2"/>
        <v>0.20761537500000002</v>
      </c>
      <c r="J13" s="5">
        <f t="shared" si="3"/>
        <v>0</v>
      </c>
      <c r="L13">
        <v>4.5</v>
      </c>
      <c r="M13" s="5">
        <f t="shared" si="4"/>
        <v>4.1733000000000002</v>
      </c>
      <c r="N13" s="5">
        <f t="shared" si="5"/>
        <v>3.9646349999999999</v>
      </c>
      <c r="O13" s="5">
        <f t="shared" si="6"/>
        <v>0.19823175000000001</v>
      </c>
      <c r="P13" s="5">
        <f t="shared" si="7"/>
        <v>0</v>
      </c>
      <c r="Q13">
        <f t="shared" si="8"/>
        <v>3.6</v>
      </c>
      <c r="R13">
        <f t="shared" si="9"/>
        <v>0.8999999999999998</v>
      </c>
    </row>
    <row r="14" spans="1:18" x14ac:dyDescent="0.25">
      <c r="F14" s="7">
        <v>5</v>
      </c>
      <c r="G14" s="8">
        <f t="shared" si="0"/>
        <v>4.8565000000000005</v>
      </c>
      <c r="H14" s="8">
        <f t="shared" si="1"/>
        <v>4.6136750000000006</v>
      </c>
      <c r="I14" s="8">
        <f t="shared" si="2"/>
        <v>0.23068375000000005</v>
      </c>
      <c r="J14" s="8">
        <f t="shared" si="3"/>
        <v>0</v>
      </c>
      <c r="K14" s="7"/>
      <c r="L14" s="7">
        <v>5</v>
      </c>
      <c r="M14" s="8">
        <f t="shared" si="4"/>
        <v>4.6370000000000005</v>
      </c>
      <c r="N14" s="8">
        <f t="shared" si="5"/>
        <v>4.4051499999999999</v>
      </c>
      <c r="O14" s="8">
        <f t="shared" si="6"/>
        <v>0.22025749999999999</v>
      </c>
      <c r="P14" s="8">
        <f t="shared" si="7"/>
        <v>0</v>
      </c>
      <c r="Q14" s="7">
        <f t="shared" si="8"/>
        <v>4</v>
      </c>
      <c r="R14" s="7">
        <f t="shared" si="9"/>
        <v>0.99999999999999978</v>
      </c>
    </row>
    <row r="15" spans="1:18" x14ac:dyDescent="0.25">
      <c r="F15">
        <v>5.5</v>
      </c>
      <c r="G15" s="5">
        <f t="shared" si="0"/>
        <v>5.3421500000000002</v>
      </c>
      <c r="H15" s="5">
        <f t="shared" si="1"/>
        <v>5.0750425000000003</v>
      </c>
      <c r="I15" s="5">
        <f t="shared" si="2"/>
        <v>0.25375212500000005</v>
      </c>
      <c r="J15" s="5">
        <f t="shared" si="3"/>
        <v>0</v>
      </c>
      <c r="L15">
        <v>5.5</v>
      </c>
      <c r="M15" s="5">
        <f t="shared" si="4"/>
        <v>5.1006999999999998</v>
      </c>
      <c r="N15" s="5">
        <f t="shared" si="5"/>
        <v>4.8456649999999994</v>
      </c>
      <c r="O15" s="5">
        <f t="shared" si="6"/>
        <v>0.24228324999999998</v>
      </c>
      <c r="P15" s="5">
        <f t="shared" si="7"/>
        <v>0</v>
      </c>
      <c r="Q15">
        <f t="shared" si="8"/>
        <v>4.4000000000000004</v>
      </c>
      <c r="R15">
        <f t="shared" si="9"/>
        <v>1.0999999999999996</v>
      </c>
    </row>
    <row r="16" spans="1:18" x14ac:dyDescent="0.25">
      <c r="F16">
        <v>6</v>
      </c>
      <c r="G16" s="5">
        <f t="shared" si="0"/>
        <v>5.8277999999999999</v>
      </c>
      <c r="H16" s="5">
        <f t="shared" si="1"/>
        <v>5.5364100000000001</v>
      </c>
      <c r="I16" s="5">
        <f t="shared" si="2"/>
        <v>0.27682050000000002</v>
      </c>
      <c r="J16" s="5">
        <f t="shared" si="3"/>
        <v>0</v>
      </c>
      <c r="L16">
        <v>6</v>
      </c>
      <c r="M16" s="5">
        <f t="shared" si="4"/>
        <v>5.5644</v>
      </c>
      <c r="N16" s="5">
        <f t="shared" si="5"/>
        <v>5.2861799999999999</v>
      </c>
      <c r="O16" s="5">
        <f t="shared" si="6"/>
        <v>0.26430900000000002</v>
      </c>
      <c r="P16" s="5">
        <f t="shared" si="7"/>
        <v>0</v>
      </c>
      <c r="Q16">
        <f t="shared" si="8"/>
        <v>4.8000000000000007</v>
      </c>
      <c r="R16">
        <f t="shared" si="9"/>
        <v>1.1999999999999997</v>
      </c>
    </row>
    <row r="17" spans="6:18" x14ac:dyDescent="0.25">
      <c r="F17">
        <v>6.5</v>
      </c>
      <c r="G17" s="5">
        <f t="shared" si="0"/>
        <v>6.3134500000000005</v>
      </c>
      <c r="H17" s="5">
        <f t="shared" si="1"/>
        <v>5.9977774999999998</v>
      </c>
      <c r="I17" s="5">
        <f t="shared" si="2"/>
        <v>0.299888875</v>
      </c>
      <c r="J17" s="5">
        <f t="shared" si="3"/>
        <v>0</v>
      </c>
      <c r="L17">
        <v>6.5</v>
      </c>
      <c r="M17" s="5">
        <f t="shared" si="4"/>
        <v>6.0281000000000002</v>
      </c>
      <c r="N17" s="5">
        <f t="shared" si="5"/>
        <v>5.7266950000000003</v>
      </c>
      <c r="O17" s="5">
        <f t="shared" si="6"/>
        <v>0.28633475000000003</v>
      </c>
      <c r="P17" s="5">
        <f t="shared" si="7"/>
        <v>0</v>
      </c>
      <c r="Q17">
        <f t="shared" si="8"/>
        <v>5.2</v>
      </c>
      <c r="R17">
        <f t="shared" si="9"/>
        <v>1.2999999999999998</v>
      </c>
    </row>
    <row r="18" spans="6:18" x14ac:dyDescent="0.25">
      <c r="F18">
        <v>7</v>
      </c>
      <c r="G18" s="5">
        <f t="shared" si="0"/>
        <v>6.7991000000000001</v>
      </c>
      <c r="H18" s="5">
        <f t="shared" si="1"/>
        <v>6.4591449999999995</v>
      </c>
      <c r="I18" s="5">
        <f t="shared" si="2"/>
        <v>0.32295724999999997</v>
      </c>
      <c r="J18" s="5">
        <f t="shared" si="3"/>
        <v>0</v>
      </c>
      <c r="L18">
        <v>7</v>
      </c>
      <c r="M18" s="5">
        <f t="shared" si="4"/>
        <v>6.4917999999999996</v>
      </c>
      <c r="N18" s="5">
        <f t="shared" si="5"/>
        <v>6.167209999999999</v>
      </c>
      <c r="O18" s="5">
        <f t="shared" si="6"/>
        <v>0.30836049999999998</v>
      </c>
      <c r="P18" s="5">
        <f t="shared" si="7"/>
        <v>0</v>
      </c>
      <c r="Q18">
        <f t="shared" si="8"/>
        <v>5.6000000000000005</v>
      </c>
      <c r="R18">
        <f t="shared" si="9"/>
        <v>1.3999999999999997</v>
      </c>
    </row>
    <row r="19" spans="6:18" x14ac:dyDescent="0.25">
      <c r="F19">
        <v>7.5</v>
      </c>
      <c r="G19" s="5">
        <f t="shared" si="0"/>
        <v>7.2847500000000007</v>
      </c>
      <c r="H19" s="5">
        <f t="shared" si="1"/>
        <v>6.9205125000000001</v>
      </c>
      <c r="I19" s="5">
        <f t="shared" si="2"/>
        <v>0.346025625</v>
      </c>
      <c r="J19" s="5">
        <f t="shared" si="3"/>
        <v>0</v>
      </c>
      <c r="L19">
        <v>7.5</v>
      </c>
      <c r="M19" s="5">
        <f t="shared" si="4"/>
        <v>6.9554999999999998</v>
      </c>
      <c r="N19" s="5">
        <f t="shared" si="5"/>
        <v>6.6077249999999994</v>
      </c>
      <c r="O19" s="5">
        <f t="shared" si="6"/>
        <v>0.33038624999999999</v>
      </c>
      <c r="P19" s="5">
        <f t="shared" si="7"/>
        <v>0</v>
      </c>
      <c r="Q19">
        <f t="shared" si="8"/>
        <v>6</v>
      </c>
      <c r="R19">
        <f t="shared" si="9"/>
        <v>1.4999999999999996</v>
      </c>
    </row>
    <row r="20" spans="6:18" x14ac:dyDescent="0.25">
      <c r="F20">
        <v>8</v>
      </c>
      <c r="G20" s="5">
        <f t="shared" si="0"/>
        <v>7.7704000000000004</v>
      </c>
      <c r="H20" s="5">
        <f t="shared" si="1"/>
        <v>7.3818799999999998</v>
      </c>
      <c r="I20" s="5">
        <f t="shared" si="2"/>
        <v>0.36909400000000003</v>
      </c>
      <c r="J20" s="5">
        <f t="shared" si="3"/>
        <v>0</v>
      </c>
      <c r="L20">
        <v>8</v>
      </c>
      <c r="M20" s="5">
        <f t="shared" si="4"/>
        <v>7.4192</v>
      </c>
      <c r="N20" s="5">
        <f t="shared" si="5"/>
        <v>7.0482399999999998</v>
      </c>
      <c r="O20" s="5">
        <f t="shared" si="6"/>
        <v>0.352412</v>
      </c>
      <c r="P20" s="5">
        <f t="shared" si="7"/>
        <v>0</v>
      </c>
      <c r="Q20">
        <f t="shared" si="8"/>
        <v>6.4</v>
      </c>
      <c r="R20">
        <f t="shared" si="9"/>
        <v>1.5999999999999996</v>
      </c>
    </row>
    <row r="21" spans="6:18" x14ac:dyDescent="0.25">
      <c r="F21">
        <v>8.5</v>
      </c>
      <c r="G21" s="5">
        <f t="shared" si="0"/>
        <v>8.2560500000000001</v>
      </c>
      <c r="H21" s="5">
        <f t="shared" si="1"/>
        <v>7.8432474999999995</v>
      </c>
      <c r="I21" s="5">
        <f t="shared" si="2"/>
        <v>0.39216237500000001</v>
      </c>
      <c r="J21" s="5">
        <f t="shared" si="3"/>
        <v>0</v>
      </c>
      <c r="L21">
        <v>8.5</v>
      </c>
      <c r="M21" s="5">
        <f t="shared" si="4"/>
        <v>7.8829000000000002</v>
      </c>
      <c r="N21" s="5">
        <f t="shared" si="5"/>
        <v>7.4887550000000003</v>
      </c>
      <c r="O21" s="5">
        <f t="shared" si="6"/>
        <v>0.37443775000000001</v>
      </c>
      <c r="P21" s="5">
        <f t="shared" si="7"/>
        <v>0</v>
      </c>
      <c r="Q21">
        <f t="shared" si="8"/>
        <v>6.8000000000000007</v>
      </c>
      <c r="R21">
        <f t="shared" si="9"/>
        <v>1.6999999999999997</v>
      </c>
    </row>
    <row r="22" spans="6:18" x14ac:dyDescent="0.25">
      <c r="F22">
        <v>9</v>
      </c>
      <c r="G22" s="5">
        <f t="shared" si="0"/>
        <v>8.7416999999999998</v>
      </c>
      <c r="H22" s="5">
        <f t="shared" si="1"/>
        <v>8.3046150000000001</v>
      </c>
      <c r="I22" s="5">
        <f t="shared" si="2"/>
        <v>0.41523075000000004</v>
      </c>
      <c r="J22" s="5">
        <f t="shared" si="3"/>
        <v>0</v>
      </c>
      <c r="L22">
        <v>9</v>
      </c>
      <c r="M22" s="5">
        <f t="shared" si="4"/>
        <v>8.3466000000000005</v>
      </c>
      <c r="N22" s="5">
        <f t="shared" si="5"/>
        <v>7.9292699999999998</v>
      </c>
      <c r="O22" s="5">
        <f t="shared" si="6"/>
        <v>0.39646350000000002</v>
      </c>
      <c r="P22" s="5">
        <f t="shared" si="7"/>
        <v>0</v>
      </c>
      <c r="Q22">
        <f t="shared" si="8"/>
        <v>7.2</v>
      </c>
      <c r="R22">
        <f t="shared" si="9"/>
        <v>1.7999999999999996</v>
      </c>
    </row>
    <row r="23" spans="6:18" x14ac:dyDescent="0.25">
      <c r="F23">
        <v>9.5</v>
      </c>
      <c r="G23" s="5">
        <f t="shared" si="0"/>
        <v>9.2273500000000013</v>
      </c>
      <c r="H23" s="5">
        <f t="shared" si="1"/>
        <v>8.7659825000000016</v>
      </c>
      <c r="I23" s="5">
        <f t="shared" si="2"/>
        <v>0.43829912500000012</v>
      </c>
      <c r="J23" s="5">
        <f t="shared" si="3"/>
        <v>0</v>
      </c>
      <c r="L23">
        <v>9.5</v>
      </c>
      <c r="M23" s="5">
        <f t="shared" si="4"/>
        <v>8.8102999999999998</v>
      </c>
      <c r="N23" s="5">
        <f t="shared" si="5"/>
        <v>8.3697850000000003</v>
      </c>
      <c r="O23" s="5">
        <f t="shared" si="6"/>
        <v>0.41848925000000003</v>
      </c>
      <c r="P23" s="5">
        <f t="shared" si="7"/>
        <v>0</v>
      </c>
      <c r="Q23">
        <f t="shared" si="8"/>
        <v>7.6000000000000005</v>
      </c>
      <c r="R23">
        <f t="shared" si="9"/>
        <v>1.8999999999999995</v>
      </c>
    </row>
    <row r="24" spans="6:18" x14ac:dyDescent="0.25">
      <c r="F24" s="7">
        <v>10</v>
      </c>
      <c r="G24" s="8">
        <f t="shared" si="0"/>
        <v>9.713000000000001</v>
      </c>
      <c r="H24" s="8">
        <f t="shared" si="1"/>
        <v>9.2273500000000013</v>
      </c>
      <c r="I24" s="8">
        <f t="shared" si="2"/>
        <v>0.4613675000000001</v>
      </c>
      <c r="J24" s="8">
        <f t="shared" si="3"/>
        <v>0</v>
      </c>
      <c r="K24" s="7"/>
      <c r="L24" s="7">
        <v>10</v>
      </c>
      <c r="M24" s="8">
        <f t="shared" si="4"/>
        <v>9.2740000000000009</v>
      </c>
      <c r="N24" s="8">
        <f t="shared" si="5"/>
        <v>8.8102999999999998</v>
      </c>
      <c r="O24" s="8">
        <f t="shared" si="6"/>
        <v>0.44051499999999999</v>
      </c>
      <c r="P24" s="8">
        <f t="shared" si="7"/>
        <v>0</v>
      </c>
      <c r="Q24" s="7">
        <f t="shared" si="8"/>
        <v>8</v>
      </c>
      <c r="R24" s="7">
        <f t="shared" si="9"/>
        <v>1.9999999999999996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selection activeCell="B34" sqref="B34"/>
    </sheetView>
  </sheetViews>
  <sheetFormatPr defaultRowHeight="15" x14ac:dyDescent="0.25"/>
  <cols>
    <col min="1" max="1" width="11.42578125"/>
    <col min="2" max="2" width="20"/>
    <col min="3" max="3" width="8.5703125"/>
    <col min="4" max="4" width="11.28515625"/>
    <col min="5" max="5" width="8.5703125"/>
    <col min="6" max="6" width="10.42578125"/>
    <col min="7" max="7" width="11.7109375"/>
    <col min="8" max="8" width="12.42578125"/>
    <col min="10" max="10" width="12"/>
    <col min="11" max="11" width="12.140625"/>
    <col min="12" max="12" width="12"/>
    <col min="13" max="1024" width="8.5703125"/>
  </cols>
  <sheetData>
    <row r="1" spans="1:22" x14ac:dyDescent="0.25">
      <c r="A1" s="29" t="s">
        <v>128</v>
      </c>
      <c r="F1" s="29" t="s">
        <v>129</v>
      </c>
      <c r="G1" s="29"/>
      <c r="H1" s="29"/>
      <c r="J1" t="s">
        <v>45</v>
      </c>
      <c r="M1" t="s">
        <v>46</v>
      </c>
      <c r="P1" t="s">
        <v>47</v>
      </c>
    </row>
    <row r="2" spans="1:22" x14ac:dyDescent="0.25">
      <c r="E2" t="s">
        <v>100</v>
      </c>
      <c r="F2" s="6" t="s">
        <v>28</v>
      </c>
      <c r="G2" s="6" t="s">
        <v>130</v>
      </c>
      <c r="H2" s="6" t="s">
        <v>29</v>
      </c>
      <c r="I2" t="s">
        <v>323</v>
      </c>
      <c r="J2" t="s">
        <v>131</v>
      </c>
      <c r="K2" t="s">
        <v>132</v>
      </c>
      <c r="L2" t="s">
        <v>133</v>
      </c>
      <c r="M2" t="s">
        <v>134</v>
      </c>
      <c r="N2" t="s">
        <v>135</v>
      </c>
      <c r="O2" t="s">
        <v>136</v>
      </c>
      <c r="P2" t="s">
        <v>137</v>
      </c>
      <c r="Q2" t="s">
        <v>138</v>
      </c>
      <c r="R2" t="s">
        <v>139</v>
      </c>
      <c r="S2" t="s">
        <v>319</v>
      </c>
      <c r="T2" t="s">
        <v>320</v>
      </c>
      <c r="U2" t="s">
        <v>321</v>
      </c>
      <c r="V2" t="s">
        <v>322</v>
      </c>
    </row>
    <row r="3" spans="1:22" x14ac:dyDescent="0.25">
      <c r="A3" t="s">
        <v>121</v>
      </c>
      <c r="E3" s="48">
        <v>0</v>
      </c>
      <c r="F3" s="59">
        <f>$C$4*E3</f>
        <v>0</v>
      </c>
      <c r="G3" s="59">
        <f t="shared" ref="G3:G24" si="0">$C$5*E3</f>
        <v>0</v>
      </c>
      <c r="H3" s="59">
        <f t="shared" ref="H3:H24" si="1">$C$6*E3</f>
        <v>0</v>
      </c>
      <c r="I3" s="51">
        <f>SUM(F3:H3)</f>
        <v>0</v>
      </c>
      <c r="J3" s="59">
        <f>$B$20*F3</f>
        <v>0</v>
      </c>
      <c r="K3" s="59">
        <f>$B$21*G3</f>
        <v>0</v>
      </c>
      <c r="L3" s="59">
        <f>$B$22*H3</f>
        <v>0</v>
      </c>
      <c r="M3" s="59">
        <f>$C$20*F3</f>
        <v>0</v>
      </c>
      <c r="N3" s="59">
        <f>$C$21*G3</f>
        <v>0</v>
      </c>
      <c r="O3" s="59">
        <f>$C$22*H3</f>
        <v>0</v>
      </c>
      <c r="P3" s="59">
        <f>$D$20*F3</f>
        <v>0</v>
      </c>
      <c r="Q3" s="59">
        <f>$D$21*G3</f>
        <v>0</v>
      </c>
      <c r="R3" s="59">
        <f>$D$22*H3</f>
        <v>0</v>
      </c>
      <c r="S3" s="60">
        <f t="shared" ref="S3:S24" si="2">SUM(J3:L3)</f>
        <v>0</v>
      </c>
      <c r="T3" s="60">
        <f t="shared" ref="T3:T24" si="3">SUM(M3:O3)</f>
        <v>0</v>
      </c>
      <c r="U3" s="60">
        <f t="shared" ref="U3:U24" si="4">SUM(P3:R3)</f>
        <v>0</v>
      </c>
      <c r="V3" s="60">
        <f>SUM(S3:U3)</f>
        <v>0</v>
      </c>
    </row>
    <row r="4" spans="1:22" x14ac:dyDescent="0.25">
      <c r="B4" t="s">
        <v>140</v>
      </c>
      <c r="C4">
        <v>0.82589999999999997</v>
      </c>
      <c r="E4" s="48">
        <v>0</v>
      </c>
      <c r="F4" s="59">
        <f t="shared" ref="F4:F24" si="5">$C$4*E4</f>
        <v>0</v>
      </c>
      <c r="G4" s="59">
        <f t="shared" si="0"/>
        <v>0</v>
      </c>
      <c r="H4" s="59">
        <f t="shared" si="1"/>
        <v>0</v>
      </c>
      <c r="I4" s="51">
        <f t="shared" ref="I4:I48" si="6">SUM(F4:H4)</f>
        <v>0</v>
      </c>
      <c r="J4" s="59">
        <f t="shared" ref="J4:J24" si="7">$B$20*F4</f>
        <v>0</v>
      </c>
      <c r="K4" s="59">
        <f t="shared" ref="K4:K24" si="8">$B$21*G4</f>
        <v>0</v>
      </c>
      <c r="L4" s="59">
        <f t="shared" ref="L4:L24" si="9">$B$22*H4</f>
        <v>0</v>
      </c>
      <c r="M4" s="59">
        <f t="shared" ref="M4:M24" si="10">$C$20*F4</f>
        <v>0</v>
      </c>
      <c r="N4" s="59">
        <f t="shared" ref="N4:N24" si="11">$C$21*G4</f>
        <v>0</v>
      </c>
      <c r="O4" s="59">
        <f t="shared" ref="O4:O24" si="12">$C$22*H4</f>
        <v>0</v>
      </c>
      <c r="P4" s="59">
        <f t="shared" ref="P4:P24" si="13">$D$20*F4</f>
        <v>0</v>
      </c>
      <c r="Q4" s="59">
        <f t="shared" ref="Q4:Q24" si="14">$D$21*G4</f>
        <v>0</v>
      </c>
      <c r="R4" s="59">
        <f t="shared" ref="R4:R24" si="15">$D$22*H4</f>
        <v>0</v>
      </c>
      <c r="S4" s="60">
        <f t="shared" si="2"/>
        <v>0</v>
      </c>
      <c r="T4" s="60">
        <f t="shared" si="3"/>
        <v>0</v>
      </c>
      <c r="U4" s="60">
        <f t="shared" si="4"/>
        <v>0</v>
      </c>
      <c r="V4" s="60">
        <f t="shared" ref="V4:V24" si="16">SUM(S4:U4)</f>
        <v>0</v>
      </c>
    </row>
    <row r="5" spans="1:22" x14ac:dyDescent="0.25">
      <c r="B5" t="s">
        <v>141</v>
      </c>
      <c r="C5">
        <v>0.37269999999999998</v>
      </c>
      <c r="E5">
        <v>0</v>
      </c>
      <c r="F5" s="35">
        <f t="shared" si="5"/>
        <v>0</v>
      </c>
      <c r="G5" s="35">
        <f t="shared" si="0"/>
        <v>0</v>
      </c>
      <c r="H5" s="35">
        <f t="shared" si="1"/>
        <v>0</v>
      </c>
      <c r="I5">
        <f t="shared" si="6"/>
        <v>0</v>
      </c>
      <c r="J5" s="4">
        <f t="shared" si="7"/>
        <v>0</v>
      </c>
      <c r="K5" s="4">
        <f t="shared" si="8"/>
        <v>0</v>
      </c>
      <c r="L5" s="4">
        <f t="shared" si="9"/>
        <v>0</v>
      </c>
      <c r="M5" s="4">
        <f t="shared" si="10"/>
        <v>0</v>
      </c>
      <c r="N5" s="4">
        <f t="shared" si="11"/>
        <v>0</v>
      </c>
      <c r="O5" s="4">
        <f t="shared" si="12"/>
        <v>0</v>
      </c>
      <c r="P5" s="4">
        <f t="shared" si="13"/>
        <v>0</v>
      </c>
      <c r="Q5" s="4">
        <f t="shared" si="14"/>
        <v>0</v>
      </c>
      <c r="R5" s="4">
        <f t="shared" si="15"/>
        <v>0</v>
      </c>
      <c r="S5" s="4">
        <f t="shared" si="2"/>
        <v>0</v>
      </c>
      <c r="T5" s="4">
        <f t="shared" si="3"/>
        <v>0</v>
      </c>
      <c r="U5" s="4">
        <f t="shared" si="4"/>
        <v>0</v>
      </c>
      <c r="V5" s="4">
        <f t="shared" si="16"/>
        <v>0</v>
      </c>
    </row>
    <row r="6" spans="1:22" x14ac:dyDescent="0.25">
      <c r="B6" t="s">
        <v>142</v>
      </c>
      <c r="C6">
        <v>0.57250000000000001</v>
      </c>
      <c r="E6">
        <v>0</v>
      </c>
      <c r="F6" s="35">
        <f t="shared" si="5"/>
        <v>0</v>
      </c>
      <c r="G6" s="35">
        <f t="shared" si="0"/>
        <v>0</v>
      </c>
      <c r="H6" s="35">
        <f t="shared" si="1"/>
        <v>0</v>
      </c>
      <c r="I6">
        <f t="shared" si="6"/>
        <v>0</v>
      </c>
      <c r="J6" s="4">
        <f t="shared" si="7"/>
        <v>0</v>
      </c>
      <c r="K6" s="4">
        <f t="shared" si="8"/>
        <v>0</v>
      </c>
      <c r="L6" s="4">
        <f t="shared" si="9"/>
        <v>0</v>
      </c>
      <c r="M6" s="4">
        <f t="shared" si="10"/>
        <v>0</v>
      </c>
      <c r="N6" s="4">
        <f t="shared" si="11"/>
        <v>0</v>
      </c>
      <c r="O6" s="4">
        <f t="shared" si="12"/>
        <v>0</v>
      </c>
      <c r="P6" s="4">
        <f t="shared" si="13"/>
        <v>0</v>
      </c>
      <c r="Q6" s="4">
        <f t="shared" si="14"/>
        <v>0</v>
      </c>
      <c r="R6" s="4">
        <f t="shared" si="15"/>
        <v>0</v>
      </c>
      <c r="S6" s="4">
        <f t="shared" si="2"/>
        <v>0</v>
      </c>
      <c r="T6" s="4">
        <f t="shared" si="3"/>
        <v>0</v>
      </c>
      <c r="U6" s="4">
        <f t="shared" si="4"/>
        <v>0</v>
      </c>
      <c r="V6" s="4">
        <f t="shared" si="16"/>
        <v>0</v>
      </c>
    </row>
    <row r="7" spans="1:22" x14ac:dyDescent="0.25">
      <c r="E7">
        <v>0</v>
      </c>
      <c r="F7" s="35">
        <f t="shared" si="5"/>
        <v>0</v>
      </c>
      <c r="G7" s="35">
        <f t="shared" si="0"/>
        <v>0</v>
      </c>
      <c r="H7" s="35">
        <f t="shared" si="1"/>
        <v>0</v>
      </c>
      <c r="I7">
        <f t="shared" si="6"/>
        <v>0</v>
      </c>
      <c r="J7" s="4">
        <f t="shared" si="7"/>
        <v>0</v>
      </c>
      <c r="K7" s="4">
        <f t="shared" si="8"/>
        <v>0</v>
      </c>
      <c r="L7" s="4">
        <f t="shared" si="9"/>
        <v>0</v>
      </c>
      <c r="M7" s="4">
        <f t="shared" si="10"/>
        <v>0</v>
      </c>
      <c r="N7" s="4">
        <f t="shared" si="11"/>
        <v>0</v>
      </c>
      <c r="O7" s="4">
        <f t="shared" si="12"/>
        <v>0</v>
      </c>
      <c r="P7" s="4">
        <f t="shared" si="13"/>
        <v>0</v>
      </c>
      <c r="Q7" s="4">
        <f t="shared" si="14"/>
        <v>0</v>
      </c>
      <c r="R7" s="4">
        <f t="shared" si="15"/>
        <v>0</v>
      </c>
      <c r="S7" s="4">
        <f t="shared" si="2"/>
        <v>0</v>
      </c>
      <c r="T7" s="4">
        <f t="shared" si="3"/>
        <v>0</v>
      </c>
      <c r="U7" s="4">
        <f t="shared" si="4"/>
        <v>0</v>
      </c>
      <c r="V7" s="4">
        <f t="shared" si="16"/>
        <v>0</v>
      </c>
    </row>
    <row r="8" spans="1:22" x14ac:dyDescent="0.25">
      <c r="A8" t="s">
        <v>113</v>
      </c>
      <c r="B8" t="s">
        <v>143</v>
      </c>
      <c r="C8" t="s">
        <v>120</v>
      </c>
      <c r="E8">
        <v>0</v>
      </c>
      <c r="F8" s="35">
        <f t="shared" si="5"/>
        <v>0</v>
      </c>
      <c r="G8" s="35">
        <f t="shared" si="0"/>
        <v>0</v>
      </c>
      <c r="H8" s="35">
        <f t="shared" si="1"/>
        <v>0</v>
      </c>
      <c r="I8">
        <f t="shared" si="6"/>
        <v>0</v>
      </c>
      <c r="J8" s="4">
        <f t="shared" si="7"/>
        <v>0</v>
      </c>
      <c r="K8" s="4">
        <f t="shared" si="8"/>
        <v>0</v>
      </c>
      <c r="L8" s="4">
        <f t="shared" si="9"/>
        <v>0</v>
      </c>
      <c r="M8" s="4">
        <f t="shared" si="10"/>
        <v>0</v>
      </c>
      <c r="N8" s="4">
        <f t="shared" si="11"/>
        <v>0</v>
      </c>
      <c r="O8" s="4">
        <f t="shared" si="12"/>
        <v>0</v>
      </c>
      <c r="P8" s="4">
        <f t="shared" si="13"/>
        <v>0</v>
      </c>
      <c r="Q8" s="4">
        <f t="shared" si="14"/>
        <v>0</v>
      </c>
      <c r="R8" s="4">
        <f t="shared" si="15"/>
        <v>0</v>
      </c>
      <c r="S8" s="4">
        <f t="shared" si="2"/>
        <v>0</v>
      </c>
      <c r="T8" s="4">
        <f t="shared" si="3"/>
        <v>0</v>
      </c>
      <c r="U8" s="4">
        <f t="shared" si="4"/>
        <v>0</v>
      </c>
      <c r="V8" s="4">
        <f t="shared" si="16"/>
        <v>0</v>
      </c>
    </row>
    <row r="9" spans="1:22" x14ac:dyDescent="0.25">
      <c r="A9" t="s">
        <v>144</v>
      </c>
      <c r="B9" t="s">
        <v>145</v>
      </c>
      <c r="C9">
        <v>0.84689999999999999</v>
      </c>
      <c r="E9">
        <v>0</v>
      </c>
      <c r="F9" s="35">
        <f t="shared" si="5"/>
        <v>0</v>
      </c>
      <c r="G9" s="35">
        <f t="shared" si="0"/>
        <v>0</v>
      </c>
      <c r="H9" s="35">
        <f t="shared" si="1"/>
        <v>0</v>
      </c>
      <c r="I9">
        <f t="shared" si="6"/>
        <v>0</v>
      </c>
      <c r="J9" s="4">
        <f t="shared" si="7"/>
        <v>0</v>
      </c>
      <c r="K9" s="4">
        <f t="shared" si="8"/>
        <v>0</v>
      </c>
      <c r="L9" s="4">
        <f t="shared" si="9"/>
        <v>0</v>
      </c>
      <c r="M9" s="4">
        <f t="shared" si="10"/>
        <v>0</v>
      </c>
      <c r="N9" s="4">
        <f t="shared" si="11"/>
        <v>0</v>
      </c>
      <c r="O9" s="4">
        <f t="shared" si="12"/>
        <v>0</v>
      </c>
      <c r="P9" s="4">
        <f t="shared" si="13"/>
        <v>0</v>
      </c>
      <c r="Q9" s="4">
        <f t="shared" si="14"/>
        <v>0</v>
      </c>
      <c r="R9" s="4">
        <f t="shared" si="15"/>
        <v>0</v>
      </c>
      <c r="S9" s="4">
        <f t="shared" si="2"/>
        <v>0</v>
      </c>
      <c r="T9" s="4">
        <f t="shared" si="3"/>
        <v>0</v>
      </c>
      <c r="U9" s="4">
        <f t="shared" si="4"/>
        <v>0</v>
      </c>
      <c r="V9" s="4">
        <f t="shared" si="16"/>
        <v>0</v>
      </c>
    </row>
    <row r="10" spans="1:22" x14ac:dyDescent="0.25">
      <c r="A10" t="s">
        <v>146</v>
      </c>
      <c r="B10" t="s">
        <v>147</v>
      </c>
      <c r="C10">
        <v>0.84689999999999999</v>
      </c>
      <c r="E10">
        <v>0</v>
      </c>
      <c r="F10" s="35">
        <f t="shared" si="5"/>
        <v>0</v>
      </c>
      <c r="G10" s="35">
        <f t="shared" si="0"/>
        <v>0</v>
      </c>
      <c r="H10" s="35">
        <f t="shared" si="1"/>
        <v>0</v>
      </c>
      <c r="I10">
        <f t="shared" si="6"/>
        <v>0</v>
      </c>
      <c r="J10" s="4">
        <f t="shared" si="7"/>
        <v>0</v>
      </c>
      <c r="K10" s="4">
        <f t="shared" si="8"/>
        <v>0</v>
      </c>
      <c r="L10" s="4">
        <f t="shared" si="9"/>
        <v>0</v>
      </c>
      <c r="M10" s="4">
        <f t="shared" si="10"/>
        <v>0</v>
      </c>
      <c r="N10" s="4">
        <f t="shared" si="11"/>
        <v>0</v>
      </c>
      <c r="O10" s="4">
        <f t="shared" si="12"/>
        <v>0</v>
      </c>
      <c r="P10" s="4">
        <f t="shared" si="13"/>
        <v>0</v>
      </c>
      <c r="Q10" s="4">
        <f t="shared" si="14"/>
        <v>0</v>
      </c>
      <c r="R10" s="4">
        <f t="shared" si="15"/>
        <v>0</v>
      </c>
      <c r="S10" s="4">
        <f t="shared" si="2"/>
        <v>0</v>
      </c>
      <c r="T10" s="4">
        <f t="shared" si="3"/>
        <v>0</v>
      </c>
      <c r="U10" s="4">
        <f t="shared" si="4"/>
        <v>0</v>
      </c>
      <c r="V10" s="4">
        <f t="shared" si="16"/>
        <v>0</v>
      </c>
    </row>
    <row r="11" spans="1:22" x14ac:dyDescent="0.25">
      <c r="A11" t="s">
        <v>148</v>
      </c>
      <c r="B11" t="s">
        <v>149</v>
      </c>
      <c r="C11">
        <v>0.7127</v>
      </c>
      <c r="E11">
        <v>0</v>
      </c>
      <c r="F11" s="35">
        <f t="shared" si="5"/>
        <v>0</v>
      </c>
      <c r="G11" s="35">
        <f t="shared" si="0"/>
        <v>0</v>
      </c>
      <c r="H11" s="35">
        <f t="shared" si="1"/>
        <v>0</v>
      </c>
      <c r="I11">
        <f t="shared" si="6"/>
        <v>0</v>
      </c>
      <c r="J11" s="4">
        <f t="shared" si="7"/>
        <v>0</v>
      </c>
      <c r="K11" s="4">
        <f t="shared" si="8"/>
        <v>0</v>
      </c>
      <c r="L11" s="4">
        <f t="shared" si="9"/>
        <v>0</v>
      </c>
      <c r="M11" s="4">
        <f t="shared" si="10"/>
        <v>0</v>
      </c>
      <c r="N11" s="4">
        <f t="shared" si="11"/>
        <v>0</v>
      </c>
      <c r="O11" s="4">
        <f t="shared" si="12"/>
        <v>0</v>
      </c>
      <c r="P11" s="4">
        <f t="shared" si="13"/>
        <v>0</v>
      </c>
      <c r="Q11" s="4">
        <f t="shared" si="14"/>
        <v>0</v>
      </c>
      <c r="R11" s="4">
        <f t="shared" si="15"/>
        <v>0</v>
      </c>
      <c r="S11" s="4">
        <f t="shared" si="2"/>
        <v>0</v>
      </c>
      <c r="T11" s="4">
        <f t="shared" si="3"/>
        <v>0</v>
      </c>
      <c r="U11" s="4">
        <f t="shared" si="4"/>
        <v>0</v>
      </c>
      <c r="V11" s="4">
        <f t="shared" si="16"/>
        <v>0</v>
      </c>
    </row>
    <row r="12" spans="1:22" x14ac:dyDescent="0.25">
      <c r="E12">
        <v>0</v>
      </c>
      <c r="F12" s="35">
        <f t="shared" si="5"/>
        <v>0</v>
      </c>
      <c r="G12" s="35">
        <f t="shared" si="0"/>
        <v>0</v>
      </c>
      <c r="H12" s="35">
        <f t="shared" si="1"/>
        <v>0</v>
      </c>
      <c r="I12">
        <f t="shared" si="6"/>
        <v>0</v>
      </c>
      <c r="J12" s="4">
        <f t="shared" si="7"/>
        <v>0</v>
      </c>
      <c r="K12" s="4">
        <f t="shared" si="8"/>
        <v>0</v>
      </c>
      <c r="L12" s="4">
        <f t="shared" si="9"/>
        <v>0</v>
      </c>
      <c r="M12" s="4">
        <f t="shared" si="10"/>
        <v>0</v>
      </c>
      <c r="N12" s="4">
        <f t="shared" si="11"/>
        <v>0</v>
      </c>
      <c r="O12" s="4">
        <f t="shared" si="12"/>
        <v>0</v>
      </c>
      <c r="P12" s="4">
        <f t="shared" si="13"/>
        <v>0</v>
      </c>
      <c r="Q12" s="4">
        <f t="shared" si="14"/>
        <v>0</v>
      </c>
      <c r="R12" s="4">
        <f t="shared" si="15"/>
        <v>0</v>
      </c>
      <c r="S12" s="4">
        <f t="shared" si="2"/>
        <v>0</v>
      </c>
      <c r="T12" s="4">
        <f t="shared" si="3"/>
        <v>0</v>
      </c>
      <c r="U12" s="4">
        <f t="shared" si="4"/>
        <v>0</v>
      </c>
      <c r="V12" s="4">
        <f t="shared" si="16"/>
        <v>0</v>
      </c>
    </row>
    <row r="13" spans="1:22" x14ac:dyDescent="0.25">
      <c r="E13">
        <v>0</v>
      </c>
      <c r="F13" s="35">
        <f t="shared" si="5"/>
        <v>0</v>
      </c>
      <c r="G13" s="35">
        <f t="shared" si="0"/>
        <v>0</v>
      </c>
      <c r="H13" s="35">
        <f t="shared" si="1"/>
        <v>0</v>
      </c>
      <c r="I13">
        <f t="shared" si="6"/>
        <v>0</v>
      </c>
      <c r="J13" s="4">
        <f t="shared" si="7"/>
        <v>0</v>
      </c>
      <c r="K13" s="4">
        <f t="shared" si="8"/>
        <v>0</v>
      </c>
      <c r="L13" s="4">
        <f t="shared" si="9"/>
        <v>0</v>
      </c>
      <c r="M13" s="4">
        <f t="shared" si="10"/>
        <v>0</v>
      </c>
      <c r="N13" s="4">
        <f t="shared" si="11"/>
        <v>0</v>
      </c>
      <c r="O13" s="4">
        <f t="shared" si="12"/>
        <v>0</v>
      </c>
      <c r="P13" s="4">
        <f t="shared" si="13"/>
        <v>0</v>
      </c>
      <c r="Q13" s="4">
        <f t="shared" si="14"/>
        <v>0</v>
      </c>
      <c r="R13" s="4">
        <f t="shared" si="15"/>
        <v>0</v>
      </c>
      <c r="S13" s="4">
        <f t="shared" si="2"/>
        <v>0</v>
      </c>
      <c r="T13" s="4">
        <f t="shared" si="3"/>
        <v>0</v>
      </c>
      <c r="U13" s="4">
        <f t="shared" si="4"/>
        <v>0</v>
      </c>
      <c r="V13" s="4">
        <f t="shared" si="16"/>
        <v>0</v>
      </c>
    </row>
    <row r="14" spans="1:22" x14ac:dyDescent="0.25">
      <c r="A14" s="10" t="s">
        <v>89</v>
      </c>
      <c r="E14" s="51">
        <v>0</v>
      </c>
      <c r="F14" s="59">
        <f t="shared" si="5"/>
        <v>0</v>
      </c>
      <c r="G14" s="59">
        <f t="shared" si="0"/>
        <v>0</v>
      </c>
      <c r="H14" s="59">
        <f t="shared" si="1"/>
        <v>0</v>
      </c>
      <c r="I14" s="51">
        <f t="shared" si="6"/>
        <v>0</v>
      </c>
      <c r="J14" s="59">
        <f t="shared" si="7"/>
        <v>0</v>
      </c>
      <c r="K14" s="59">
        <f t="shared" si="8"/>
        <v>0</v>
      </c>
      <c r="L14" s="59">
        <f t="shared" si="9"/>
        <v>0</v>
      </c>
      <c r="M14" s="59">
        <f t="shared" si="10"/>
        <v>0</v>
      </c>
      <c r="N14" s="59">
        <f t="shared" si="11"/>
        <v>0</v>
      </c>
      <c r="O14" s="59">
        <f t="shared" si="12"/>
        <v>0</v>
      </c>
      <c r="P14" s="59">
        <f t="shared" si="13"/>
        <v>0</v>
      </c>
      <c r="Q14" s="59">
        <f t="shared" si="14"/>
        <v>0</v>
      </c>
      <c r="R14" s="59">
        <f t="shared" si="15"/>
        <v>0</v>
      </c>
      <c r="S14" s="60">
        <f t="shared" si="2"/>
        <v>0</v>
      </c>
      <c r="T14" s="60">
        <f t="shared" si="3"/>
        <v>0</v>
      </c>
      <c r="U14" s="60">
        <f t="shared" si="4"/>
        <v>0</v>
      </c>
      <c r="V14" s="60">
        <f t="shared" si="16"/>
        <v>0</v>
      </c>
    </row>
    <row r="15" spans="1:22" x14ac:dyDescent="0.25">
      <c r="A15" t="s">
        <v>144</v>
      </c>
      <c r="B15" t="s">
        <v>150</v>
      </c>
      <c r="E15">
        <v>0</v>
      </c>
      <c r="F15" s="35">
        <f t="shared" si="5"/>
        <v>0</v>
      </c>
      <c r="G15" s="35">
        <f t="shared" si="0"/>
        <v>0</v>
      </c>
      <c r="H15" s="35">
        <f t="shared" si="1"/>
        <v>0</v>
      </c>
      <c r="I15">
        <f t="shared" si="6"/>
        <v>0</v>
      </c>
      <c r="J15" s="4">
        <f t="shared" si="7"/>
        <v>0</v>
      </c>
      <c r="K15" s="4">
        <f t="shared" si="8"/>
        <v>0</v>
      </c>
      <c r="L15" s="4">
        <f t="shared" si="9"/>
        <v>0</v>
      </c>
      <c r="M15" s="4">
        <f t="shared" si="10"/>
        <v>0</v>
      </c>
      <c r="N15" s="4">
        <f t="shared" si="11"/>
        <v>0</v>
      </c>
      <c r="O15" s="4">
        <f t="shared" si="12"/>
        <v>0</v>
      </c>
      <c r="P15" s="4">
        <f t="shared" si="13"/>
        <v>0</v>
      </c>
      <c r="Q15" s="4">
        <f t="shared" si="14"/>
        <v>0</v>
      </c>
      <c r="R15" s="4">
        <f t="shared" si="15"/>
        <v>0</v>
      </c>
      <c r="S15" s="4">
        <f t="shared" si="2"/>
        <v>0</v>
      </c>
      <c r="T15" s="4">
        <f t="shared" si="3"/>
        <v>0</v>
      </c>
      <c r="U15" s="4">
        <f t="shared" si="4"/>
        <v>0</v>
      </c>
      <c r="V15" s="4">
        <f t="shared" si="16"/>
        <v>0</v>
      </c>
    </row>
    <row r="16" spans="1:22" x14ac:dyDescent="0.25">
      <c r="A16" t="s">
        <v>146</v>
      </c>
      <c r="B16" t="s">
        <v>151</v>
      </c>
      <c r="E16">
        <v>0</v>
      </c>
      <c r="F16" s="35">
        <f t="shared" si="5"/>
        <v>0</v>
      </c>
      <c r="G16" s="35">
        <f t="shared" si="0"/>
        <v>0</v>
      </c>
      <c r="H16" s="35">
        <f t="shared" si="1"/>
        <v>0</v>
      </c>
      <c r="I16">
        <f t="shared" si="6"/>
        <v>0</v>
      </c>
      <c r="J16" s="4">
        <f t="shared" si="7"/>
        <v>0</v>
      </c>
      <c r="K16" s="4">
        <f t="shared" si="8"/>
        <v>0</v>
      </c>
      <c r="L16" s="4">
        <f t="shared" si="9"/>
        <v>0</v>
      </c>
      <c r="M16" s="4">
        <f t="shared" si="10"/>
        <v>0</v>
      </c>
      <c r="N16" s="4">
        <f t="shared" si="11"/>
        <v>0</v>
      </c>
      <c r="O16" s="4">
        <f t="shared" si="12"/>
        <v>0</v>
      </c>
      <c r="P16" s="4">
        <f t="shared" si="13"/>
        <v>0</v>
      </c>
      <c r="Q16" s="4">
        <f t="shared" si="14"/>
        <v>0</v>
      </c>
      <c r="R16" s="4">
        <f t="shared" si="15"/>
        <v>0</v>
      </c>
      <c r="S16" s="4">
        <f t="shared" si="2"/>
        <v>0</v>
      </c>
      <c r="T16" s="4">
        <f t="shared" si="3"/>
        <v>0</v>
      </c>
      <c r="U16" s="4">
        <f t="shared" si="4"/>
        <v>0</v>
      </c>
      <c r="V16" s="4">
        <f t="shared" si="16"/>
        <v>0</v>
      </c>
    </row>
    <row r="17" spans="1:22" x14ac:dyDescent="0.25">
      <c r="A17" t="s">
        <v>148</v>
      </c>
      <c r="B17" t="s">
        <v>152</v>
      </c>
      <c r="E17">
        <v>0</v>
      </c>
      <c r="F17" s="35">
        <f t="shared" si="5"/>
        <v>0</v>
      </c>
      <c r="G17" s="35">
        <f t="shared" si="0"/>
        <v>0</v>
      </c>
      <c r="H17" s="35">
        <f t="shared" si="1"/>
        <v>0</v>
      </c>
      <c r="I17">
        <f t="shared" si="6"/>
        <v>0</v>
      </c>
      <c r="J17" s="4">
        <f t="shared" si="7"/>
        <v>0</v>
      </c>
      <c r="K17" s="4">
        <f t="shared" si="8"/>
        <v>0</v>
      </c>
      <c r="L17" s="4">
        <f t="shared" si="9"/>
        <v>0</v>
      </c>
      <c r="M17" s="4">
        <f t="shared" si="10"/>
        <v>0</v>
      </c>
      <c r="N17" s="4">
        <f t="shared" si="11"/>
        <v>0</v>
      </c>
      <c r="O17" s="4">
        <f t="shared" si="12"/>
        <v>0</v>
      </c>
      <c r="P17" s="4">
        <f t="shared" si="13"/>
        <v>0</v>
      </c>
      <c r="Q17" s="4">
        <f t="shared" si="14"/>
        <v>0</v>
      </c>
      <c r="R17" s="4">
        <f t="shared" si="15"/>
        <v>0</v>
      </c>
      <c r="S17" s="4">
        <f t="shared" si="2"/>
        <v>0</v>
      </c>
      <c r="T17" s="4">
        <f t="shared" si="3"/>
        <v>0</v>
      </c>
      <c r="U17" s="4">
        <f t="shared" si="4"/>
        <v>0</v>
      </c>
      <c r="V17" s="4">
        <f t="shared" si="16"/>
        <v>0</v>
      </c>
    </row>
    <row r="18" spans="1:22" x14ac:dyDescent="0.25">
      <c r="E18">
        <v>0</v>
      </c>
      <c r="F18" s="35">
        <f t="shared" si="5"/>
        <v>0</v>
      </c>
      <c r="G18" s="35">
        <f t="shared" si="0"/>
        <v>0</v>
      </c>
      <c r="H18" s="35">
        <f t="shared" si="1"/>
        <v>0</v>
      </c>
      <c r="I18">
        <f t="shared" si="6"/>
        <v>0</v>
      </c>
      <c r="J18" s="4">
        <f t="shared" si="7"/>
        <v>0</v>
      </c>
      <c r="K18" s="4">
        <f t="shared" si="8"/>
        <v>0</v>
      </c>
      <c r="L18" s="4">
        <f t="shared" si="9"/>
        <v>0</v>
      </c>
      <c r="M18" s="4">
        <f t="shared" si="10"/>
        <v>0</v>
      </c>
      <c r="N18" s="4">
        <f t="shared" si="11"/>
        <v>0</v>
      </c>
      <c r="O18" s="4">
        <f t="shared" si="12"/>
        <v>0</v>
      </c>
      <c r="P18" s="4">
        <f t="shared" si="13"/>
        <v>0</v>
      </c>
      <c r="Q18" s="4">
        <f t="shared" si="14"/>
        <v>0</v>
      </c>
      <c r="R18" s="4">
        <f t="shared" si="15"/>
        <v>0</v>
      </c>
      <c r="S18" s="4">
        <f t="shared" si="2"/>
        <v>0</v>
      </c>
      <c r="T18" s="4">
        <f t="shared" si="3"/>
        <v>0</v>
      </c>
      <c r="U18" s="4">
        <f t="shared" si="4"/>
        <v>0</v>
      </c>
      <c r="V18" s="4">
        <f t="shared" si="16"/>
        <v>0</v>
      </c>
    </row>
    <row r="19" spans="1:22" x14ac:dyDescent="0.25">
      <c r="A19" t="s">
        <v>153</v>
      </c>
      <c r="B19" s="2" t="s">
        <v>41</v>
      </c>
      <c r="C19" s="2" t="s">
        <v>154</v>
      </c>
      <c r="D19" s="2" t="s">
        <v>43</v>
      </c>
      <c r="E19">
        <v>0</v>
      </c>
      <c r="F19" s="35">
        <f t="shared" si="5"/>
        <v>0</v>
      </c>
      <c r="G19" s="35">
        <f t="shared" si="0"/>
        <v>0</v>
      </c>
      <c r="H19" s="35">
        <f t="shared" si="1"/>
        <v>0</v>
      </c>
      <c r="I19">
        <f t="shared" si="6"/>
        <v>0</v>
      </c>
      <c r="J19" s="4">
        <f t="shared" si="7"/>
        <v>0</v>
      </c>
      <c r="K19" s="4">
        <f t="shared" si="8"/>
        <v>0</v>
      </c>
      <c r="L19" s="4">
        <f t="shared" si="9"/>
        <v>0</v>
      </c>
      <c r="M19" s="4">
        <f t="shared" si="10"/>
        <v>0</v>
      </c>
      <c r="N19" s="4">
        <f t="shared" si="11"/>
        <v>0</v>
      </c>
      <c r="O19" s="4">
        <f t="shared" si="12"/>
        <v>0</v>
      </c>
      <c r="P19" s="4">
        <f t="shared" si="13"/>
        <v>0</v>
      </c>
      <c r="Q19" s="4">
        <f t="shared" si="14"/>
        <v>0</v>
      </c>
      <c r="R19" s="4">
        <f t="shared" si="15"/>
        <v>0</v>
      </c>
      <c r="S19" s="4">
        <f t="shared" si="2"/>
        <v>0</v>
      </c>
      <c r="T19" s="4">
        <f t="shared" si="3"/>
        <v>0</v>
      </c>
      <c r="U19" s="4">
        <f t="shared" si="4"/>
        <v>0</v>
      </c>
      <c r="V19" s="4">
        <f t="shared" si="16"/>
        <v>0</v>
      </c>
    </row>
    <row r="20" spans="1:22" x14ac:dyDescent="0.25">
      <c r="A20" t="s">
        <v>155</v>
      </c>
      <c r="B20" s="1">
        <v>0.95</v>
      </c>
      <c r="C20" s="1">
        <v>0.05</v>
      </c>
      <c r="D20" s="1">
        <v>0</v>
      </c>
      <c r="E20">
        <v>0</v>
      </c>
      <c r="F20" s="35">
        <f t="shared" si="5"/>
        <v>0</v>
      </c>
      <c r="G20" s="35">
        <f t="shared" si="0"/>
        <v>0</v>
      </c>
      <c r="H20" s="35">
        <f t="shared" si="1"/>
        <v>0</v>
      </c>
      <c r="I20">
        <f t="shared" si="6"/>
        <v>0</v>
      </c>
      <c r="J20" s="4">
        <f t="shared" si="7"/>
        <v>0</v>
      </c>
      <c r="K20" s="4">
        <f t="shared" si="8"/>
        <v>0</v>
      </c>
      <c r="L20" s="4">
        <f t="shared" si="9"/>
        <v>0</v>
      </c>
      <c r="M20" s="4">
        <f t="shared" si="10"/>
        <v>0</v>
      </c>
      <c r="N20" s="4">
        <f t="shared" si="11"/>
        <v>0</v>
      </c>
      <c r="O20" s="4">
        <f t="shared" si="12"/>
        <v>0</v>
      </c>
      <c r="P20" s="4">
        <f t="shared" si="13"/>
        <v>0</v>
      </c>
      <c r="Q20" s="4">
        <f t="shared" si="14"/>
        <v>0</v>
      </c>
      <c r="R20" s="4">
        <f t="shared" si="15"/>
        <v>0</v>
      </c>
      <c r="S20" s="4">
        <f t="shared" si="2"/>
        <v>0</v>
      </c>
      <c r="T20" s="4">
        <f t="shared" si="3"/>
        <v>0</v>
      </c>
      <c r="U20" s="4">
        <f t="shared" si="4"/>
        <v>0</v>
      </c>
      <c r="V20" s="4">
        <f t="shared" si="16"/>
        <v>0</v>
      </c>
    </row>
    <row r="21" spans="1:22" x14ac:dyDescent="0.25">
      <c r="A21" t="s">
        <v>156</v>
      </c>
      <c r="B21" s="1">
        <v>0.9</v>
      </c>
      <c r="C21" s="1">
        <v>0.1</v>
      </c>
      <c r="D21" s="1">
        <v>0</v>
      </c>
      <c r="E21">
        <v>0</v>
      </c>
      <c r="F21" s="35">
        <f t="shared" si="5"/>
        <v>0</v>
      </c>
      <c r="G21" s="35">
        <f t="shared" si="0"/>
        <v>0</v>
      </c>
      <c r="H21" s="35">
        <f t="shared" si="1"/>
        <v>0</v>
      </c>
      <c r="I21">
        <f t="shared" si="6"/>
        <v>0</v>
      </c>
      <c r="J21" s="4">
        <f t="shared" si="7"/>
        <v>0</v>
      </c>
      <c r="K21" s="4">
        <f t="shared" si="8"/>
        <v>0</v>
      </c>
      <c r="L21" s="4">
        <f t="shared" si="9"/>
        <v>0</v>
      </c>
      <c r="M21" s="4">
        <f t="shared" si="10"/>
        <v>0</v>
      </c>
      <c r="N21" s="4">
        <f t="shared" si="11"/>
        <v>0</v>
      </c>
      <c r="O21" s="4">
        <f t="shared" si="12"/>
        <v>0</v>
      </c>
      <c r="P21" s="4">
        <f t="shared" si="13"/>
        <v>0</v>
      </c>
      <c r="Q21" s="4">
        <f t="shared" si="14"/>
        <v>0</v>
      </c>
      <c r="R21" s="4">
        <f t="shared" si="15"/>
        <v>0</v>
      </c>
      <c r="S21" s="4">
        <f t="shared" si="2"/>
        <v>0</v>
      </c>
      <c r="T21" s="4">
        <f t="shared" si="3"/>
        <v>0</v>
      </c>
      <c r="U21" s="4">
        <f t="shared" si="4"/>
        <v>0</v>
      </c>
      <c r="V21" s="4">
        <f t="shared" si="16"/>
        <v>0</v>
      </c>
    </row>
    <row r="22" spans="1:22" x14ac:dyDescent="0.25">
      <c r="A22" t="s">
        <v>157</v>
      </c>
      <c r="B22" s="1">
        <v>0.85</v>
      </c>
      <c r="C22" s="1">
        <v>0.1</v>
      </c>
      <c r="D22" s="1">
        <v>0.05</v>
      </c>
      <c r="E22">
        <v>0</v>
      </c>
      <c r="F22" s="35">
        <f t="shared" si="5"/>
        <v>0</v>
      </c>
      <c r="G22" s="35">
        <f t="shared" si="0"/>
        <v>0</v>
      </c>
      <c r="H22" s="35">
        <f t="shared" si="1"/>
        <v>0</v>
      </c>
      <c r="I22">
        <f t="shared" si="6"/>
        <v>0</v>
      </c>
      <c r="J22" s="4">
        <f t="shared" si="7"/>
        <v>0</v>
      </c>
      <c r="K22" s="4">
        <f t="shared" si="8"/>
        <v>0</v>
      </c>
      <c r="L22" s="4">
        <f t="shared" si="9"/>
        <v>0</v>
      </c>
      <c r="M22" s="4">
        <f t="shared" si="10"/>
        <v>0</v>
      </c>
      <c r="N22" s="4">
        <f t="shared" si="11"/>
        <v>0</v>
      </c>
      <c r="O22" s="4">
        <f t="shared" si="12"/>
        <v>0</v>
      </c>
      <c r="P22" s="4">
        <f t="shared" si="13"/>
        <v>0</v>
      </c>
      <c r="Q22" s="4">
        <f t="shared" si="14"/>
        <v>0</v>
      </c>
      <c r="R22" s="4">
        <f t="shared" si="15"/>
        <v>0</v>
      </c>
      <c r="S22" s="4">
        <f t="shared" si="2"/>
        <v>0</v>
      </c>
      <c r="T22" s="4">
        <f t="shared" si="3"/>
        <v>0</v>
      </c>
      <c r="U22" s="4">
        <f t="shared" si="4"/>
        <v>0</v>
      </c>
      <c r="V22" s="4">
        <f t="shared" si="16"/>
        <v>0</v>
      </c>
    </row>
    <row r="23" spans="1:22" x14ac:dyDescent="0.25">
      <c r="E23">
        <v>0</v>
      </c>
      <c r="F23" s="35">
        <f t="shared" si="5"/>
        <v>0</v>
      </c>
      <c r="G23" s="35">
        <f t="shared" si="0"/>
        <v>0</v>
      </c>
      <c r="H23" s="35">
        <f t="shared" si="1"/>
        <v>0</v>
      </c>
      <c r="I23">
        <f t="shared" si="6"/>
        <v>0</v>
      </c>
      <c r="J23" s="4">
        <f t="shared" si="7"/>
        <v>0</v>
      </c>
      <c r="K23" s="4">
        <f t="shared" si="8"/>
        <v>0</v>
      </c>
      <c r="L23" s="4">
        <f t="shared" si="9"/>
        <v>0</v>
      </c>
      <c r="M23" s="4">
        <f t="shared" si="10"/>
        <v>0</v>
      </c>
      <c r="N23" s="4">
        <f t="shared" si="11"/>
        <v>0</v>
      </c>
      <c r="O23" s="4">
        <f t="shared" si="12"/>
        <v>0</v>
      </c>
      <c r="P23" s="4">
        <f t="shared" si="13"/>
        <v>0</v>
      </c>
      <c r="Q23" s="4">
        <f t="shared" si="14"/>
        <v>0</v>
      </c>
      <c r="R23" s="4">
        <f t="shared" si="15"/>
        <v>0</v>
      </c>
      <c r="S23" s="4">
        <f t="shared" si="2"/>
        <v>0</v>
      </c>
      <c r="T23" s="4">
        <f t="shared" si="3"/>
        <v>0</v>
      </c>
      <c r="U23" s="4">
        <f t="shared" si="4"/>
        <v>0</v>
      </c>
      <c r="V23" s="4">
        <f t="shared" si="16"/>
        <v>0</v>
      </c>
    </row>
    <row r="24" spans="1:22" x14ac:dyDescent="0.25">
      <c r="E24" s="51">
        <v>0</v>
      </c>
      <c r="F24" s="59">
        <f t="shared" si="5"/>
        <v>0</v>
      </c>
      <c r="G24" s="59">
        <f t="shared" si="0"/>
        <v>0</v>
      </c>
      <c r="H24" s="59">
        <f t="shared" si="1"/>
        <v>0</v>
      </c>
      <c r="I24" s="51">
        <f t="shared" si="6"/>
        <v>0</v>
      </c>
      <c r="J24" s="59">
        <f t="shared" si="7"/>
        <v>0</v>
      </c>
      <c r="K24" s="59">
        <f t="shared" si="8"/>
        <v>0</v>
      </c>
      <c r="L24" s="59">
        <f t="shared" si="9"/>
        <v>0</v>
      </c>
      <c r="M24" s="59">
        <f t="shared" si="10"/>
        <v>0</v>
      </c>
      <c r="N24" s="59">
        <f t="shared" si="11"/>
        <v>0</v>
      </c>
      <c r="O24" s="59">
        <f t="shared" si="12"/>
        <v>0</v>
      </c>
      <c r="P24" s="59">
        <f t="shared" si="13"/>
        <v>0</v>
      </c>
      <c r="Q24" s="59">
        <f t="shared" si="14"/>
        <v>0</v>
      </c>
      <c r="R24" s="59">
        <f t="shared" si="15"/>
        <v>0</v>
      </c>
      <c r="S24" s="60">
        <f t="shared" si="2"/>
        <v>0</v>
      </c>
      <c r="T24" s="60">
        <f t="shared" si="3"/>
        <v>0</v>
      </c>
      <c r="U24" s="60">
        <f t="shared" si="4"/>
        <v>0</v>
      </c>
      <c r="V24" s="60">
        <f t="shared" si="16"/>
        <v>0</v>
      </c>
    </row>
    <row r="25" spans="1:22" x14ac:dyDescent="0.25">
      <c r="F25" s="29" t="s">
        <v>158</v>
      </c>
      <c r="J25" t="s">
        <v>45</v>
      </c>
      <c r="M25" t="s">
        <v>46</v>
      </c>
      <c r="P25" t="s">
        <v>47</v>
      </c>
      <c r="S25" s="4"/>
      <c r="T25" s="4"/>
      <c r="U25" s="4"/>
      <c r="V25" s="4"/>
    </row>
    <row r="26" spans="1:22" x14ac:dyDescent="0.25">
      <c r="E26" t="s">
        <v>100</v>
      </c>
      <c r="F26" s="6" t="s">
        <v>28</v>
      </c>
      <c r="G26" s="6" t="s">
        <v>130</v>
      </c>
      <c r="H26" s="6" t="s">
        <v>29</v>
      </c>
      <c r="J26" t="s">
        <v>131</v>
      </c>
      <c r="K26" t="s">
        <v>132</v>
      </c>
      <c r="L26" t="s">
        <v>133</v>
      </c>
      <c r="M26" t="s">
        <v>134</v>
      </c>
      <c r="N26" t="s">
        <v>135</v>
      </c>
      <c r="O26" t="s">
        <v>136</v>
      </c>
      <c r="P26" t="s">
        <v>137</v>
      </c>
      <c r="Q26" t="s">
        <v>138</v>
      </c>
      <c r="R26" t="s">
        <v>139</v>
      </c>
      <c r="S26" t="s">
        <v>319</v>
      </c>
      <c r="T26" t="s">
        <v>320</v>
      </c>
      <c r="U26" t="s">
        <v>321</v>
      </c>
      <c r="V26" t="s">
        <v>322</v>
      </c>
    </row>
    <row r="27" spans="1:22" x14ac:dyDescent="0.25">
      <c r="E27" s="48">
        <v>0</v>
      </c>
      <c r="F27" s="61">
        <f>$C$9*E27</f>
        <v>0</v>
      </c>
      <c r="G27" s="61">
        <f>$C$10*E27</f>
        <v>0</v>
      </c>
      <c r="H27" s="61">
        <f>$C$11*E27</f>
        <v>0</v>
      </c>
      <c r="I27" s="51">
        <f t="shared" si="6"/>
        <v>0</v>
      </c>
      <c r="J27" s="61">
        <f>$B$20*F27</f>
        <v>0</v>
      </c>
      <c r="K27" s="61">
        <f>$B$21*G27</f>
        <v>0</v>
      </c>
      <c r="L27" s="61">
        <f>$B$22*H27</f>
        <v>0</v>
      </c>
      <c r="M27" s="61">
        <f>$C$20*F27</f>
        <v>0</v>
      </c>
      <c r="N27" s="61">
        <f>$C$21*G27</f>
        <v>0</v>
      </c>
      <c r="O27" s="61">
        <f>$C$22*H27</f>
        <v>0</v>
      </c>
      <c r="P27" s="61">
        <f t="shared" ref="P27:P48" si="17">$D$20*F27</f>
        <v>0</v>
      </c>
      <c r="Q27" s="61">
        <f t="shared" ref="Q27:Q48" si="18">$D$21*G27</f>
        <v>0</v>
      </c>
      <c r="R27" s="61">
        <f t="shared" ref="R27:R48" si="19">$D$22*H27</f>
        <v>0</v>
      </c>
      <c r="S27" s="60">
        <f t="shared" ref="S27:S48" si="20">SUM(J27:L27)</f>
        <v>0</v>
      </c>
      <c r="T27" s="60">
        <f t="shared" ref="T27:T48" si="21">SUM(M27:O27)</f>
        <v>0</v>
      </c>
      <c r="U27" s="60">
        <f t="shared" ref="U27:U48" si="22">SUM(P27:R27)</f>
        <v>0</v>
      </c>
      <c r="V27" s="60">
        <f t="shared" ref="V27:V48" si="23">SUM(S27:U27)</f>
        <v>0</v>
      </c>
    </row>
    <row r="28" spans="1:22" x14ac:dyDescent="0.25">
      <c r="E28" s="48">
        <v>0</v>
      </c>
      <c r="F28" s="61">
        <f t="shared" ref="F28:F48" si="24">$C$9*E28</f>
        <v>0</v>
      </c>
      <c r="G28" s="61">
        <f t="shared" ref="G28:G48" si="25">$C$10*E28</f>
        <v>0</v>
      </c>
      <c r="H28" s="61">
        <f t="shared" ref="H28:H48" si="26">$C$11*E28</f>
        <v>0</v>
      </c>
      <c r="I28" s="51">
        <f t="shared" si="6"/>
        <v>0</v>
      </c>
      <c r="J28" s="61">
        <f t="shared" ref="J28:J48" si="27">$B$20*F28</f>
        <v>0</v>
      </c>
      <c r="K28" s="61">
        <f t="shared" ref="K28:K48" si="28">$B$21*G28</f>
        <v>0</v>
      </c>
      <c r="L28" s="61">
        <f t="shared" ref="L28:L48" si="29">$B$22*H28</f>
        <v>0</v>
      </c>
      <c r="M28" s="61">
        <f t="shared" ref="M28:M48" si="30">$C$20*F28</f>
        <v>0</v>
      </c>
      <c r="N28" s="61">
        <f t="shared" ref="N28:N48" si="31">$C$21*G28</f>
        <v>0</v>
      </c>
      <c r="O28" s="61">
        <f t="shared" ref="O28:O48" si="32">$C$22*H28</f>
        <v>0</v>
      </c>
      <c r="P28" s="61">
        <f t="shared" si="17"/>
        <v>0</v>
      </c>
      <c r="Q28" s="61">
        <f t="shared" si="18"/>
        <v>0</v>
      </c>
      <c r="R28" s="61">
        <f t="shared" si="19"/>
        <v>0</v>
      </c>
      <c r="S28" s="60">
        <f t="shared" si="20"/>
        <v>0</v>
      </c>
      <c r="T28" s="60">
        <f t="shared" si="21"/>
        <v>0</v>
      </c>
      <c r="U28" s="60">
        <f t="shared" si="22"/>
        <v>0</v>
      </c>
      <c r="V28" s="60">
        <f t="shared" si="23"/>
        <v>0</v>
      </c>
    </row>
    <row r="29" spans="1:22" x14ac:dyDescent="0.25">
      <c r="E29">
        <v>0</v>
      </c>
      <c r="F29" s="36">
        <f t="shared" si="24"/>
        <v>0</v>
      </c>
      <c r="G29" s="36">
        <f t="shared" si="25"/>
        <v>0</v>
      </c>
      <c r="H29" s="36">
        <f t="shared" si="26"/>
        <v>0</v>
      </c>
      <c r="I29">
        <f t="shared" si="6"/>
        <v>0</v>
      </c>
      <c r="J29" s="32">
        <f t="shared" si="27"/>
        <v>0</v>
      </c>
      <c r="K29" s="32">
        <f t="shared" si="28"/>
        <v>0</v>
      </c>
      <c r="L29" s="32">
        <f t="shared" si="29"/>
        <v>0</v>
      </c>
      <c r="M29" s="32">
        <f t="shared" si="30"/>
        <v>0</v>
      </c>
      <c r="N29" s="32">
        <f t="shared" si="31"/>
        <v>0</v>
      </c>
      <c r="O29" s="32">
        <f t="shared" si="32"/>
        <v>0</v>
      </c>
      <c r="P29" s="32">
        <f t="shared" si="17"/>
        <v>0</v>
      </c>
      <c r="Q29" s="32">
        <f t="shared" si="18"/>
        <v>0</v>
      </c>
      <c r="R29" s="32">
        <f t="shared" si="19"/>
        <v>0</v>
      </c>
      <c r="S29" s="4">
        <f t="shared" si="20"/>
        <v>0</v>
      </c>
      <c r="T29" s="4">
        <f t="shared" si="21"/>
        <v>0</v>
      </c>
      <c r="U29" s="4">
        <f t="shared" si="22"/>
        <v>0</v>
      </c>
      <c r="V29" s="4">
        <f t="shared" si="23"/>
        <v>0</v>
      </c>
    </row>
    <row r="30" spans="1:22" x14ac:dyDescent="0.25">
      <c r="E30">
        <v>0</v>
      </c>
      <c r="F30" s="36">
        <f t="shared" si="24"/>
        <v>0</v>
      </c>
      <c r="G30" s="36">
        <f t="shared" si="25"/>
        <v>0</v>
      </c>
      <c r="H30" s="36">
        <f t="shared" si="26"/>
        <v>0</v>
      </c>
      <c r="I30">
        <f t="shared" si="6"/>
        <v>0</v>
      </c>
      <c r="J30" s="32">
        <f t="shared" si="27"/>
        <v>0</v>
      </c>
      <c r="K30" s="32">
        <f t="shared" si="28"/>
        <v>0</v>
      </c>
      <c r="L30" s="32">
        <f t="shared" si="29"/>
        <v>0</v>
      </c>
      <c r="M30" s="32">
        <f t="shared" si="30"/>
        <v>0</v>
      </c>
      <c r="N30" s="32">
        <f t="shared" si="31"/>
        <v>0</v>
      </c>
      <c r="O30" s="32">
        <f t="shared" si="32"/>
        <v>0</v>
      </c>
      <c r="P30" s="32">
        <f t="shared" si="17"/>
        <v>0</v>
      </c>
      <c r="Q30" s="32">
        <f t="shared" si="18"/>
        <v>0</v>
      </c>
      <c r="R30" s="32">
        <f t="shared" si="19"/>
        <v>0</v>
      </c>
      <c r="S30" s="4">
        <f t="shared" si="20"/>
        <v>0</v>
      </c>
      <c r="T30" s="4">
        <f t="shared" si="21"/>
        <v>0</v>
      </c>
      <c r="U30" s="4">
        <f t="shared" si="22"/>
        <v>0</v>
      </c>
      <c r="V30" s="4">
        <f t="shared" si="23"/>
        <v>0</v>
      </c>
    </row>
    <row r="31" spans="1:22" x14ac:dyDescent="0.25">
      <c r="E31">
        <v>0</v>
      </c>
      <c r="F31" s="36">
        <f t="shared" si="24"/>
        <v>0</v>
      </c>
      <c r="G31" s="36">
        <f t="shared" si="25"/>
        <v>0</v>
      </c>
      <c r="H31" s="36">
        <f t="shared" si="26"/>
        <v>0</v>
      </c>
      <c r="I31">
        <f t="shared" si="6"/>
        <v>0</v>
      </c>
      <c r="J31" s="32">
        <f t="shared" si="27"/>
        <v>0</v>
      </c>
      <c r="K31" s="32">
        <f t="shared" si="28"/>
        <v>0</v>
      </c>
      <c r="L31" s="32">
        <f t="shared" si="29"/>
        <v>0</v>
      </c>
      <c r="M31" s="32">
        <f t="shared" si="30"/>
        <v>0</v>
      </c>
      <c r="N31" s="32">
        <f t="shared" si="31"/>
        <v>0</v>
      </c>
      <c r="O31" s="32">
        <f t="shared" si="32"/>
        <v>0</v>
      </c>
      <c r="P31" s="32">
        <f t="shared" si="17"/>
        <v>0</v>
      </c>
      <c r="Q31" s="32">
        <f t="shared" si="18"/>
        <v>0</v>
      </c>
      <c r="R31" s="32">
        <f t="shared" si="19"/>
        <v>0</v>
      </c>
      <c r="S31" s="4">
        <f t="shared" si="20"/>
        <v>0</v>
      </c>
      <c r="T31" s="4">
        <f t="shared" si="21"/>
        <v>0</v>
      </c>
      <c r="U31" s="4">
        <f t="shared" si="22"/>
        <v>0</v>
      </c>
      <c r="V31" s="4">
        <f t="shared" si="23"/>
        <v>0</v>
      </c>
    </row>
    <row r="32" spans="1:22" x14ac:dyDescent="0.25">
      <c r="E32">
        <v>0</v>
      </c>
      <c r="F32" s="36">
        <f t="shared" si="24"/>
        <v>0</v>
      </c>
      <c r="G32" s="36">
        <f t="shared" si="25"/>
        <v>0</v>
      </c>
      <c r="H32" s="36">
        <f t="shared" si="26"/>
        <v>0</v>
      </c>
      <c r="I32">
        <f t="shared" si="6"/>
        <v>0</v>
      </c>
      <c r="J32" s="32">
        <f t="shared" si="27"/>
        <v>0</v>
      </c>
      <c r="K32" s="32">
        <f t="shared" si="28"/>
        <v>0</v>
      </c>
      <c r="L32" s="32">
        <f t="shared" si="29"/>
        <v>0</v>
      </c>
      <c r="M32" s="32">
        <f t="shared" si="30"/>
        <v>0</v>
      </c>
      <c r="N32" s="32">
        <f t="shared" si="31"/>
        <v>0</v>
      </c>
      <c r="O32" s="32">
        <f t="shared" si="32"/>
        <v>0</v>
      </c>
      <c r="P32" s="32">
        <f t="shared" si="17"/>
        <v>0</v>
      </c>
      <c r="Q32" s="32">
        <f t="shared" si="18"/>
        <v>0</v>
      </c>
      <c r="R32" s="32">
        <f t="shared" si="19"/>
        <v>0</v>
      </c>
      <c r="S32" s="4">
        <f t="shared" si="20"/>
        <v>0</v>
      </c>
      <c r="T32" s="4">
        <f t="shared" si="21"/>
        <v>0</v>
      </c>
      <c r="U32" s="4">
        <f t="shared" si="22"/>
        <v>0</v>
      </c>
      <c r="V32" s="4">
        <f t="shared" si="23"/>
        <v>0</v>
      </c>
    </row>
    <row r="33" spans="5:22" x14ac:dyDescent="0.25">
      <c r="E33">
        <v>0</v>
      </c>
      <c r="F33" s="36">
        <f t="shared" si="24"/>
        <v>0</v>
      </c>
      <c r="G33" s="36">
        <f t="shared" si="25"/>
        <v>0</v>
      </c>
      <c r="H33" s="36">
        <f t="shared" si="26"/>
        <v>0</v>
      </c>
      <c r="I33">
        <f t="shared" si="6"/>
        <v>0</v>
      </c>
      <c r="J33" s="32">
        <f t="shared" si="27"/>
        <v>0</v>
      </c>
      <c r="K33" s="32">
        <f t="shared" si="28"/>
        <v>0</v>
      </c>
      <c r="L33" s="32">
        <f t="shared" si="29"/>
        <v>0</v>
      </c>
      <c r="M33" s="32">
        <f t="shared" si="30"/>
        <v>0</v>
      </c>
      <c r="N33" s="32">
        <f t="shared" si="31"/>
        <v>0</v>
      </c>
      <c r="O33" s="32">
        <f t="shared" si="32"/>
        <v>0</v>
      </c>
      <c r="P33" s="32">
        <f t="shared" si="17"/>
        <v>0</v>
      </c>
      <c r="Q33" s="32">
        <f t="shared" si="18"/>
        <v>0</v>
      </c>
      <c r="R33" s="32">
        <f t="shared" si="19"/>
        <v>0</v>
      </c>
      <c r="S33" s="4">
        <f t="shared" si="20"/>
        <v>0</v>
      </c>
      <c r="T33" s="4">
        <f t="shared" si="21"/>
        <v>0</v>
      </c>
      <c r="U33" s="4">
        <f t="shared" si="22"/>
        <v>0</v>
      </c>
      <c r="V33" s="4">
        <f t="shared" si="23"/>
        <v>0</v>
      </c>
    </row>
    <row r="34" spans="5:22" x14ac:dyDescent="0.25">
      <c r="E34">
        <v>0</v>
      </c>
      <c r="F34" s="36">
        <f t="shared" si="24"/>
        <v>0</v>
      </c>
      <c r="G34" s="36">
        <f t="shared" si="25"/>
        <v>0</v>
      </c>
      <c r="H34" s="36">
        <f t="shared" si="26"/>
        <v>0</v>
      </c>
      <c r="I34">
        <f t="shared" si="6"/>
        <v>0</v>
      </c>
      <c r="J34" s="32">
        <f t="shared" si="27"/>
        <v>0</v>
      </c>
      <c r="K34" s="32">
        <f t="shared" si="28"/>
        <v>0</v>
      </c>
      <c r="L34" s="32">
        <f t="shared" si="29"/>
        <v>0</v>
      </c>
      <c r="M34" s="32">
        <f t="shared" si="30"/>
        <v>0</v>
      </c>
      <c r="N34" s="32">
        <f t="shared" si="31"/>
        <v>0</v>
      </c>
      <c r="O34" s="32">
        <f t="shared" si="32"/>
        <v>0</v>
      </c>
      <c r="P34" s="32">
        <f t="shared" si="17"/>
        <v>0</v>
      </c>
      <c r="Q34" s="32">
        <f t="shared" si="18"/>
        <v>0</v>
      </c>
      <c r="R34" s="32">
        <f t="shared" si="19"/>
        <v>0</v>
      </c>
      <c r="S34" s="4">
        <f t="shared" si="20"/>
        <v>0</v>
      </c>
      <c r="T34" s="4">
        <f t="shared" si="21"/>
        <v>0</v>
      </c>
      <c r="U34" s="4">
        <f t="shared" si="22"/>
        <v>0</v>
      </c>
      <c r="V34" s="4">
        <f t="shared" si="23"/>
        <v>0</v>
      </c>
    </row>
    <row r="35" spans="5:22" x14ac:dyDescent="0.25">
      <c r="E35">
        <v>0</v>
      </c>
      <c r="F35" s="36">
        <f t="shared" si="24"/>
        <v>0</v>
      </c>
      <c r="G35" s="36">
        <f t="shared" si="25"/>
        <v>0</v>
      </c>
      <c r="H35" s="36">
        <f t="shared" si="26"/>
        <v>0</v>
      </c>
      <c r="I35">
        <f t="shared" si="6"/>
        <v>0</v>
      </c>
      <c r="J35" s="32">
        <f t="shared" si="27"/>
        <v>0</v>
      </c>
      <c r="K35" s="32">
        <f t="shared" si="28"/>
        <v>0</v>
      </c>
      <c r="L35" s="32">
        <f t="shared" si="29"/>
        <v>0</v>
      </c>
      <c r="M35" s="32">
        <f t="shared" si="30"/>
        <v>0</v>
      </c>
      <c r="N35" s="32">
        <f t="shared" si="31"/>
        <v>0</v>
      </c>
      <c r="O35" s="32">
        <f t="shared" si="32"/>
        <v>0</v>
      </c>
      <c r="P35" s="32">
        <f t="shared" si="17"/>
        <v>0</v>
      </c>
      <c r="Q35" s="32">
        <f t="shared" si="18"/>
        <v>0</v>
      </c>
      <c r="R35" s="32">
        <f t="shared" si="19"/>
        <v>0</v>
      </c>
      <c r="S35" s="4">
        <f t="shared" si="20"/>
        <v>0</v>
      </c>
      <c r="T35" s="4">
        <f t="shared" si="21"/>
        <v>0</v>
      </c>
      <c r="U35" s="4">
        <f t="shared" si="22"/>
        <v>0</v>
      </c>
      <c r="V35" s="4">
        <f t="shared" si="23"/>
        <v>0</v>
      </c>
    </row>
    <row r="36" spans="5:22" x14ac:dyDescent="0.25">
      <c r="E36">
        <v>0</v>
      </c>
      <c r="F36" s="36">
        <f t="shared" si="24"/>
        <v>0</v>
      </c>
      <c r="G36" s="36">
        <f t="shared" si="25"/>
        <v>0</v>
      </c>
      <c r="H36" s="36">
        <f t="shared" si="26"/>
        <v>0</v>
      </c>
      <c r="I36">
        <f t="shared" si="6"/>
        <v>0</v>
      </c>
      <c r="J36" s="32">
        <f t="shared" si="27"/>
        <v>0</v>
      </c>
      <c r="K36" s="32">
        <f t="shared" si="28"/>
        <v>0</v>
      </c>
      <c r="L36" s="32">
        <f t="shared" si="29"/>
        <v>0</v>
      </c>
      <c r="M36" s="32">
        <f t="shared" si="30"/>
        <v>0</v>
      </c>
      <c r="N36" s="32">
        <f t="shared" si="31"/>
        <v>0</v>
      </c>
      <c r="O36" s="32">
        <f t="shared" si="32"/>
        <v>0</v>
      </c>
      <c r="P36" s="32">
        <f t="shared" si="17"/>
        <v>0</v>
      </c>
      <c r="Q36" s="32">
        <f t="shared" si="18"/>
        <v>0</v>
      </c>
      <c r="R36" s="32">
        <f t="shared" si="19"/>
        <v>0</v>
      </c>
      <c r="S36" s="4">
        <f t="shared" si="20"/>
        <v>0</v>
      </c>
      <c r="T36" s="4">
        <f t="shared" si="21"/>
        <v>0</v>
      </c>
      <c r="U36" s="4">
        <f t="shared" si="22"/>
        <v>0</v>
      </c>
      <c r="V36" s="4">
        <f t="shared" si="23"/>
        <v>0</v>
      </c>
    </row>
    <row r="37" spans="5:22" x14ac:dyDescent="0.25">
      <c r="E37">
        <v>0</v>
      </c>
      <c r="F37" s="36">
        <f t="shared" si="24"/>
        <v>0</v>
      </c>
      <c r="G37" s="36">
        <f t="shared" si="25"/>
        <v>0</v>
      </c>
      <c r="H37" s="36">
        <f t="shared" si="26"/>
        <v>0</v>
      </c>
      <c r="I37">
        <f t="shared" si="6"/>
        <v>0</v>
      </c>
      <c r="J37" s="32">
        <f t="shared" si="27"/>
        <v>0</v>
      </c>
      <c r="K37" s="32">
        <f t="shared" si="28"/>
        <v>0</v>
      </c>
      <c r="L37" s="32">
        <f t="shared" si="29"/>
        <v>0</v>
      </c>
      <c r="M37" s="32">
        <f t="shared" si="30"/>
        <v>0</v>
      </c>
      <c r="N37" s="32">
        <f t="shared" si="31"/>
        <v>0</v>
      </c>
      <c r="O37" s="32">
        <f t="shared" si="32"/>
        <v>0</v>
      </c>
      <c r="P37" s="32">
        <f t="shared" si="17"/>
        <v>0</v>
      </c>
      <c r="Q37" s="32">
        <f t="shared" si="18"/>
        <v>0</v>
      </c>
      <c r="R37" s="32">
        <f t="shared" si="19"/>
        <v>0</v>
      </c>
      <c r="S37" s="4">
        <f t="shared" si="20"/>
        <v>0</v>
      </c>
      <c r="T37" s="4">
        <f t="shared" si="21"/>
        <v>0</v>
      </c>
      <c r="U37" s="4">
        <f t="shared" si="22"/>
        <v>0</v>
      </c>
      <c r="V37" s="4">
        <f t="shared" si="23"/>
        <v>0</v>
      </c>
    </row>
    <row r="38" spans="5:22" x14ac:dyDescent="0.25">
      <c r="E38" s="51">
        <v>0</v>
      </c>
      <c r="F38" s="61">
        <f t="shared" si="24"/>
        <v>0</v>
      </c>
      <c r="G38" s="61">
        <f t="shared" si="25"/>
        <v>0</v>
      </c>
      <c r="H38" s="61">
        <f t="shared" si="26"/>
        <v>0</v>
      </c>
      <c r="I38" s="51">
        <f t="shared" si="6"/>
        <v>0</v>
      </c>
      <c r="J38" s="61">
        <f t="shared" si="27"/>
        <v>0</v>
      </c>
      <c r="K38" s="61">
        <f t="shared" si="28"/>
        <v>0</v>
      </c>
      <c r="L38" s="61">
        <f t="shared" si="29"/>
        <v>0</v>
      </c>
      <c r="M38" s="61">
        <f t="shared" si="30"/>
        <v>0</v>
      </c>
      <c r="N38" s="61">
        <f t="shared" si="31"/>
        <v>0</v>
      </c>
      <c r="O38" s="61">
        <f t="shared" si="32"/>
        <v>0</v>
      </c>
      <c r="P38" s="61">
        <f t="shared" si="17"/>
        <v>0</v>
      </c>
      <c r="Q38" s="61">
        <f t="shared" si="18"/>
        <v>0</v>
      </c>
      <c r="R38" s="61">
        <f t="shared" si="19"/>
        <v>0</v>
      </c>
      <c r="S38" s="60">
        <f t="shared" si="20"/>
        <v>0</v>
      </c>
      <c r="T38" s="60">
        <f t="shared" si="21"/>
        <v>0</v>
      </c>
      <c r="U38" s="60">
        <f t="shared" si="22"/>
        <v>0</v>
      </c>
      <c r="V38" s="60">
        <f t="shared" si="23"/>
        <v>0</v>
      </c>
    </row>
    <row r="39" spans="5:22" x14ac:dyDescent="0.25">
      <c r="E39">
        <v>0</v>
      </c>
      <c r="F39" s="36">
        <f t="shared" si="24"/>
        <v>0</v>
      </c>
      <c r="G39" s="36">
        <f t="shared" si="25"/>
        <v>0</v>
      </c>
      <c r="H39" s="36">
        <f t="shared" si="26"/>
        <v>0</v>
      </c>
      <c r="I39">
        <f t="shared" si="6"/>
        <v>0</v>
      </c>
      <c r="J39" s="32">
        <f t="shared" si="27"/>
        <v>0</v>
      </c>
      <c r="K39" s="32">
        <f t="shared" si="28"/>
        <v>0</v>
      </c>
      <c r="L39" s="32">
        <f t="shared" si="29"/>
        <v>0</v>
      </c>
      <c r="M39" s="32">
        <f t="shared" si="30"/>
        <v>0</v>
      </c>
      <c r="N39" s="32">
        <f t="shared" si="31"/>
        <v>0</v>
      </c>
      <c r="O39" s="32">
        <f t="shared" si="32"/>
        <v>0</v>
      </c>
      <c r="P39" s="32">
        <f t="shared" si="17"/>
        <v>0</v>
      </c>
      <c r="Q39" s="32">
        <f t="shared" si="18"/>
        <v>0</v>
      </c>
      <c r="R39" s="32">
        <f t="shared" si="19"/>
        <v>0</v>
      </c>
      <c r="S39" s="4">
        <f t="shared" si="20"/>
        <v>0</v>
      </c>
      <c r="T39" s="4">
        <f t="shared" si="21"/>
        <v>0</v>
      </c>
      <c r="U39" s="4">
        <f t="shared" si="22"/>
        <v>0</v>
      </c>
      <c r="V39" s="4">
        <f t="shared" si="23"/>
        <v>0</v>
      </c>
    </row>
    <row r="40" spans="5:22" x14ac:dyDescent="0.25">
      <c r="E40">
        <v>0</v>
      </c>
      <c r="F40" s="36">
        <f t="shared" si="24"/>
        <v>0</v>
      </c>
      <c r="G40" s="36">
        <f t="shared" si="25"/>
        <v>0</v>
      </c>
      <c r="H40" s="36">
        <f t="shared" si="26"/>
        <v>0</v>
      </c>
      <c r="I40">
        <f t="shared" si="6"/>
        <v>0</v>
      </c>
      <c r="J40" s="32">
        <f t="shared" si="27"/>
        <v>0</v>
      </c>
      <c r="K40" s="32">
        <f t="shared" si="28"/>
        <v>0</v>
      </c>
      <c r="L40" s="32">
        <f t="shared" si="29"/>
        <v>0</v>
      </c>
      <c r="M40" s="32">
        <f t="shared" si="30"/>
        <v>0</v>
      </c>
      <c r="N40" s="32">
        <f t="shared" si="31"/>
        <v>0</v>
      </c>
      <c r="O40" s="32">
        <f t="shared" si="32"/>
        <v>0</v>
      </c>
      <c r="P40" s="32">
        <f t="shared" si="17"/>
        <v>0</v>
      </c>
      <c r="Q40" s="32">
        <f t="shared" si="18"/>
        <v>0</v>
      </c>
      <c r="R40" s="32">
        <f t="shared" si="19"/>
        <v>0</v>
      </c>
      <c r="S40" s="4">
        <f t="shared" si="20"/>
        <v>0</v>
      </c>
      <c r="T40" s="4">
        <f t="shared" si="21"/>
        <v>0</v>
      </c>
      <c r="U40" s="4">
        <f t="shared" si="22"/>
        <v>0</v>
      </c>
      <c r="V40" s="4">
        <f t="shared" si="23"/>
        <v>0</v>
      </c>
    </row>
    <row r="41" spans="5:22" x14ac:dyDescent="0.25">
      <c r="E41">
        <v>0</v>
      </c>
      <c r="F41" s="36">
        <f t="shared" si="24"/>
        <v>0</v>
      </c>
      <c r="G41" s="36">
        <f t="shared" si="25"/>
        <v>0</v>
      </c>
      <c r="H41" s="36">
        <f t="shared" si="26"/>
        <v>0</v>
      </c>
      <c r="I41">
        <f t="shared" si="6"/>
        <v>0</v>
      </c>
      <c r="J41" s="32">
        <f t="shared" si="27"/>
        <v>0</v>
      </c>
      <c r="K41" s="32">
        <f t="shared" si="28"/>
        <v>0</v>
      </c>
      <c r="L41" s="32">
        <f t="shared" si="29"/>
        <v>0</v>
      </c>
      <c r="M41" s="32">
        <f t="shared" si="30"/>
        <v>0</v>
      </c>
      <c r="N41" s="32">
        <f t="shared" si="31"/>
        <v>0</v>
      </c>
      <c r="O41" s="32">
        <f t="shared" si="32"/>
        <v>0</v>
      </c>
      <c r="P41" s="32">
        <f t="shared" si="17"/>
        <v>0</v>
      </c>
      <c r="Q41" s="32">
        <f t="shared" si="18"/>
        <v>0</v>
      </c>
      <c r="R41" s="32">
        <f t="shared" si="19"/>
        <v>0</v>
      </c>
      <c r="S41" s="4">
        <f t="shared" si="20"/>
        <v>0</v>
      </c>
      <c r="T41" s="4">
        <f t="shared" si="21"/>
        <v>0</v>
      </c>
      <c r="U41" s="4">
        <f t="shared" si="22"/>
        <v>0</v>
      </c>
      <c r="V41" s="4">
        <f t="shared" si="23"/>
        <v>0</v>
      </c>
    </row>
    <row r="42" spans="5:22" x14ac:dyDescent="0.25">
      <c r="E42">
        <v>0</v>
      </c>
      <c r="F42" s="36">
        <f t="shared" si="24"/>
        <v>0</v>
      </c>
      <c r="G42" s="36">
        <f t="shared" si="25"/>
        <v>0</v>
      </c>
      <c r="H42" s="36">
        <f t="shared" si="26"/>
        <v>0</v>
      </c>
      <c r="I42">
        <f t="shared" si="6"/>
        <v>0</v>
      </c>
      <c r="J42" s="32">
        <f t="shared" si="27"/>
        <v>0</v>
      </c>
      <c r="K42" s="32">
        <f t="shared" si="28"/>
        <v>0</v>
      </c>
      <c r="L42" s="32">
        <f t="shared" si="29"/>
        <v>0</v>
      </c>
      <c r="M42" s="32">
        <f t="shared" si="30"/>
        <v>0</v>
      </c>
      <c r="N42" s="32">
        <f t="shared" si="31"/>
        <v>0</v>
      </c>
      <c r="O42" s="32">
        <f t="shared" si="32"/>
        <v>0</v>
      </c>
      <c r="P42" s="32">
        <f t="shared" si="17"/>
        <v>0</v>
      </c>
      <c r="Q42" s="32">
        <f t="shared" si="18"/>
        <v>0</v>
      </c>
      <c r="R42" s="32">
        <f t="shared" si="19"/>
        <v>0</v>
      </c>
      <c r="S42" s="4">
        <f t="shared" si="20"/>
        <v>0</v>
      </c>
      <c r="T42" s="4">
        <f t="shared" si="21"/>
        <v>0</v>
      </c>
      <c r="U42" s="4">
        <f t="shared" si="22"/>
        <v>0</v>
      </c>
      <c r="V42" s="4">
        <f t="shared" si="23"/>
        <v>0</v>
      </c>
    </row>
    <row r="43" spans="5:22" x14ac:dyDescent="0.25">
      <c r="E43">
        <v>0</v>
      </c>
      <c r="F43" s="36">
        <f t="shared" si="24"/>
        <v>0</v>
      </c>
      <c r="G43" s="36">
        <f t="shared" si="25"/>
        <v>0</v>
      </c>
      <c r="H43" s="36">
        <f t="shared" si="26"/>
        <v>0</v>
      </c>
      <c r="I43">
        <f t="shared" si="6"/>
        <v>0</v>
      </c>
      <c r="J43" s="32">
        <f t="shared" si="27"/>
        <v>0</v>
      </c>
      <c r="K43" s="32">
        <f t="shared" si="28"/>
        <v>0</v>
      </c>
      <c r="L43" s="32">
        <f t="shared" si="29"/>
        <v>0</v>
      </c>
      <c r="M43" s="32">
        <f t="shared" si="30"/>
        <v>0</v>
      </c>
      <c r="N43" s="32">
        <f t="shared" si="31"/>
        <v>0</v>
      </c>
      <c r="O43" s="32">
        <f t="shared" si="32"/>
        <v>0</v>
      </c>
      <c r="P43" s="32">
        <f t="shared" si="17"/>
        <v>0</v>
      </c>
      <c r="Q43" s="32">
        <f t="shared" si="18"/>
        <v>0</v>
      </c>
      <c r="R43" s="32">
        <f t="shared" si="19"/>
        <v>0</v>
      </c>
      <c r="S43" s="4">
        <f t="shared" si="20"/>
        <v>0</v>
      </c>
      <c r="T43" s="4">
        <f t="shared" si="21"/>
        <v>0</v>
      </c>
      <c r="U43" s="4">
        <f t="shared" si="22"/>
        <v>0</v>
      </c>
      <c r="V43" s="4">
        <f t="shared" si="23"/>
        <v>0</v>
      </c>
    </row>
    <row r="44" spans="5:22" x14ac:dyDescent="0.25">
      <c r="E44">
        <v>0</v>
      </c>
      <c r="F44" s="36">
        <f t="shared" si="24"/>
        <v>0</v>
      </c>
      <c r="G44" s="36">
        <f t="shared" si="25"/>
        <v>0</v>
      </c>
      <c r="H44" s="36">
        <f t="shared" si="26"/>
        <v>0</v>
      </c>
      <c r="I44">
        <f t="shared" si="6"/>
        <v>0</v>
      </c>
      <c r="J44" s="32">
        <f t="shared" si="27"/>
        <v>0</v>
      </c>
      <c r="K44" s="32">
        <f t="shared" si="28"/>
        <v>0</v>
      </c>
      <c r="L44" s="32">
        <f t="shared" si="29"/>
        <v>0</v>
      </c>
      <c r="M44" s="32">
        <f t="shared" si="30"/>
        <v>0</v>
      </c>
      <c r="N44" s="32">
        <f t="shared" si="31"/>
        <v>0</v>
      </c>
      <c r="O44" s="32">
        <f t="shared" si="32"/>
        <v>0</v>
      </c>
      <c r="P44" s="32">
        <f t="shared" si="17"/>
        <v>0</v>
      </c>
      <c r="Q44" s="32">
        <f t="shared" si="18"/>
        <v>0</v>
      </c>
      <c r="R44" s="32">
        <f t="shared" si="19"/>
        <v>0</v>
      </c>
      <c r="S44" s="4">
        <f t="shared" si="20"/>
        <v>0</v>
      </c>
      <c r="T44" s="4">
        <f t="shared" si="21"/>
        <v>0</v>
      </c>
      <c r="U44" s="4">
        <f t="shared" si="22"/>
        <v>0</v>
      </c>
      <c r="V44" s="4">
        <f t="shared" si="23"/>
        <v>0</v>
      </c>
    </row>
    <row r="45" spans="5:22" x14ac:dyDescent="0.25">
      <c r="E45">
        <v>0</v>
      </c>
      <c r="F45" s="36">
        <f t="shared" si="24"/>
        <v>0</v>
      </c>
      <c r="G45" s="36">
        <f t="shared" si="25"/>
        <v>0</v>
      </c>
      <c r="H45" s="36">
        <f t="shared" si="26"/>
        <v>0</v>
      </c>
      <c r="I45">
        <f t="shared" si="6"/>
        <v>0</v>
      </c>
      <c r="J45" s="32">
        <f t="shared" si="27"/>
        <v>0</v>
      </c>
      <c r="K45" s="32">
        <f t="shared" si="28"/>
        <v>0</v>
      </c>
      <c r="L45" s="32">
        <f t="shared" si="29"/>
        <v>0</v>
      </c>
      <c r="M45" s="32">
        <f t="shared" si="30"/>
        <v>0</v>
      </c>
      <c r="N45" s="32">
        <f t="shared" si="31"/>
        <v>0</v>
      </c>
      <c r="O45" s="32">
        <f t="shared" si="32"/>
        <v>0</v>
      </c>
      <c r="P45" s="32">
        <f t="shared" si="17"/>
        <v>0</v>
      </c>
      <c r="Q45" s="32">
        <f t="shared" si="18"/>
        <v>0</v>
      </c>
      <c r="R45" s="32">
        <f t="shared" si="19"/>
        <v>0</v>
      </c>
      <c r="S45" s="4">
        <f t="shared" si="20"/>
        <v>0</v>
      </c>
      <c r="T45" s="4">
        <f t="shared" si="21"/>
        <v>0</v>
      </c>
      <c r="U45" s="4">
        <f t="shared" si="22"/>
        <v>0</v>
      </c>
      <c r="V45" s="4">
        <f t="shared" si="23"/>
        <v>0</v>
      </c>
    </row>
    <row r="46" spans="5:22" x14ac:dyDescent="0.25">
      <c r="E46">
        <v>0</v>
      </c>
      <c r="F46" s="36">
        <f t="shared" si="24"/>
        <v>0</v>
      </c>
      <c r="G46" s="36">
        <f t="shared" si="25"/>
        <v>0</v>
      </c>
      <c r="H46" s="36">
        <f t="shared" si="26"/>
        <v>0</v>
      </c>
      <c r="I46">
        <f t="shared" si="6"/>
        <v>0</v>
      </c>
      <c r="J46" s="32">
        <f t="shared" si="27"/>
        <v>0</v>
      </c>
      <c r="K46" s="32">
        <f t="shared" si="28"/>
        <v>0</v>
      </c>
      <c r="L46" s="32">
        <f t="shared" si="29"/>
        <v>0</v>
      </c>
      <c r="M46" s="32">
        <f t="shared" si="30"/>
        <v>0</v>
      </c>
      <c r="N46" s="32">
        <f t="shared" si="31"/>
        <v>0</v>
      </c>
      <c r="O46" s="32">
        <f t="shared" si="32"/>
        <v>0</v>
      </c>
      <c r="P46" s="32">
        <f t="shared" si="17"/>
        <v>0</v>
      </c>
      <c r="Q46" s="32">
        <f t="shared" si="18"/>
        <v>0</v>
      </c>
      <c r="R46" s="32">
        <f t="shared" si="19"/>
        <v>0</v>
      </c>
      <c r="S46" s="4">
        <f t="shared" si="20"/>
        <v>0</v>
      </c>
      <c r="T46" s="4">
        <f t="shared" si="21"/>
        <v>0</v>
      </c>
      <c r="U46" s="4">
        <f t="shared" si="22"/>
        <v>0</v>
      </c>
      <c r="V46" s="4">
        <f t="shared" si="23"/>
        <v>0</v>
      </c>
    </row>
    <row r="47" spans="5:22" x14ac:dyDescent="0.25">
      <c r="E47">
        <v>0</v>
      </c>
      <c r="F47" s="36">
        <f t="shared" si="24"/>
        <v>0</v>
      </c>
      <c r="G47" s="36">
        <f t="shared" si="25"/>
        <v>0</v>
      </c>
      <c r="H47" s="36">
        <f t="shared" si="26"/>
        <v>0</v>
      </c>
      <c r="I47">
        <f t="shared" si="6"/>
        <v>0</v>
      </c>
      <c r="J47" s="32">
        <f t="shared" si="27"/>
        <v>0</v>
      </c>
      <c r="K47" s="32">
        <f t="shared" si="28"/>
        <v>0</v>
      </c>
      <c r="L47" s="32">
        <f t="shared" si="29"/>
        <v>0</v>
      </c>
      <c r="M47" s="32">
        <f t="shared" si="30"/>
        <v>0</v>
      </c>
      <c r="N47" s="32">
        <f t="shared" si="31"/>
        <v>0</v>
      </c>
      <c r="O47" s="32">
        <f t="shared" si="32"/>
        <v>0</v>
      </c>
      <c r="P47" s="32">
        <f t="shared" si="17"/>
        <v>0</v>
      </c>
      <c r="Q47" s="32">
        <f t="shared" si="18"/>
        <v>0</v>
      </c>
      <c r="R47" s="32">
        <f t="shared" si="19"/>
        <v>0</v>
      </c>
      <c r="S47" s="4">
        <f t="shared" si="20"/>
        <v>0</v>
      </c>
      <c r="T47" s="4">
        <f t="shared" si="21"/>
        <v>0</v>
      </c>
      <c r="U47" s="4">
        <f t="shared" si="22"/>
        <v>0</v>
      </c>
      <c r="V47" s="4">
        <f t="shared" si="23"/>
        <v>0</v>
      </c>
    </row>
    <row r="48" spans="5:22" x14ac:dyDescent="0.25">
      <c r="E48" s="51">
        <v>0</v>
      </c>
      <c r="F48" s="61">
        <f t="shared" si="24"/>
        <v>0</v>
      </c>
      <c r="G48" s="61">
        <f t="shared" si="25"/>
        <v>0</v>
      </c>
      <c r="H48" s="61">
        <f t="shared" si="26"/>
        <v>0</v>
      </c>
      <c r="I48" s="51">
        <f t="shared" si="6"/>
        <v>0</v>
      </c>
      <c r="J48" s="61">
        <f t="shared" si="27"/>
        <v>0</v>
      </c>
      <c r="K48" s="61">
        <f t="shared" si="28"/>
        <v>0</v>
      </c>
      <c r="L48" s="61">
        <f t="shared" si="29"/>
        <v>0</v>
      </c>
      <c r="M48" s="61">
        <f t="shared" si="30"/>
        <v>0</v>
      </c>
      <c r="N48" s="61">
        <f t="shared" si="31"/>
        <v>0</v>
      </c>
      <c r="O48" s="61">
        <f t="shared" si="32"/>
        <v>0</v>
      </c>
      <c r="P48" s="61">
        <f t="shared" si="17"/>
        <v>0</v>
      </c>
      <c r="Q48" s="61">
        <f t="shared" si="18"/>
        <v>0</v>
      </c>
      <c r="R48" s="61">
        <f t="shared" si="19"/>
        <v>0</v>
      </c>
      <c r="S48" s="60">
        <f t="shared" si="20"/>
        <v>0</v>
      </c>
      <c r="T48" s="60">
        <f t="shared" si="21"/>
        <v>0</v>
      </c>
      <c r="U48" s="60">
        <f t="shared" si="22"/>
        <v>0</v>
      </c>
      <c r="V48" s="60">
        <f t="shared" si="23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4"/>
  <sheetViews>
    <sheetView zoomScale="75" zoomScaleNormal="75" workbookViewId="0">
      <selection activeCell="BD6" sqref="BD6:BD26"/>
    </sheetView>
  </sheetViews>
  <sheetFormatPr defaultColWidth="8.7109375" defaultRowHeight="15" x14ac:dyDescent="0.25"/>
  <cols>
    <col min="1" max="1" width="8.5703125" style="86"/>
    <col min="2" max="2" width="41.28515625" style="86"/>
    <col min="3" max="5" width="8.5703125" style="86"/>
    <col min="6" max="7" width="12.140625" style="86" customWidth="1"/>
    <col min="8" max="8" width="8.42578125" style="86" bestFit="1" customWidth="1"/>
    <col min="9" max="12" width="0" style="86" hidden="1" customWidth="1"/>
    <col min="13" max="13" width="8.7109375" style="86" hidden="1" customWidth="1"/>
    <col min="14" max="14" width="8" style="86" hidden="1" customWidth="1"/>
    <col min="15" max="22" width="8.7109375" style="86" hidden="1" customWidth="1"/>
    <col min="23" max="23" width="15.28515625" style="86" hidden="1" customWidth="1"/>
    <col min="24" max="40" width="8.7109375" style="86" hidden="1" customWidth="1"/>
    <col min="41" max="41" width="7.140625" style="86" hidden="1" customWidth="1"/>
    <col min="42" max="42" width="7.28515625" style="86" hidden="1" customWidth="1"/>
    <col min="43" max="43" width="7.28515625" style="86" customWidth="1"/>
    <col min="44" max="46" width="8.7109375" style="86" customWidth="1"/>
    <col min="47" max="49" width="8.140625" style="86" customWidth="1"/>
    <col min="50" max="50" width="11.85546875" style="86" bestFit="1" customWidth="1"/>
    <col min="51" max="51" width="12.140625" style="86" bestFit="1" customWidth="1"/>
    <col min="52" max="52" width="4.85546875" style="86" bestFit="1" customWidth="1"/>
    <col min="53" max="53" width="10.5703125" style="86" customWidth="1"/>
    <col min="54" max="54" width="7.7109375" style="86" bestFit="1" customWidth="1"/>
    <col min="55" max="55" width="10.7109375" style="86" bestFit="1" customWidth="1"/>
    <col min="56" max="56" width="10.7109375" style="86" customWidth="1"/>
    <col min="57" max="57" width="3.7109375" style="86" customWidth="1"/>
    <col min="58" max="58" width="13.140625" style="86" bestFit="1" customWidth="1"/>
    <col min="59" max="1032" width="8.5703125" style="86"/>
    <col min="1033" max="16384" width="8.7109375" style="86"/>
  </cols>
  <sheetData>
    <row r="1" spans="1:60" x14ac:dyDescent="0.25">
      <c r="A1" s="85" t="s">
        <v>159</v>
      </c>
      <c r="I1" s="87" t="s">
        <v>160</v>
      </c>
      <c r="AN1" s="86">
        <v>2.2416999999999998</v>
      </c>
      <c r="AZ1" t="s">
        <v>399</v>
      </c>
      <c r="BA1" s="107" t="s">
        <v>387</v>
      </c>
      <c r="BB1" s="107"/>
      <c r="BC1" s="107"/>
      <c r="BD1" s="83" t="s">
        <v>397</v>
      </c>
      <c r="BH1" s="95" t="s">
        <v>431</v>
      </c>
    </row>
    <row r="2" spans="1:60" x14ac:dyDescent="0.25">
      <c r="A2" s="85" t="s">
        <v>113</v>
      </c>
      <c r="P2" s="86">
        <v>0.44608999999999999</v>
      </c>
      <c r="AZ2"/>
      <c r="BA2" s="108" t="s">
        <v>390</v>
      </c>
      <c r="BB2" s="108" t="s">
        <v>41</v>
      </c>
      <c r="BC2" s="108" t="s">
        <v>42</v>
      </c>
      <c r="BD2" s="108" t="s">
        <v>390</v>
      </c>
      <c r="BF2" s="134" t="s">
        <v>402</v>
      </c>
      <c r="BH2" s="95">
        <v>2241.6999999999998</v>
      </c>
    </row>
    <row r="3" spans="1:60" x14ac:dyDescent="0.25">
      <c r="B3" s="86" t="s">
        <v>143</v>
      </c>
      <c r="C3" s="86" t="s">
        <v>161</v>
      </c>
      <c r="D3" s="86" t="s">
        <v>162</v>
      </c>
      <c r="E3" s="86" t="s">
        <v>163</v>
      </c>
      <c r="I3" s="86" t="s">
        <v>164</v>
      </c>
      <c r="N3" s="86" t="s">
        <v>93</v>
      </c>
      <c r="S3" s="86" t="s">
        <v>165</v>
      </c>
      <c r="W3" s="86" t="s">
        <v>166</v>
      </c>
      <c r="AE3" s="86" t="s">
        <v>167</v>
      </c>
      <c r="AN3" s="86" t="s">
        <v>101</v>
      </c>
      <c r="AR3" s="86" t="s">
        <v>404</v>
      </c>
      <c r="AZ3" t="s">
        <v>432</v>
      </c>
      <c r="BA3" s="81">
        <v>15.3</v>
      </c>
      <c r="BB3" s="81">
        <v>13.73</v>
      </c>
      <c r="BC3" s="81">
        <v>25.38</v>
      </c>
      <c r="BD3" s="81">
        <v>14.32</v>
      </c>
      <c r="BF3" s="135">
        <v>33</v>
      </c>
      <c r="BH3" s="95" t="s">
        <v>428</v>
      </c>
    </row>
    <row r="4" spans="1:60" x14ac:dyDescent="0.25">
      <c r="A4" s="86" t="s">
        <v>168</v>
      </c>
      <c r="B4" s="86" t="s">
        <v>169</v>
      </c>
      <c r="C4" s="88">
        <v>2.7349999999999999</v>
      </c>
      <c r="D4" s="88">
        <v>0.32850000000000001</v>
      </c>
      <c r="E4" s="88">
        <v>-4.5699999999999998E-2</v>
      </c>
      <c r="I4" s="86" t="s">
        <v>83</v>
      </c>
      <c r="J4" s="86" t="s">
        <v>83</v>
      </c>
      <c r="K4" s="86" t="s">
        <v>83</v>
      </c>
      <c r="L4" s="86" t="s">
        <v>83</v>
      </c>
      <c r="M4" s="86" t="s">
        <v>101</v>
      </c>
      <c r="N4" s="86" t="s">
        <v>103</v>
      </c>
      <c r="O4" s="86" t="s">
        <v>83</v>
      </c>
      <c r="P4" s="86" t="s">
        <v>104</v>
      </c>
      <c r="Q4" s="86" t="s">
        <v>170</v>
      </c>
      <c r="R4" s="86" t="s">
        <v>105</v>
      </c>
      <c r="S4" s="86" t="s">
        <v>83</v>
      </c>
      <c r="T4" s="86" t="s">
        <v>83</v>
      </c>
      <c r="U4" s="86" t="s">
        <v>83</v>
      </c>
      <c r="W4" s="86" t="s">
        <v>83</v>
      </c>
      <c r="X4" s="86" t="s">
        <v>83</v>
      </c>
      <c r="Y4" s="86" t="s">
        <v>83</v>
      </c>
      <c r="AE4" s="86" t="s">
        <v>45</v>
      </c>
      <c r="AH4" s="86" t="s">
        <v>46</v>
      </c>
      <c r="AK4" s="86" t="s">
        <v>47</v>
      </c>
      <c r="AN4" s="86" t="s">
        <v>382</v>
      </c>
      <c r="AO4" s="86" t="s">
        <v>383</v>
      </c>
      <c r="AP4" s="86" t="s">
        <v>384</v>
      </c>
      <c r="AR4" s="131" t="s">
        <v>385</v>
      </c>
      <c r="AU4" s="131" t="s">
        <v>386</v>
      </c>
      <c r="AX4" s="86" t="s">
        <v>404</v>
      </c>
      <c r="AZ4" t="s">
        <v>398</v>
      </c>
      <c r="BA4" s="81">
        <v>7.45</v>
      </c>
      <c r="BB4" s="81">
        <v>5.18</v>
      </c>
      <c r="BC4" s="81">
        <v>11.4</v>
      </c>
      <c r="BD4" s="81">
        <v>14.09</v>
      </c>
      <c r="BH4" s="95">
        <v>1E-3</v>
      </c>
    </row>
    <row r="5" spans="1:60" ht="15.75" thickBot="1" x14ac:dyDescent="0.3">
      <c r="A5" s="86" t="s">
        <v>171</v>
      </c>
      <c r="B5" s="86" t="s">
        <v>172</v>
      </c>
      <c r="C5" s="88">
        <v>1.9024000000000001</v>
      </c>
      <c r="D5" s="88">
        <v>0.49330000000000002</v>
      </c>
      <c r="E5" s="88">
        <v>-3.3799999999999997E-2</v>
      </c>
      <c r="F5" s="85" t="s">
        <v>368</v>
      </c>
      <c r="G5" s="85"/>
      <c r="H5" s="86" t="s">
        <v>370</v>
      </c>
      <c r="I5" s="86" t="s">
        <v>173</v>
      </c>
      <c r="J5" s="86" t="s">
        <v>174</v>
      </c>
      <c r="K5" s="86" t="s">
        <v>175</v>
      </c>
      <c r="L5" s="86" t="s">
        <v>176</v>
      </c>
      <c r="M5" s="86" t="s">
        <v>176</v>
      </c>
      <c r="O5" s="86" t="s">
        <v>177</v>
      </c>
      <c r="Q5" s="86" t="s">
        <v>178</v>
      </c>
      <c r="S5" s="86" t="s">
        <v>179</v>
      </c>
      <c r="T5" s="86" t="s">
        <v>180</v>
      </c>
      <c r="U5" s="86" t="s">
        <v>181</v>
      </c>
      <c r="V5" s="86" t="s">
        <v>182</v>
      </c>
      <c r="W5" s="89" t="s">
        <v>30</v>
      </c>
      <c r="X5" s="89" t="s">
        <v>32</v>
      </c>
      <c r="Y5" s="89" t="s">
        <v>34</v>
      </c>
      <c r="Z5" s="89" t="s">
        <v>183</v>
      </c>
      <c r="AA5" s="89" t="s">
        <v>184</v>
      </c>
      <c r="AB5" s="89" t="s">
        <v>185</v>
      </c>
      <c r="AC5" s="89" t="s">
        <v>186</v>
      </c>
      <c r="AD5" s="89" t="s">
        <v>187</v>
      </c>
      <c r="AE5" s="86" t="s">
        <v>188</v>
      </c>
      <c r="AF5" s="86" t="s">
        <v>189</v>
      </c>
      <c r="AG5" s="86" t="s">
        <v>190</v>
      </c>
      <c r="AH5" s="86" t="s">
        <v>191</v>
      </c>
      <c r="AI5" s="86" t="s">
        <v>192</v>
      </c>
      <c r="AJ5" s="86" t="s">
        <v>193</v>
      </c>
      <c r="AK5" s="86" t="s">
        <v>194</v>
      </c>
      <c r="AL5" s="86" t="s">
        <v>195</v>
      </c>
      <c r="AM5" s="86" t="s">
        <v>196</v>
      </c>
      <c r="AN5" s="86" t="s">
        <v>382</v>
      </c>
      <c r="AO5" s="86" t="s">
        <v>383</v>
      </c>
      <c r="AP5" s="86" t="s">
        <v>384</v>
      </c>
      <c r="AR5" s="86" t="s">
        <v>400</v>
      </c>
      <c r="AS5" s="86" t="s">
        <v>401</v>
      </c>
      <c r="AT5" s="86" t="s">
        <v>403</v>
      </c>
      <c r="AU5" s="86" t="s">
        <v>400</v>
      </c>
      <c r="AV5" s="86" t="s">
        <v>401</v>
      </c>
      <c r="AW5" s="86" t="s">
        <v>403</v>
      </c>
      <c r="AX5" s="86" t="s">
        <v>409</v>
      </c>
      <c r="AY5" s="86" t="s">
        <v>411</v>
      </c>
      <c r="BA5" s="86" t="s">
        <v>424</v>
      </c>
      <c r="BB5" s="86" t="s">
        <v>425</v>
      </c>
      <c r="BC5" s="86" t="s">
        <v>426</v>
      </c>
      <c r="BD5" s="86" t="s">
        <v>369</v>
      </c>
      <c r="BH5" s="95" t="s">
        <v>430</v>
      </c>
    </row>
    <row r="6" spans="1:60" ht="15.75" thickBot="1" x14ac:dyDescent="0.3">
      <c r="C6" s="88"/>
      <c r="D6" s="88"/>
      <c r="E6" s="88"/>
      <c r="F6" s="86" t="s">
        <v>348</v>
      </c>
      <c r="G6" s="86" t="s">
        <v>405</v>
      </c>
      <c r="H6" s="86">
        <f>AQ6*0.44609</f>
        <v>1.0929205</v>
      </c>
      <c r="I6" s="90">
        <f>H6/2</f>
        <v>0.54646024999999998</v>
      </c>
      <c r="J6" s="90">
        <v>0</v>
      </c>
      <c r="K6" s="90">
        <v>0</v>
      </c>
      <c r="L6" s="90">
        <f t="shared" ref="L6:L47" si="0">SUM(I6:K6)</f>
        <v>0.54646024999999998</v>
      </c>
      <c r="M6" s="91">
        <f>L6/$P$2</f>
        <v>1.2250000000000001</v>
      </c>
      <c r="N6" s="91">
        <f t="shared" ref="N6:N47" si="1">$C$4+($D$4*M6)+($E$4*$C$9)</f>
        <v>2.4519124999999997</v>
      </c>
      <c r="O6" s="91">
        <f>N6*$P$2</f>
        <v>1.0937736471249999</v>
      </c>
      <c r="P6" s="91">
        <f t="shared" ref="P6:P47" si="2">IF(M6=0,0,O6/L6)</f>
        <v>2.0015612244897958</v>
      </c>
      <c r="Q6" s="91">
        <f t="shared" ref="Q6:Q47" si="3">IF(P6&lt;=0,0,IF(O6&gt;L6,L6,O6))</f>
        <v>0.54646024999999998</v>
      </c>
      <c r="R6" s="91">
        <f t="shared" ref="R6:R47" si="4">IF(L6=0,0,Q6/L6)</f>
        <v>1</v>
      </c>
      <c r="S6" s="91">
        <f>I6*$D$12</f>
        <v>0.27323012499999999</v>
      </c>
      <c r="T6" s="91">
        <f t="shared" ref="T6" si="5">J6*$D$13</f>
        <v>0</v>
      </c>
      <c r="U6" s="91">
        <f t="shared" ref="U6" si="6">K6*$D$14</f>
        <v>0</v>
      </c>
      <c r="V6" s="91">
        <f t="shared" ref="V6:V47" si="7">Q6/SUM(S6:U6)</f>
        <v>2</v>
      </c>
      <c r="W6" s="92">
        <f>V6*S6</f>
        <v>0.54646024999999998</v>
      </c>
      <c r="X6" s="93">
        <f t="shared" ref="X6" si="8">V6*T6</f>
        <v>0</v>
      </c>
      <c r="Y6" s="93">
        <f t="shared" ref="Y6" si="9">V6*U6</f>
        <v>0</v>
      </c>
      <c r="Z6" s="93">
        <f>SUM(FineWood!F28:H28)+SUM(W6:Y6)</f>
        <v>0.54646024999999998</v>
      </c>
      <c r="AA6" s="93">
        <f>SUM(FineWood!J28:L28)+SUM(SouthernLargeWood!AC7:AE7)</f>
        <v>0.22307692307692306</v>
      </c>
      <c r="AB6" s="93">
        <f>SUM(FineWood!M28:O28)+SUM(AH6:AJ6)</f>
        <v>0.16393807499999999</v>
      </c>
      <c r="AC6" s="93">
        <f>SUM(FineWood!P28:R28)+SUM(SouthernLargeWood!AI7:AK7)</f>
        <v>9.6153846153846145E-2</v>
      </c>
      <c r="AD6" s="93">
        <f t="shared" ref="AD6" si="10">SUM(AA6:AC6)</f>
        <v>0.48316884423076922</v>
      </c>
      <c r="AE6" s="94">
        <f>$B$44*W6</f>
        <v>0.32787614999999998</v>
      </c>
      <c r="AF6" s="94">
        <f t="shared" ref="AF6" si="11">$B$45*X6</f>
        <v>0</v>
      </c>
      <c r="AG6" s="94">
        <f t="shared" ref="AG6" si="12">$B$46*Y6</f>
        <v>0</v>
      </c>
      <c r="AH6" s="94">
        <f t="shared" ref="AH6" si="13">$C$44*W6</f>
        <v>0.16393807499999999</v>
      </c>
      <c r="AI6" s="94">
        <f t="shared" ref="AI6" si="14">$C$45*X6</f>
        <v>0</v>
      </c>
      <c r="AJ6" s="94">
        <f t="shared" ref="AJ6" si="15">$C$46*Y6</f>
        <v>0</v>
      </c>
      <c r="AK6" s="94">
        <f t="shared" ref="AK6" si="16">$D$44*W6</f>
        <v>5.4646025000000001E-2</v>
      </c>
      <c r="AL6" s="94">
        <f t="shared" ref="AL6" si="17">$D$45*X6</f>
        <v>0</v>
      </c>
      <c r="AM6" s="94">
        <f t="shared" ref="AM6" si="18">$D$46*Y6</f>
        <v>0</v>
      </c>
      <c r="AN6" s="97">
        <f>SUM(AE6:AG6)*$AN$1</f>
        <v>0.7349999654549999</v>
      </c>
      <c r="AO6" s="97">
        <f t="shared" ref="AO6" si="19">SUM(AH6:AJ6)*$AN$1</f>
        <v>0.36749998272749995</v>
      </c>
      <c r="AP6" s="97">
        <f t="shared" ref="AP6" si="20">SUM(AK6:AM6)*$AN$1</f>
        <v>0.12249999424249999</v>
      </c>
      <c r="AQ6" s="97">
        <v>2.4500000000000002</v>
      </c>
      <c r="AR6" s="136">
        <f>AN6*$BD$3*$BH$6</f>
        <v>23.594339731065975</v>
      </c>
      <c r="AS6" s="136">
        <f>AO6*$BD$3*$BH$6</f>
        <v>11.797169865532988</v>
      </c>
      <c r="AT6" s="136">
        <f>AP6*$BF$3*$BH$6</f>
        <v>9.0620718240826044</v>
      </c>
      <c r="AU6" s="111"/>
      <c r="AV6" s="111"/>
      <c r="AW6" s="111"/>
      <c r="AX6" s="111">
        <f>SUM(AR6:AW6)</f>
        <v>44.453581420681573</v>
      </c>
      <c r="AY6" s="111">
        <f t="shared" ref="AY6:AY47" si="21">AX6+AX53</f>
        <v>190.10201311899658</v>
      </c>
      <c r="AZ6" s="111"/>
      <c r="BA6" s="111">
        <f t="shared" ref="BA6:BA26" si="22">AR6+AR53</f>
        <v>41.224817684741978</v>
      </c>
      <c r="BB6" s="111">
        <f t="shared" ref="BB6:BB26" si="23">AS6+AS53</f>
        <v>38.242886796046982</v>
      </c>
      <c r="BC6" s="111">
        <f t="shared" ref="BC6:BC26" si="24">AT6+AT53</f>
        <v>110.6343086382076</v>
      </c>
      <c r="BD6" s="111">
        <f>SUM(BA6:BC6)</f>
        <v>190.10201311899658</v>
      </c>
      <c r="BE6" s="111"/>
      <c r="BH6" s="133">
        <f>BH2*BH4</f>
        <v>2.2416999999999998</v>
      </c>
    </row>
    <row r="7" spans="1:60" x14ac:dyDescent="0.25">
      <c r="A7" s="106" t="s">
        <v>381</v>
      </c>
      <c r="B7" s="106"/>
      <c r="F7" s="86" t="s">
        <v>349</v>
      </c>
      <c r="H7" s="86">
        <f t="shared" ref="H7:H10" si="25">AQ7*0.44609</f>
        <v>2.8282105999999998</v>
      </c>
      <c r="I7" s="90">
        <f t="shared" ref="I7:I47" si="26">H7/2</f>
        <v>1.4141052999999999</v>
      </c>
      <c r="J7" s="90">
        <v>0</v>
      </c>
      <c r="K7" s="90">
        <v>0</v>
      </c>
      <c r="L7" s="90">
        <f t="shared" si="0"/>
        <v>1.4141052999999999</v>
      </c>
      <c r="M7" s="91">
        <f t="shared" ref="M7:M47" si="27">L7/$P$2</f>
        <v>3.17</v>
      </c>
      <c r="N7" s="91">
        <f t="shared" si="1"/>
        <v>3.0908449999999998</v>
      </c>
      <c r="O7" s="91">
        <f t="shared" ref="O7:O47" si="28">N7*$P$2</f>
        <v>1.3787950460499998</v>
      </c>
      <c r="P7" s="91">
        <f t="shared" si="2"/>
        <v>0.9750299684542586</v>
      </c>
      <c r="Q7" s="91">
        <f t="shared" si="3"/>
        <v>1.3787950460499998</v>
      </c>
      <c r="R7" s="91">
        <f t="shared" si="4"/>
        <v>0.9750299684542586</v>
      </c>
      <c r="S7" s="91">
        <f t="shared" ref="S7:S47" si="29">I7*$D$12</f>
        <v>0.70705264999999995</v>
      </c>
      <c r="T7" s="91">
        <f t="shared" ref="T7:T47" si="30">J7*$D$13</f>
        <v>0</v>
      </c>
      <c r="U7" s="91">
        <f t="shared" ref="U7:U47" si="31">K7*$D$14</f>
        <v>0</v>
      </c>
      <c r="V7" s="91">
        <f t="shared" si="7"/>
        <v>1.9500599369085172</v>
      </c>
      <c r="W7" s="92">
        <f t="shared" ref="W7:W47" si="32">V7*S7</f>
        <v>1.3787950460499998</v>
      </c>
      <c r="X7" s="93">
        <f t="shared" ref="X7:X47" si="33">V7*T7</f>
        <v>0</v>
      </c>
      <c r="Y7" s="93">
        <f t="shared" ref="Y7:Y47" si="34">V7*U7</f>
        <v>0</v>
      </c>
      <c r="Z7" s="93">
        <f>SUM(FineWood!F29:H29)+SUM(W7:Y7)</f>
        <v>1.3787950460499998</v>
      </c>
      <c r="AA7" s="93">
        <f>SUM(FineWood!J29:L29)+SUM(SouthernLargeWood!AC8:AE8)</f>
        <v>0.44615384615384612</v>
      </c>
      <c r="AB7" s="93">
        <f>SUM(FineWood!M29:O29)+SUM(AH7:AJ7)</f>
        <v>0.41363851381499994</v>
      </c>
      <c r="AC7" s="93">
        <f>SUM(FineWood!P29:R29)+SUM(SouthernLargeWood!AI8:AK8)</f>
        <v>0.19230769230769229</v>
      </c>
      <c r="AD7" s="93">
        <f t="shared" ref="AD7:AD47" si="35">SUM(AA7:AC7)</f>
        <v>1.0521000522765385</v>
      </c>
      <c r="AE7" s="94">
        <f t="shared" ref="AE7:AE47" si="36">$B$44*W7</f>
        <v>0.82727702762999988</v>
      </c>
      <c r="AF7" s="94">
        <f t="shared" ref="AF7:AF47" si="37">$B$45*X7</f>
        <v>0</v>
      </c>
      <c r="AG7" s="94">
        <f t="shared" ref="AG7:AG47" si="38">$B$46*Y7</f>
        <v>0</v>
      </c>
      <c r="AH7" s="94">
        <f t="shared" ref="AH7:AH47" si="39">$C$44*W7</f>
        <v>0.41363851381499994</v>
      </c>
      <c r="AI7" s="94">
        <f t="shared" ref="AI7:AI47" si="40">$C$45*X7</f>
        <v>0</v>
      </c>
      <c r="AJ7" s="94">
        <f t="shared" ref="AJ7:AJ47" si="41">$C$46*Y7</f>
        <v>0</v>
      </c>
      <c r="AK7" s="94">
        <f t="shared" ref="AK7:AK47" si="42">$D$44*W7</f>
        <v>0.13787950460499998</v>
      </c>
      <c r="AL7" s="94">
        <f t="shared" ref="AL7:AL47" si="43">$D$45*X7</f>
        <v>0</v>
      </c>
      <c r="AM7" s="94">
        <f t="shared" ref="AM7:AM47" si="44">$D$46*Y7</f>
        <v>0</v>
      </c>
      <c r="AN7" s="97">
        <f t="shared" ref="AN7:AN47" si="45">SUM(AE7:AG7)*$AN$1</f>
        <v>1.8545069128381706</v>
      </c>
      <c r="AO7" s="97">
        <f t="shared" ref="AO7:AO47" si="46">SUM(AH7:AJ7)*$AN$1</f>
        <v>0.9272534564190853</v>
      </c>
      <c r="AP7" s="97">
        <f t="shared" ref="AP7:AP47" si="47">SUM(AK7:AM7)*$AN$1</f>
        <v>0.30908448547302841</v>
      </c>
      <c r="AQ7" s="97">
        <v>6.34</v>
      </c>
      <c r="AR7" s="136">
        <f t="shared" ref="AR7:AR26" si="48">AN7*$BD$3*$BH$6</f>
        <v>59.53179345801356</v>
      </c>
      <c r="AS7" s="136">
        <f t="shared" ref="AS7:AS26" si="49">AO7*$BD$3*$BH$6</f>
        <v>29.76589672900678</v>
      </c>
      <c r="AT7" s="136">
        <f t="shared" ref="AT7:AT26" si="50">AP7*$BF$3*$BH$6</f>
        <v>22.864864805801297</v>
      </c>
      <c r="AU7" s="111"/>
      <c r="AV7" s="111"/>
      <c r="AW7" s="111"/>
      <c r="AX7" s="111">
        <f t="shared" ref="AX7:AX47" si="51">SUM(AR7:AW7)</f>
        <v>112.16255499282164</v>
      </c>
      <c r="AY7" s="111">
        <f t="shared" si="21"/>
        <v>372.09863420497481</v>
      </c>
      <c r="AZ7" s="111"/>
      <c r="BA7" s="111">
        <f t="shared" si="22"/>
        <v>90.996583435342671</v>
      </c>
      <c r="BB7" s="111">
        <f t="shared" si="23"/>
        <v>76.96308169500044</v>
      </c>
      <c r="BC7" s="111">
        <f t="shared" si="24"/>
        <v>204.13896907463169</v>
      </c>
      <c r="BD7" s="111">
        <f t="shared" ref="BD7:BD47" si="52">SUM(BA7:BC7)</f>
        <v>372.09863420497481</v>
      </c>
      <c r="BE7" s="111"/>
    </row>
    <row r="8" spans="1:60" x14ac:dyDescent="0.25">
      <c r="C8" s="85" t="s">
        <v>197</v>
      </c>
      <c r="F8" s="86" t="s">
        <v>350</v>
      </c>
      <c r="H8" s="86">
        <f t="shared" si="25"/>
        <v>5.7501001</v>
      </c>
      <c r="I8" s="90">
        <f t="shared" si="26"/>
        <v>2.87505005</v>
      </c>
      <c r="J8" s="90">
        <v>0</v>
      </c>
      <c r="K8" s="90">
        <v>0</v>
      </c>
      <c r="L8" s="90">
        <f t="shared" si="0"/>
        <v>2.87505005</v>
      </c>
      <c r="M8" s="91">
        <f t="shared" si="27"/>
        <v>6.4450000000000003</v>
      </c>
      <c r="N8" s="91">
        <f t="shared" si="1"/>
        <v>4.1666824999999994</v>
      </c>
      <c r="O8" s="91">
        <f t="shared" si="28"/>
        <v>1.8587153964249996</v>
      </c>
      <c r="P8" s="91">
        <f t="shared" si="2"/>
        <v>0.64649844840961967</v>
      </c>
      <c r="Q8" s="91">
        <f t="shared" si="3"/>
        <v>1.8587153964249996</v>
      </c>
      <c r="R8" s="91">
        <f t="shared" si="4"/>
        <v>0.64649844840961967</v>
      </c>
      <c r="S8" s="91">
        <f t="shared" si="29"/>
        <v>1.437525025</v>
      </c>
      <c r="T8" s="91">
        <f t="shared" si="30"/>
        <v>0</v>
      </c>
      <c r="U8" s="91">
        <f t="shared" si="31"/>
        <v>0</v>
      </c>
      <c r="V8" s="91">
        <f t="shared" si="7"/>
        <v>1.2929968968192393</v>
      </c>
      <c r="W8" s="92">
        <f t="shared" si="32"/>
        <v>1.8587153964249994</v>
      </c>
      <c r="X8" s="93">
        <f t="shared" si="33"/>
        <v>0</v>
      </c>
      <c r="Y8" s="93">
        <f t="shared" si="34"/>
        <v>0</v>
      </c>
      <c r="Z8" s="93">
        <f>SUM(FineWood!F30:H30)+SUM(W8:Y8)</f>
        <v>1.8587153964249994</v>
      </c>
      <c r="AA8" s="93">
        <f>SUM(FineWood!J30:L30)+SUM(SouthernLargeWood!AC9:AE9)</f>
        <v>0.70102434146153847</v>
      </c>
      <c r="AB8" s="93">
        <f>SUM(FineWood!M30:O30)+SUM(AH8:AJ8)</f>
        <v>0.55761461892749975</v>
      </c>
      <c r="AC8" s="93">
        <f>SUM(FineWood!P30:R30)+SUM(SouthernLargeWood!AI9:AK9)</f>
        <v>0.30216566442307691</v>
      </c>
      <c r="AD8" s="93">
        <f t="shared" si="35"/>
        <v>1.560804624812115</v>
      </c>
      <c r="AE8" s="94">
        <f t="shared" si="36"/>
        <v>1.1152292378549995</v>
      </c>
      <c r="AF8" s="94">
        <f t="shared" si="37"/>
        <v>0</v>
      </c>
      <c r="AG8" s="94">
        <f t="shared" si="38"/>
        <v>0</v>
      </c>
      <c r="AH8" s="94">
        <f t="shared" si="39"/>
        <v>0.55761461892749975</v>
      </c>
      <c r="AI8" s="94">
        <f t="shared" si="40"/>
        <v>0</v>
      </c>
      <c r="AJ8" s="94">
        <f t="shared" si="41"/>
        <v>0</v>
      </c>
      <c r="AK8" s="94">
        <f t="shared" si="42"/>
        <v>0.18587153964249994</v>
      </c>
      <c r="AL8" s="94">
        <f t="shared" si="43"/>
        <v>0</v>
      </c>
      <c r="AM8" s="94">
        <f t="shared" si="44"/>
        <v>0</v>
      </c>
      <c r="AN8" s="97">
        <f t="shared" si="45"/>
        <v>2.500009382499552</v>
      </c>
      <c r="AO8" s="97">
        <f t="shared" si="46"/>
        <v>1.250004691249776</v>
      </c>
      <c r="AP8" s="97">
        <f t="shared" si="47"/>
        <v>0.41666823041659207</v>
      </c>
      <c r="AQ8" s="97">
        <v>12.89</v>
      </c>
      <c r="AR8" s="136">
        <f t="shared" si="48"/>
        <v>80.253161188969187</v>
      </c>
      <c r="AS8" s="136">
        <f t="shared" si="49"/>
        <v>40.126580594484594</v>
      </c>
      <c r="AT8" s="136">
        <f t="shared" si="50"/>
        <v>30.823490680120855</v>
      </c>
      <c r="AU8" s="111"/>
      <c r="AV8" s="111"/>
      <c r="AW8" s="111"/>
      <c r="AX8" s="111">
        <f t="shared" si="51"/>
        <v>151.20323246357464</v>
      </c>
      <c r="AY8" s="111">
        <f t="shared" si="21"/>
        <v>603.22373305813642</v>
      </c>
      <c r="AZ8" s="111"/>
      <c r="BA8" s="111">
        <f t="shared" si="22"/>
        <v>134.96942127784598</v>
      </c>
      <c r="BB8" s="111">
        <f t="shared" si="23"/>
        <v>122.20097072779978</v>
      </c>
      <c r="BC8" s="111">
        <f t="shared" si="24"/>
        <v>346.05334105249068</v>
      </c>
      <c r="BD8" s="111">
        <f t="shared" si="52"/>
        <v>603.22373305813653</v>
      </c>
      <c r="BE8" s="111"/>
    </row>
    <row r="9" spans="1:60" x14ac:dyDescent="0.25">
      <c r="C9" s="98">
        <f>EVInputs!B2</f>
        <v>15</v>
      </c>
      <c r="F9" s="86" t="s">
        <v>453</v>
      </c>
      <c r="H9" s="86">
        <f t="shared" si="25"/>
        <v>5.397689E-2</v>
      </c>
      <c r="I9" s="90">
        <f t="shared" si="26"/>
        <v>2.6988445E-2</v>
      </c>
      <c r="J9" s="90">
        <v>0</v>
      </c>
      <c r="K9" s="90">
        <v>0</v>
      </c>
      <c r="L9" s="90">
        <f t="shared" si="0"/>
        <v>2.6988445E-2</v>
      </c>
      <c r="M9" s="91">
        <f t="shared" si="27"/>
        <v>6.0499999999999998E-2</v>
      </c>
      <c r="N9" s="91">
        <f t="shared" si="1"/>
        <v>2.0693742500000001</v>
      </c>
      <c r="O9" s="91">
        <f t="shared" si="28"/>
        <v>0.92312715918249999</v>
      </c>
      <c r="P9" s="91">
        <f t="shared" si="2"/>
        <v>34.204533057851236</v>
      </c>
      <c r="Q9" s="91">
        <f t="shared" si="3"/>
        <v>2.6988445E-2</v>
      </c>
      <c r="R9" s="91">
        <f t="shared" si="4"/>
        <v>1</v>
      </c>
      <c r="S9" s="91">
        <f t="shared" si="29"/>
        <v>1.34942225E-2</v>
      </c>
      <c r="T9" s="91">
        <f t="shared" si="30"/>
        <v>0</v>
      </c>
      <c r="U9" s="91">
        <f t="shared" si="31"/>
        <v>0</v>
      </c>
      <c r="V9" s="91">
        <f t="shared" si="7"/>
        <v>2</v>
      </c>
      <c r="W9" s="92">
        <f t="shared" si="32"/>
        <v>2.6988445E-2</v>
      </c>
      <c r="X9" s="93">
        <f t="shared" si="33"/>
        <v>0</v>
      </c>
      <c r="Y9" s="93">
        <f t="shared" si="34"/>
        <v>0</v>
      </c>
      <c r="Z9" s="93">
        <f>SUM(FineWood!F31:H31)+SUM(W9:Y9)</f>
        <v>2.6988445E-2</v>
      </c>
      <c r="AA9" s="93">
        <f>SUM(FineWood!J31:L31)+SUM(SouthernLargeWood!AC10:AE10)</f>
        <v>0.84758587992307688</v>
      </c>
      <c r="AB9" s="93">
        <f>SUM(FineWood!M31:O31)+SUM(AH9:AJ9)</f>
        <v>8.0965334999999992E-3</v>
      </c>
      <c r="AC9" s="93">
        <f>SUM(FineWood!P31:R31)+SUM(SouthernLargeWood!AI10:AK10)</f>
        <v>0.36533874134615385</v>
      </c>
      <c r="AD9" s="93">
        <f t="shared" si="35"/>
        <v>1.2210211547692307</v>
      </c>
      <c r="AE9" s="94">
        <f t="shared" si="36"/>
        <v>1.6193066999999998E-2</v>
      </c>
      <c r="AF9" s="94">
        <f t="shared" si="37"/>
        <v>0</v>
      </c>
      <c r="AG9" s="94">
        <f t="shared" si="38"/>
        <v>0</v>
      </c>
      <c r="AH9" s="94">
        <f t="shared" si="39"/>
        <v>8.0965334999999992E-3</v>
      </c>
      <c r="AI9" s="94">
        <f t="shared" si="40"/>
        <v>0</v>
      </c>
      <c r="AJ9" s="94">
        <f t="shared" si="41"/>
        <v>0</v>
      </c>
      <c r="AK9" s="94">
        <f t="shared" si="42"/>
        <v>2.6988445000000003E-3</v>
      </c>
      <c r="AL9" s="94">
        <f t="shared" si="43"/>
        <v>0</v>
      </c>
      <c r="AM9" s="94">
        <f t="shared" si="44"/>
        <v>0</v>
      </c>
      <c r="AN9" s="97">
        <f t="shared" si="45"/>
        <v>3.6299998293899995E-2</v>
      </c>
      <c r="AO9" s="97">
        <f t="shared" si="46"/>
        <v>1.8149999146949997E-2</v>
      </c>
      <c r="AP9" s="97">
        <f t="shared" si="47"/>
        <v>6.0499997156500005E-3</v>
      </c>
      <c r="AQ9" s="97">
        <v>0.121</v>
      </c>
      <c r="AR9" s="136">
        <f t="shared" ref="AR9:AR10" si="53">AN9*$BD$3*$BH$6</f>
        <v>1.1652714724322379</v>
      </c>
      <c r="AS9" s="136">
        <f t="shared" ref="AS9:AS10" si="54">AO9*$BD$3*$BH$6</f>
        <v>0.58263573621611897</v>
      </c>
      <c r="AT9" s="136">
        <f t="shared" ref="AT9:AT10" si="55">AP9*$BF$3*$BH$6</f>
        <v>0.44755538396489597</v>
      </c>
      <c r="AU9" s="111"/>
      <c r="AV9" s="111"/>
      <c r="AW9" s="111"/>
      <c r="AX9" s="111">
        <f t="shared" ref="AX9:AX10" si="56">SUM(AR9:AW9)</f>
        <v>2.1954625926132527</v>
      </c>
      <c r="AY9" s="111">
        <f t="shared" si="21"/>
        <v>2.1954625926132527</v>
      </c>
      <c r="AZ9" s="111"/>
      <c r="BA9" s="111">
        <f t="shared" si="22"/>
        <v>2.0360011999403178</v>
      </c>
      <c r="BB9" s="111">
        <f t="shared" si="23"/>
        <v>1.8887303274782388</v>
      </c>
      <c r="BC9" s="111">
        <f t="shared" si="24"/>
        <v>5.4639801409073945</v>
      </c>
      <c r="BD9" s="111">
        <f t="shared" ref="BD9:BD10" si="57">SUM(BA9:BC9)</f>
        <v>9.3887116683259499</v>
      </c>
      <c r="BE9" s="111"/>
    </row>
    <row r="10" spans="1:60" x14ac:dyDescent="0.25">
      <c r="F10" s="86" t="s">
        <v>454</v>
      </c>
      <c r="H10" s="86">
        <f t="shared" si="25"/>
        <v>20.43493681</v>
      </c>
      <c r="I10" s="90">
        <f t="shared" si="26"/>
        <v>10.217468405</v>
      </c>
      <c r="J10" s="90">
        <v>0</v>
      </c>
      <c r="K10" s="90">
        <v>0</v>
      </c>
      <c r="L10" s="90">
        <f t="shared" si="0"/>
        <v>10.217468405</v>
      </c>
      <c r="M10" s="91">
        <f t="shared" si="27"/>
        <v>22.904500000000002</v>
      </c>
      <c r="N10" s="91">
        <f t="shared" si="1"/>
        <v>9.5736282500000023</v>
      </c>
      <c r="O10" s="91">
        <f t="shared" si="28"/>
        <v>4.2706998260425006</v>
      </c>
      <c r="P10" s="91">
        <f t="shared" si="2"/>
        <v>0.41798023314195909</v>
      </c>
      <c r="Q10" s="91">
        <f t="shared" si="3"/>
        <v>4.2706998260425006</v>
      </c>
      <c r="R10" s="91">
        <f t="shared" si="4"/>
        <v>0.41798023314195909</v>
      </c>
      <c r="S10" s="91">
        <f t="shared" si="29"/>
        <v>5.1087342025</v>
      </c>
      <c r="T10" s="91">
        <f t="shared" si="30"/>
        <v>0</v>
      </c>
      <c r="U10" s="91">
        <f t="shared" si="31"/>
        <v>0</v>
      </c>
      <c r="V10" s="91">
        <f t="shared" si="7"/>
        <v>0.83596046628391818</v>
      </c>
      <c r="W10" s="92">
        <f t="shared" si="32"/>
        <v>4.2706998260425006</v>
      </c>
      <c r="X10" s="93">
        <f t="shared" si="33"/>
        <v>0</v>
      </c>
      <c r="Y10" s="93">
        <f t="shared" si="34"/>
        <v>0</v>
      </c>
      <c r="Z10" s="93">
        <f>SUM(FineWood!F32:H32)+SUM(W10:Y10)</f>
        <v>4.2706998260425006</v>
      </c>
      <c r="AA10" s="93">
        <f>SUM(FineWood!J32:L32)+SUM(SouthernLargeWood!AC11:AE11)</f>
        <v>0.9941474183846154</v>
      </c>
      <c r="AB10" s="93">
        <f>SUM(FineWood!M32:O32)+SUM(AH10:AJ10)</f>
        <v>1.2812099478127501</v>
      </c>
      <c r="AC10" s="93">
        <f>SUM(FineWood!P32:R32)+SUM(SouthernLargeWood!AI11:AK11)</f>
        <v>0.42851181826923079</v>
      </c>
      <c r="AD10" s="93">
        <f t="shared" si="35"/>
        <v>2.7038691844665963</v>
      </c>
      <c r="AE10" s="94">
        <f t="shared" si="36"/>
        <v>2.5624198956255002</v>
      </c>
      <c r="AF10" s="94">
        <f t="shared" si="37"/>
        <v>0</v>
      </c>
      <c r="AG10" s="94">
        <f t="shared" si="38"/>
        <v>0</v>
      </c>
      <c r="AH10" s="94">
        <f t="shared" si="39"/>
        <v>1.2812099478127501</v>
      </c>
      <c r="AI10" s="94">
        <f t="shared" si="40"/>
        <v>0</v>
      </c>
      <c r="AJ10" s="94">
        <f t="shared" si="41"/>
        <v>0</v>
      </c>
      <c r="AK10" s="94">
        <f t="shared" si="42"/>
        <v>0.42706998260425011</v>
      </c>
      <c r="AL10" s="94">
        <f t="shared" si="43"/>
        <v>0</v>
      </c>
      <c r="AM10" s="94">
        <f t="shared" si="44"/>
        <v>0</v>
      </c>
      <c r="AN10" s="97">
        <f t="shared" si="45"/>
        <v>5.7441766800236831</v>
      </c>
      <c r="AO10" s="97">
        <f t="shared" si="46"/>
        <v>2.8720883400118415</v>
      </c>
      <c r="AP10" s="97">
        <f t="shared" si="47"/>
        <v>0.95736278000394737</v>
      </c>
      <c r="AQ10" s="97">
        <v>45.808999999999997</v>
      </c>
      <c r="AR10" s="136">
        <f t="shared" si="53"/>
        <v>184.39464276688216</v>
      </c>
      <c r="AS10" s="136">
        <f t="shared" si="54"/>
        <v>92.197321383441079</v>
      </c>
      <c r="AT10" s="136">
        <f t="shared" si="55"/>
        <v>70.821964749850011</v>
      </c>
      <c r="AU10" s="111"/>
      <c r="AV10" s="111"/>
      <c r="AW10" s="111"/>
      <c r="AX10" s="111">
        <f t="shared" si="56"/>
        <v>347.41392890017323</v>
      </c>
      <c r="AY10" s="111">
        <f t="shared" si="21"/>
        <v>347.41392890017323</v>
      </c>
      <c r="AZ10" s="111"/>
      <c r="BA10" s="111">
        <f t="shared" si="22"/>
        <v>355.96817684080293</v>
      </c>
      <c r="BB10" s="111">
        <f t="shared" si="23"/>
        <v>349.55762249432223</v>
      </c>
      <c r="BC10" s="111">
        <f t="shared" si="24"/>
        <v>1059.2868084019772</v>
      </c>
      <c r="BD10" s="111">
        <f t="shared" si="57"/>
        <v>1764.8126077371023</v>
      </c>
      <c r="BE10" s="111"/>
    </row>
    <row r="11" spans="1:60" x14ac:dyDescent="0.25">
      <c r="A11" s="99" t="s">
        <v>89</v>
      </c>
      <c r="C11" s="86" t="s">
        <v>198</v>
      </c>
      <c r="F11" s="86" t="s">
        <v>357</v>
      </c>
      <c r="H11" s="86">
        <v>6.9</v>
      </c>
      <c r="I11" s="90">
        <f t="shared" si="26"/>
        <v>3.45</v>
      </c>
      <c r="J11" s="90">
        <v>0</v>
      </c>
      <c r="K11" s="90">
        <v>0</v>
      </c>
      <c r="L11" s="90">
        <f t="shared" si="0"/>
        <v>3.45</v>
      </c>
      <c r="M11" s="91">
        <f t="shared" si="27"/>
        <v>7.733865363491673</v>
      </c>
      <c r="N11" s="91">
        <f t="shared" si="1"/>
        <v>4.5900747719070143</v>
      </c>
      <c r="O11" s="91">
        <f t="shared" si="28"/>
        <v>2.0475864549999998</v>
      </c>
      <c r="P11" s="91">
        <f t="shared" si="2"/>
        <v>0.59350332028985497</v>
      </c>
      <c r="Q11" s="91">
        <f t="shared" si="3"/>
        <v>2.0475864549999998</v>
      </c>
      <c r="R11" s="91">
        <f t="shared" si="4"/>
        <v>0.59350332028985497</v>
      </c>
      <c r="S11" s="91">
        <f t="shared" si="29"/>
        <v>1.7250000000000001</v>
      </c>
      <c r="T11" s="91">
        <f t="shared" si="30"/>
        <v>0</v>
      </c>
      <c r="U11" s="91">
        <f t="shared" si="31"/>
        <v>0</v>
      </c>
      <c r="V11" s="91">
        <f t="shared" si="7"/>
        <v>1.1870066405797099</v>
      </c>
      <c r="W11" s="92">
        <f t="shared" si="32"/>
        <v>2.0475864549999998</v>
      </c>
      <c r="X11" s="93">
        <f t="shared" si="33"/>
        <v>0</v>
      </c>
      <c r="Y11" s="93">
        <f t="shared" si="34"/>
        <v>0</v>
      </c>
      <c r="Z11" s="93">
        <f>SUM(FineWood!F33:H33)+SUM(W11:Y11)</f>
        <v>2.0475864549999998</v>
      </c>
      <c r="AA11" s="93">
        <f>SUM(FineWood!J33:L33)+SUM(SouthernLargeWood!AC12:AE12)</f>
        <v>1.1407089568461539</v>
      </c>
      <c r="AB11" s="93">
        <f>SUM(FineWood!M33:O33)+SUM(AH11:AJ11)</f>
        <v>0.6142759364999999</v>
      </c>
      <c r="AC11" s="93">
        <f>SUM(FineWood!P33:R33)+SUM(SouthernLargeWood!AI12:AK12)</f>
        <v>0.49168489519230768</v>
      </c>
      <c r="AD11" s="93">
        <f t="shared" si="35"/>
        <v>2.2466697885384614</v>
      </c>
      <c r="AE11" s="94">
        <f t="shared" si="36"/>
        <v>1.2285518729999998</v>
      </c>
      <c r="AF11" s="94">
        <f t="shared" si="37"/>
        <v>0</v>
      </c>
      <c r="AG11" s="94">
        <f t="shared" si="38"/>
        <v>0</v>
      </c>
      <c r="AH11" s="94">
        <f t="shared" si="39"/>
        <v>0.6142759364999999</v>
      </c>
      <c r="AI11" s="94">
        <f t="shared" si="40"/>
        <v>0</v>
      </c>
      <c r="AJ11" s="94">
        <f t="shared" si="41"/>
        <v>0</v>
      </c>
      <c r="AK11" s="94">
        <f t="shared" si="42"/>
        <v>0.2047586455</v>
      </c>
      <c r="AL11" s="94">
        <f t="shared" si="43"/>
        <v>0</v>
      </c>
      <c r="AM11" s="94">
        <f t="shared" si="44"/>
        <v>0</v>
      </c>
      <c r="AN11" s="97">
        <f t="shared" si="45"/>
        <v>2.7540447337040992</v>
      </c>
      <c r="AO11" s="97">
        <f t="shared" si="46"/>
        <v>1.3770223668520496</v>
      </c>
      <c r="AP11" s="97">
        <f t="shared" si="47"/>
        <v>0.45900745561734996</v>
      </c>
      <c r="AQ11" s="97"/>
      <c r="AR11" s="136">
        <f t="shared" si="48"/>
        <v>88.407986579076947</v>
      </c>
      <c r="AS11" s="136">
        <f t="shared" si="49"/>
        <v>44.203993289538474</v>
      </c>
      <c r="AT11" s="136">
        <f t="shared" si="50"/>
        <v>33.955581437494637</v>
      </c>
      <c r="AU11" s="111"/>
      <c r="AV11" s="111"/>
      <c r="AW11" s="111"/>
      <c r="AX11" s="111">
        <f t="shared" si="51"/>
        <v>166.56756130611006</v>
      </c>
      <c r="AY11" s="111">
        <f t="shared" si="21"/>
        <v>442.92612539981269</v>
      </c>
      <c r="AZ11" s="111"/>
      <c r="BA11" s="111">
        <f t="shared" si="22"/>
        <v>121.86068850487426</v>
      </c>
      <c r="BB11" s="111">
        <f t="shared" si="23"/>
        <v>94.383046178234423</v>
      </c>
      <c r="BC11" s="111">
        <f t="shared" si="24"/>
        <v>226.68239071670399</v>
      </c>
      <c r="BD11" s="111">
        <f t="shared" si="52"/>
        <v>442.92612539981269</v>
      </c>
      <c r="BE11" s="111"/>
    </row>
    <row r="12" spans="1:60" x14ac:dyDescent="0.25">
      <c r="A12" s="86" t="s">
        <v>168</v>
      </c>
      <c r="B12" s="86" t="s">
        <v>199</v>
      </c>
      <c r="C12" s="86" t="s">
        <v>200</v>
      </c>
      <c r="D12" s="86">
        <v>0.5</v>
      </c>
      <c r="F12" s="86" t="s">
        <v>351</v>
      </c>
      <c r="H12" s="86">
        <v>2.23</v>
      </c>
      <c r="I12" s="90">
        <f t="shared" si="26"/>
        <v>1.115</v>
      </c>
      <c r="J12" s="90">
        <v>0</v>
      </c>
      <c r="K12" s="90">
        <v>0</v>
      </c>
      <c r="L12" s="90">
        <f t="shared" si="0"/>
        <v>1.115</v>
      </c>
      <c r="M12" s="91">
        <f t="shared" si="27"/>
        <v>2.4994956174762941</v>
      </c>
      <c r="N12" s="91">
        <f t="shared" si="1"/>
        <v>2.8705843103409627</v>
      </c>
      <c r="O12" s="91">
        <f t="shared" si="28"/>
        <v>1.2805389549999999</v>
      </c>
      <c r="P12" s="91">
        <f t="shared" si="2"/>
        <v>1.1484654304932735</v>
      </c>
      <c r="Q12" s="91">
        <f t="shared" si="3"/>
        <v>1.115</v>
      </c>
      <c r="R12" s="91">
        <f t="shared" si="4"/>
        <v>1</v>
      </c>
      <c r="S12" s="91">
        <f t="shared" si="29"/>
        <v>0.5575</v>
      </c>
      <c r="T12" s="91">
        <f t="shared" si="30"/>
        <v>0</v>
      </c>
      <c r="U12" s="91">
        <f t="shared" si="31"/>
        <v>0</v>
      </c>
      <c r="V12" s="91">
        <f t="shared" si="7"/>
        <v>2</v>
      </c>
      <c r="W12" s="92">
        <f t="shared" si="32"/>
        <v>1.115</v>
      </c>
      <c r="X12" s="93">
        <f t="shared" si="33"/>
        <v>0</v>
      </c>
      <c r="Y12" s="93">
        <f t="shared" si="34"/>
        <v>0</v>
      </c>
      <c r="Z12" s="93">
        <f>SUM(FineWood!F34:H34)+SUM(W12:Y12)</f>
        <v>1.115</v>
      </c>
      <c r="AA12" s="93">
        <f>SUM(FineWood!J34:L34)+SUM(SouthernLargeWood!AC13:AE13)</f>
        <v>1.2872704953076921</v>
      </c>
      <c r="AB12" s="93">
        <f>SUM(FineWood!M34:O34)+SUM(AH12:AJ12)</f>
        <v>0.33449999999999996</v>
      </c>
      <c r="AC12" s="93">
        <f>SUM(FineWood!P34:R34)+SUM(SouthernLargeWood!AI13:AK13)</f>
        <v>0.55485797211538457</v>
      </c>
      <c r="AD12" s="93">
        <f t="shared" si="35"/>
        <v>2.1766284674230767</v>
      </c>
      <c r="AE12" s="94">
        <f t="shared" si="36"/>
        <v>0.66899999999999993</v>
      </c>
      <c r="AF12" s="94">
        <f t="shared" si="37"/>
        <v>0</v>
      </c>
      <c r="AG12" s="94">
        <f t="shared" si="38"/>
        <v>0</v>
      </c>
      <c r="AH12" s="94">
        <f t="shared" si="39"/>
        <v>0.33449999999999996</v>
      </c>
      <c r="AI12" s="94">
        <f t="shared" si="40"/>
        <v>0</v>
      </c>
      <c r="AJ12" s="94">
        <f t="shared" si="41"/>
        <v>0</v>
      </c>
      <c r="AK12" s="94">
        <f t="shared" si="42"/>
        <v>0.1115</v>
      </c>
      <c r="AL12" s="94">
        <f t="shared" si="43"/>
        <v>0</v>
      </c>
      <c r="AM12" s="94">
        <f t="shared" si="44"/>
        <v>0</v>
      </c>
      <c r="AN12" s="97">
        <f t="shared" si="45"/>
        <v>1.4996972999999998</v>
      </c>
      <c r="AO12" s="97">
        <f t="shared" si="46"/>
        <v>0.74984864999999989</v>
      </c>
      <c r="AP12" s="97">
        <f t="shared" si="47"/>
        <v>0.24994954999999999</v>
      </c>
      <c r="AQ12" s="97"/>
      <c r="AR12" s="136">
        <f t="shared" si="48"/>
        <v>48.14199898371119</v>
      </c>
      <c r="AS12" s="136">
        <f t="shared" si="49"/>
        <v>24.070999491855595</v>
      </c>
      <c r="AT12" s="136">
        <f t="shared" si="50"/>
        <v>18.490292905754995</v>
      </c>
      <c r="AU12" s="111"/>
      <c r="AV12" s="111"/>
      <c r="AW12" s="111"/>
      <c r="AX12" s="111">
        <f t="shared" si="51"/>
        <v>90.70329138132179</v>
      </c>
      <c r="AY12" s="111">
        <f t="shared" si="21"/>
        <v>223.27308839652278</v>
      </c>
      <c r="AZ12" s="111"/>
      <c r="BA12" s="111">
        <f t="shared" si="22"/>
        <v>64.189331978281587</v>
      </c>
      <c r="BB12" s="111">
        <f t="shared" si="23"/>
        <v>48.14199898371119</v>
      </c>
      <c r="BC12" s="111">
        <f t="shared" si="24"/>
        <v>110.94175743452998</v>
      </c>
      <c r="BD12" s="111">
        <f t="shared" si="52"/>
        <v>223.27308839652275</v>
      </c>
      <c r="BE12" s="111"/>
    </row>
    <row r="13" spans="1:60" x14ac:dyDescent="0.25">
      <c r="A13" s="86" t="s">
        <v>171</v>
      </c>
      <c r="B13" s="86" t="s">
        <v>201</v>
      </c>
      <c r="C13" s="86" t="s">
        <v>202</v>
      </c>
      <c r="D13" s="86">
        <v>0.3</v>
      </c>
      <c r="F13" s="86" t="s">
        <v>352</v>
      </c>
      <c r="G13" s="86" t="s">
        <v>405</v>
      </c>
      <c r="H13" s="86">
        <f>AQ13*0.44609</f>
        <v>1.5746976999999998</v>
      </c>
      <c r="I13" s="90">
        <f t="shared" si="26"/>
        <v>0.78734884999999988</v>
      </c>
      <c r="J13" s="90">
        <v>0</v>
      </c>
      <c r="K13" s="90">
        <v>0</v>
      </c>
      <c r="L13" s="90">
        <f t="shared" si="0"/>
        <v>0.78734884999999988</v>
      </c>
      <c r="M13" s="91">
        <f t="shared" si="27"/>
        <v>1.7649999999999997</v>
      </c>
      <c r="N13" s="91">
        <f t="shared" si="1"/>
        <v>2.6293024999999997</v>
      </c>
      <c r="O13" s="91">
        <f t="shared" si="28"/>
        <v>1.1729055522249998</v>
      </c>
      <c r="P13" s="91">
        <f t="shared" si="2"/>
        <v>1.4896898016997167</v>
      </c>
      <c r="Q13" s="91">
        <f t="shared" si="3"/>
        <v>0.78734884999999988</v>
      </c>
      <c r="R13" s="91">
        <f t="shared" si="4"/>
        <v>1</v>
      </c>
      <c r="S13" s="91">
        <f t="shared" si="29"/>
        <v>0.39367442499999994</v>
      </c>
      <c r="T13" s="91">
        <f t="shared" si="30"/>
        <v>0</v>
      </c>
      <c r="U13" s="91">
        <f t="shared" si="31"/>
        <v>0</v>
      </c>
      <c r="V13" s="91">
        <f t="shared" si="7"/>
        <v>2</v>
      </c>
      <c r="W13" s="92">
        <f t="shared" si="32"/>
        <v>0.78734884999999988</v>
      </c>
      <c r="X13" s="93">
        <f t="shared" si="33"/>
        <v>0</v>
      </c>
      <c r="Y13" s="93">
        <f t="shared" si="34"/>
        <v>0</v>
      </c>
      <c r="Z13" s="93">
        <f>SUM(FineWood!F35:H35)+SUM(W13:Y13)</f>
        <v>0.78734884999999988</v>
      </c>
      <c r="AA13" s="93">
        <f>SUM(FineWood!J35:L35)+SUM(SouthernLargeWood!AC14:AE14)</f>
        <v>1.4338320337692307</v>
      </c>
      <c r="AB13" s="93">
        <f>SUM(FineWood!M35:O35)+SUM(AH13:AJ13)</f>
        <v>0.23620465499999996</v>
      </c>
      <c r="AC13" s="93">
        <f>SUM(FineWood!P35:R35)+SUM(SouthernLargeWood!AI14:AK14)</f>
        <v>0.61803104903846151</v>
      </c>
      <c r="AD13" s="93">
        <f t="shared" si="35"/>
        <v>2.2880677378076921</v>
      </c>
      <c r="AE13" s="94">
        <f t="shared" si="36"/>
        <v>0.47240930999999992</v>
      </c>
      <c r="AF13" s="94">
        <f t="shared" si="37"/>
        <v>0</v>
      </c>
      <c r="AG13" s="94">
        <f t="shared" si="38"/>
        <v>0</v>
      </c>
      <c r="AH13" s="94">
        <f t="shared" si="39"/>
        <v>0.23620465499999996</v>
      </c>
      <c r="AI13" s="94">
        <f t="shared" si="40"/>
        <v>0</v>
      </c>
      <c r="AJ13" s="94">
        <f t="shared" si="41"/>
        <v>0</v>
      </c>
      <c r="AK13" s="94">
        <f t="shared" si="42"/>
        <v>7.8734884999999991E-2</v>
      </c>
      <c r="AL13" s="94">
        <f t="shared" si="43"/>
        <v>0</v>
      </c>
      <c r="AM13" s="94">
        <f t="shared" si="44"/>
        <v>0</v>
      </c>
      <c r="AN13" s="97">
        <f t="shared" si="45"/>
        <v>1.0589999502269998</v>
      </c>
      <c r="AO13" s="97">
        <f t="shared" si="46"/>
        <v>0.52949997511349989</v>
      </c>
      <c r="AP13" s="97">
        <f t="shared" si="47"/>
        <v>0.17649999170449995</v>
      </c>
      <c r="AQ13" s="97">
        <v>3.53</v>
      </c>
      <c r="AR13" s="136">
        <f t="shared" si="48"/>
        <v>33.995109898229749</v>
      </c>
      <c r="AS13" s="136">
        <f t="shared" si="49"/>
        <v>16.997554949114875</v>
      </c>
      <c r="AT13" s="136">
        <f t="shared" si="50"/>
        <v>13.056781036331257</v>
      </c>
      <c r="AU13" s="111"/>
      <c r="AV13" s="111"/>
      <c r="AW13" s="111"/>
      <c r="AX13" s="111">
        <f t="shared" si="51"/>
        <v>64.049445883675887</v>
      </c>
      <c r="AY13" s="111">
        <f t="shared" si="21"/>
        <v>241.57984202948279</v>
      </c>
      <c r="AZ13" s="111"/>
      <c r="BA13" s="111">
        <f t="shared" si="22"/>
        <v>55.484841705566652</v>
      </c>
      <c r="BB13" s="111">
        <f t="shared" si="23"/>
        <v>49.232152660120207</v>
      </c>
      <c r="BC13" s="111">
        <f t="shared" si="24"/>
        <v>136.86284766379592</v>
      </c>
      <c r="BD13" s="111">
        <f t="shared" si="52"/>
        <v>241.57984202948279</v>
      </c>
      <c r="BE13" s="111"/>
    </row>
    <row r="14" spans="1:60" x14ac:dyDescent="0.25">
      <c r="C14" s="86" t="s">
        <v>203</v>
      </c>
      <c r="D14" s="100">
        <v>0.2</v>
      </c>
      <c r="F14" s="86" t="s">
        <v>353</v>
      </c>
      <c r="H14" s="86">
        <f t="shared" ref="H14:H17" si="58">AQ14*0.44609</f>
        <v>3.3099878</v>
      </c>
      <c r="I14" s="90">
        <f t="shared" si="26"/>
        <v>1.6549939</v>
      </c>
      <c r="J14" s="90">
        <v>0</v>
      </c>
      <c r="K14" s="90">
        <v>0</v>
      </c>
      <c r="L14" s="90">
        <f t="shared" si="0"/>
        <v>1.6549939</v>
      </c>
      <c r="M14" s="91">
        <f t="shared" si="27"/>
        <v>3.71</v>
      </c>
      <c r="N14" s="91">
        <f t="shared" si="1"/>
        <v>3.2682349999999998</v>
      </c>
      <c r="O14" s="91">
        <f t="shared" si="28"/>
        <v>1.4579269511499999</v>
      </c>
      <c r="P14" s="91">
        <f t="shared" si="2"/>
        <v>0.88092587601078165</v>
      </c>
      <c r="Q14" s="91">
        <f t="shared" si="3"/>
        <v>1.4579269511499999</v>
      </c>
      <c r="R14" s="91">
        <f t="shared" si="4"/>
        <v>0.88092587601078165</v>
      </c>
      <c r="S14" s="91">
        <f t="shared" si="29"/>
        <v>0.82749695000000001</v>
      </c>
      <c r="T14" s="91">
        <f t="shared" si="30"/>
        <v>0</v>
      </c>
      <c r="U14" s="91">
        <f t="shared" si="31"/>
        <v>0</v>
      </c>
      <c r="V14" s="91">
        <f t="shared" si="7"/>
        <v>1.7618517520215633</v>
      </c>
      <c r="W14" s="92">
        <f t="shared" si="32"/>
        <v>1.4579269511499999</v>
      </c>
      <c r="X14" s="93">
        <f t="shared" si="33"/>
        <v>0</v>
      </c>
      <c r="Y14" s="93">
        <f t="shared" si="34"/>
        <v>0</v>
      </c>
      <c r="Z14" s="93">
        <f>SUM(FineWood!F36:H36)+SUM(W14:Y14)</f>
        <v>1.4579269511499999</v>
      </c>
      <c r="AA14" s="93">
        <f>SUM(FineWood!J36:L36)+SUM(SouthernLargeWood!AC15:AE15)</f>
        <v>1.5803935722307692</v>
      </c>
      <c r="AB14" s="93">
        <f>SUM(FineWood!M36:O36)+SUM(AH14:AJ14)</f>
        <v>0.43737808534499995</v>
      </c>
      <c r="AC14" s="93">
        <f>SUM(FineWood!P36:R36)+SUM(SouthernLargeWood!AI15:AK15)</f>
        <v>0.68120412596153856</v>
      </c>
      <c r="AD14" s="93">
        <f t="shared" si="35"/>
        <v>2.6989757835373078</v>
      </c>
      <c r="AE14" s="94">
        <f t="shared" si="36"/>
        <v>0.87475617068999989</v>
      </c>
      <c r="AF14" s="94">
        <f t="shared" si="37"/>
        <v>0</v>
      </c>
      <c r="AG14" s="94">
        <f t="shared" si="38"/>
        <v>0</v>
      </c>
      <c r="AH14" s="94">
        <f t="shared" si="39"/>
        <v>0.43737808534499995</v>
      </c>
      <c r="AI14" s="94">
        <f t="shared" si="40"/>
        <v>0</v>
      </c>
      <c r="AJ14" s="94">
        <f t="shared" si="41"/>
        <v>0</v>
      </c>
      <c r="AK14" s="94">
        <f t="shared" si="42"/>
        <v>0.14579269511500001</v>
      </c>
      <c r="AL14" s="94">
        <f t="shared" si="43"/>
        <v>0</v>
      </c>
      <c r="AM14" s="94">
        <f t="shared" si="44"/>
        <v>0</v>
      </c>
      <c r="AN14" s="97">
        <f t="shared" si="45"/>
        <v>1.9609409078357727</v>
      </c>
      <c r="AO14" s="97">
        <f t="shared" si="46"/>
        <v>0.98047045391788634</v>
      </c>
      <c r="AP14" s="97">
        <f t="shared" si="47"/>
        <v>0.3268234846392955</v>
      </c>
      <c r="AQ14" s="97">
        <v>7.42</v>
      </c>
      <c r="AR14" s="136">
        <f t="shared" si="48"/>
        <v>62.948446457926863</v>
      </c>
      <c r="AS14" s="136">
        <f t="shared" si="49"/>
        <v>31.474223228963432</v>
      </c>
      <c r="AT14" s="136">
        <f t="shared" si="50"/>
        <v>24.177126782024985</v>
      </c>
      <c r="AU14" s="111"/>
      <c r="AV14" s="111"/>
      <c r="AW14" s="111"/>
      <c r="AX14" s="111">
        <f t="shared" si="51"/>
        <v>118.59979646891527</v>
      </c>
      <c r="AY14" s="111">
        <f t="shared" si="21"/>
        <v>410.20781080977082</v>
      </c>
      <c r="AZ14" s="111"/>
      <c r="BA14" s="111">
        <f t="shared" si="22"/>
        <v>98.247066621587493</v>
      </c>
      <c r="BB14" s="111">
        <f t="shared" si="23"/>
        <v>84.422153474454376</v>
      </c>
      <c r="BC14" s="111">
        <f t="shared" si="24"/>
        <v>227.53859071372898</v>
      </c>
      <c r="BD14" s="111">
        <f t="shared" si="52"/>
        <v>410.20781080977088</v>
      </c>
      <c r="BE14" s="111"/>
    </row>
    <row r="15" spans="1:60" x14ac:dyDescent="0.25">
      <c r="D15" s="86">
        <f>SUM(D12:D14)</f>
        <v>1</v>
      </c>
      <c r="F15" s="86" t="s">
        <v>354</v>
      </c>
      <c r="H15" s="86">
        <f t="shared" si="58"/>
        <v>5.9954495999999997</v>
      </c>
      <c r="I15" s="90">
        <f t="shared" si="26"/>
        <v>2.9977247999999999</v>
      </c>
      <c r="J15" s="90">
        <v>0</v>
      </c>
      <c r="K15" s="90">
        <v>0</v>
      </c>
      <c r="L15" s="90">
        <f t="shared" si="0"/>
        <v>2.9977247999999999</v>
      </c>
      <c r="M15" s="91">
        <f t="shared" si="27"/>
        <v>6.72</v>
      </c>
      <c r="N15" s="91">
        <f t="shared" si="1"/>
        <v>4.2570199999999998</v>
      </c>
      <c r="O15" s="91">
        <f t="shared" si="28"/>
        <v>1.8990140517999998</v>
      </c>
      <c r="P15" s="91">
        <f t="shared" si="2"/>
        <v>0.63348511904761906</v>
      </c>
      <c r="Q15" s="91">
        <f t="shared" si="3"/>
        <v>1.8990140517999998</v>
      </c>
      <c r="R15" s="91">
        <f t="shared" si="4"/>
        <v>0.63348511904761906</v>
      </c>
      <c r="S15" s="91">
        <f t="shared" si="29"/>
        <v>1.4988623999999999</v>
      </c>
      <c r="T15" s="91">
        <f t="shared" si="30"/>
        <v>0</v>
      </c>
      <c r="U15" s="91">
        <f t="shared" si="31"/>
        <v>0</v>
      </c>
      <c r="V15" s="91">
        <f t="shared" si="7"/>
        <v>1.2669702380952381</v>
      </c>
      <c r="W15" s="92">
        <f t="shared" si="32"/>
        <v>1.8990140518</v>
      </c>
      <c r="X15" s="93">
        <f t="shared" si="33"/>
        <v>0</v>
      </c>
      <c r="Y15" s="93">
        <f t="shared" si="34"/>
        <v>0</v>
      </c>
      <c r="Z15" s="93">
        <f>SUM(FineWood!F37:H37)+SUM(W15:Y15)</f>
        <v>1.8990140518</v>
      </c>
      <c r="AA15" s="93">
        <f>SUM(FineWood!J37:L37)+SUM(SouthernLargeWood!AC16:AE16)</f>
        <v>1.7269551106923076</v>
      </c>
      <c r="AB15" s="93">
        <f>SUM(FineWood!M37:O37)+SUM(AH15:AJ15)</f>
        <v>0.56970421553999995</v>
      </c>
      <c r="AC15" s="93">
        <f>SUM(FineWood!P37:R37)+SUM(SouthernLargeWood!AI16:AK16)</f>
        <v>0.7443772028846154</v>
      </c>
      <c r="AD15" s="93">
        <f t="shared" si="35"/>
        <v>3.0410365291169228</v>
      </c>
      <c r="AE15" s="94">
        <f t="shared" si="36"/>
        <v>1.1394084310799999</v>
      </c>
      <c r="AF15" s="94">
        <f t="shared" si="37"/>
        <v>0</v>
      </c>
      <c r="AG15" s="94">
        <f t="shared" si="38"/>
        <v>0</v>
      </c>
      <c r="AH15" s="94">
        <f t="shared" si="39"/>
        <v>0.56970421553999995</v>
      </c>
      <c r="AI15" s="94">
        <f t="shared" si="40"/>
        <v>0</v>
      </c>
      <c r="AJ15" s="94">
        <f t="shared" si="41"/>
        <v>0</v>
      </c>
      <c r="AK15" s="94">
        <f t="shared" si="42"/>
        <v>0.18990140518000001</v>
      </c>
      <c r="AL15" s="94">
        <f t="shared" si="43"/>
        <v>0</v>
      </c>
      <c r="AM15" s="94">
        <f t="shared" si="44"/>
        <v>0</v>
      </c>
      <c r="AN15" s="97">
        <f t="shared" si="45"/>
        <v>2.5542118799520357</v>
      </c>
      <c r="AO15" s="97">
        <f t="shared" si="46"/>
        <v>1.2771059399760178</v>
      </c>
      <c r="AP15" s="97">
        <f t="shared" si="47"/>
        <v>0.42570197999200599</v>
      </c>
      <c r="AQ15" s="97">
        <v>13.44</v>
      </c>
      <c r="AR15" s="136">
        <f t="shared" si="48"/>
        <v>81.993123364851002</v>
      </c>
      <c r="AS15" s="136">
        <f t="shared" si="49"/>
        <v>40.996561682425501</v>
      </c>
      <c r="AT15" s="136">
        <f t="shared" si="50"/>
        <v>31.491772242086633</v>
      </c>
      <c r="AU15" s="111"/>
      <c r="AV15" s="111"/>
      <c r="AW15" s="111"/>
      <c r="AX15" s="111">
        <f t="shared" si="51"/>
        <v>154.48145728936314</v>
      </c>
      <c r="AY15" s="111">
        <f t="shared" si="21"/>
        <v>622.63118410687503</v>
      </c>
      <c r="AZ15" s="111"/>
      <c r="BA15" s="111">
        <f t="shared" si="22"/>
        <v>138.66179697454476</v>
      </c>
      <c r="BB15" s="111">
        <f t="shared" si="23"/>
        <v>125.99957209696612</v>
      </c>
      <c r="BC15" s="111">
        <f t="shared" si="24"/>
        <v>357.96981503536415</v>
      </c>
      <c r="BD15" s="111">
        <f t="shared" si="52"/>
        <v>622.63118410687503</v>
      </c>
      <c r="BE15" s="111"/>
    </row>
    <row r="16" spans="1:60" x14ac:dyDescent="0.25">
      <c r="F16" s="86" t="s">
        <v>455</v>
      </c>
      <c r="H16" s="86">
        <f t="shared" si="58"/>
        <v>6.4683049999999992E-2</v>
      </c>
      <c r="I16" s="90">
        <f t="shared" si="26"/>
        <v>3.2341524999999996E-2</v>
      </c>
      <c r="J16" s="90">
        <v>0</v>
      </c>
      <c r="K16" s="90">
        <v>0</v>
      </c>
      <c r="L16" s="90">
        <f t="shared" si="0"/>
        <v>3.2341524999999996E-2</v>
      </c>
      <c r="M16" s="91">
        <f t="shared" si="27"/>
        <v>7.2499999999999995E-2</v>
      </c>
      <c r="N16" s="91">
        <f t="shared" si="1"/>
        <v>2.0733162499999995</v>
      </c>
      <c r="O16" s="91">
        <f t="shared" si="28"/>
        <v>0.92488564596249978</v>
      </c>
      <c r="P16" s="91">
        <f t="shared" si="2"/>
        <v>28.597465517241375</v>
      </c>
      <c r="Q16" s="91">
        <f t="shared" si="3"/>
        <v>3.2341524999999996E-2</v>
      </c>
      <c r="R16" s="91">
        <f t="shared" si="4"/>
        <v>1</v>
      </c>
      <c r="S16" s="91">
        <f t="shared" si="29"/>
        <v>1.6170762499999998E-2</v>
      </c>
      <c r="T16" s="91">
        <f t="shared" si="30"/>
        <v>0</v>
      </c>
      <c r="U16" s="91">
        <f t="shared" si="31"/>
        <v>0</v>
      </c>
      <c r="V16" s="91">
        <f t="shared" si="7"/>
        <v>2</v>
      </c>
      <c r="W16" s="92">
        <f t="shared" si="32"/>
        <v>3.2341524999999996E-2</v>
      </c>
      <c r="X16" s="93">
        <f t="shared" si="33"/>
        <v>0</v>
      </c>
      <c r="Y16" s="93">
        <f t="shared" si="34"/>
        <v>0</v>
      </c>
      <c r="Z16" s="93">
        <f>SUM(FineWood!F38:H38)+SUM(W16:Y16)</f>
        <v>3.2341524999999996E-2</v>
      </c>
      <c r="AA16" s="93">
        <f>SUM(FineWood!J38:L38)+SUM(SouthernLargeWood!AC17:AE17)</f>
        <v>1.8735166491538462</v>
      </c>
      <c r="AB16" s="93">
        <f>SUM(FineWood!M38:O38)+SUM(AH16:AJ16)</f>
        <v>9.7024574999999991E-3</v>
      </c>
      <c r="AC16" s="93">
        <f>SUM(FineWood!P38:R38)+SUM(SouthernLargeWood!AI17:AK17)</f>
        <v>0.80755027980769234</v>
      </c>
      <c r="AD16" s="93">
        <f t="shared" si="35"/>
        <v>2.6907693864615387</v>
      </c>
      <c r="AE16" s="94">
        <f t="shared" si="36"/>
        <v>1.9404914999999998E-2</v>
      </c>
      <c r="AF16" s="94">
        <f t="shared" si="37"/>
        <v>0</v>
      </c>
      <c r="AG16" s="94">
        <f t="shared" si="38"/>
        <v>0</v>
      </c>
      <c r="AH16" s="94">
        <f t="shared" si="39"/>
        <v>9.7024574999999991E-3</v>
      </c>
      <c r="AI16" s="94">
        <f t="shared" si="40"/>
        <v>0</v>
      </c>
      <c r="AJ16" s="94">
        <f t="shared" si="41"/>
        <v>0</v>
      </c>
      <c r="AK16" s="94">
        <f t="shared" si="42"/>
        <v>3.2341524999999999E-3</v>
      </c>
      <c r="AL16" s="94">
        <f t="shared" si="43"/>
        <v>0</v>
      </c>
      <c r="AM16" s="94">
        <f t="shared" si="44"/>
        <v>0</v>
      </c>
      <c r="AN16" s="97">
        <f t="shared" si="45"/>
        <v>4.349999795549999E-2</v>
      </c>
      <c r="AO16" s="97">
        <f t="shared" si="46"/>
        <v>2.1749998977749995E-2</v>
      </c>
      <c r="AP16" s="97">
        <f t="shared" si="47"/>
        <v>7.2499996592499992E-3</v>
      </c>
      <c r="AQ16" s="97">
        <v>0.14499999999999999</v>
      </c>
      <c r="AR16" s="136">
        <f t="shared" ref="AR16:AR17" si="59">AN16*$BD$3*$BH$6</f>
        <v>1.3963996983692106</v>
      </c>
      <c r="AS16" s="136">
        <f t="shared" ref="AS16:AS17" si="60">AO16*$BD$3*$BH$6</f>
        <v>0.69819984918460531</v>
      </c>
      <c r="AT16" s="136">
        <f t="shared" ref="AT16:AT17" si="61">AP16*$BF$3*$BH$6</f>
        <v>0.5363266997926438</v>
      </c>
      <c r="AU16" s="111"/>
      <c r="AV16" s="111"/>
      <c r="AW16" s="111"/>
      <c r="AX16" s="111">
        <f t="shared" ref="AX16:AX17" si="62">SUM(AR16:AW16)</f>
        <v>2.6309262473464599</v>
      </c>
      <c r="AY16" s="111">
        <f t="shared" si="21"/>
        <v>2.6309262473464599</v>
      </c>
      <c r="AZ16" s="111"/>
      <c r="BA16" s="111">
        <f t="shared" si="22"/>
        <v>2.4398361486888103</v>
      </c>
      <c r="BB16" s="111">
        <f t="shared" si="23"/>
        <v>2.2633545246640052</v>
      </c>
      <c r="BC16" s="111">
        <f t="shared" si="24"/>
        <v>6.5477447969551426</v>
      </c>
      <c r="BD16" s="111">
        <f t="shared" ref="BD16:BD17" si="63">SUM(BA16:BC16)</f>
        <v>11.250935470307958</v>
      </c>
      <c r="BE16" s="111"/>
    </row>
    <row r="17" spans="1:57" x14ac:dyDescent="0.25">
      <c r="C17" s="86" t="s">
        <v>204</v>
      </c>
      <c r="D17" s="86">
        <v>0.7</v>
      </c>
      <c r="E17" s="101">
        <f>D17/D20</f>
        <v>0.46666666666666662</v>
      </c>
      <c r="F17" s="86" t="s">
        <v>456</v>
      </c>
      <c r="H17" s="86">
        <f t="shared" si="58"/>
        <v>22.170673000000001</v>
      </c>
      <c r="I17" s="90">
        <f t="shared" si="26"/>
        <v>11.0853365</v>
      </c>
      <c r="J17" s="90">
        <v>0</v>
      </c>
      <c r="K17" s="90">
        <v>0</v>
      </c>
      <c r="L17" s="90">
        <f t="shared" si="0"/>
        <v>11.0853365</v>
      </c>
      <c r="M17" s="91">
        <f t="shared" si="27"/>
        <v>24.85</v>
      </c>
      <c r="N17" s="91">
        <f t="shared" si="1"/>
        <v>10.212725000000001</v>
      </c>
      <c r="O17" s="91">
        <f t="shared" si="28"/>
        <v>4.5557944952499998</v>
      </c>
      <c r="P17" s="91">
        <f t="shared" si="2"/>
        <v>0.41097484909456738</v>
      </c>
      <c r="Q17" s="91">
        <f t="shared" si="3"/>
        <v>4.5557944952499998</v>
      </c>
      <c r="R17" s="91">
        <f t="shared" si="4"/>
        <v>0.41097484909456738</v>
      </c>
      <c r="S17" s="91">
        <f t="shared" si="29"/>
        <v>5.5426682500000002</v>
      </c>
      <c r="T17" s="91">
        <f t="shared" si="30"/>
        <v>0</v>
      </c>
      <c r="U17" s="91">
        <f t="shared" si="31"/>
        <v>0</v>
      </c>
      <c r="V17" s="91">
        <f t="shared" si="7"/>
        <v>0.82194969818913477</v>
      </c>
      <c r="W17" s="92">
        <f t="shared" si="32"/>
        <v>4.5557944952499998</v>
      </c>
      <c r="X17" s="93">
        <f t="shared" si="33"/>
        <v>0</v>
      </c>
      <c r="Y17" s="93">
        <f t="shared" si="34"/>
        <v>0</v>
      </c>
      <c r="Z17" s="93">
        <f>SUM(FineWood!F39:H39)+SUM(W17:Y17)</f>
        <v>4.5557944952499998</v>
      </c>
      <c r="AA17" s="93">
        <f>SUM(FineWood!J39:L39)+SUM(SouthernLargeWood!AC18:AE18)</f>
        <v>2.0200781876153848</v>
      </c>
      <c r="AB17" s="93">
        <f>SUM(FineWood!M39:O39)+SUM(AH17:AJ17)</f>
        <v>1.366738348575</v>
      </c>
      <c r="AC17" s="93">
        <f>SUM(FineWood!P39:R39)+SUM(SouthernLargeWood!AI18:AK18)</f>
        <v>0.87072335673076928</v>
      </c>
      <c r="AD17" s="93">
        <f t="shared" si="35"/>
        <v>4.2575398929211543</v>
      </c>
      <c r="AE17" s="94">
        <f t="shared" si="36"/>
        <v>2.73347669715</v>
      </c>
      <c r="AF17" s="94">
        <f t="shared" si="37"/>
        <v>0</v>
      </c>
      <c r="AG17" s="94">
        <f t="shared" si="38"/>
        <v>0</v>
      </c>
      <c r="AH17" s="94">
        <f t="shared" si="39"/>
        <v>1.366738348575</v>
      </c>
      <c r="AI17" s="94">
        <f t="shared" si="40"/>
        <v>0</v>
      </c>
      <c r="AJ17" s="94">
        <f t="shared" si="41"/>
        <v>0</v>
      </c>
      <c r="AK17" s="94">
        <f t="shared" si="42"/>
        <v>0.45557944952500001</v>
      </c>
      <c r="AL17" s="94">
        <f t="shared" si="43"/>
        <v>0</v>
      </c>
      <c r="AM17" s="94">
        <f t="shared" si="44"/>
        <v>0</v>
      </c>
      <c r="AN17" s="97">
        <f t="shared" si="45"/>
        <v>6.1276347120011545</v>
      </c>
      <c r="AO17" s="97">
        <f t="shared" si="46"/>
        <v>3.0638173560005773</v>
      </c>
      <c r="AP17" s="97">
        <f t="shared" si="47"/>
        <v>1.0212724520001923</v>
      </c>
      <c r="AQ17" s="97">
        <v>49.7</v>
      </c>
      <c r="AR17" s="136">
        <f t="shared" si="59"/>
        <v>196.70408426934759</v>
      </c>
      <c r="AS17" s="136">
        <f t="shared" si="60"/>
        <v>98.352042134673795</v>
      </c>
      <c r="AT17" s="136">
        <f t="shared" si="61"/>
        <v>75.549753036411417</v>
      </c>
      <c r="AU17" s="111"/>
      <c r="AV17" s="111"/>
      <c r="AW17" s="111"/>
      <c r="AX17" s="111">
        <f t="shared" si="62"/>
        <v>370.60587944043277</v>
      </c>
      <c r="AY17" s="111">
        <f t="shared" si="21"/>
        <v>370.60587944043277</v>
      </c>
      <c r="AZ17" s="111"/>
      <c r="BA17" s="111">
        <f t="shared" si="22"/>
        <v>498.51069986729124</v>
      </c>
      <c r="BB17" s="111">
        <f t="shared" si="23"/>
        <v>551.06196553158929</v>
      </c>
      <c r="BC17" s="111">
        <f t="shared" si="24"/>
        <v>1814.3099336809889</v>
      </c>
      <c r="BD17" s="111">
        <f t="shared" si="63"/>
        <v>2863.8825990798696</v>
      </c>
      <c r="BE17" s="111"/>
    </row>
    <row r="18" spans="1:57" x14ac:dyDescent="0.25">
      <c r="C18" s="86" t="s">
        <v>205</v>
      </c>
      <c r="D18" s="86">
        <v>0.5</v>
      </c>
      <c r="E18" s="101">
        <f>D18/D20</f>
        <v>0.33333333333333331</v>
      </c>
      <c r="F18" s="86" t="s">
        <v>355</v>
      </c>
      <c r="H18" s="86">
        <v>7.5</v>
      </c>
      <c r="I18" s="90">
        <f t="shared" si="26"/>
        <v>3.75</v>
      </c>
      <c r="J18" s="90">
        <v>0</v>
      </c>
      <c r="K18" s="90">
        <v>0</v>
      </c>
      <c r="L18" s="90">
        <f t="shared" si="0"/>
        <v>3.75</v>
      </c>
      <c r="M18" s="91">
        <f t="shared" si="27"/>
        <v>8.4063753950996443</v>
      </c>
      <c r="N18" s="91">
        <f t="shared" si="1"/>
        <v>4.8109943172902332</v>
      </c>
      <c r="O18" s="91">
        <f t="shared" si="28"/>
        <v>2.1461364550000002</v>
      </c>
      <c r="P18" s="91">
        <f t="shared" si="2"/>
        <v>0.57230305466666676</v>
      </c>
      <c r="Q18" s="91">
        <f t="shared" si="3"/>
        <v>2.1461364550000002</v>
      </c>
      <c r="R18" s="91">
        <f t="shared" si="4"/>
        <v>0.57230305466666676</v>
      </c>
      <c r="S18" s="91">
        <f t="shared" si="29"/>
        <v>1.875</v>
      </c>
      <c r="T18" s="91">
        <f t="shared" si="30"/>
        <v>0</v>
      </c>
      <c r="U18" s="91">
        <f t="shared" si="31"/>
        <v>0</v>
      </c>
      <c r="V18" s="91">
        <f t="shared" si="7"/>
        <v>1.1446061093333335</v>
      </c>
      <c r="W18" s="92">
        <f t="shared" si="32"/>
        <v>2.1461364550000002</v>
      </c>
      <c r="X18" s="93">
        <f t="shared" si="33"/>
        <v>0</v>
      </c>
      <c r="Y18" s="93">
        <f t="shared" si="34"/>
        <v>0</v>
      </c>
      <c r="Z18" s="93">
        <f>SUM(FineWood!F40:H40)+SUM(W18:Y18)</f>
        <v>2.1461364550000002</v>
      </c>
      <c r="AA18" s="93">
        <f>SUM(FineWood!J40:L40)+SUM(SouthernLargeWood!AC19:AE19)</f>
        <v>2.166639726076923</v>
      </c>
      <c r="AB18" s="93">
        <f>SUM(FineWood!M40:O40)+SUM(AH18:AJ18)</f>
        <v>0.64384093650000007</v>
      </c>
      <c r="AC18" s="93">
        <f>SUM(FineWood!P40:R40)+SUM(SouthernLargeWood!AI19:AK19)</f>
        <v>0.933896433653846</v>
      </c>
      <c r="AD18" s="93">
        <f t="shared" si="35"/>
        <v>3.7443770962307692</v>
      </c>
      <c r="AE18" s="94">
        <f t="shared" si="36"/>
        <v>1.2876818730000001</v>
      </c>
      <c r="AF18" s="94">
        <f t="shared" si="37"/>
        <v>0</v>
      </c>
      <c r="AG18" s="94">
        <f t="shared" si="38"/>
        <v>0</v>
      </c>
      <c r="AH18" s="94">
        <f t="shared" si="39"/>
        <v>0.64384093650000007</v>
      </c>
      <c r="AI18" s="94">
        <f t="shared" si="40"/>
        <v>0</v>
      </c>
      <c r="AJ18" s="94">
        <f t="shared" si="41"/>
        <v>0</v>
      </c>
      <c r="AK18" s="94">
        <f t="shared" si="42"/>
        <v>0.21461364550000003</v>
      </c>
      <c r="AL18" s="94">
        <f t="shared" si="43"/>
        <v>0</v>
      </c>
      <c r="AM18" s="94">
        <f t="shared" si="44"/>
        <v>0</v>
      </c>
      <c r="AN18" s="97">
        <f t="shared" si="45"/>
        <v>2.8865964547041001</v>
      </c>
      <c r="AO18" s="97">
        <f t="shared" si="46"/>
        <v>1.44329822735205</v>
      </c>
      <c r="AP18" s="97">
        <f t="shared" si="47"/>
        <v>0.48109940911735005</v>
      </c>
      <c r="AQ18" s="97"/>
      <c r="AR18" s="136">
        <f t="shared" si="48"/>
        <v>92.663048462345785</v>
      </c>
      <c r="AS18" s="136">
        <f t="shared" si="49"/>
        <v>46.331524231172892</v>
      </c>
      <c r="AT18" s="136">
        <f t="shared" si="50"/>
        <v>35.589857998805996</v>
      </c>
      <c r="AU18" s="111"/>
      <c r="AV18" s="111"/>
      <c r="AW18" s="111"/>
      <c r="AX18" s="111">
        <f t="shared" si="51"/>
        <v>174.58443069232467</v>
      </c>
      <c r="AY18" s="111">
        <f t="shared" si="21"/>
        <v>468.53851430197312</v>
      </c>
      <c r="AZ18" s="111"/>
      <c r="BA18" s="111">
        <f t="shared" si="22"/>
        <v>128.24565604721616</v>
      </c>
      <c r="BB18" s="111">
        <f t="shared" si="23"/>
        <v>99.705435608478439</v>
      </c>
      <c r="BC18" s="111">
        <f t="shared" si="24"/>
        <v>240.5874226462785</v>
      </c>
      <c r="BD18" s="111">
        <f t="shared" si="52"/>
        <v>468.53851430197312</v>
      </c>
      <c r="BE18" s="111"/>
    </row>
    <row r="19" spans="1:57" x14ac:dyDescent="0.25">
      <c r="C19" s="86" t="s">
        <v>206</v>
      </c>
      <c r="D19" s="100">
        <v>0.3</v>
      </c>
      <c r="E19" s="102">
        <f>D19/D20</f>
        <v>0.19999999999999998</v>
      </c>
      <c r="F19" s="86" t="s">
        <v>356</v>
      </c>
      <c r="H19" s="86">
        <v>1.52</v>
      </c>
      <c r="I19" s="90">
        <f t="shared" si="26"/>
        <v>0.76</v>
      </c>
      <c r="J19" s="90">
        <v>0</v>
      </c>
      <c r="K19" s="90">
        <v>0</v>
      </c>
      <c r="L19" s="90">
        <f t="shared" si="0"/>
        <v>0.76</v>
      </c>
      <c r="M19" s="91">
        <f t="shared" si="27"/>
        <v>1.7036920800735278</v>
      </c>
      <c r="N19" s="91">
        <f t="shared" si="1"/>
        <v>2.6091628483041536</v>
      </c>
      <c r="O19" s="91">
        <f t="shared" si="28"/>
        <v>1.1639214549999999</v>
      </c>
      <c r="P19" s="91">
        <f t="shared" si="2"/>
        <v>1.5314755986842103</v>
      </c>
      <c r="Q19" s="91">
        <f t="shared" si="3"/>
        <v>0.76</v>
      </c>
      <c r="R19" s="91">
        <f t="shared" si="4"/>
        <v>1</v>
      </c>
      <c r="S19" s="91">
        <f t="shared" si="29"/>
        <v>0.38</v>
      </c>
      <c r="T19" s="91">
        <f t="shared" si="30"/>
        <v>0</v>
      </c>
      <c r="U19" s="91">
        <f t="shared" si="31"/>
        <v>0</v>
      </c>
      <c r="V19" s="91">
        <f t="shared" si="7"/>
        <v>2</v>
      </c>
      <c r="W19" s="92">
        <f t="shared" si="32"/>
        <v>0.76</v>
      </c>
      <c r="X19" s="93">
        <f t="shared" si="33"/>
        <v>0</v>
      </c>
      <c r="Y19" s="93">
        <f t="shared" si="34"/>
        <v>0</v>
      </c>
      <c r="Z19" s="93">
        <f>SUM(FineWood!F41:H41)+SUM(W19:Y19)</f>
        <v>0.76</v>
      </c>
      <c r="AA19" s="93">
        <f>SUM(FineWood!J41:L41)+SUM(SouthernLargeWood!AC20:AE20)</f>
        <v>2.3132012645384612</v>
      </c>
      <c r="AB19" s="93">
        <f>SUM(FineWood!M41:O41)+SUM(AH19:AJ19)</f>
        <v>0.22799999999999998</v>
      </c>
      <c r="AC19" s="93">
        <f>SUM(FineWood!P41:R41)+SUM(SouthernLargeWood!AI20:AK20)</f>
        <v>0.99706951057692295</v>
      </c>
      <c r="AD19" s="93">
        <f t="shared" si="35"/>
        <v>3.5382707751153841</v>
      </c>
      <c r="AE19" s="94">
        <f t="shared" si="36"/>
        <v>0.45599999999999996</v>
      </c>
      <c r="AF19" s="94">
        <f t="shared" si="37"/>
        <v>0</v>
      </c>
      <c r="AG19" s="94">
        <f t="shared" si="38"/>
        <v>0</v>
      </c>
      <c r="AH19" s="94">
        <f t="shared" si="39"/>
        <v>0.22799999999999998</v>
      </c>
      <c r="AI19" s="94">
        <f t="shared" si="40"/>
        <v>0</v>
      </c>
      <c r="AJ19" s="94">
        <f t="shared" si="41"/>
        <v>0</v>
      </c>
      <c r="AK19" s="94">
        <f t="shared" si="42"/>
        <v>7.6000000000000012E-2</v>
      </c>
      <c r="AL19" s="94">
        <f t="shared" si="43"/>
        <v>0</v>
      </c>
      <c r="AM19" s="94">
        <f t="shared" si="44"/>
        <v>0</v>
      </c>
      <c r="AN19" s="97">
        <f t="shared" si="45"/>
        <v>1.0222151999999998</v>
      </c>
      <c r="AO19" s="97">
        <f t="shared" si="46"/>
        <v>0.51110759999999988</v>
      </c>
      <c r="AP19" s="97">
        <f t="shared" si="47"/>
        <v>0.1703692</v>
      </c>
      <c r="AQ19" s="97"/>
      <c r="AR19" s="136">
        <f t="shared" si="48"/>
        <v>32.814277334188787</v>
      </c>
      <c r="AS19" s="136">
        <f t="shared" si="49"/>
        <v>16.407138667094394</v>
      </c>
      <c r="AT19" s="136">
        <f t="shared" si="50"/>
        <v>12.603248976119998</v>
      </c>
      <c r="AU19" s="111"/>
      <c r="AV19" s="111"/>
      <c r="AW19" s="111"/>
      <c r="AX19" s="111">
        <f t="shared" si="51"/>
        <v>61.824664977403181</v>
      </c>
      <c r="AY19" s="111">
        <f t="shared" si="21"/>
        <v>152.18614096982716</v>
      </c>
      <c r="AZ19" s="111"/>
      <c r="BA19" s="111">
        <f t="shared" si="22"/>
        <v>43.752369778918386</v>
      </c>
      <c r="BB19" s="111">
        <f t="shared" si="23"/>
        <v>32.814277334188787</v>
      </c>
      <c r="BC19" s="111">
        <f t="shared" si="24"/>
        <v>75.619493856719984</v>
      </c>
      <c r="BD19" s="111">
        <f t="shared" si="52"/>
        <v>152.18614096982714</v>
      </c>
      <c r="BE19" s="111"/>
    </row>
    <row r="20" spans="1:57" x14ac:dyDescent="0.25">
      <c r="D20" s="86">
        <f>SUM(D17:D19)</f>
        <v>1.5</v>
      </c>
      <c r="E20" s="86">
        <f>SUM(E17:E19)</f>
        <v>0.99999999999999989</v>
      </c>
      <c r="F20" s="97" t="s">
        <v>358</v>
      </c>
      <c r="G20" s="86" t="s">
        <v>405</v>
      </c>
      <c r="H20" s="86">
        <f>AQ20*0.44609</f>
        <v>0.84311009999999997</v>
      </c>
      <c r="I20" s="90">
        <f t="shared" si="26"/>
        <v>0.42155504999999999</v>
      </c>
      <c r="J20" s="90">
        <v>0</v>
      </c>
      <c r="K20" s="90">
        <v>0</v>
      </c>
      <c r="L20" s="90">
        <f t="shared" si="0"/>
        <v>0.42155504999999999</v>
      </c>
      <c r="M20" s="91">
        <f t="shared" si="27"/>
        <v>0.94499999999999995</v>
      </c>
      <c r="N20" s="91">
        <f t="shared" si="1"/>
        <v>2.3599325000000002</v>
      </c>
      <c r="O20" s="91">
        <f t="shared" si="28"/>
        <v>1.052742288925</v>
      </c>
      <c r="P20" s="91">
        <f t="shared" si="2"/>
        <v>2.4972830687830689</v>
      </c>
      <c r="Q20" s="91">
        <f t="shared" si="3"/>
        <v>0.42155504999999999</v>
      </c>
      <c r="R20" s="91">
        <f t="shared" si="4"/>
        <v>1</v>
      </c>
      <c r="S20" s="91">
        <f t="shared" si="29"/>
        <v>0.21077752499999999</v>
      </c>
      <c r="T20" s="91">
        <f t="shared" si="30"/>
        <v>0</v>
      </c>
      <c r="U20" s="91">
        <f t="shared" si="31"/>
        <v>0</v>
      </c>
      <c r="V20" s="91">
        <f t="shared" si="7"/>
        <v>2</v>
      </c>
      <c r="W20" s="92">
        <f t="shared" si="32"/>
        <v>0.42155504999999999</v>
      </c>
      <c r="X20" s="93">
        <f t="shared" si="33"/>
        <v>0</v>
      </c>
      <c r="Y20" s="93">
        <f t="shared" si="34"/>
        <v>0</v>
      </c>
      <c r="Z20" s="93">
        <f>SUM(FineWood!F42:H42)+SUM(W20:Y20)</f>
        <v>0.42155504999999999</v>
      </c>
      <c r="AA20" s="93">
        <f>SUM(FineWood!J42:L42)+SUM(SouthernLargeWood!AC21:AE21)</f>
        <v>2.4597628030000003</v>
      </c>
      <c r="AB20" s="93">
        <f>SUM(FineWood!M42:O42)+SUM(AH20:AJ20)</f>
        <v>0.126466515</v>
      </c>
      <c r="AC20" s="93">
        <f>SUM(FineWood!P42:R42)+SUM(SouthernLargeWood!AI21:AK21)</f>
        <v>1.0602425875000001</v>
      </c>
      <c r="AD20" s="93">
        <f t="shared" si="35"/>
        <v>3.6464719055000003</v>
      </c>
      <c r="AE20" s="94">
        <f t="shared" si="36"/>
        <v>0.25293303</v>
      </c>
      <c r="AF20" s="94">
        <f t="shared" si="37"/>
        <v>0</v>
      </c>
      <c r="AG20" s="94">
        <f t="shared" si="38"/>
        <v>0</v>
      </c>
      <c r="AH20" s="94">
        <f t="shared" si="39"/>
        <v>0.126466515</v>
      </c>
      <c r="AI20" s="94">
        <f t="shared" si="40"/>
        <v>0</v>
      </c>
      <c r="AJ20" s="94">
        <f t="shared" si="41"/>
        <v>0</v>
      </c>
      <c r="AK20" s="94">
        <f t="shared" si="42"/>
        <v>4.2155505000000003E-2</v>
      </c>
      <c r="AL20" s="94">
        <f t="shared" si="43"/>
        <v>0</v>
      </c>
      <c r="AM20" s="94">
        <f t="shared" si="44"/>
        <v>0</v>
      </c>
      <c r="AN20" s="97">
        <f t="shared" si="45"/>
        <v>0.56699997335099994</v>
      </c>
      <c r="AO20" s="97">
        <f t="shared" si="46"/>
        <v>0.28349998667549997</v>
      </c>
      <c r="AP20" s="97">
        <f t="shared" si="47"/>
        <v>9.44999955585E-2</v>
      </c>
      <c r="AQ20" s="97">
        <v>1.89</v>
      </c>
      <c r="AR20" s="136">
        <f t="shared" si="48"/>
        <v>18.201347792536613</v>
      </c>
      <c r="AS20" s="136">
        <f t="shared" si="49"/>
        <v>9.1006738962683063</v>
      </c>
      <c r="AT20" s="136">
        <f t="shared" si="50"/>
        <v>6.9907411214351516</v>
      </c>
      <c r="AU20" s="111"/>
      <c r="AV20" s="111"/>
      <c r="AW20" s="111"/>
      <c r="AX20" s="111">
        <f t="shared" si="51"/>
        <v>34.29276281024007</v>
      </c>
      <c r="AY20" s="111">
        <f t="shared" si="21"/>
        <v>146.65012440608302</v>
      </c>
      <c r="AZ20" s="111"/>
      <c r="BA20" s="111">
        <f t="shared" si="22"/>
        <v>31.802002213943808</v>
      </c>
      <c r="BB20" s="111">
        <f t="shared" si="23"/>
        <v>29.501655528379096</v>
      </c>
      <c r="BC20" s="111">
        <f t="shared" si="24"/>
        <v>85.346466663760125</v>
      </c>
      <c r="BD20" s="111">
        <f t="shared" si="52"/>
        <v>146.65012440608302</v>
      </c>
      <c r="BE20" s="111"/>
    </row>
    <row r="21" spans="1:57" x14ac:dyDescent="0.25">
      <c r="A21" s="95"/>
      <c r="B21" s="103"/>
      <c r="C21" s="95"/>
      <c r="D21" s="95"/>
      <c r="E21" s="95"/>
      <c r="F21" s="97" t="s">
        <v>359</v>
      </c>
      <c r="G21" s="97"/>
      <c r="H21" s="86">
        <f t="shared" ref="H21:H24" si="64">AQ21*0.44609</f>
        <v>2.0921620999999999</v>
      </c>
      <c r="I21" s="90">
        <f t="shared" si="26"/>
        <v>1.04608105</v>
      </c>
      <c r="J21" s="90">
        <v>0</v>
      </c>
      <c r="K21" s="90">
        <v>0</v>
      </c>
      <c r="L21" s="90">
        <f t="shared" si="0"/>
        <v>1.04608105</v>
      </c>
      <c r="M21" s="91">
        <f t="shared" si="27"/>
        <v>2.3450000000000002</v>
      </c>
      <c r="N21" s="91">
        <f t="shared" si="1"/>
        <v>2.8198324999999995</v>
      </c>
      <c r="O21" s="91">
        <f t="shared" si="28"/>
        <v>1.2578990799249998</v>
      </c>
      <c r="P21" s="91">
        <f t="shared" si="2"/>
        <v>1.2024872068230277</v>
      </c>
      <c r="Q21" s="91">
        <f t="shared" si="3"/>
        <v>1.04608105</v>
      </c>
      <c r="R21" s="91">
        <f t="shared" si="4"/>
        <v>1</v>
      </c>
      <c r="S21" s="91">
        <f t="shared" si="29"/>
        <v>0.52304052499999998</v>
      </c>
      <c r="T21" s="91">
        <f t="shared" si="30"/>
        <v>0</v>
      </c>
      <c r="U21" s="91">
        <f t="shared" si="31"/>
        <v>0</v>
      </c>
      <c r="V21" s="91">
        <f t="shared" si="7"/>
        <v>2</v>
      </c>
      <c r="W21" s="92">
        <f t="shared" si="32"/>
        <v>1.04608105</v>
      </c>
      <c r="X21" s="93">
        <f t="shared" si="33"/>
        <v>0</v>
      </c>
      <c r="Y21" s="93">
        <f t="shared" si="34"/>
        <v>0</v>
      </c>
      <c r="Z21" s="93">
        <f>SUM(FineWood!F43:H43)+SUM(W21:Y21)</f>
        <v>1.04608105</v>
      </c>
      <c r="AA21" s="93">
        <f>SUM(FineWood!J43:L43)+SUM(SouthernLargeWood!AC22:AE22)</f>
        <v>2.6063243414615389</v>
      </c>
      <c r="AB21" s="93">
        <f>SUM(FineWood!M43:O43)+SUM(AH21:AJ21)</f>
        <v>0.31382431499999996</v>
      </c>
      <c r="AC21" s="93">
        <f>SUM(FineWood!P43:R43)+SUM(SouthernLargeWood!AI22:AK22)</f>
        <v>1.1234156644230771</v>
      </c>
      <c r="AD21" s="93">
        <f t="shared" si="35"/>
        <v>4.0435643208846157</v>
      </c>
      <c r="AE21" s="94">
        <f t="shared" si="36"/>
        <v>0.62764862999999993</v>
      </c>
      <c r="AF21" s="94">
        <f t="shared" si="37"/>
        <v>0</v>
      </c>
      <c r="AG21" s="94">
        <f t="shared" si="38"/>
        <v>0</v>
      </c>
      <c r="AH21" s="94">
        <f t="shared" si="39"/>
        <v>0.31382431499999996</v>
      </c>
      <c r="AI21" s="94">
        <f t="shared" si="40"/>
        <v>0</v>
      </c>
      <c r="AJ21" s="94">
        <f t="shared" si="41"/>
        <v>0</v>
      </c>
      <c r="AK21" s="94">
        <f t="shared" si="42"/>
        <v>0.10460810500000001</v>
      </c>
      <c r="AL21" s="94">
        <f t="shared" si="43"/>
        <v>0</v>
      </c>
      <c r="AM21" s="94">
        <f t="shared" si="44"/>
        <v>0</v>
      </c>
      <c r="AN21" s="97">
        <f t="shared" si="45"/>
        <v>1.4069999338709998</v>
      </c>
      <c r="AO21" s="97">
        <f t="shared" si="46"/>
        <v>0.70349996693549988</v>
      </c>
      <c r="AP21" s="97">
        <f t="shared" si="47"/>
        <v>0.2344999889785</v>
      </c>
      <c r="AQ21" s="97">
        <v>4.6900000000000004</v>
      </c>
      <c r="AR21" s="136">
        <f t="shared" si="48"/>
        <v>45.166307485183438</v>
      </c>
      <c r="AS21" s="136">
        <f t="shared" si="49"/>
        <v>22.583153742591719</v>
      </c>
      <c r="AT21" s="136">
        <f t="shared" si="50"/>
        <v>17.347394634672412</v>
      </c>
      <c r="AU21" s="111"/>
      <c r="AV21" s="111"/>
      <c r="AW21" s="111"/>
      <c r="AX21" s="111">
        <f t="shared" si="51"/>
        <v>85.096855862447569</v>
      </c>
      <c r="AY21" s="111">
        <f t="shared" si="21"/>
        <v>296.64525640574971</v>
      </c>
      <c r="AZ21" s="111"/>
      <c r="BA21" s="111">
        <f t="shared" si="22"/>
        <v>70.773856900061602</v>
      </c>
      <c r="BB21" s="111">
        <f t="shared" si="23"/>
        <v>60.994477864908959</v>
      </c>
      <c r="BC21" s="111">
        <f t="shared" si="24"/>
        <v>164.87692164077913</v>
      </c>
      <c r="BD21" s="111">
        <f t="shared" si="52"/>
        <v>296.64525640574971</v>
      </c>
      <c r="BE21" s="111"/>
    </row>
    <row r="22" spans="1:57" x14ac:dyDescent="0.25">
      <c r="F22" s="96" t="s">
        <v>360</v>
      </c>
      <c r="G22" s="96"/>
      <c r="H22" s="86">
        <f t="shared" si="64"/>
        <v>5.2014094000000002</v>
      </c>
      <c r="I22" s="90">
        <f t="shared" si="26"/>
        <v>2.6007047000000001</v>
      </c>
      <c r="J22" s="90">
        <v>0</v>
      </c>
      <c r="K22" s="90">
        <v>0</v>
      </c>
      <c r="L22" s="90">
        <f t="shared" si="0"/>
        <v>2.6007047000000001</v>
      </c>
      <c r="M22" s="91">
        <f t="shared" si="27"/>
        <v>5.83</v>
      </c>
      <c r="N22" s="91">
        <f t="shared" si="1"/>
        <v>3.9646549999999996</v>
      </c>
      <c r="O22" s="91">
        <f t="shared" si="28"/>
        <v>1.7685929489499999</v>
      </c>
      <c r="P22" s="91">
        <f t="shared" si="2"/>
        <v>0.68004373927958828</v>
      </c>
      <c r="Q22" s="91">
        <f t="shared" si="3"/>
        <v>1.7685929489499999</v>
      </c>
      <c r="R22" s="91">
        <f t="shared" si="4"/>
        <v>0.68004373927958828</v>
      </c>
      <c r="S22" s="91">
        <f t="shared" si="29"/>
        <v>1.30035235</v>
      </c>
      <c r="T22" s="91">
        <f t="shared" si="30"/>
        <v>0</v>
      </c>
      <c r="U22" s="91">
        <f t="shared" si="31"/>
        <v>0</v>
      </c>
      <c r="V22" s="91">
        <f t="shared" si="7"/>
        <v>1.3600874785591766</v>
      </c>
      <c r="W22" s="92">
        <f t="shared" si="32"/>
        <v>1.7685929489499999</v>
      </c>
      <c r="X22" s="93">
        <f t="shared" si="33"/>
        <v>0</v>
      </c>
      <c r="Y22" s="93">
        <f t="shared" si="34"/>
        <v>0</v>
      </c>
      <c r="Z22" s="93">
        <f>SUM(FineWood!F44:H44)+SUM(W22:Y22)</f>
        <v>1.7685929489499999</v>
      </c>
      <c r="AA22" s="93">
        <f>SUM(FineWood!J44:L44)+SUM(SouthernLargeWood!AC23:AE23)</f>
        <v>2.7528858799230771</v>
      </c>
      <c r="AB22" s="93">
        <f>SUM(FineWood!M44:O44)+SUM(AH22:AJ22)</f>
        <v>0.53057788468499989</v>
      </c>
      <c r="AC22" s="93">
        <f>SUM(FineWood!P44:R44)+SUM(SouthernLargeWood!AI23:AK23)</f>
        <v>1.186588741346154</v>
      </c>
      <c r="AD22" s="93">
        <f t="shared" si="35"/>
        <v>4.4700525059542313</v>
      </c>
      <c r="AE22" s="94">
        <f t="shared" si="36"/>
        <v>1.0611557693699998</v>
      </c>
      <c r="AF22" s="94">
        <f t="shared" si="37"/>
        <v>0</v>
      </c>
      <c r="AG22" s="94">
        <f t="shared" si="38"/>
        <v>0</v>
      </c>
      <c r="AH22" s="94">
        <f t="shared" si="39"/>
        <v>0.53057788468499989</v>
      </c>
      <c r="AI22" s="94">
        <f t="shared" si="40"/>
        <v>0</v>
      </c>
      <c r="AJ22" s="94">
        <f t="shared" si="41"/>
        <v>0</v>
      </c>
      <c r="AK22" s="94">
        <f t="shared" si="42"/>
        <v>0.17685929489499999</v>
      </c>
      <c r="AL22" s="94">
        <f t="shared" si="43"/>
        <v>0</v>
      </c>
      <c r="AM22" s="94">
        <f t="shared" si="44"/>
        <v>0</v>
      </c>
      <c r="AN22" s="97">
        <f t="shared" si="45"/>
        <v>2.3787928881967284</v>
      </c>
      <c r="AO22" s="97">
        <f t="shared" si="46"/>
        <v>1.1893964440983642</v>
      </c>
      <c r="AP22" s="97">
        <f t="shared" si="47"/>
        <v>0.39646548136612142</v>
      </c>
      <c r="AQ22" s="97">
        <v>11.66</v>
      </c>
      <c r="AR22" s="136">
        <f t="shared" si="48"/>
        <v>76.361973050179074</v>
      </c>
      <c r="AS22" s="136">
        <f t="shared" si="49"/>
        <v>38.180986525089537</v>
      </c>
      <c r="AT22" s="136">
        <f t="shared" si="50"/>
        <v>29.32897009608833</v>
      </c>
      <c r="AU22" s="111"/>
      <c r="AV22" s="111"/>
      <c r="AW22" s="111"/>
      <c r="AX22" s="111">
        <f t="shared" si="51"/>
        <v>143.87192967135695</v>
      </c>
      <c r="AY22" s="111">
        <f t="shared" si="21"/>
        <v>559.82161525822983</v>
      </c>
      <c r="AZ22" s="111"/>
      <c r="BA22" s="111">
        <f t="shared" si="22"/>
        <v>126.71192653795609</v>
      </c>
      <c r="BB22" s="111">
        <f t="shared" si="23"/>
        <v>113.70591675675504</v>
      </c>
      <c r="BC22" s="111">
        <f t="shared" si="24"/>
        <v>319.40377196351864</v>
      </c>
      <c r="BD22" s="111">
        <f t="shared" si="52"/>
        <v>559.82161525822971</v>
      </c>
      <c r="BE22" s="111"/>
    </row>
    <row r="23" spans="1:57" x14ac:dyDescent="0.25">
      <c r="F23" s="96" t="s">
        <v>457</v>
      </c>
      <c r="G23" s="96"/>
      <c r="H23" s="86">
        <f t="shared" si="64"/>
        <v>4.8623809999999996E-2</v>
      </c>
      <c r="I23" s="90">
        <f t="shared" si="26"/>
        <v>2.4311904999999998E-2</v>
      </c>
      <c r="J23" s="90">
        <v>0</v>
      </c>
      <c r="K23" s="90">
        <v>0</v>
      </c>
      <c r="L23" s="90">
        <f t="shared" si="0"/>
        <v>2.4311904999999998E-2</v>
      </c>
      <c r="M23" s="91">
        <f t="shared" si="27"/>
        <v>5.45E-2</v>
      </c>
      <c r="N23" s="91">
        <f t="shared" si="1"/>
        <v>2.0674032499999999</v>
      </c>
      <c r="O23" s="91">
        <f t="shared" si="28"/>
        <v>0.92224791579249998</v>
      </c>
      <c r="P23" s="91">
        <f t="shared" si="2"/>
        <v>37.934004587155968</v>
      </c>
      <c r="Q23" s="91">
        <f t="shared" si="3"/>
        <v>2.4311904999999998E-2</v>
      </c>
      <c r="R23" s="91">
        <f t="shared" si="4"/>
        <v>1</v>
      </c>
      <c r="S23" s="91">
        <f t="shared" si="29"/>
        <v>1.2155952499999999E-2</v>
      </c>
      <c r="T23" s="91">
        <f t="shared" si="30"/>
        <v>0</v>
      </c>
      <c r="U23" s="91">
        <f t="shared" si="31"/>
        <v>0</v>
      </c>
      <c r="V23" s="91">
        <f t="shared" si="7"/>
        <v>2</v>
      </c>
      <c r="W23" s="92">
        <f t="shared" si="32"/>
        <v>2.4311904999999998E-2</v>
      </c>
      <c r="X23" s="93">
        <f t="shared" si="33"/>
        <v>0</v>
      </c>
      <c r="Y23" s="93">
        <f t="shared" si="34"/>
        <v>0</v>
      </c>
      <c r="Z23" s="93">
        <f>SUM(FineWood!F45:H45)+SUM(W23:Y23)</f>
        <v>2.4311904999999998E-2</v>
      </c>
      <c r="AA23" s="93">
        <f>SUM(FineWood!J45:L45)+SUM(SouthernLargeWood!AC24:AE24)</f>
        <v>2.8994474183846157</v>
      </c>
      <c r="AB23" s="93">
        <f>SUM(FineWood!M45:O45)+SUM(AH23:AJ23)</f>
        <v>7.2935714999999993E-3</v>
      </c>
      <c r="AC23" s="93">
        <f>SUM(FineWood!P45:R45)+SUM(SouthernLargeWood!AI24:AK24)</f>
        <v>1.2497618182692307</v>
      </c>
      <c r="AD23" s="93">
        <f t="shared" si="35"/>
        <v>4.1565028081538467</v>
      </c>
      <c r="AE23" s="94">
        <f t="shared" si="36"/>
        <v>1.4587142999999999E-2</v>
      </c>
      <c r="AF23" s="94">
        <f t="shared" si="37"/>
        <v>0</v>
      </c>
      <c r="AG23" s="94">
        <f t="shared" si="38"/>
        <v>0</v>
      </c>
      <c r="AH23" s="94">
        <f t="shared" si="39"/>
        <v>7.2935714999999993E-3</v>
      </c>
      <c r="AI23" s="94">
        <f t="shared" si="40"/>
        <v>0</v>
      </c>
      <c r="AJ23" s="94">
        <f t="shared" si="41"/>
        <v>0</v>
      </c>
      <c r="AK23" s="94">
        <f t="shared" si="42"/>
        <v>2.4311904999999999E-3</v>
      </c>
      <c r="AL23" s="94">
        <f t="shared" si="43"/>
        <v>0</v>
      </c>
      <c r="AM23" s="94">
        <f t="shared" si="44"/>
        <v>0</v>
      </c>
      <c r="AN23" s="97">
        <f t="shared" si="45"/>
        <v>3.2699998463099997E-2</v>
      </c>
      <c r="AO23" s="97">
        <f t="shared" si="46"/>
        <v>1.6349999231549998E-2</v>
      </c>
      <c r="AP23" s="97">
        <f t="shared" si="47"/>
        <v>5.4499997438499995E-3</v>
      </c>
      <c r="AQ23" s="97">
        <v>0.109</v>
      </c>
      <c r="AR23" s="136">
        <f t="shared" ref="AR23:AR24" si="65">AN23*$BD$3*$BH$6</f>
        <v>1.0497073594637516</v>
      </c>
      <c r="AS23" s="136">
        <f t="shared" ref="AS23:AS24" si="66">AO23*$BD$3*$BH$6</f>
        <v>0.5248536797318758</v>
      </c>
      <c r="AT23" s="136">
        <f t="shared" ref="AT23:AT24" si="67">AP23*$BF$3*$BH$6</f>
        <v>0.40316972605102191</v>
      </c>
      <c r="AU23" s="111"/>
      <c r="AV23" s="111"/>
      <c r="AW23" s="111"/>
      <c r="AX23" s="111">
        <f t="shared" ref="AX23:AX24" si="68">SUM(AR23:AW23)</f>
        <v>1.9777307652466491</v>
      </c>
      <c r="AY23" s="111">
        <f t="shared" si="21"/>
        <v>1.9777307652466491</v>
      </c>
      <c r="AZ23" s="111"/>
      <c r="BA23" s="111">
        <f t="shared" si="22"/>
        <v>1.8340837255660714</v>
      </c>
      <c r="BB23" s="111">
        <f t="shared" si="23"/>
        <v>1.7014182288853554</v>
      </c>
      <c r="BC23" s="111">
        <f t="shared" si="24"/>
        <v>4.9220978128835213</v>
      </c>
      <c r="BD23" s="111">
        <f t="shared" ref="BD23:BD24" si="69">SUM(BA23:BC23)</f>
        <v>8.4575997673349477</v>
      </c>
      <c r="BE23" s="111"/>
    </row>
    <row r="24" spans="1:57" x14ac:dyDescent="0.25">
      <c r="F24" s="96" t="s">
        <v>458</v>
      </c>
      <c r="G24" s="96"/>
      <c r="H24" s="86">
        <f t="shared" si="64"/>
        <v>22.159520749999999</v>
      </c>
      <c r="I24" s="90">
        <f t="shared" si="26"/>
        <v>11.079760374999999</v>
      </c>
      <c r="J24" s="90">
        <v>0</v>
      </c>
      <c r="K24" s="90">
        <v>0</v>
      </c>
      <c r="L24" s="90">
        <f t="shared" si="0"/>
        <v>11.079760374999999</v>
      </c>
      <c r="M24" s="91">
        <f t="shared" si="27"/>
        <v>24.837499999999999</v>
      </c>
      <c r="N24" s="91">
        <f t="shared" si="1"/>
        <v>10.208618749999999</v>
      </c>
      <c r="O24" s="91">
        <f t="shared" si="28"/>
        <v>4.5539627381874999</v>
      </c>
      <c r="P24" s="91">
        <f t="shared" si="2"/>
        <v>0.41101635631605438</v>
      </c>
      <c r="Q24" s="91">
        <f t="shared" si="3"/>
        <v>4.5539627381874999</v>
      </c>
      <c r="R24" s="91">
        <f t="shared" si="4"/>
        <v>0.41101635631605438</v>
      </c>
      <c r="S24" s="91">
        <f t="shared" si="29"/>
        <v>5.5398801874999997</v>
      </c>
      <c r="T24" s="91">
        <f t="shared" si="30"/>
        <v>0</v>
      </c>
      <c r="U24" s="91">
        <f t="shared" si="31"/>
        <v>0</v>
      </c>
      <c r="V24" s="91">
        <f t="shared" si="7"/>
        <v>0.82203271263210875</v>
      </c>
      <c r="W24" s="92">
        <f t="shared" si="32"/>
        <v>4.5539627381874999</v>
      </c>
      <c r="X24" s="93">
        <f t="shared" si="33"/>
        <v>0</v>
      </c>
      <c r="Y24" s="93">
        <f t="shared" si="34"/>
        <v>0</v>
      </c>
      <c r="Z24" s="93">
        <f>SUM(FineWood!F46:H46)+SUM(W24:Y24)</f>
        <v>4.5539627381874999</v>
      </c>
      <c r="AA24" s="93">
        <f>SUM(FineWood!J46:L46)+SUM(SouthernLargeWood!AC25:AE25)</f>
        <v>3.0460089568461539</v>
      </c>
      <c r="AB24" s="93">
        <f>SUM(FineWood!M46:O46)+SUM(AH24:AJ24)</f>
        <v>1.3661888214562499</v>
      </c>
      <c r="AC24" s="93">
        <f>SUM(FineWood!P46:R46)+SUM(SouthernLargeWood!AI25:AK25)</f>
        <v>1.3129348951923079</v>
      </c>
      <c r="AD24" s="93">
        <f t="shared" si="35"/>
        <v>5.7251326734947119</v>
      </c>
      <c r="AE24" s="94">
        <f t="shared" si="36"/>
        <v>2.7323776429124997</v>
      </c>
      <c r="AF24" s="94">
        <f t="shared" si="37"/>
        <v>0</v>
      </c>
      <c r="AG24" s="94">
        <f t="shared" si="38"/>
        <v>0</v>
      </c>
      <c r="AH24" s="94">
        <f t="shared" si="39"/>
        <v>1.3661888214562499</v>
      </c>
      <c r="AI24" s="94">
        <f t="shared" si="40"/>
        <v>0</v>
      </c>
      <c r="AJ24" s="94">
        <f t="shared" si="41"/>
        <v>0</v>
      </c>
      <c r="AK24" s="94">
        <f t="shared" si="42"/>
        <v>0.45539627381875003</v>
      </c>
      <c r="AL24" s="94">
        <f t="shared" si="43"/>
        <v>0</v>
      </c>
      <c r="AM24" s="94">
        <f t="shared" si="44"/>
        <v>0</v>
      </c>
      <c r="AN24" s="97">
        <f t="shared" si="45"/>
        <v>6.1251709621169503</v>
      </c>
      <c r="AO24" s="97">
        <f t="shared" si="46"/>
        <v>3.0625854810584752</v>
      </c>
      <c r="AP24" s="97">
        <f t="shared" si="47"/>
        <v>1.0208618270194918</v>
      </c>
      <c r="AQ24" s="97">
        <v>49.674999999999997</v>
      </c>
      <c r="AR24" s="136">
        <f t="shared" si="65"/>
        <v>196.62499507953476</v>
      </c>
      <c r="AS24" s="136">
        <f t="shared" si="66"/>
        <v>98.312497539767378</v>
      </c>
      <c r="AT24" s="136">
        <f t="shared" si="67"/>
        <v>75.519376601776628</v>
      </c>
      <c r="AU24" s="111"/>
      <c r="AV24" s="111"/>
      <c r="AW24" s="111"/>
      <c r="AX24" s="111">
        <f t="shared" si="68"/>
        <v>370.45686922107876</v>
      </c>
      <c r="AY24" s="111">
        <f t="shared" si="21"/>
        <v>370.45686922107876</v>
      </c>
      <c r="AZ24" s="111"/>
      <c r="BA24" s="111">
        <f t="shared" si="22"/>
        <v>801.10185436005702</v>
      </c>
      <c r="BB24" s="111">
        <f t="shared" si="23"/>
        <v>1005.0277864605506</v>
      </c>
      <c r="BC24" s="111">
        <f t="shared" si="24"/>
        <v>3558.0152488533877</v>
      </c>
      <c r="BD24" s="111">
        <f t="shared" si="69"/>
        <v>5364.1448896739948</v>
      </c>
      <c r="BE24" s="111"/>
    </row>
    <row r="25" spans="1:57" x14ac:dyDescent="0.25">
      <c r="F25" s="96" t="s">
        <v>361</v>
      </c>
      <c r="G25" s="96"/>
      <c r="H25" s="96">
        <v>4</v>
      </c>
      <c r="I25" s="90">
        <f t="shared" si="26"/>
        <v>2</v>
      </c>
      <c r="J25" s="90">
        <v>0</v>
      </c>
      <c r="K25" s="90">
        <v>0</v>
      </c>
      <c r="L25" s="90">
        <f t="shared" si="0"/>
        <v>2</v>
      </c>
      <c r="M25" s="91">
        <f t="shared" si="27"/>
        <v>4.4834002107198101</v>
      </c>
      <c r="N25" s="91">
        <f t="shared" si="1"/>
        <v>3.5222969692214576</v>
      </c>
      <c r="O25" s="91">
        <f t="shared" si="28"/>
        <v>1.5712614549999999</v>
      </c>
      <c r="P25" s="91">
        <f t="shared" si="2"/>
        <v>0.78563072749999996</v>
      </c>
      <c r="Q25" s="91">
        <f t="shared" si="3"/>
        <v>1.5712614549999999</v>
      </c>
      <c r="R25" s="91">
        <f t="shared" si="4"/>
        <v>0.78563072749999996</v>
      </c>
      <c r="S25" s="91">
        <f t="shared" si="29"/>
        <v>1</v>
      </c>
      <c r="T25" s="91">
        <f t="shared" si="30"/>
        <v>0</v>
      </c>
      <c r="U25" s="91">
        <f t="shared" si="31"/>
        <v>0</v>
      </c>
      <c r="V25" s="91">
        <f t="shared" si="7"/>
        <v>1.5712614549999999</v>
      </c>
      <c r="W25" s="92">
        <f t="shared" si="32"/>
        <v>1.5712614549999999</v>
      </c>
      <c r="X25" s="93">
        <f t="shared" si="33"/>
        <v>0</v>
      </c>
      <c r="Y25" s="93">
        <f t="shared" si="34"/>
        <v>0</v>
      </c>
      <c r="Z25" s="93">
        <f>SUM(FineWood!F47:H47)+SUM(W25:Y25)</f>
        <v>1.5712614549999999</v>
      </c>
      <c r="AA25" s="93">
        <f>SUM(FineWood!J47:L47)+SUM(SouthernLargeWood!AC26:AE26)</f>
        <v>3.1925704953076921</v>
      </c>
      <c r="AB25" s="93">
        <f>SUM(FineWood!M47:O47)+SUM(AH25:AJ25)</f>
        <v>0.47137843649999994</v>
      </c>
      <c r="AC25" s="93">
        <f>SUM(FineWood!P47:R47)+SUM(SouthernLargeWood!AI26:AK26)</f>
        <v>1.3761079721153848</v>
      </c>
      <c r="AD25" s="93">
        <f t="shared" si="35"/>
        <v>5.0400569039230767</v>
      </c>
      <c r="AE25" s="94">
        <f t="shared" si="36"/>
        <v>0.94275687299999988</v>
      </c>
      <c r="AF25" s="94">
        <f t="shared" si="37"/>
        <v>0</v>
      </c>
      <c r="AG25" s="94">
        <f t="shared" si="38"/>
        <v>0</v>
      </c>
      <c r="AH25" s="94">
        <f t="shared" si="39"/>
        <v>0.47137843649999994</v>
      </c>
      <c r="AI25" s="94">
        <f t="shared" si="40"/>
        <v>0</v>
      </c>
      <c r="AJ25" s="94">
        <f t="shared" si="41"/>
        <v>0</v>
      </c>
      <c r="AK25" s="94">
        <f t="shared" si="42"/>
        <v>0.15712614550000001</v>
      </c>
      <c r="AL25" s="94">
        <f t="shared" si="43"/>
        <v>0</v>
      </c>
      <c r="AM25" s="94">
        <f t="shared" si="44"/>
        <v>0</v>
      </c>
      <c r="AN25" s="97">
        <f t="shared" si="45"/>
        <v>2.1133780822040995</v>
      </c>
      <c r="AO25" s="97">
        <f t="shared" si="46"/>
        <v>1.0566890411020498</v>
      </c>
      <c r="AP25" s="97">
        <f t="shared" si="47"/>
        <v>0.35222968036734997</v>
      </c>
      <c r="AQ25" s="97"/>
      <c r="AR25" s="136">
        <f t="shared" si="48"/>
        <v>67.841854143277629</v>
      </c>
      <c r="AS25" s="136">
        <f t="shared" si="49"/>
        <v>33.920927071638815</v>
      </c>
      <c r="AT25" s="136">
        <f t="shared" si="50"/>
        <v>26.056578057823113</v>
      </c>
      <c r="AU25" s="111"/>
      <c r="AV25" s="111"/>
      <c r="AW25" s="111"/>
      <c r="AX25" s="111">
        <f t="shared" si="51"/>
        <v>127.81935927273956</v>
      </c>
      <c r="AY25" s="111">
        <f t="shared" si="21"/>
        <v>319.13291237270397</v>
      </c>
      <c r="AZ25" s="111"/>
      <c r="BA25" s="111">
        <f t="shared" si="22"/>
        <v>91.000012050221756</v>
      </c>
      <c r="BB25" s="111">
        <f t="shared" si="23"/>
        <v>68.658163932055004</v>
      </c>
      <c r="BC25" s="111">
        <f t="shared" si="24"/>
        <v>159.47473639042721</v>
      </c>
      <c r="BD25" s="111">
        <f t="shared" si="52"/>
        <v>319.13291237270397</v>
      </c>
      <c r="BE25" s="111"/>
    </row>
    <row r="26" spans="1:57" x14ac:dyDescent="0.25">
      <c r="F26" s="96" t="s">
        <v>362</v>
      </c>
      <c r="G26" s="96"/>
      <c r="H26" s="96">
        <v>2.23</v>
      </c>
      <c r="I26" s="90">
        <f t="shared" si="26"/>
        <v>1.115</v>
      </c>
      <c r="J26" s="90">
        <v>0</v>
      </c>
      <c r="K26" s="90">
        <v>0</v>
      </c>
      <c r="L26" s="90">
        <f t="shared" si="0"/>
        <v>1.115</v>
      </c>
      <c r="M26" s="91">
        <f t="shared" si="27"/>
        <v>2.4994956174762941</v>
      </c>
      <c r="N26" s="91">
        <f t="shared" si="1"/>
        <v>2.8705843103409627</v>
      </c>
      <c r="O26" s="91">
        <f t="shared" si="28"/>
        <v>1.2805389549999999</v>
      </c>
      <c r="P26" s="91">
        <f t="shared" si="2"/>
        <v>1.1484654304932735</v>
      </c>
      <c r="Q26" s="91">
        <f t="shared" si="3"/>
        <v>1.115</v>
      </c>
      <c r="R26" s="91">
        <f t="shared" si="4"/>
        <v>1</v>
      </c>
      <c r="S26" s="91">
        <f t="shared" si="29"/>
        <v>0.5575</v>
      </c>
      <c r="T26" s="91">
        <f t="shared" si="30"/>
        <v>0</v>
      </c>
      <c r="U26" s="91">
        <f t="shared" si="31"/>
        <v>0</v>
      </c>
      <c r="V26" s="91">
        <f t="shared" si="7"/>
        <v>2</v>
      </c>
      <c r="W26" s="92">
        <f t="shared" si="32"/>
        <v>1.115</v>
      </c>
      <c r="X26" s="93">
        <f t="shared" si="33"/>
        <v>0</v>
      </c>
      <c r="Y26" s="93">
        <f t="shared" si="34"/>
        <v>0</v>
      </c>
      <c r="Z26" s="93">
        <f>SUM(FineWood!F48:H48)+SUM(W26:Y26)</f>
        <v>1.115</v>
      </c>
      <c r="AA26" s="93">
        <f>SUM(FineWood!J48:L48)+SUM(SouthernLargeWood!AC27:AE27)</f>
        <v>3.3391320337692312</v>
      </c>
      <c r="AB26" s="93">
        <f>SUM(FineWood!M48:O48)+SUM(AH26:AJ26)</f>
        <v>0.33449999999999996</v>
      </c>
      <c r="AC26" s="93">
        <f>SUM(FineWood!P48:R48)+SUM(SouthernLargeWood!AI27:AK27)</f>
        <v>1.4392810490384618</v>
      </c>
      <c r="AD26" s="93">
        <f t="shared" si="35"/>
        <v>5.112913082807693</v>
      </c>
      <c r="AE26" s="94">
        <f t="shared" si="36"/>
        <v>0.66899999999999993</v>
      </c>
      <c r="AF26" s="94">
        <f t="shared" si="37"/>
        <v>0</v>
      </c>
      <c r="AG26" s="94">
        <f t="shared" si="38"/>
        <v>0</v>
      </c>
      <c r="AH26" s="94">
        <f t="shared" si="39"/>
        <v>0.33449999999999996</v>
      </c>
      <c r="AI26" s="94">
        <f t="shared" si="40"/>
        <v>0</v>
      </c>
      <c r="AJ26" s="94">
        <f t="shared" si="41"/>
        <v>0</v>
      </c>
      <c r="AK26" s="94">
        <f t="shared" si="42"/>
        <v>0.1115</v>
      </c>
      <c r="AL26" s="94">
        <f t="shared" si="43"/>
        <v>0</v>
      </c>
      <c r="AM26" s="94">
        <f t="shared" si="44"/>
        <v>0</v>
      </c>
      <c r="AN26" s="97">
        <f t="shared" si="45"/>
        <v>1.4996972999999998</v>
      </c>
      <c r="AO26" s="97">
        <f t="shared" si="46"/>
        <v>0.74984864999999989</v>
      </c>
      <c r="AP26" s="97">
        <f t="shared" si="47"/>
        <v>0.24994954999999999</v>
      </c>
      <c r="AQ26" s="97"/>
      <c r="AR26" s="136">
        <f t="shared" si="48"/>
        <v>48.14199898371119</v>
      </c>
      <c r="AS26" s="136">
        <f t="shared" si="49"/>
        <v>24.070999491855595</v>
      </c>
      <c r="AT26" s="136">
        <f t="shared" si="50"/>
        <v>18.490292905754995</v>
      </c>
      <c r="AU26" s="111"/>
      <c r="AV26" s="111"/>
      <c r="AW26" s="111"/>
      <c r="AX26" s="111">
        <f t="shared" si="51"/>
        <v>90.70329138132179</v>
      </c>
      <c r="AY26" s="111">
        <f t="shared" si="21"/>
        <v>223.27308839652278</v>
      </c>
      <c r="AZ26" s="111"/>
      <c r="BA26" s="111">
        <f t="shared" si="22"/>
        <v>64.189331978281587</v>
      </c>
      <c r="BB26" s="111">
        <f t="shared" si="23"/>
        <v>48.14199898371119</v>
      </c>
      <c r="BC26" s="111">
        <f t="shared" si="24"/>
        <v>110.94175743452998</v>
      </c>
      <c r="BD26" s="111">
        <f t="shared" si="52"/>
        <v>223.27308839652275</v>
      </c>
      <c r="BE26" s="111"/>
    </row>
    <row r="27" spans="1:57" x14ac:dyDescent="0.25">
      <c r="F27" s="96" t="s">
        <v>363</v>
      </c>
      <c r="G27" s="96" t="s">
        <v>406</v>
      </c>
      <c r="H27" s="86">
        <f>AQ27*0.44609</f>
        <v>0.70036129999999996</v>
      </c>
      <c r="I27" s="90">
        <f t="shared" si="26"/>
        <v>0.35018064999999998</v>
      </c>
      <c r="J27" s="90">
        <v>0</v>
      </c>
      <c r="K27" s="90">
        <v>0</v>
      </c>
      <c r="L27" s="90">
        <f t="shared" si="0"/>
        <v>0.35018064999999998</v>
      </c>
      <c r="M27" s="91">
        <f t="shared" si="27"/>
        <v>0.78500000000000003</v>
      </c>
      <c r="N27" s="91">
        <f t="shared" si="1"/>
        <v>2.3073724999999996</v>
      </c>
      <c r="O27" s="91">
        <f t="shared" si="28"/>
        <v>1.0292957985249997</v>
      </c>
      <c r="P27" s="91">
        <f t="shared" si="2"/>
        <v>2.9393280254777063</v>
      </c>
      <c r="Q27" s="91">
        <f t="shared" si="3"/>
        <v>0.35018064999999998</v>
      </c>
      <c r="R27" s="91">
        <f t="shared" si="4"/>
        <v>1</v>
      </c>
      <c r="S27" s="91">
        <f t="shared" si="29"/>
        <v>0.17509032499999999</v>
      </c>
      <c r="T27" s="91">
        <f t="shared" si="30"/>
        <v>0</v>
      </c>
      <c r="U27" s="91">
        <f t="shared" si="31"/>
        <v>0</v>
      </c>
      <c r="V27" s="91">
        <f t="shared" si="7"/>
        <v>2</v>
      </c>
      <c r="W27" s="92">
        <f t="shared" si="32"/>
        <v>0.35018064999999998</v>
      </c>
      <c r="X27" s="93">
        <f t="shared" si="33"/>
        <v>0</v>
      </c>
      <c r="Y27" s="93">
        <f t="shared" si="34"/>
        <v>0</v>
      </c>
      <c r="Z27" s="93">
        <f>SUM(FineWood!F49:H49)+SUM(W27:Y27)</f>
        <v>0.35018064999999998</v>
      </c>
      <c r="AA27" s="93">
        <f>SUM(FineWood!J49:L49)+SUM(SouthernLargeWood!AC28:AE28)</f>
        <v>0</v>
      </c>
      <c r="AB27" s="93">
        <f>SUM(FineWood!M49:O49)+SUM(AH27:AJ27)</f>
        <v>0.10505419499999999</v>
      </c>
      <c r="AC27" s="93">
        <f>SUM(FineWood!P49:R49)+SUM(SouthernLargeWood!AI28:AK28)</f>
        <v>0</v>
      </c>
      <c r="AD27" s="93">
        <f t="shared" si="35"/>
        <v>0.10505419499999999</v>
      </c>
      <c r="AE27" s="94">
        <f t="shared" si="36"/>
        <v>0.21010838999999998</v>
      </c>
      <c r="AF27" s="94">
        <f t="shared" si="37"/>
        <v>0</v>
      </c>
      <c r="AG27" s="94">
        <f t="shared" si="38"/>
        <v>0</v>
      </c>
      <c r="AH27" s="94">
        <f t="shared" si="39"/>
        <v>0.10505419499999999</v>
      </c>
      <c r="AI27" s="94">
        <f t="shared" si="40"/>
        <v>0</v>
      </c>
      <c r="AJ27" s="94">
        <f t="shared" si="41"/>
        <v>0</v>
      </c>
      <c r="AK27" s="94">
        <f t="shared" si="42"/>
        <v>3.5018065000000001E-2</v>
      </c>
      <c r="AL27" s="94">
        <f t="shared" si="43"/>
        <v>0</v>
      </c>
      <c r="AM27" s="94">
        <f t="shared" si="44"/>
        <v>0</v>
      </c>
      <c r="AN27" s="97">
        <f t="shared" si="45"/>
        <v>0.47099997786299991</v>
      </c>
      <c r="AO27" s="97">
        <f t="shared" si="46"/>
        <v>0.23549998893149995</v>
      </c>
      <c r="AP27" s="97">
        <f t="shared" si="47"/>
        <v>7.8499996310499989E-2</v>
      </c>
      <c r="AQ27" s="97">
        <v>1.57</v>
      </c>
      <c r="AR27" s="136"/>
      <c r="AS27" s="136"/>
      <c r="AT27" s="136"/>
      <c r="AU27" s="111">
        <f>AN27*$BB$3*$BH$6</f>
        <v>14.496692129655434</v>
      </c>
      <c r="AV27" s="111">
        <f>AO27*$BC$3*$BH$6</f>
        <v>13.398617853264927</v>
      </c>
      <c r="AW27" s="111">
        <f>AP27*$BF$3*$BH$6</f>
        <v>5.8071235770651786</v>
      </c>
      <c r="AX27" s="111">
        <f t="shared" si="51"/>
        <v>33.702433559985536</v>
      </c>
      <c r="AY27" s="111">
        <f t="shared" si="21"/>
        <v>57.863587109411263</v>
      </c>
      <c r="AZ27" s="111"/>
      <c r="BA27" s="111">
        <f t="shared" ref="BA27:BA47" si="70">AU27+AU74</f>
        <v>19.328922839540581</v>
      </c>
      <c r="BB27" s="111">
        <f t="shared" ref="BB27:BB47" si="71">AV27+AV74</f>
        <v>20.646963918092645</v>
      </c>
      <c r="BC27" s="111">
        <f t="shared" ref="BC27:BC47" si="72">AW27+AW74</f>
        <v>17.887700351778044</v>
      </c>
      <c r="BD27" s="111">
        <f t="shared" si="52"/>
        <v>57.86358710941127</v>
      </c>
      <c r="BE27" s="111"/>
    </row>
    <row r="28" spans="1:57" x14ac:dyDescent="0.25">
      <c r="F28" s="96" t="s">
        <v>364</v>
      </c>
      <c r="G28" s="96"/>
      <c r="H28" s="86">
        <f t="shared" ref="H28:H31" si="73">AQ28*0.44609</f>
        <v>1.9003433999999999</v>
      </c>
      <c r="I28" s="90">
        <f t="shared" si="26"/>
        <v>0.95017169999999995</v>
      </c>
      <c r="J28" s="90">
        <v>0</v>
      </c>
      <c r="K28" s="90">
        <v>0</v>
      </c>
      <c r="L28" s="90">
        <f t="shared" si="0"/>
        <v>0.95017169999999995</v>
      </c>
      <c r="M28" s="91">
        <f t="shared" si="27"/>
        <v>2.13</v>
      </c>
      <c r="N28" s="91">
        <f t="shared" si="1"/>
        <v>2.7492049999999999</v>
      </c>
      <c r="O28" s="91">
        <f t="shared" si="28"/>
        <v>1.2263928584499999</v>
      </c>
      <c r="P28" s="91">
        <f t="shared" si="2"/>
        <v>1.2907065727699529</v>
      </c>
      <c r="Q28" s="91">
        <f t="shared" si="3"/>
        <v>0.95017169999999995</v>
      </c>
      <c r="R28" s="91">
        <f t="shared" si="4"/>
        <v>1</v>
      </c>
      <c r="S28" s="91">
        <f t="shared" si="29"/>
        <v>0.47508584999999998</v>
      </c>
      <c r="T28" s="91">
        <f t="shared" si="30"/>
        <v>0</v>
      </c>
      <c r="U28" s="91">
        <f t="shared" si="31"/>
        <v>0</v>
      </c>
      <c r="V28" s="91">
        <f t="shared" si="7"/>
        <v>2</v>
      </c>
      <c r="W28" s="92">
        <f t="shared" si="32"/>
        <v>0.95017169999999995</v>
      </c>
      <c r="X28" s="93">
        <f t="shared" si="33"/>
        <v>0</v>
      </c>
      <c r="Y28" s="93">
        <f t="shared" si="34"/>
        <v>0</v>
      </c>
      <c r="Z28" s="93">
        <f>SUM(FineWood!F50:H50)+SUM(W28:Y28)</f>
        <v>0.95017169999999995</v>
      </c>
      <c r="AA28" s="93">
        <f>SUM(FineWood!J50:L50)+SUM(SouthernLargeWood!AC29:AE29)</f>
        <v>0</v>
      </c>
      <c r="AB28" s="93">
        <f>SUM(FineWood!M50:O50)+SUM(AH28:AJ28)</f>
        <v>0.28505150999999995</v>
      </c>
      <c r="AC28" s="93">
        <f>SUM(FineWood!P50:R50)+SUM(SouthernLargeWood!AI29:AK29)</f>
        <v>0</v>
      </c>
      <c r="AD28" s="93">
        <f t="shared" si="35"/>
        <v>0.28505150999999995</v>
      </c>
      <c r="AE28" s="94">
        <f t="shared" si="36"/>
        <v>0.5701030199999999</v>
      </c>
      <c r="AF28" s="94">
        <f t="shared" si="37"/>
        <v>0</v>
      </c>
      <c r="AG28" s="94">
        <f t="shared" si="38"/>
        <v>0</v>
      </c>
      <c r="AH28" s="94">
        <f t="shared" si="39"/>
        <v>0.28505150999999995</v>
      </c>
      <c r="AI28" s="94">
        <f t="shared" si="40"/>
        <v>0</v>
      </c>
      <c r="AJ28" s="94">
        <f t="shared" si="41"/>
        <v>0</v>
      </c>
      <c r="AK28" s="94">
        <f t="shared" si="42"/>
        <v>9.5017169999999998E-2</v>
      </c>
      <c r="AL28" s="94">
        <f t="shared" si="43"/>
        <v>0</v>
      </c>
      <c r="AM28" s="94">
        <f t="shared" si="44"/>
        <v>0</v>
      </c>
      <c r="AN28" s="97">
        <f t="shared" si="45"/>
        <v>1.2779999399339996</v>
      </c>
      <c r="AO28" s="97">
        <f t="shared" si="46"/>
        <v>0.63899996996699981</v>
      </c>
      <c r="AP28" s="97">
        <f t="shared" si="47"/>
        <v>0.21299998998899997</v>
      </c>
      <c r="AQ28" s="97">
        <v>4.26</v>
      </c>
      <c r="AR28" s="136"/>
      <c r="AS28" s="136"/>
      <c r="AT28" s="136"/>
      <c r="AU28" s="111">
        <f t="shared" ref="AU28:AU47" si="74">AN28*$BB$3*$BH$6</f>
        <v>39.334973549256141</v>
      </c>
      <c r="AV28" s="111">
        <f t="shared" ref="AV28:AV47" si="75">AO28*$BC$3*$BH$6</f>
        <v>36.355485385292091</v>
      </c>
      <c r="AW28" s="111">
        <f t="shared" ref="AW28:AW47" si="76">AP28*$BF$3*$BH$6</f>
        <v>15.756908559425259</v>
      </c>
      <c r="AX28" s="111">
        <f t="shared" si="51"/>
        <v>91.447367493973488</v>
      </c>
      <c r="AY28" s="111">
        <f t="shared" si="21"/>
        <v>157.00565674273372</v>
      </c>
      <c r="AZ28" s="111"/>
      <c r="BA28" s="111">
        <f t="shared" si="70"/>
        <v>52.446631399008197</v>
      </c>
      <c r="BB28" s="111">
        <f t="shared" si="71"/>
        <v>56.022972159920165</v>
      </c>
      <c r="BC28" s="111">
        <f t="shared" si="72"/>
        <v>48.536053183805393</v>
      </c>
      <c r="BD28" s="111">
        <f t="shared" si="52"/>
        <v>157.00565674273375</v>
      </c>
      <c r="BE28" s="111"/>
    </row>
    <row r="29" spans="1:57" x14ac:dyDescent="0.25">
      <c r="F29" s="96" t="s">
        <v>365</v>
      </c>
      <c r="G29" s="96"/>
      <c r="H29" s="86">
        <f t="shared" si="73"/>
        <v>3.4973455999999996</v>
      </c>
      <c r="I29" s="90">
        <f t="shared" si="26"/>
        <v>1.7486727999999998</v>
      </c>
      <c r="J29" s="90">
        <v>0</v>
      </c>
      <c r="K29" s="90">
        <v>0</v>
      </c>
      <c r="L29" s="90">
        <f t="shared" si="0"/>
        <v>1.7486727999999998</v>
      </c>
      <c r="M29" s="91">
        <f t="shared" si="27"/>
        <v>3.9199999999999995</v>
      </c>
      <c r="N29" s="91">
        <f t="shared" si="1"/>
        <v>3.3372199999999994</v>
      </c>
      <c r="O29" s="91">
        <f t="shared" si="28"/>
        <v>1.4887004697999997</v>
      </c>
      <c r="P29" s="91">
        <f t="shared" si="2"/>
        <v>0.85133163265306111</v>
      </c>
      <c r="Q29" s="91">
        <f t="shared" si="3"/>
        <v>1.4887004697999997</v>
      </c>
      <c r="R29" s="91">
        <f t="shared" si="4"/>
        <v>0.85133163265306111</v>
      </c>
      <c r="S29" s="91">
        <f t="shared" si="29"/>
        <v>0.8743363999999999</v>
      </c>
      <c r="T29" s="91">
        <f t="shared" si="30"/>
        <v>0</v>
      </c>
      <c r="U29" s="91">
        <f t="shared" si="31"/>
        <v>0</v>
      </c>
      <c r="V29" s="91">
        <f t="shared" si="7"/>
        <v>1.7026632653061222</v>
      </c>
      <c r="W29" s="92">
        <f t="shared" si="32"/>
        <v>1.4887004697999997</v>
      </c>
      <c r="X29" s="93">
        <f t="shared" si="33"/>
        <v>0</v>
      </c>
      <c r="Y29" s="93">
        <f t="shared" si="34"/>
        <v>0</v>
      </c>
      <c r="Z29" s="93">
        <f>SUM(FineWood!F51:H51)+SUM(W29:Y29)</f>
        <v>1.4887004697999997</v>
      </c>
      <c r="AA29" s="93">
        <f>SUM(FineWood!J51:L51)+SUM(SouthernLargeWood!AC30:AE30)</f>
        <v>0</v>
      </c>
      <c r="AB29" s="93">
        <f>SUM(FineWood!M51:O51)+SUM(AH29:AJ29)</f>
        <v>0.4466101409399999</v>
      </c>
      <c r="AC29" s="93">
        <f>SUM(FineWood!P51:R51)+SUM(SouthernLargeWood!AI30:AK30)</f>
        <v>0</v>
      </c>
      <c r="AD29" s="93">
        <f t="shared" si="35"/>
        <v>0.4466101409399999</v>
      </c>
      <c r="AE29" s="94">
        <f t="shared" si="36"/>
        <v>0.8932202818799998</v>
      </c>
      <c r="AF29" s="94">
        <f t="shared" si="37"/>
        <v>0</v>
      </c>
      <c r="AG29" s="94">
        <f t="shared" si="38"/>
        <v>0</v>
      </c>
      <c r="AH29" s="94">
        <f t="shared" si="39"/>
        <v>0.4466101409399999</v>
      </c>
      <c r="AI29" s="94">
        <f t="shared" si="40"/>
        <v>0</v>
      </c>
      <c r="AJ29" s="94">
        <f t="shared" si="41"/>
        <v>0</v>
      </c>
      <c r="AK29" s="94">
        <f t="shared" si="42"/>
        <v>0.14887004697999998</v>
      </c>
      <c r="AL29" s="94">
        <f t="shared" si="43"/>
        <v>0</v>
      </c>
      <c r="AM29" s="94">
        <f t="shared" si="44"/>
        <v>0</v>
      </c>
      <c r="AN29" s="97">
        <f t="shared" si="45"/>
        <v>2.0023319058903954</v>
      </c>
      <c r="AO29" s="97">
        <f t="shared" si="46"/>
        <v>1.0011659529451977</v>
      </c>
      <c r="AP29" s="97">
        <f t="shared" si="47"/>
        <v>0.33372198431506589</v>
      </c>
      <c r="AQ29" s="97">
        <v>7.84</v>
      </c>
      <c r="AR29" s="111"/>
      <c r="AS29" s="111"/>
      <c r="AT29" s="111"/>
      <c r="AU29" s="111">
        <f t="shared" si="74"/>
        <v>61.628854661055676</v>
      </c>
      <c r="AV29" s="111">
        <f t="shared" si="75"/>
        <v>56.960682130283786</v>
      </c>
      <c r="AW29" s="111">
        <f t="shared" si="76"/>
        <v>24.687450883889742</v>
      </c>
      <c r="AX29" s="111">
        <f t="shared" si="51"/>
        <v>143.27698767522921</v>
      </c>
      <c r="AY29" s="111">
        <f t="shared" si="21"/>
        <v>245.74293172990559</v>
      </c>
      <c r="AZ29" s="111"/>
      <c r="BA29" s="111">
        <f t="shared" si="70"/>
        <v>82.122043471990963</v>
      </c>
      <c r="BB29" s="111">
        <f t="shared" si="71"/>
        <v>87.700465346686698</v>
      </c>
      <c r="BC29" s="111">
        <f t="shared" si="72"/>
        <v>75.920422911227945</v>
      </c>
      <c r="BD29" s="111">
        <f t="shared" si="52"/>
        <v>245.74293172990559</v>
      </c>
      <c r="BE29" s="111"/>
    </row>
    <row r="30" spans="1:57" x14ac:dyDescent="0.25">
      <c r="F30" s="96" t="s">
        <v>459</v>
      </c>
      <c r="G30" s="96"/>
      <c r="H30" s="86">
        <f t="shared" si="73"/>
        <v>0.10527723999999999</v>
      </c>
      <c r="I30" s="90">
        <f t="shared" si="26"/>
        <v>5.2638619999999997E-2</v>
      </c>
      <c r="J30" s="90">
        <v>0</v>
      </c>
      <c r="K30" s="90">
        <v>0</v>
      </c>
      <c r="L30" s="90">
        <f t="shared" si="0"/>
        <v>5.2638619999999997E-2</v>
      </c>
      <c r="M30" s="91">
        <f t="shared" si="27"/>
        <v>0.11799999999999999</v>
      </c>
      <c r="N30" s="91">
        <f t="shared" si="1"/>
        <v>2.0882629999999995</v>
      </c>
      <c r="O30" s="91">
        <f t="shared" si="28"/>
        <v>0.93155324166999975</v>
      </c>
      <c r="P30" s="91">
        <f t="shared" si="2"/>
        <v>17.697144067796607</v>
      </c>
      <c r="Q30" s="91">
        <f t="shared" si="3"/>
        <v>5.2638619999999997E-2</v>
      </c>
      <c r="R30" s="91">
        <f t="shared" si="4"/>
        <v>1</v>
      </c>
      <c r="S30" s="91">
        <f t="shared" si="29"/>
        <v>2.6319309999999999E-2</v>
      </c>
      <c r="T30" s="91">
        <f t="shared" si="30"/>
        <v>0</v>
      </c>
      <c r="U30" s="91">
        <f t="shared" si="31"/>
        <v>0</v>
      </c>
      <c r="V30" s="91">
        <f t="shared" si="7"/>
        <v>2</v>
      </c>
      <c r="W30" s="92">
        <f t="shared" si="32"/>
        <v>5.2638619999999997E-2</v>
      </c>
      <c r="X30" s="93">
        <f t="shared" si="33"/>
        <v>0</v>
      </c>
      <c r="Y30" s="93">
        <f t="shared" si="34"/>
        <v>0</v>
      </c>
      <c r="Z30" s="93">
        <f>SUM(FineWood!F52:H52)+SUM(W30:Y30)</f>
        <v>5.2638619999999997E-2</v>
      </c>
      <c r="AA30" s="93">
        <f>SUM(FineWood!J52:L52)+SUM(SouthernLargeWood!AC31:AE31)</f>
        <v>0</v>
      </c>
      <c r="AB30" s="93">
        <f>SUM(FineWood!M52:O52)+SUM(AH30:AJ30)</f>
        <v>1.5791586E-2</v>
      </c>
      <c r="AC30" s="93">
        <f>SUM(FineWood!P52:R52)+SUM(SouthernLargeWood!AI31:AK31)</f>
        <v>0</v>
      </c>
      <c r="AD30" s="93">
        <f t="shared" si="35"/>
        <v>1.5791586E-2</v>
      </c>
      <c r="AE30" s="94">
        <f t="shared" si="36"/>
        <v>3.1583172E-2</v>
      </c>
      <c r="AF30" s="94">
        <f t="shared" si="37"/>
        <v>0</v>
      </c>
      <c r="AG30" s="94">
        <f t="shared" si="38"/>
        <v>0</v>
      </c>
      <c r="AH30" s="94">
        <f t="shared" si="39"/>
        <v>1.5791586E-2</v>
      </c>
      <c r="AI30" s="94">
        <f t="shared" si="40"/>
        <v>0</v>
      </c>
      <c r="AJ30" s="94">
        <f t="shared" si="41"/>
        <v>0</v>
      </c>
      <c r="AK30" s="94">
        <f t="shared" si="42"/>
        <v>5.2638620000000002E-3</v>
      </c>
      <c r="AL30" s="94">
        <f t="shared" si="43"/>
        <v>0</v>
      </c>
      <c r="AM30" s="94">
        <f t="shared" si="44"/>
        <v>0</v>
      </c>
      <c r="AN30" s="97">
        <f t="shared" si="45"/>
        <v>7.0799996672399987E-2</v>
      </c>
      <c r="AO30" s="97">
        <f t="shared" si="46"/>
        <v>3.5399998336199993E-2</v>
      </c>
      <c r="AP30" s="97">
        <f t="shared" si="47"/>
        <v>1.17999994454E-2</v>
      </c>
      <c r="AQ30" s="97">
        <v>0.23599999999999999</v>
      </c>
      <c r="AR30" s="111"/>
      <c r="AS30" s="111"/>
      <c r="AT30" s="111"/>
      <c r="AU30" s="111">
        <f t="shared" ref="AU30:AU31" si="77">AN30*$BB$3*$BH$6</f>
        <v>2.1791206003813266</v>
      </c>
      <c r="AV30" s="111">
        <f t="shared" ref="AV30:AV31" si="78">AO30*$BC$3*$BH$6</f>
        <v>2.0140597537391862</v>
      </c>
      <c r="AW30" s="111">
        <f t="shared" ref="AW30:AW31" si="79">AP30*$BF$3*$BH$6</f>
        <v>0.87291793897285486</v>
      </c>
      <c r="AX30" s="111">
        <f t="shared" ref="AX30:AX31" si="80">SUM(AR30:AW30)</f>
        <v>5.0660982930933676</v>
      </c>
      <c r="AY30" s="111">
        <f t="shared" si="21"/>
        <v>8.6979659603955781</v>
      </c>
      <c r="AZ30" s="111"/>
      <c r="BA30" s="111">
        <f t="shared" si="70"/>
        <v>2.9054941338417688</v>
      </c>
      <c r="BB30" s="111">
        <f t="shared" si="71"/>
        <v>3.1036200539298493</v>
      </c>
      <c r="BC30" s="111">
        <f t="shared" si="72"/>
        <v>2.68885177262396</v>
      </c>
      <c r="BD30" s="111">
        <f t="shared" ref="BD30:BD31" si="81">SUM(BA30:BC30)</f>
        <v>8.6979659603955781</v>
      </c>
      <c r="BE30" s="111"/>
    </row>
    <row r="31" spans="1:57" x14ac:dyDescent="0.25">
      <c r="F31" s="96" t="s">
        <v>460</v>
      </c>
      <c r="G31" s="96"/>
      <c r="H31" s="86">
        <f t="shared" si="73"/>
        <v>17.071864300000001</v>
      </c>
      <c r="I31" s="90">
        <f t="shared" si="26"/>
        <v>8.5359321500000007</v>
      </c>
      <c r="J31" s="90">
        <v>0</v>
      </c>
      <c r="K31" s="90">
        <v>0</v>
      </c>
      <c r="L31" s="90">
        <f t="shared" si="0"/>
        <v>8.5359321500000007</v>
      </c>
      <c r="M31" s="91">
        <f t="shared" si="27"/>
        <v>19.135000000000002</v>
      </c>
      <c r="N31" s="91">
        <f t="shared" si="1"/>
        <v>8.335347500000001</v>
      </c>
      <c r="O31" s="91">
        <f t="shared" si="28"/>
        <v>3.7183151662750005</v>
      </c>
      <c r="P31" s="91">
        <f t="shared" si="2"/>
        <v>0.43560739482623467</v>
      </c>
      <c r="Q31" s="91">
        <f t="shared" si="3"/>
        <v>3.7183151662750005</v>
      </c>
      <c r="R31" s="91">
        <f t="shared" si="4"/>
        <v>0.43560739482623467</v>
      </c>
      <c r="S31" s="91">
        <f t="shared" si="29"/>
        <v>4.2679660750000004</v>
      </c>
      <c r="T31" s="91">
        <f t="shared" si="30"/>
        <v>0</v>
      </c>
      <c r="U31" s="91">
        <f t="shared" si="31"/>
        <v>0</v>
      </c>
      <c r="V31" s="91">
        <f t="shared" si="7"/>
        <v>0.87121478965246935</v>
      </c>
      <c r="W31" s="92">
        <f t="shared" si="32"/>
        <v>3.7183151662750005</v>
      </c>
      <c r="X31" s="93">
        <f t="shared" si="33"/>
        <v>0</v>
      </c>
      <c r="Y31" s="93">
        <f t="shared" si="34"/>
        <v>0</v>
      </c>
      <c r="Z31" s="93">
        <f>SUM(FineWood!F53:H53)+SUM(W31:Y31)</f>
        <v>3.7183151662750005</v>
      </c>
      <c r="AA31" s="93">
        <f>SUM(FineWood!J53:L53)+SUM(SouthernLargeWood!AC32:AE32)</f>
        <v>0</v>
      </c>
      <c r="AB31" s="93">
        <f>SUM(FineWood!M53:O53)+SUM(AH31:AJ31)</f>
        <v>1.1154945498825002</v>
      </c>
      <c r="AC31" s="93">
        <f>SUM(FineWood!P53:R53)+SUM(SouthernLargeWood!AI32:AK32)</f>
        <v>0</v>
      </c>
      <c r="AD31" s="93">
        <f t="shared" si="35"/>
        <v>1.1154945498825002</v>
      </c>
      <c r="AE31" s="94">
        <f t="shared" si="36"/>
        <v>2.2309890997650004</v>
      </c>
      <c r="AF31" s="94">
        <f t="shared" si="37"/>
        <v>0</v>
      </c>
      <c r="AG31" s="94">
        <f t="shared" si="38"/>
        <v>0</v>
      </c>
      <c r="AH31" s="94">
        <f t="shared" si="39"/>
        <v>1.1154945498825002</v>
      </c>
      <c r="AI31" s="94">
        <f t="shared" si="40"/>
        <v>0</v>
      </c>
      <c r="AJ31" s="94">
        <f t="shared" si="41"/>
        <v>0</v>
      </c>
      <c r="AK31" s="94">
        <f t="shared" si="42"/>
        <v>0.37183151662750008</v>
      </c>
      <c r="AL31" s="94">
        <f t="shared" si="43"/>
        <v>0</v>
      </c>
      <c r="AM31" s="94">
        <f t="shared" si="44"/>
        <v>0</v>
      </c>
      <c r="AN31" s="97">
        <f t="shared" si="45"/>
        <v>5.0012082649432008</v>
      </c>
      <c r="AO31" s="97">
        <f t="shared" si="46"/>
        <v>2.5006041324716004</v>
      </c>
      <c r="AP31" s="97">
        <f t="shared" si="47"/>
        <v>0.83353471082386688</v>
      </c>
      <c r="AQ31" s="97">
        <v>38.270000000000003</v>
      </c>
      <c r="AR31" s="111"/>
      <c r="AS31" s="111"/>
      <c r="AT31" s="111"/>
      <c r="AU31" s="111">
        <f t="shared" si="77"/>
        <v>153.92989363209315</v>
      </c>
      <c r="AV31" s="111">
        <f t="shared" si="78"/>
        <v>142.27023672186905</v>
      </c>
      <c r="AW31" s="111">
        <f t="shared" si="79"/>
        <v>61.661647121377449</v>
      </c>
      <c r="AX31" s="111">
        <f t="shared" si="80"/>
        <v>357.86177747533964</v>
      </c>
      <c r="AY31" s="111">
        <f t="shared" si="21"/>
        <v>595.28229311315499</v>
      </c>
      <c r="AZ31" s="111"/>
      <c r="BA31" s="111">
        <f t="shared" si="70"/>
        <v>201.41399675965621</v>
      </c>
      <c r="BB31" s="111">
        <f t="shared" si="71"/>
        <v>213.49639141321364</v>
      </c>
      <c r="BC31" s="111">
        <f t="shared" si="72"/>
        <v>180.37190494028508</v>
      </c>
      <c r="BD31" s="111">
        <f t="shared" si="81"/>
        <v>595.28229311315488</v>
      </c>
      <c r="BE31" s="111"/>
    </row>
    <row r="32" spans="1:57" x14ac:dyDescent="0.25">
      <c r="F32" s="96" t="s">
        <v>366</v>
      </c>
      <c r="G32" s="96"/>
      <c r="H32" s="96">
        <v>9</v>
      </c>
      <c r="I32" s="90">
        <f t="shared" si="26"/>
        <v>4.5</v>
      </c>
      <c r="J32" s="90">
        <v>0</v>
      </c>
      <c r="K32" s="90">
        <v>0</v>
      </c>
      <c r="L32" s="90">
        <f t="shared" si="0"/>
        <v>4.5</v>
      </c>
      <c r="M32" s="91">
        <f t="shared" si="27"/>
        <v>10.087650474119572</v>
      </c>
      <c r="N32" s="91">
        <f t="shared" si="1"/>
        <v>5.3632931807482791</v>
      </c>
      <c r="O32" s="91">
        <f t="shared" si="28"/>
        <v>2.3925114549999997</v>
      </c>
      <c r="P32" s="91">
        <f t="shared" si="2"/>
        <v>0.53166921222222219</v>
      </c>
      <c r="Q32" s="91">
        <f t="shared" si="3"/>
        <v>2.3925114549999997</v>
      </c>
      <c r="R32" s="91">
        <f t="shared" si="4"/>
        <v>0.53166921222222219</v>
      </c>
      <c r="S32" s="91">
        <f t="shared" si="29"/>
        <v>2.25</v>
      </c>
      <c r="T32" s="91">
        <f t="shared" si="30"/>
        <v>0</v>
      </c>
      <c r="U32" s="91">
        <f t="shared" si="31"/>
        <v>0</v>
      </c>
      <c r="V32" s="91">
        <f t="shared" si="7"/>
        <v>1.0633384244444444</v>
      </c>
      <c r="W32" s="92">
        <f t="shared" si="32"/>
        <v>2.3925114549999997</v>
      </c>
      <c r="X32" s="93">
        <f t="shared" si="33"/>
        <v>0</v>
      </c>
      <c r="Y32" s="93">
        <f t="shared" si="34"/>
        <v>0</v>
      </c>
      <c r="Z32" s="93">
        <f>SUM(FineWood!F54:H54)+SUM(W32:Y32)</f>
        <v>2.3925114549999997</v>
      </c>
      <c r="AA32" s="93">
        <f>SUM(FineWood!J54:L54)+SUM(SouthernLargeWood!AC33:AE33)</f>
        <v>0</v>
      </c>
      <c r="AB32" s="93">
        <f>SUM(FineWood!M54:O54)+SUM(AH32:AJ32)</f>
        <v>0.7177534364999999</v>
      </c>
      <c r="AC32" s="93">
        <f>SUM(FineWood!P54:R54)+SUM(SouthernLargeWood!AI33:AK33)</f>
        <v>0</v>
      </c>
      <c r="AD32" s="93">
        <f t="shared" si="35"/>
        <v>0.7177534364999999</v>
      </c>
      <c r="AE32" s="94">
        <f t="shared" si="36"/>
        <v>1.4355068729999998</v>
      </c>
      <c r="AF32" s="94">
        <f t="shared" si="37"/>
        <v>0</v>
      </c>
      <c r="AG32" s="94">
        <f t="shared" si="38"/>
        <v>0</v>
      </c>
      <c r="AH32" s="94">
        <f t="shared" si="39"/>
        <v>0.7177534364999999</v>
      </c>
      <c r="AI32" s="94">
        <f t="shared" si="40"/>
        <v>0</v>
      </c>
      <c r="AJ32" s="94">
        <f t="shared" si="41"/>
        <v>0</v>
      </c>
      <c r="AK32" s="94">
        <f t="shared" si="42"/>
        <v>0.23925114549999998</v>
      </c>
      <c r="AL32" s="94">
        <f t="shared" si="43"/>
        <v>0</v>
      </c>
      <c r="AM32" s="94">
        <f t="shared" si="44"/>
        <v>0</v>
      </c>
      <c r="AN32" s="97">
        <f t="shared" si="45"/>
        <v>3.2179757572040995</v>
      </c>
      <c r="AO32" s="97">
        <f t="shared" si="46"/>
        <v>1.6089878786020497</v>
      </c>
      <c r="AP32" s="97">
        <f t="shared" si="47"/>
        <v>0.53632929286734987</v>
      </c>
      <c r="AQ32" s="97"/>
      <c r="AR32" s="111"/>
      <c r="AS32" s="111"/>
      <c r="AT32" s="111"/>
      <c r="AU32" s="111">
        <f t="shared" si="74"/>
        <v>99.044598780112409</v>
      </c>
      <c r="AV32" s="111">
        <f t="shared" si="75"/>
        <v>91.542313074991</v>
      </c>
      <c r="AW32" s="111">
        <f t="shared" si="76"/>
        <v>39.675549402084357</v>
      </c>
      <c r="AX32" s="111">
        <f t="shared" si="51"/>
        <v>230.26246125718777</v>
      </c>
      <c r="AY32" s="111">
        <f t="shared" si="21"/>
        <v>426.37217281024414</v>
      </c>
      <c r="AZ32" s="111"/>
      <c r="BA32" s="111">
        <f t="shared" si="70"/>
        <v>138.26654109072368</v>
      </c>
      <c r="BB32" s="111">
        <f t="shared" si="71"/>
        <v>150.3752265409079</v>
      </c>
      <c r="BC32" s="111">
        <f t="shared" si="72"/>
        <v>137.73040517861256</v>
      </c>
      <c r="BD32" s="111">
        <f t="shared" si="52"/>
        <v>426.37217281024414</v>
      </c>
      <c r="BE32" s="111"/>
    </row>
    <row r="33" spans="1:57" x14ac:dyDescent="0.25">
      <c r="F33" s="96" t="s">
        <v>367</v>
      </c>
      <c r="G33" s="96"/>
      <c r="H33" s="96">
        <v>1.61</v>
      </c>
      <c r="I33" s="90">
        <f t="shared" si="26"/>
        <v>0.80500000000000005</v>
      </c>
      <c r="J33" s="90">
        <v>0</v>
      </c>
      <c r="K33" s="90">
        <v>0</v>
      </c>
      <c r="L33" s="90">
        <f t="shared" si="0"/>
        <v>0.80500000000000005</v>
      </c>
      <c r="M33" s="91">
        <f t="shared" si="27"/>
        <v>1.8045685848147237</v>
      </c>
      <c r="N33" s="91">
        <f t="shared" si="1"/>
        <v>2.6423007801116363</v>
      </c>
      <c r="O33" s="91">
        <f t="shared" si="28"/>
        <v>1.1787039549999998</v>
      </c>
      <c r="P33" s="91">
        <f t="shared" si="2"/>
        <v>1.46422851552795</v>
      </c>
      <c r="Q33" s="91">
        <f t="shared" si="3"/>
        <v>0.80500000000000005</v>
      </c>
      <c r="R33" s="91">
        <f t="shared" si="4"/>
        <v>1</v>
      </c>
      <c r="S33" s="91">
        <f t="shared" si="29"/>
        <v>0.40250000000000002</v>
      </c>
      <c r="T33" s="91">
        <f t="shared" si="30"/>
        <v>0</v>
      </c>
      <c r="U33" s="91">
        <f t="shared" si="31"/>
        <v>0</v>
      </c>
      <c r="V33" s="91">
        <f t="shared" si="7"/>
        <v>2</v>
      </c>
      <c r="W33" s="92">
        <f t="shared" si="32"/>
        <v>0.80500000000000005</v>
      </c>
      <c r="X33" s="93">
        <f t="shared" si="33"/>
        <v>0</v>
      </c>
      <c r="Y33" s="93">
        <f t="shared" si="34"/>
        <v>0</v>
      </c>
      <c r="Z33" s="93">
        <f>SUM(FineWood!F55:H55)+SUM(W33:Y33)</f>
        <v>0.80500000000000005</v>
      </c>
      <c r="AA33" s="93">
        <f>SUM(FineWood!J55:L55)+SUM(SouthernLargeWood!AC34:AE34)</f>
        <v>6.7500000000000004E-2</v>
      </c>
      <c r="AB33" s="93">
        <f>SUM(FineWood!M55:O55)+SUM(AH33:AJ33)</f>
        <v>0.24149999999999999</v>
      </c>
      <c r="AC33" s="93">
        <f>SUM(FineWood!P55:R55)+SUM(SouthernLargeWood!AI34:AK34)</f>
        <v>0.28249999999999997</v>
      </c>
      <c r="AD33" s="93">
        <f t="shared" si="35"/>
        <v>0.59149999999999991</v>
      </c>
      <c r="AE33" s="94">
        <f t="shared" si="36"/>
        <v>0.48299999999999998</v>
      </c>
      <c r="AF33" s="94">
        <f t="shared" si="37"/>
        <v>0</v>
      </c>
      <c r="AG33" s="94">
        <f t="shared" si="38"/>
        <v>0</v>
      </c>
      <c r="AH33" s="94">
        <f t="shared" si="39"/>
        <v>0.24149999999999999</v>
      </c>
      <c r="AI33" s="94">
        <f t="shared" si="40"/>
        <v>0</v>
      </c>
      <c r="AJ33" s="94">
        <f t="shared" si="41"/>
        <v>0</v>
      </c>
      <c r="AK33" s="94">
        <f t="shared" si="42"/>
        <v>8.0500000000000016E-2</v>
      </c>
      <c r="AL33" s="94">
        <f t="shared" si="43"/>
        <v>0</v>
      </c>
      <c r="AM33" s="94">
        <f t="shared" si="44"/>
        <v>0</v>
      </c>
      <c r="AN33" s="97">
        <f t="shared" si="45"/>
        <v>1.0827410999999998</v>
      </c>
      <c r="AO33" s="97">
        <f t="shared" si="46"/>
        <v>0.54137054999999989</v>
      </c>
      <c r="AP33" s="97">
        <f t="shared" si="47"/>
        <v>0.18045685000000003</v>
      </c>
      <c r="AQ33" s="97"/>
      <c r="AR33" s="111"/>
      <c r="AS33" s="111"/>
      <c r="AT33" s="111"/>
      <c r="AU33" s="111">
        <f t="shared" si="74"/>
        <v>33.325191338735088</v>
      </c>
      <c r="AV33" s="111">
        <f t="shared" si="75"/>
        <v>30.800923385910288</v>
      </c>
      <c r="AW33" s="111">
        <f t="shared" si="76"/>
        <v>13.349493981285001</v>
      </c>
      <c r="AX33" s="111">
        <f t="shared" si="51"/>
        <v>77.47560870593037</v>
      </c>
      <c r="AY33" s="111">
        <f t="shared" si="21"/>
        <v>133.01759427048887</v>
      </c>
      <c r="AZ33" s="111"/>
      <c r="BA33" s="111">
        <f t="shared" si="70"/>
        <v>44.433588451646791</v>
      </c>
      <c r="BB33" s="111">
        <f t="shared" si="71"/>
        <v>47.463519055277835</v>
      </c>
      <c r="BC33" s="111">
        <f t="shared" si="72"/>
        <v>41.120486763564259</v>
      </c>
      <c r="BD33" s="111">
        <f t="shared" si="52"/>
        <v>133.01759427048887</v>
      </c>
      <c r="BE33" s="111"/>
    </row>
    <row r="34" spans="1:57" x14ac:dyDescent="0.25">
      <c r="F34" s="96" t="s">
        <v>371</v>
      </c>
      <c r="G34" s="96" t="s">
        <v>407</v>
      </c>
      <c r="H34" s="86">
        <f>AQ34*0.44609</f>
        <v>1.5970021999999999</v>
      </c>
      <c r="I34" s="90">
        <f t="shared" si="26"/>
        <v>0.79850109999999996</v>
      </c>
      <c r="J34" s="90">
        <v>0</v>
      </c>
      <c r="K34" s="90">
        <v>0</v>
      </c>
      <c r="L34" s="90">
        <f t="shared" si="0"/>
        <v>0.79850109999999996</v>
      </c>
      <c r="M34" s="91">
        <f t="shared" si="27"/>
        <v>1.79</v>
      </c>
      <c r="N34" s="91">
        <f t="shared" si="1"/>
        <v>2.6375149999999996</v>
      </c>
      <c r="O34" s="91">
        <f t="shared" si="28"/>
        <v>1.1765690663499997</v>
      </c>
      <c r="P34" s="91">
        <f t="shared" si="2"/>
        <v>1.4734720670391059</v>
      </c>
      <c r="Q34" s="91">
        <f t="shared" si="3"/>
        <v>0.79850109999999996</v>
      </c>
      <c r="R34" s="91">
        <f t="shared" si="4"/>
        <v>1</v>
      </c>
      <c r="S34" s="91">
        <f t="shared" si="29"/>
        <v>0.39925054999999998</v>
      </c>
      <c r="T34" s="91">
        <f t="shared" si="30"/>
        <v>0</v>
      </c>
      <c r="U34" s="91">
        <f t="shared" si="31"/>
        <v>0</v>
      </c>
      <c r="V34" s="91">
        <f t="shared" si="7"/>
        <v>2</v>
      </c>
      <c r="W34" s="92">
        <f t="shared" si="32"/>
        <v>0.79850109999999996</v>
      </c>
      <c r="X34" s="93">
        <f t="shared" si="33"/>
        <v>0</v>
      </c>
      <c r="Y34" s="93">
        <f t="shared" si="34"/>
        <v>0</v>
      </c>
      <c r="Z34" s="93">
        <f>SUM(FineWood!F56:H56)+SUM(W34:Y34)</f>
        <v>0.79850109999999996</v>
      </c>
      <c r="AA34" s="93">
        <f>SUM(FineWood!J56:L56)+SUM(SouthernLargeWood!AC35:AE35)</f>
        <v>0.13500000000000001</v>
      </c>
      <c r="AB34" s="93">
        <f>SUM(FineWood!M56:O56)+SUM(AH34:AJ34)</f>
        <v>0.23955032999999998</v>
      </c>
      <c r="AC34" s="93">
        <f>SUM(FineWood!P56:R56)+SUM(SouthernLargeWood!AI35:AK35)</f>
        <v>0.56499999999999995</v>
      </c>
      <c r="AD34" s="93">
        <f t="shared" si="35"/>
        <v>0.93955032999999988</v>
      </c>
      <c r="AE34" s="94">
        <f t="shared" si="36"/>
        <v>0.47910065999999996</v>
      </c>
      <c r="AF34" s="94">
        <f t="shared" si="37"/>
        <v>0</v>
      </c>
      <c r="AG34" s="94">
        <f t="shared" si="38"/>
        <v>0</v>
      </c>
      <c r="AH34" s="94">
        <f t="shared" si="39"/>
        <v>0.23955032999999998</v>
      </c>
      <c r="AI34" s="94">
        <f t="shared" si="40"/>
        <v>0</v>
      </c>
      <c r="AJ34" s="94">
        <f t="shared" si="41"/>
        <v>0</v>
      </c>
      <c r="AK34" s="94">
        <f t="shared" si="42"/>
        <v>7.9850110000000002E-2</v>
      </c>
      <c r="AL34" s="94">
        <f t="shared" si="43"/>
        <v>0</v>
      </c>
      <c r="AM34" s="94">
        <f t="shared" si="44"/>
        <v>0</v>
      </c>
      <c r="AN34" s="97">
        <f t="shared" si="45"/>
        <v>1.0739999495219998</v>
      </c>
      <c r="AO34" s="97">
        <f t="shared" si="46"/>
        <v>0.53699997476099992</v>
      </c>
      <c r="AP34" s="97">
        <f t="shared" si="47"/>
        <v>0.178999991587</v>
      </c>
      <c r="AQ34" s="97">
        <v>3.58</v>
      </c>
      <c r="AR34" s="111"/>
      <c r="AS34" s="111"/>
      <c r="AT34" s="111"/>
      <c r="AU34" s="111">
        <f t="shared" si="74"/>
        <v>33.056151480360796</v>
      </c>
      <c r="AV34" s="111">
        <f t="shared" si="75"/>
        <v>30.552262366043596</v>
      </c>
      <c r="AW34" s="111">
        <f t="shared" si="76"/>
        <v>13.241721277639071</v>
      </c>
      <c r="AX34" s="111">
        <f t="shared" si="51"/>
        <v>76.850135124043462</v>
      </c>
      <c r="AY34" s="111">
        <f t="shared" si="21"/>
        <v>131.94372092464479</v>
      </c>
      <c r="AZ34" s="111"/>
      <c r="BA34" s="111">
        <f t="shared" si="70"/>
        <v>44.074868640481064</v>
      </c>
      <c r="BB34" s="111">
        <f t="shared" si="71"/>
        <v>47.080338106223991</v>
      </c>
      <c r="BC34" s="111">
        <f t="shared" si="72"/>
        <v>40.788514177939739</v>
      </c>
      <c r="BD34" s="111">
        <f t="shared" si="52"/>
        <v>131.94372092464479</v>
      </c>
      <c r="BE34" s="111"/>
    </row>
    <row r="35" spans="1:57" x14ac:dyDescent="0.25">
      <c r="F35" s="96" t="s">
        <v>372</v>
      </c>
      <c r="G35" s="96"/>
      <c r="H35" s="86">
        <f t="shared" ref="H35:H38" si="82">AQ35*0.44609</f>
        <v>4.4385954999999999</v>
      </c>
      <c r="I35" s="90">
        <f t="shared" si="26"/>
        <v>2.21929775</v>
      </c>
      <c r="J35" s="90">
        <v>0</v>
      </c>
      <c r="K35" s="90">
        <v>0</v>
      </c>
      <c r="L35" s="90">
        <f t="shared" si="0"/>
        <v>2.21929775</v>
      </c>
      <c r="M35" s="91">
        <f t="shared" si="27"/>
        <v>4.9749999999999996</v>
      </c>
      <c r="N35" s="91">
        <f t="shared" si="1"/>
        <v>3.6837874999999993</v>
      </c>
      <c r="O35" s="91">
        <f t="shared" si="28"/>
        <v>1.6433007658749996</v>
      </c>
      <c r="P35" s="91">
        <f t="shared" si="2"/>
        <v>0.74045979899497472</v>
      </c>
      <c r="Q35" s="91">
        <f t="shared" si="3"/>
        <v>1.6433007658749996</v>
      </c>
      <c r="R35" s="91">
        <f t="shared" si="4"/>
        <v>0.74045979899497472</v>
      </c>
      <c r="S35" s="91">
        <f t="shared" si="29"/>
        <v>1.109648875</v>
      </c>
      <c r="T35" s="91">
        <f t="shared" si="30"/>
        <v>0</v>
      </c>
      <c r="U35" s="91">
        <f t="shared" si="31"/>
        <v>0</v>
      </c>
      <c r="V35" s="91">
        <f t="shared" si="7"/>
        <v>1.4809195979899494</v>
      </c>
      <c r="W35" s="92">
        <f t="shared" si="32"/>
        <v>1.6433007658749996</v>
      </c>
      <c r="X35" s="93">
        <f t="shared" si="33"/>
        <v>0</v>
      </c>
      <c r="Y35" s="93">
        <f t="shared" si="34"/>
        <v>0</v>
      </c>
      <c r="Z35" s="93">
        <f>SUM(FineWood!F57:H57)+SUM(W35:Y35)</f>
        <v>1.6433007658749996</v>
      </c>
      <c r="AA35" s="93">
        <f>SUM(FineWood!J57:L57)+SUM(SouthernLargeWood!AC36:AE36)</f>
        <v>0.21722498811000002</v>
      </c>
      <c r="AB35" s="93">
        <f>SUM(FineWood!M57:O57)+SUM(AH35:AJ35)</f>
        <v>0.49299022976249984</v>
      </c>
      <c r="AC35" s="93">
        <f>SUM(FineWood!P57:R57)+SUM(SouthernLargeWood!AI36:AK36)</f>
        <v>0.90912680209000007</v>
      </c>
      <c r="AD35" s="93">
        <f t="shared" si="35"/>
        <v>1.6193420199624999</v>
      </c>
      <c r="AE35" s="94">
        <f t="shared" si="36"/>
        <v>0.98598045952499969</v>
      </c>
      <c r="AF35" s="94">
        <f t="shared" si="37"/>
        <v>0</v>
      </c>
      <c r="AG35" s="94">
        <f t="shared" si="38"/>
        <v>0</v>
      </c>
      <c r="AH35" s="94">
        <f t="shared" si="39"/>
        <v>0.49299022976249984</v>
      </c>
      <c r="AI35" s="94">
        <f t="shared" si="40"/>
        <v>0</v>
      </c>
      <c r="AJ35" s="94">
        <f t="shared" si="41"/>
        <v>0</v>
      </c>
      <c r="AK35" s="94">
        <f t="shared" si="42"/>
        <v>0.16433007658749998</v>
      </c>
      <c r="AL35" s="94">
        <f t="shared" si="43"/>
        <v>0</v>
      </c>
      <c r="AM35" s="94">
        <f t="shared" si="44"/>
        <v>0</v>
      </c>
      <c r="AN35" s="97">
        <f t="shared" si="45"/>
        <v>2.2102723961171917</v>
      </c>
      <c r="AO35" s="97">
        <f t="shared" si="46"/>
        <v>1.1051361980585959</v>
      </c>
      <c r="AP35" s="97">
        <f t="shared" si="47"/>
        <v>0.3683787326861987</v>
      </c>
      <c r="AQ35" s="97">
        <v>9.9499999999999993</v>
      </c>
      <c r="AR35" s="111"/>
      <c r="AS35" s="111"/>
      <c r="AT35" s="111"/>
      <c r="AU35" s="111">
        <f t="shared" si="74"/>
        <v>68.028959565061228</v>
      </c>
      <c r="AV35" s="111">
        <f t="shared" si="75"/>
        <v>62.876001229470276</v>
      </c>
      <c r="AW35" s="111">
        <f t="shared" si="76"/>
        <v>27.251221967067504</v>
      </c>
      <c r="AX35" s="111">
        <f t="shared" si="51"/>
        <v>158.15618276159901</v>
      </c>
      <c r="AY35" s="111">
        <f t="shared" si="21"/>
        <v>276.64024832386519</v>
      </c>
      <c r="AZ35" s="111"/>
      <c r="BA35" s="111">
        <f t="shared" si="70"/>
        <v>91.72577267751447</v>
      </c>
      <c r="BB35" s="111">
        <f t="shared" si="71"/>
        <v>98.421220898150125</v>
      </c>
      <c r="BC35" s="111">
        <f t="shared" si="72"/>
        <v>86.493254748200584</v>
      </c>
      <c r="BD35" s="111">
        <f t="shared" si="52"/>
        <v>276.64024832386519</v>
      </c>
      <c r="BE35" s="111"/>
    </row>
    <row r="36" spans="1:57" x14ac:dyDescent="0.25">
      <c r="F36" s="96" t="s">
        <v>373</v>
      </c>
      <c r="G36" s="96"/>
      <c r="H36" s="86">
        <f t="shared" si="82"/>
        <v>8.6452241999999995</v>
      </c>
      <c r="I36" s="90">
        <f t="shared" si="26"/>
        <v>4.3226120999999997</v>
      </c>
      <c r="J36" s="90">
        <v>0</v>
      </c>
      <c r="K36" s="90">
        <v>0</v>
      </c>
      <c r="L36" s="90">
        <f t="shared" si="0"/>
        <v>4.3226120999999997</v>
      </c>
      <c r="M36" s="91">
        <f t="shared" si="27"/>
        <v>9.69</v>
      </c>
      <c r="N36" s="91">
        <f t="shared" si="1"/>
        <v>5.2326649999999999</v>
      </c>
      <c r="O36" s="91">
        <f t="shared" si="28"/>
        <v>2.3342395298500001</v>
      </c>
      <c r="P36" s="91">
        <f t="shared" si="2"/>
        <v>0.54000670794633643</v>
      </c>
      <c r="Q36" s="91">
        <f t="shared" si="3"/>
        <v>2.3342395298500001</v>
      </c>
      <c r="R36" s="91">
        <f t="shared" si="4"/>
        <v>0.54000670794633643</v>
      </c>
      <c r="S36" s="91">
        <f t="shared" si="29"/>
        <v>2.1613060499999999</v>
      </c>
      <c r="T36" s="91">
        <f t="shared" si="30"/>
        <v>0</v>
      </c>
      <c r="U36" s="91">
        <f t="shared" si="31"/>
        <v>0</v>
      </c>
      <c r="V36" s="91">
        <f t="shared" si="7"/>
        <v>1.0800134158926729</v>
      </c>
      <c r="W36" s="92">
        <f t="shared" si="32"/>
        <v>2.3342395298500001</v>
      </c>
      <c r="X36" s="93">
        <f t="shared" si="33"/>
        <v>0</v>
      </c>
      <c r="Y36" s="93">
        <f t="shared" si="34"/>
        <v>0</v>
      </c>
      <c r="Z36" s="93">
        <f>SUM(FineWood!F58:H58)+SUM(W36:Y36)</f>
        <v>2.3342395298500001</v>
      </c>
      <c r="AA36" s="93">
        <f>SUM(FineWood!J58:L58)+SUM(SouthernLargeWood!AC37:AE37)</f>
        <v>0.28382048810999999</v>
      </c>
      <c r="AB36" s="93">
        <f>SUM(FineWood!M58:O58)+SUM(AH36:AJ36)</f>
        <v>0.70027185895499999</v>
      </c>
      <c r="AC36" s="93">
        <f>SUM(FineWood!P58:R58)+SUM(SouthernLargeWood!AI37:AK37)</f>
        <v>1.1878413020899998</v>
      </c>
      <c r="AD36" s="93">
        <f t="shared" si="35"/>
        <v>2.1719336491550001</v>
      </c>
      <c r="AE36" s="94">
        <f t="shared" si="36"/>
        <v>1.40054371791</v>
      </c>
      <c r="AF36" s="94">
        <f t="shared" si="37"/>
        <v>0</v>
      </c>
      <c r="AG36" s="94">
        <f t="shared" si="38"/>
        <v>0</v>
      </c>
      <c r="AH36" s="94">
        <f t="shared" si="39"/>
        <v>0.70027185895499999</v>
      </c>
      <c r="AI36" s="94">
        <f t="shared" si="40"/>
        <v>0</v>
      </c>
      <c r="AJ36" s="94">
        <f t="shared" si="41"/>
        <v>0</v>
      </c>
      <c r="AK36" s="94">
        <f t="shared" si="42"/>
        <v>0.23342395298500002</v>
      </c>
      <c r="AL36" s="94">
        <f t="shared" si="43"/>
        <v>0</v>
      </c>
      <c r="AM36" s="94">
        <f t="shared" si="44"/>
        <v>0</v>
      </c>
      <c r="AN36" s="97">
        <f t="shared" si="45"/>
        <v>3.1395988524388465</v>
      </c>
      <c r="AO36" s="97">
        <f t="shared" si="46"/>
        <v>1.5697994262194233</v>
      </c>
      <c r="AP36" s="97">
        <f t="shared" si="47"/>
        <v>0.52326647540647453</v>
      </c>
      <c r="AQ36" s="97">
        <v>19.38</v>
      </c>
      <c r="AR36" s="111"/>
      <c r="AS36" s="111"/>
      <c r="AT36" s="111"/>
      <c r="AU36" s="111">
        <f t="shared" si="74"/>
        <v>96.632272003341981</v>
      </c>
      <c r="AV36" s="111">
        <f t="shared" si="75"/>
        <v>89.312711705929331</v>
      </c>
      <c r="AW36" s="111">
        <f t="shared" si="76"/>
        <v>38.709213111316892</v>
      </c>
      <c r="AX36" s="111">
        <f t="shared" si="51"/>
        <v>224.6541968205882</v>
      </c>
      <c r="AY36" s="111">
        <f t="shared" si="21"/>
        <v>363.83475268110169</v>
      </c>
      <c r="AZ36" s="111"/>
      <c r="BA36" s="111">
        <f t="shared" si="70"/>
        <v>124.46838317544469</v>
      </c>
      <c r="BB36" s="111">
        <f t="shared" si="71"/>
        <v>131.0668784640834</v>
      </c>
      <c r="BC36" s="111">
        <f t="shared" si="72"/>
        <v>108.29949104157365</v>
      </c>
      <c r="BD36" s="111">
        <f t="shared" si="52"/>
        <v>363.83475268110169</v>
      </c>
    </row>
    <row r="37" spans="1:57" x14ac:dyDescent="0.25">
      <c r="F37" s="96" t="s">
        <v>461</v>
      </c>
      <c r="G37" s="96"/>
      <c r="H37" s="86">
        <f t="shared" si="82"/>
        <v>5.4869069999999999E-2</v>
      </c>
      <c r="I37" s="90">
        <f t="shared" si="26"/>
        <v>2.7434534999999999E-2</v>
      </c>
      <c r="J37" s="90">
        <v>0</v>
      </c>
      <c r="K37" s="90">
        <v>0</v>
      </c>
      <c r="L37" s="90">
        <f t="shared" si="0"/>
        <v>2.7434534999999999E-2</v>
      </c>
      <c r="M37" s="91">
        <f t="shared" si="27"/>
        <v>6.1499999999999999E-2</v>
      </c>
      <c r="N37" s="91">
        <f t="shared" si="1"/>
        <v>2.0697027500000003</v>
      </c>
      <c r="O37" s="91">
        <f t="shared" si="28"/>
        <v>0.92327369974750007</v>
      </c>
      <c r="P37" s="91">
        <f t="shared" si="2"/>
        <v>33.653703252032521</v>
      </c>
      <c r="Q37" s="91">
        <f t="shared" si="3"/>
        <v>2.7434534999999999E-2</v>
      </c>
      <c r="R37" s="91">
        <f t="shared" si="4"/>
        <v>1</v>
      </c>
      <c r="S37" s="91">
        <f t="shared" si="29"/>
        <v>1.37172675E-2</v>
      </c>
      <c r="T37" s="91">
        <f t="shared" si="30"/>
        <v>0</v>
      </c>
      <c r="U37" s="91">
        <f t="shared" si="31"/>
        <v>0</v>
      </c>
      <c r="V37" s="91">
        <f t="shared" si="7"/>
        <v>2</v>
      </c>
      <c r="W37" s="92">
        <f t="shared" si="32"/>
        <v>2.7434534999999999E-2</v>
      </c>
      <c r="X37" s="93">
        <f t="shared" si="33"/>
        <v>0</v>
      </c>
      <c r="Y37" s="93">
        <f t="shared" si="34"/>
        <v>0</v>
      </c>
      <c r="Z37" s="93">
        <f>SUM(FineWood!F59:H59)+SUM(W37:Y37)</f>
        <v>2.7434534999999999E-2</v>
      </c>
      <c r="AA37" s="93">
        <f>SUM(FineWood!J59:L59)+SUM(SouthernLargeWood!AC38:AE38)</f>
        <v>0.35041598811000008</v>
      </c>
      <c r="AB37" s="93">
        <f>SUM(FineWood!M59:O59)+SUM(AH37:AJ37)</f>
        <v>8.2303604999999988E-3</v>
      </c>
      <c r="AC37" s="93">
        <f>SUM(FineWood!P59:R59)+SUM(SouthernLargeWood!AI38:AK38)</f>
        <v>1.4665558020900002</v>
      </c>
      <c r="AD37" s="93">
        <f t="shared" si="35"/>
        <v>1.8252021507000002</v>
      </c>
      <c r="AE37" s="94">
        <f t="shared" si="36"/>
        <v>1.6460720999999998E-2</v>
      </c>
      <c r="AF37" s="94">
        <f t="shared" si="37"/>
        <v>0</v>
      </c>
      <c r="AG37" s="94">
        <f t="shared" si="38"/>
        <v>0</v>
      </c>
      <c r="AH37" s="94">
        <f t="shared" si="39"/>
        <v>8.2303604999999988E-3</v>
      </c>
      <c r="AI37" s="94">
        <f t="shared" si="40"/>
        <v>0</v>
      </c>
      <c r="AJ37" s="94">
        <f t="shared" si="41"/>
        <v>0</v>
      </c>
      <c r="AK37" s="94">
        <f t="shared" si="42"/>
        <v>2.7434535E-3</v>
      </c>
      <c r="AL37" s="94">
        <f t="shared" si="43"/>
        <v>0</v>
      </c>
      <c r="AM37" s="94">
        <f t="shared" si="44"/>
        <v>0</v>
      </c>
      <c r="AN37" s="97">
        <f t="shared" si="45"/>
        <v>3.6899998265699993E-2</v>
      </c>
      <c r="AO37" s="97">
        <f t="shared" si="46"/>
        <v>1.8449999132849997E-2</v>
      </c>
      <c r="AP37" s="97">
        <f t="shared" si="47"/>
        <v>6.1499997109499991E-3</v>
      </c>
      <c r="AQ37" s="97">
        <v>0.123</v>
      </c>
      <c r="AR37" s="111"/>
      <c r="AS37" s="111"/>
      <c r="AT37" s="111"/>
      <c r="AU37" s="111">
        <f t="shared" ref="AU37:AU38" si="83">AN37*$BB$3*$BH$6</f>
        <v>1.1357281095207761</v>
      </c>
      <c r="AV37" s="111">
        <f t="shared" ref="AV37:AV38" si="84">AO37*$BC$3*$BH$6</f>
        <v>1.0497006343640676</v>
      </c>
      <c r="AW37" s="111">
        <f t="shared" ref="AW37:AW38" si="85">AP37*$BF$3*$BH$6</f>
        <v>0.4549529936172082</v>
      </c>
      <c r="AX37" s="111">
        <f t="shared" ref="AX37:AX38" si="86">SUM(AR37:AW37)</f>
        <v>2.6403817375020515</v>
      </c>
      <c r="AY37" s="111">
        <f t="shared" si="21"/>
        <v>4.5332619200366784</v>
      </c>
      <c r="AZ37" s="111"/>
      <c r="BA37" s="111">
        <f t="shared" si="70"/>
        <v>1.5143041460277014</v>
      </c>
      <c r="BB37" s="111">
        <f t="shared" si="71"/>
        <v>1.6175646891244555</v>
      </c>
      <c r="BC37" s="111">
        <f t="shared" si="72"/>
        <v>1.4013930848845217</v>
      </c>
      <c r="BD37" s="111">
        <f t="shared" ref="BD37:BD38" si="87">SUM(BA37:BC37)</f>
        <v>4.5332619200366793</v>
      </c>
    </row>
    <row r="38" spans="1:57" x14ac:dyDescent="0.25">
      <c r="F38" s="96" t="s">
        <v>462</v>
      </c>
      <c r="G38" s="96"/>
      <c r="H38" s="86">
        <f t="shared" si="82"/>
        <v>163.38090858999999</v>
      </c>
      <c r="I38" s="90">
        <f t="shared" si="26"/>
        <v>81.690454294999995</v>
      </c>
      <c r="J38" s="90">
        <v>0</v>
      </c>
      <c r="K38" s="90">
        <v>0</v>
      </c>
      <c r="L38" s="90">
        <f t="shared" si="0"/>
        <v>81.690454294999995</v>
      </c>
      <c r="M38" s="91">
        <f t="shared" si="27"/>
        <v>183.12549999999999</v>
      </c>
      <c r="N38" s="91">
        <f t="shared" si="1"/>
        <v>62.206226749999999</v>
      </c>
      <c r="O38" s="91">
        <f t="shared" si="28"/>
        <v>27.749575690907498</v>
      </c>
      <c r="P38" s="91">
        <f t="shared" si="2"/>
        <v>0.33969177831596364</v>
      </c>
      <c r="Q38" s="91">
        <f t="shared" si="3"/>
        <v>27.749575690907498</v>
      </c>
      <c r="R38" s="91">
        <f t="shared" si="4"/>
        <v>0.33969177831596364</v>
      </c>
      <c r="S38" s="91">
        <f t="shared" si="29"/>
        <v>40.845227147499997</v>
      </c>
      <c r="T38" s="91">
        <f t="shared" si="30"/>
        <v>0</v>
      </c>
      <c r="U38" s="91">
        <f t="shared" si="31"/>
        <v>0</v>
      </c>
      <c r="V38" s="91">
        <f t="shared" si="7"/>
        <v>0.67938355663192729</v>
      </c>
      <c r="W38" s="92">
        <f t="shared" si="32"/>
        <v>27.749575690907498</v>
      </c>
      <c r="X38" s="93">
        <f t="shared" si="33"/>
        <v>0</v>
      </c>
      <c r="Y38" s="93">
        <f t="shared" si="34"/>
        <v>0</v>
      </c>
      <c r="Z38" s="93">
        <f>SUM(FineWood!F60:H60)+SUM(W38:Y38)</f>
        <v>27.749575690907498</v>
      </c>
      <c r="AA38" s="93">
        <f>SUM(FineWood!J60:L60)+SUM(SouthernLargeWood!AC39:AE39)</f>
        <v>0.41701148810999999</v>
      </c>
      <c r="AB38" s="93">
        <f>SUM(FineWood!M60:O60)+SUM(AH38:AJ38)</f>
        <v>8.3248727072722488</v>
      </c>
      <c r="AC38" s="93">
        <f>SUM(FineWood!P60:R60)+SUM(SouthernLargeWood!AI39:AK39)</f>
        <v>1.7452703020899998</v>
      </c>
      <c r="AD38" s="93">
        <f t="shared" si="35"/>
        <v>10.487154497472247</v>
      </c>
      <c r="AE38" s="94">
        <f t="shared" si="36"/>
        <v>16.649745414544498</v>
      </c>
      <c r="AF38" s="94">
        <f t="shared" si="37"/>
        <v>0</v>
      </c>
      <c r="AG38" s="94">
        <f t="shared" si="38"/>
        <v>0</v>
      </c>
      <c r="AH38" s="94">
        <f t="shared" si="39"/>
        <v>8.3248727072722488</v>
      </c>
      <c r="AI38" s="94">
        <f t="shared" si="40"/>
        <v>0</v>
      </c>
      <c r="AJ38" s="94">
        <f t="shared" si="41"/>
        <v>0</v>
      </c>
      <c r="AK38" s="94">
        <f t="shared" si="42"/>
        <v>2.7749575690907502</v>
      </c>
      <c r="AL38" s="94">
        <f t="shared" si="43"/>
        <v>0</v>
      </c>
      <c r="AM38" s="94">
        <f t="shared" si="44"/>
        <v>0</v>
      </c>
      <c r="AN38" s="97">
        <f t="shared" si="45"/>
        <v>37.323734295784398</v>
      </c>
      <c r="AO38" s="97">
        <f t="shared" si="46"/>
        <v>18.661867147892199</v>
      </c>
      <c r="AP38" s="97">
        <f t="shared" si="47"/>
        <v>6.2206223826307339</v>
      </c>
      <c r="AQ38" s="97">
        <v>366.25099999999998</v>
      </c>
      <c r="AR38" s="111"/>
      <c r="AS38" s="111"/>
      <c r="AT38" s="111"/>
      <c r="AU38" s="111">
        <f t="shared" si="83"/>
        <v>1148.7700862959061</v>
      </c>
      <c r="AV38" s="111">
        <f t="shared" si="84"/>
        <v>1061.7547265182118</v>
      </c>
      <c r="AW38" s="111">
        <f t="shared" si="85"/>
        <v>460.17738343972934</v>
      </c>
      <c r="AX38" s="111">
        <f t="shared" si="86"/>
        <v>2670.7021962538474</v>
      </c>
      <c r="AY38" s="111">
        <f t="shared" si="21"/>
        <v>3852.4442224069694</v>
      </c>
      <c r="AZ38" s="111"/>
      <c r="BA38" s="111">
        <f t="shared" si="70"/>
        <v>1385.1184915265305</v>
      </c>
      <c r="BB38" s="111">
        <f t="shared" si="71"/>
        <v>1416.2773343641484</v>
      </c>
      <c r="BC38" s="111">
        <f t="shared" si="72"/>
        <v>1051.0483965162903</v>
      </c>
      <c r="BD38" s="111">
        <f t="shared" si="87"/>
        <v>3852.4442224069689</v>
      </c>
    </row>
    <row r="39" spans="1:57" x14ac:dyDescent="0.25">
      <c r="F39" s="96" t="s">
        <v>374</v>
      </c>
      <c r="G39" s="96"/>
      <c r="H39" s="104">
        <f>11+4.5</f>
        <v>15.5</v>
      </c>
      <c r="I39" s="90">
        <f t="shared" si="26"/>
        <v>7.75</v>
      </c>
      <c r="J39" s="90">
        <v>0</v>
      </c>
      <c r="K39" s="90">
        <v>0</v>
      </c>
      <c r="L39" s="90">
        <f t="shared" si="0"/>
        <v>7.75</v>
      </c>
      <c r="M39" s="91">
        <f t="shared" si="27"/>
        <v>17.373175816539263</v>
      </c>
      <c r="N39" s="91">
        <f t="shared" si="1"/>
        <v>7.7565882557331483</v>
      </c>
      <c r="O39" s="91">
        <f t="shared" si="28"/>
        <v>3.4601364549999998</v>
      </c>
      <c r="P39" s="91">
        <f t="shared" si="2"/>
        <v>0.44646921999999994</v>
      </c>
      <c r="Q39" s="91">
        <f t="shared" si="3"/>
        <v>3.4601364549999998</v>
      </c>
      <c r="R39" s="91">
        <f t="shared" si="4"/>
        <v>0.44646921999999994</v>
      </c>
      <c r="S39" s="91">
        <f t="shared" si="29"/>
        <v>3.875</v>
      </c>
      <c r="T39" s="91">
        <f t="shared" si="30"/>
        <v>0</v>
      </c>
      <c r="U39" s="91">
        <f t="shared" si="31"/>
        <v>0</v>
      </c>
      <c r="V39" s="91">
        <f t="shared" si="7"/>
        <v>0.89293843999999989</v>
      </c>
      <c r="W39" s="92">
        <f t="shared" si="32"/>
        <v>3.4601364549999998</v>
      </c>
      <c r="X39" s="93">
        <f t="shared" si="33"/>
        <v>0</v>
      </c>
      <c r="Y39" s="93">
        <f t="shared" si="34"/>
        <v>0</v>
      </c>
      <c r="Z39" s="93">
        <f>SUM(FineWood!F61:H61)+SUM(W39:Y39)</f>
        <v>3.4601364549999998</v>
      </c>
      <c r="AA39" s="93">
        <f>SUM(FineWood!J61:L61)+SUM(SouthernLargeWood!AC40:AE40)</f>
        <v>0.48360698810999997</v>
      </c>
      <c r="AB39" s="93">
        <f>SUM(FineWood!M61:O61)+SUM(AH39:AJ39)</f>
        <v>1.0380409364999998</v>
      </c>
      <c r="AC39" s="93">
        <f>SUM(FineWood!P61:R61)+SUM(SouthernLargeWood!AI40:AK40)</f>
        <v>2.0239848020899998</v>
      </c>
      <c r="AD39" s="93">
        <f t="shared" si="35"/>
        <v>3.5456327266999996</v>
      </c>
      <c r="AE39" s="94">
        <f t="shared" si="36"/>
        <v>2.0760818729999997</v>
      </c>
      <c r="AF39" s="94">
        <f t="shared" si="37"/>
        <v>0</v>
      </c>
      <c r="AG39" s="94">
        <f t="shared" si="38"/>
        <v>0</v>
      </c>
      <c r="AH39" s="94">
        <f t="shared" si="39"/>
        <v>1.0380409364999998</v>
      </c>
      <c r="AI39" s="94">
        <f t="shared" si="40"/>
        <v>0</v>
      </c>
      <c r="AJ39" s="94">
        <f t="shared" si="41"/>
        <v>0</v>
      </c>
      <c r="AK39" s="94">
        <f t="shared" si="42"/>
        <v>0.34601364550000002</v>
      </c>
      <c r="AL39" s="94">
        <f t="shared" si="43"/>
        <v>0</v>
      </c>
      <c r="AM39" s="94">
        <f t="shared" si="44"/>
        <v>0</v>
      </c>
      <c r="AN39" s="97">
        <f t="shared" si="45"/>
        <v>4.6539527347040988</v>
      </c>
      <c r="AO39" s="97">
        <f t="shared" si="46"/>
        <v>2.3269763673520494</v>
      </c>
      <c r="AP39" s="97">
        <f t="shared" si="47"/>
        <v>0.77565878911734998</v>
      </c>
      <c r="AQ39" s="97"/>
      <c r="AR39" s="111"/>
      <c r="AS39" s="111"/>
      <c r="AT39" s="111"/>
      <c r="AU39" s="111">
        <f t="shared" si="74"/>
        <v>143.24187505715221</v>
      </c>
      <c r="AV39" s="111">
        <f t="shared" si="75"/>
        <v>132.3917985779506</v>
      </c>
      <c r="AW39" s="111">
        <f t="shared" si="76"/>
        <v>57.380212149623993</v>
      </c>
      <c r="AX39" s="111">
        <f t="shared" si="51"/>
        <v>333.01388578472682</v>
      </c>
      <c r="AY39" s="111">
        <f t="shared" si="21"/>
        <v>639.74011883683806</v>
      </c>
      <c r="AZ39" s="111"/>
      <c r="BA39" s="111">
        <f t="shared" si="70"/>
        <v>204.58712166757448</v>
      </c>
      <c r="BB39" s="111">
        <f t="shared" si="71"/>
        <v>224.40966849358398</v>
      </c>
      <c r="BC39" s="111">
        <f t="shared" si="72"/>
        <v>210.74332867567963</v>
      </c>
      <c r="BD39" s="111">
        <f t="shared" si="52"/>
        <v>639.74011883683806</v>
      </c>
    </row>
    <row r="40" spans="1:57" x14ac:dyDescent="0.25">
      <c r="F40" s="96" t="s">
        <v>375</v>
      </c>
      <c r="G40" s="96"/>
      <c r="H40" s="104">
        <v>1.52</v>
      </c>
      <c r="I40" s="90">
        <f t="shared" si="26"/>
        <v>0.76</v>
      </c>
      <c r="J40" s="90">
        <v>0</v>
      </c>
      <c r="K40" s="90">
        <v>0</v>
      </c>
      <c r="L40" s="90">
        <f t="shared" si="0"/>
        <v>0.76</v>
      </c>
      <c r="M40" s="91">
        <f t="shared" si="27"/>
        <v>1.7036920800735278</v>
      </c>
      <c r="N40" s="91">
        <f t="shared" si="1"/>
        <v>2.6091628483041536</v>
      </c>
      <c r="O40" s="91">
        <f t="shared" si="28"/>
        <v>1.1639214549999999</v>
      </c>
      <c r="P40" s="91">
        <f t="shared" si="2"/>
        <v>1.5314755986842103</v>
      </c>
      <c r="Q40" s="91">
        <f t="shared" si="3"/>
        <v>0.76</v>
      </c>
      <c r="R40" s="91">
        <f t="shared" si="4"/>
        <v>1</v>
      </c>
      <c r="S40" s="91">
        <f t="shared" si="29"/>
        <v>0.38</v>
      </c>
      <c r="T40" s="91">
        <f t="shared" si="30"/>
        <v>0</v>
      </c>
      <c r="U40" s="91">
        <f t="shared" si="31"/>
        <v>0</v>
      </c>
      <c r="V40" s="91">
        <f t="shared" si="7"/>
        <v>2</v>
      </c>
      <c r="W40" s="92">
        <f t="shared" si="32"/>
        <v>0.76</v>
      </c>
      <c r="X40" s="93">
        <f t="shared" si="33"/>
        <v>0</v>
      </c>
      <c r="Y40" s="93">
        <f t="shared" si="34"/>
        <v>0</v>
      </c>
      <c r="Z40" s="93">
        <f>SUM(FineWood!F62:H62)+SUM(W40:Y40)</f>
        <v>0.76</v>
      </c>
      <c r="AA40" s="93">
        <f>SUM(FineWood!J62:L62)+SUM(SouthernLargeWood!AC41:AE41)</f>
        <v>0.55020248811000005</v>
      </c>
      <c r="AB40" s="93">
        <f>SUM(FineWood!M62:O62)+SUM(AH40:AJ40)</f>
        <v>0.22799999999999998</v>
      </c>
      <c r="AC40" s="93">
        <f>SUM(FineWood!P62:R62)+SUM(SouthernLargeWood!AI41:AK41)</f>
        <v>2.3026993020900002</v>
      </c>
      <c r="AD40" s="93">
        <f t="shared" si="35"/>
        <v>3.0809017902000004</v>
      </c>
      <c r="AE40" s="94">
        <f t="shared" si="36"/>
        <v>0.45599999999999996</v>
      </c>
      <c r="AF40" s="94">
        <f t="shared" si="37"/>
        <v>0</v>
      </c>
      <c r="AG40" s="94">
        <f t="shared" si="38"/>
        <v>0</v>
      </c>
      <c r="AH40" s="94">
        <f t="shared" si="39"/>
        <v>0.22799999999999998</v>
      </c>
      <c r="AI40" s="94">
        <f t="shared" si="40"/>
        <v>0</v>
      </c>
      <c r="AJ40" s="94">
        <f t="shared" si="41"/>
        <v>0</v>
      </c>
      <c r="AK40" s="94">
        <f t="shared" si="42"/>
        <v>7.6000000000000012E-2</v>
      </c>
      <c r="AL40" s="94">
        <f t="shared" si="43"/>
        <v>0</v>
      </c>
      <c r="AM40" s="94">
        <f t="shared" si="44"/>
        <v>0</v>
      </c>
      <c r="AN40" s="97">
        <f t="shared" si="45"/>
        <v>1.0222151999999998</v>
      </c>
      <c r="AO40" s="97">
        <f t="shared" si="46"/>
        <v>0.51110759999999988</v>
      </c>
      <c r="AP40" s="97">
        <f t="shared" si="47"/>
        <v>0.1703692</v>
      </c>
      <c r="AQ40" s="97"/>
      <c r="AR40" s="111"/>
      <c r="AS40" s="111"/>
      <c r="AT40" s="111"/>
      <c r="AU40" s="111">
        <f t="shared" si="74"/>
        <v>31.462292444023191</v>
      </c>
      <c r="AV40" s="111">
        <f t="shared" si="75"/>
        <v>29.079132637629591</v>
      </c>
      <c r="AW40" s="111">
        <f t="shared" si="76"/>
        <v>12.603248976119998</v>
      </c>
      <c r="AX40" s="111">
        <f t="shared" si="51"/>
        <v>73.144674057772775</v>
      </c>
      <c r="AY40" s="111">
        <f t="shared" si="21"/>
        <v>125.58182813114476</v>
      </c>
      <c r="AZ40" s="111"/>
      <c r="BA40" s="111">
        <f t="shared" si="70"/>
        <v>41.949723258697588</v>
      </c>
      <c r="BB40" s="111">
        <f t="shared" si="71"/>
        <v>44.810278859641187</v>
      </c>
      <c r="BC40" s="111">
        <f t="shared" si="72"/>
        <v>38.821826012805992</v>
      </c>
      <c r="BD40" s="111">
        <f t="shared" si="52"/>
        <v>125.58182813114476</v>
      </c>
    </row>
    <row r="41" spans="1:57" x14ac:dyDescent="0.25">
      <c r="F41" s="96" t="s">
        <v>376</v>
      </c>
      <c r="G41" s="96" t="s">
        <v>408</v>
      </c>
      <c r="H41" s="86">
        <f>AQ41*0.44609</f>
        <v>3.3635185999999999</v>
      </c>
      <c r="I41" s="90">
        <f t="shared" si="26"/>
        <v>1.6817593</v>
      </c>
      <c r="J41" s="90">
        <v>0</v>
      </c>
      <c r="K41" s="90">
        <v>0</v>
      </c>
      <c r="L41" s="90">
        <f t="shared" si="0"/>
        <v>1.6817593</v>
      </c>
      <c r="M41" s="91">
        <f t="shared" si="27"/>
        <v>3.77</v>
      </c>
      <c r="N41" s="91">
        <f t="shared" si="1"/>
        <v>3.2879449999999997</v>
      </c>
      <c r="O41" s="91">
        <f t="shared" si="28"/>
        <v>1.4667193850499998</v>
      </c>
      <c r="P41" s="91">
        <f t="shared" si="2"/>
        <v>0.87213395225464174</v>
      </c>
      <c r="Q41" s="91">
        <f t="shared" si="3"/>
        <v>1.4667193850499998</v>
      </c>
      <c r="R41" s="91">
        <f t="shared" si="4"/>
        <v>0.87213395225464174</v>
      </c>
      <c r="S41" s="91">
        <f t="shared" si="29"/>
        <v>0.84087964999999998</v>
      </c>
      <c r="T41" s="91">
        <f t="shared" si="30"/>
        <v>0</v>
      </c>
      <c r="U41" s="91">
        <f t="shared" si="31"/>
        <v>0</v>
      </c>
      <c r="V41" s="91">
        <f t="shared" si="7"/>
        <v>1.7442679045092835</v>
      </c>
      <c r="W41" s="92">
        <f t="shared" si="32"/>
        <v>1.4667193850499998</v>
      </c>
      <c r="X41" s="93">
        <f t="shared" si="33"/>
        <v>0</v>
      </c>
      <c r="Y41" s="93">
        <f t="shared" si="34"/>
        <v>0</v>
      </c>
      <c r="Z41" s="93">
        <f>SUM(FineWood!F63:H63)+SUM(W41:Y41)</f>
        <v>1.4667193850499998</v>
      </c>
      <c r="AA41" s="93">
        <f>SUM(FineWood!J63:L63)+SUM(SouthernLargeWood!AC42:AE42)</f>
        <v>0.61679798811000019</v>
      </c>
      <c r="AB41" s="93">
        <f>SUM(FineWood!M63:O63)+SUM(AH41:AJ41)</f>
        <v>0.44001581551499991</v>
      </c>
      <c r="AC41" s="93">
        <f>SUM(FineWood!P63:R63)+SUM(SouthernLargeWood!AI42:AK42)</f>
        <v>2.5814138020900002</v>
      </c>
      <c r="AD41" s="93">
        <f t="shared" si="35"/>
        <v>3.6382276057150005</v>
      </c>
      <c r="AE41" s="94">
        <f t="shared" si="36"/>
        <v>0.88003163102999982</v>
      </c>
      <c r="AF41" s="94">
        <f t="shared" si="37"/>
        <v>0</v>
      </c>
      <c r="AG41" s="94">
        <f t="shared" si="38"/>
        <v>0</v>
      </c>
      <c r="AH41" s="94">
        <f t="shared" si="39"/>
        <v>0.44001581551499991</v>
      </c>
      <c r="AI41" s="94">
        <f t="shared" si="40"/>
        <v>0</v>
      </c>
      <c r="AJ41" s="94">
        <f t="shared" si="41"/>
        <v>0</v>
      </c>
      <c r="AK41" s="94">
        <f t="shared" si="42"/>
        <v>0.14667193850499999</v>
      </c>
      <c r="AL41" s="94">
        <f t="shared" si="43"/>
        <v>0</v>
      </c>
      <c r="AM41" s="94">
        <f t="shared" si="44"/>
        <v>0</v>
      </c>
      <c r="AN41" s="97">
        <f t="shared" si="45"/>
        <v>1.9727669072799505</v>
      </c>
      <c r="AO41" s="97">
        <f t="shared" si="46"/>
        <v>0.98638345363997526</v>
      </c>
      <c r="AP41" s="97">
        <f t="shared" si="47"/>
        <v>0.32879448454665844</v>
      </c>
      <c r="AQ41" s="97">
        <v>7.54</v>
      </c>
      <c r="AR41" s="111"/>
      <c r="AS41" s="111"/>
      <c r="AT41" s="111"/>
      <c r="AU41" s="111">
        <f t="shared" si="74"/>
        <v>60.718887139159158</v>
      </c>
      <c r="AV41" s="111">
        <f t="shared" si="75"/>
        <v>56.119641500067708</v>
      </c>
      <c r="AW41" s="111">
        <f t="shared" si="76"/>
        <v>24.322933668272057</v>
      </c>
      <c r="AX41" s="111">
        <f t="shared" si="51"/>
        <v>141.16146230749894</v>
      </c>
      <c r="AY41" s="111">
        <f t="shared" si="21"/>
        <v>241.34994832792086</v>
      </c>
      <c r="AZ41" s="111"/>
      <c r="BA41" s="111">
        <f t="shared" si="70"/>
        <v>80.756584343243532</v>
      </c>
      <c r="BB41" s="111">
        <f t="shared" si="71"/>
        <v>86.176187306194279</v>
      </c>
      <c r="BC41" s="111">
        <f t="shared" si="72"/>
        <v>74.417176678483017</v>
      </c>
      <c r="BD41" s="111">
        <f t="shared" si="52"/>
        <v>241.34994832792086</v>
      </c>
    </row>
    <row r="42" spans="1:57" x14ac:dyDescent="0.25">
      <c r="F42" s="96" t="s">
        <v>377</v>
      </c>
      <c r="G42" s="96"/>
      <c r="H42" s="86">
        <f t="shared" ref="H42:H45" si="88">AQ42*0.44609</f>
        <v>7.6727479999999995</v>
      </c>
      <c r="I42" s="90">
        <f t="shared" si="26"/>
        <v>3.8363739999999997</v>
      </c>
      <c r="J42" s="90">
        <v>0</v>
      </c>
      <c r="K42" s="90">
        <v>0</v>
      </c>
      <c r="L42" s="90">
        <f t="shared" si="0"/>
        <v>3.8363739999999997</v>
      </c>
      <c r="M42" s="91">
        <f t="shared" si="27"/>
        <v>8.6</v>
      </c>
      <c r="N42" s="91">
        <f t="shared" si="1"/>
        <v>4.8746</v>
      </c>
      <c r="O42" s="91">
        <f t="shared" si="28"/>
        <v>2.1745103139999999</v>
      </c>
      <c r="P42" s="91">
        <f t="shared" si="2"/>
        <v>0.56681395348837216</v>
      </c>
      <c r="Q42" s="91">
        <f t="shared" si="3"/>
        <v>2.1745103139999999</v>
      </c>
      <c r="R42" s="91">
        <f t="shared" si="4"/>
        <v>0.56681395348837216</v>
      </c>
      <c r="S42" s="91">
        <f t="shared" si="29"/>
        <v>1.9181869999999999</v>
      </c>
      <c r="T42" s="91">
        <f t="shared" si="30"/>
        <v>0</v>
      </c>
      <c r="U42" s="91">
        <f t="shared" si="31"/>
        <v>0</v>
      </c>
      <c r="V42" s="91">
        <f t="shared" si="7"/>
        <v>1.1336279069767443</v>
      </c>
      <c r="W42" s="92">
        <f t="shared" si="32"/>
        <v>2.1745103139999999</v>
      </c>
      <c r="X42" s="93">
        <f t="shared" si="33"/>
        <v>0</v>
      </c>
      <c r="Y42" s="93">
        <f t="shared" si="34"/>
        <v>0</v>
      </c>
      <c r="Z42" s="93">
        <f>SUM(FineWood!F64:H64)+SUM(W42:Y42)</f>
        <v>2.1745103139999999</v>
      </c>
      <c r="AA42" s="93">
        <f>SUM(FineWood!J64:L64)+SUM(SouthernLargeWood!AC43:AE43)</f>
        <v>0.68339348811</v>
      </c>
      <c r="AB42" s="93">
        <f>SUM(FineWood!M64:O64)+SUM(AH42:AJ42)</f>
        <v>0.65235309419999998</v>
      </c>
      <c r="AC42" s="93">
        <f>SUM(FineWood!P64:R64)+SUM(SouthernLargeWood!AI43:AK43)</f>
        <v>2.8601283020900001</v>
      </c>
      <c r="AD42" s="93">
        <f t="shared" si="35"/>
        <v>4.1958748844000002</v>
      </c>
      <c r="AE42" s="94">
        <f t="shared" si="36"/>
        <v>1.3047061884</v>
      </c>
      <c r="AF42" s="94">
        <f t="shared" si="37"/>
        <v>0</v>
      </c>
      <c r="AG42" s="94">
        <f t="shared" si="38"/>
        <v>0</v>
      </c>
      <c r="AH42" s="94">
        <f t="shared" si="39"/>
        <v>0.65235309419999998</v>
      </c>
      <c r="AI42" s="94">
        <f t="shared" si="40"/>
        <v>0</v>
      </c>
      <c r="AJ42" s="94">
        <f t="shared" si="41"/>
        <v>0</v>
      </c>
      <c r="AK42" s="94">
        <f t="shared" si="42"/>
        <v>0.21745103139999999</v>
      </c>
      <c r="AL42" s="94">
        <f t="shared" si="43"/>
        <v>0</v>
      </c>
      <c r="AM42" s="94">
        <f t="shared" si="44"/>
        <v>0</v>
      </c>
      <c r="AN42" s="97">
        <f t="shared" si="45"/>
        <v>2.9247598625362796</v>
      </c>
      <c r="AO42" s="97">
        <f t="shared" si="46"/>
        <v>1.4623799312681398</v>
      </c>
      <c r="AP42" s="97">
        <f t="shared" si="47"/>
        <v>0.48745997708937994</v>
      </c>
      <c r="AQ42" s="97">
        <v>17.2</v>
      </c>
      <c r="AR42" s="111"/>
      <c r="AS42" s="111"/>
      <c r="AT42" s="111"/>
      <c r="AU42" s="111">
        <f t="shared" si="74"/>
        <v>90.019841344227231</v>
      </c>
      <c r="AV42" s="111">
        <f t="shared" si="75"/>
        <v>83.201149793025749</v>
      </c>
      <c r="AW42" s="111">
        <f t="shared" si="76"/>
        <v>36.060388011161677</v>
      </c>
      <c r="AX42" s="111">
        <f t="shared" si="51"/>
        <v>209.28137914841466</v>
      </c>
      <c r="AY42" s="111">
        <f t="shared" si="21"/>
        <v>382.80401387183042</v>
      </c>
      <c r="AZ42" s="111"/>
      <c r="BA42" s="111">
        <f t="shared" si="70"/>
        <v>124.72436828891038</v>
      </c>
      <c r="BB42" s="111">
        <f t="shared" si="71"/>
        <v>135.25794021005046</v>
      </c>
      <c r="BC42" s="111">
        <f t="shared" si="72"/>
        <v>122.82170537286956</v>
      </c>
      <c r="BD42" s="111">
        <f t="shared" si="52"/>
        <v>382.80401387183042</v>
      </c>
    </row>
    <row r="43" spans="1:57" x14ac:dyDescent="0.25">
      <c r="A43" s="104" t="s">
        <v>153</v>
      </c>
      <c r="B43" s="86" t="s">
        <v>41</v>
      </c>
      <c r="C43" s="86" t="s">
        <v>154</v>
      </c>
      <c r="D43" s="86" t="s">
        <v>43</v>
      </c>
      <c r="F43" s="96" t="s">
        <v>378</v>
      </c>
      <c r="G43" s="96"/>
      <c r="H43" s="86">
        <f t="shared" si="88"/>
        <v>16.344737599999998</v>
      </c>
      <c r="I43" s="90">
        <f t="shared" si="26"/>
        <v>8.1723687999999992</v>
      </c>
      <c r="J43" s="90">
        <v>0</v>
      </c>
      <c r="K43" s="90">
        <v>0</v>
      </c>
      <c r="L43" s="90">
        <f t="shared" si="0"/>
        <v>8.1723687999999992</v>
      </c>
      <c r="M43" s="91">
        <f t="shared" si="27"/>
        <v>18.32</v>
      </c>
      <c r="N43" s="91">
        <f t="shared" si="1"/>
        <v>8.0676200000000016</v>
      </c>
      <c r="O43" s="91">
        <f t="shared" si="28"/>
        <v>3.5988846058000008</v>
      </c>
      <c r="P43" s="91">
        <f t="shared" si="2"/>
        <v>0.44037227074235824</v>
      </c>
      <c r="Q43" s="91">
        <f t="shared" si="3"/>
        <v>3.5988846058000008</v>
      </c>
      <c r="R43" s="91">
        <f t="shared" si="4"/>
        <v>0.44037227074235824</v>
      </c>
      <c r="S43" s="91">
        <f t="shared" si="29"/>
        <v>4.0861843999999996</v>
      </c>
      <c r="T43" s="91">
        <f t="shared" si="30"/>
        <v>0</v>
      </c>
      <c r="U43" s="91">
        <f t="shared" si="31"/>
        <v>0</v>
      </c>
      <c r="V43" s="91">
        <f t="shared" si="7"/>
        <v>0.88074454148471648</v>
      </c>
      <c r="W43" s="92">
        <f t="shared" si="32"/>
        <v>3.5988846058000008</v>
      </c>
      <c r="X43" s="93">
        <f t="shared" si="33"/>
        <v>0</v>
      </c>
      <c r="Y43" s="93">
        <f t="shared" si="34"/>
        <v>0</v>
      </c>
      <c r="Z43" s="93">
        <f>SUM(FineWood!F65:H65)+SUM(W43:Y43)</f>
        <v>3.5988846058000008</v>
      </c>
      <c r="AA43" s="93">
        <f>SUM(FineWood!J65:L65)+SUM(SouthernLargeWood!AC44:AE44)</f>
        <v>0.74998898810999992</v>
      </c>
      <c r="AB43" s="93">
        <f>SUM(FineWood!M65:O65)+SUM(AH43:AJ43)</f>
        <v>1.0796653817400002</v>
      </c>
      <c r="AC43" s="93">
        <f>SUM(FineWood!P65:R65)+SUM(SouthernLargeWood!AI44:AK44)</f>
        <v>3.1388428020900001</v>
      </c>
      <c r="AD43" s="93">
        <f t="shared" si="35"/>
        <v>4.9684971719400002</v>
      </c>
      <c r="AE43" s="94">
        <f t="shared" si="36"/>
        <v>2.1593307634800003</v>
      </c>
      <c r="AF43" s="94">
        <f t="shared" si="37"/>
        <v>0</v>
      </c>
      <c r="AG43" s="94">
        <f t="shared" si="38"/>
        <v>0</v>
      </c>
      <c r="AH43" s="94">
        <f t="shared" si="39"/>
        <v>1.0796653817400002</v>
      </c>
      <c r="AI43" s="94">
        <f t="shared" si="40"/>
        <v>0</v>
      </c>
      <c r="AJ43" s="94">
        <f t="shared" si="41"/>
        <v>0</v>
      </c>
      <c r="AK43" s="94">
        <f t="shared" si="42"/>
        <v>0.35988846058000012</v>
      </c>
      <c r="AL43" s="94">
        <f t="shared" si="43"/>
        <v>0</v>
      </c>
      <c r="AM43" s="94">
        <f t="shared" si="44"/>
        <v>0</v>
      </c>
      <c r="AN43" s="97">
        <f t="shared" si="45"/>
        <v>4.8405717724931163</v>
      </c>
      <c r="AO43" s="97">
        <f t="shared" si="46"/>
        <v>2.4202858862465582</v>
      </c>
      <c r="AP43" s="97">
        <f t="shared" si="47"/>
        <v>0.8067619620821862</v>
      </c>
      <c r="AQ43" s="97">
        <v>36.64</v>
      </c>
      <c r="AR43" s="111"/>
      <c r="AS43" s="111"/>
      <c r="AT43" s="111"/>
      <c r="AU43" s="111">
        <f t="shared" si="74"/>
        <v>148.98573676312205</v>
      </c>
      <c r="AV43" s="111">
        <f t="shared" si="75"/>
        <v>137.70058263102831</v>
      </c>
      <c r="AW43" s="111">
        <f t="shared" si="76"/>
        <v>59.681103583188005</v>
      </c>
      <c r="AX43" s="111">
        <f t="shared" si="51"/>
        <v>346.36742297733838</v>
      </c>
      <c r="AY43" s="111">
        <f t="shared" si="21"/>
        <v>667.46933832044363</v>
      </c>
      <c r="AZ43" s="111"/>
      <c r="BA43" s="111">
        <f t="shared" si="70"/>
        <v>213.20611983174311</v>
      </c>
      <c r="BB43" s="111">
        <f t="shared" si="71"/>
        <v>234.0311572339599</v>
      </c>
      <c r="BC43" s="111">
        <f t="shared" si="72"/>
        <v>220.23206125474064</v>
      </c>
      <c r="BD43" s="111">
        <f t="shared" si="52"/>
        <v>667.46933832044363</v>
      </c>
    </row>
    <row r="44" spans="1:57" x14ac:dyDescent="0.25">
      <c r="A44" s="104" t="s">
        <v>207</v>
      </c>
      <c r="B44" s="98">
        <v>0.6</v>
      </c>
      <c r="C44" s="98">
        <v>0.3</v>
      </c>
      <c r="D44" s="98">
        <v>0.1</v>
      </c>
      <c r="F44" s="96" t="s">
        <v>463</v>
      </c>
      <c r="G44" s="96"/>
      <c r="H44" s="86">
        <f t="shared" si="88"/>
        <v>0.11999821000000001</v>
      </c>
      <c r="I44" s="90">
        <f t="shared" si="26"/>
        <v>5.9999105000000004E-2</v>
      </c>
      <c r="J44" s="90">
        <v>0</v>
      </c>
      <c r="K44" s="90">
        <v>0</v>
      </c>
      <c r="L44" s="90">
        <f t="shared" si="0"/>
        <v>5.9999105000000004E-2</v>
      </c>
      <c r="M44" s="91">
        <f t="shared" si="27"/>
        <v>0.13450000000000001</v>
      </c>
      <c r="N44" s="91">
        <f t="shared" si="1"/>
        <v>2.0936832499999998</v>
      </c>
      <c r="O44" s="91">
        <f t="shared" si="28"/>
        <v>0.93397116099249988</v>
      </c>
      <c r="P44" s="91">
        <f t="shared" si="2"/>
        <v>15.56641821561338</v>
      </c>
      <c r="Q44" s="91">
        <f t="shared" si="3"/>
        <v>5.9999105000000004E-2</v>
      </c>
      <c r="R44" s="91">
        <f t="shared" si="4"/>
        <v>1</v>
      </c>
      <c r="S44" s="91">
        <f t="shared" si="29"/>
        <v>2.9999552500000002E-2</v>
      </c>
      <c r="T44" s="91">
        <f t="shared" si="30"/>
        <v>0</v>
      </c>
      <c r="U44" s="91">
        <f t="shared" si="31"/>
        <v>0</v>
      </c>
      <c r="V44" s="91">
        <f t="shared" si="7"/>
        <v>2</v>
      </c>
      <c r="W44" s="92">
        <f t="shared" si="32"/>
        <v>5.9999105000000004E-2</v>
      </c>
      <c r="X44" s="93">
        <f t="shared" si="33"/>
        <v>0</v>
      </c>
      <c r="Y44" s="93">
        <f t="shared" si="34"/>
        <v>0</v>
      </c>
      <c r="Z44" s="93">
        <f>SUM(FineWood!F66:H66)+SUM(W44:Y44)</f>
        <v>5.9999105000000004E-2</v>
      </c>
      <c r="AA44" s="93">
        <f>SUM(FineWood!J66:L66)+SUM(SouthernLargeWood!AC45:AE45)</f>
        <v>0.81658448811000017</v>
      </c>
      <c r="AB44" s="93">
        <f>SUM(FineWood!M66:O66)+SUM(AH44:AJ44)</f>
        <v>1.7999731500000001E-2</v>
      </c>
      <c r="AC44" s="93">
        <f>SUM(FineWood!P66:R66)+SUM(SouthernLargeWood!AI45:AK45)</f>
        <v>3.4175573020900005</v>
      </c>
      <c r="AD44" s="93">
        <f t="shared" si="35"/>
        <v>4.2521415217000005</v>
      </c>
      <c r="AE44" s="94">
        <f t="shared" si="36"/>
        <v>3.5999463000000002E-2</v>
      </c>
      <c r="AF44" s="94">
        <f t="shared" si="37"/>
        <v>0</v>
      </c>
      <c r="AG44" s="94">
        <f t="shared" si="38"/>
        <v>0</v>
      </c>
      <c r="AH44" s="94">
        <f t="shared" si="39"/>
        <v>1.7999731500000001E-2</v>
      </c>
      <c r="AI44" s="94">
        <f t="shared" si="40"/>
        <v>0</v>
      </c>
      <c r="AJ44" s="94">
        <f t="shared" si="41"/>
        <v>0</v>
      </c>
      <c r="AK44" s="94">
        <f t="shared" si="42"/>
        <v>5.9999105000000004E-3</v>
      </c>
      <c r="AL44" s="94">
        <f t="shared" si="43"/>
        <v>0</v>
      </c>
      <c r="AM44" s="94">
        <f t="shared" si="44"/>
        <v>0</v>
      </c>
      <c r="AN44" s="97">
        <f t="shared" si="45"/>
        <v>8.06999962071E-2</v>
      </c>
      <c r="AO44" s="97">
        <f t="shared" si="46"/>
        <v>4.034999810355E-2</v>
      </c>
      <c r="AP44" s="97">
        <f t="shared" si="47"/>
        <v>1.3449999367849999E-2</v>
      </c>
      <c r="AQ44" s="97">
        <v>0.26900000000000002</v>
      </c>
      <c r="AR44" s="111"/>
      <c r="AS44" s="111"/>
      <c r="AT44" s="111"/>
      <c r="AU44" s="111">
        <f t="shared" ref="AU44:AU45" si="89">AN44*$BB$3*$BH$6</f>
        <v>2.4838281419600716</v>
      </c>
      <c r="AV44" s="111">
        <f t="shared" ref="AV44:AV45" si="90">AO44*$BC$3*$BH$6</f>
        <v>2.2956867532027174</v>
      </c>
      <c r="AW44" s="111">
        <f t="shared" ref="AW44:AW45" si="91">AP44*$BF$3*$BH$6</f>
        <v>0.99497849823600826</v>
      </c>
      <c r="AX44" s="111">
        <f t="shared" ref="AX44:AX45" si="92">SUM(AR44:AW44)</f>
        <v>5.7744933933987976</v>
      </c>
      <c r="AY44" s="111">
        <f t="shared" si="21"/>
        <v>5.7744933933987976</v>
      </c>
      <c r="AZ44" s="111"/>
      <c r="BA44" s="111">
        <f t="shared" si="70"/>
        <v>2.4838281419600716</v>
      </c>
      <c r="BB44" s="111">
        <f t="shared" si="71"/>
        <v>2.2956867532027174</v>
      </c>
      <c r="BC44" s="111">
        <f t="shared" si="72"/>
        <v>0.99497849823600826</v>
      </c>
      <c r="BD44" s="111">
        <f t="shared" ref="BD44:BD45" si="93">SUM(BA44:BC44)</f>
        <v>5.7744933933987976</v>
      </c>
    </row>
    <row r="45" spans="1:57" x14ac:dyDescent="0.25">
      <c r="A45" s="104" t="s">
        <v>208</v>
      </c>
      <c r="B45" s="98">
        <v>0.4</v>
      </c>
      <c r="C45" s="98">
        <v>0.4</v>
      </c>
      <c r="D45" s="98">
        <v>0.2</v>
      </c>
      <c r="F45" s="96" t="s">
        <v>464</v>
      </c>
      <c r="G45" s="96"/>
      <c r="H45" s="86">
        <f t="shared" si="88"/>
        <v>365.1826567</v>
      </c>
      <c r="I45" s="90">
        <f t="shared" si="26"/>
        <v>182.59132835</v>
      </c>
      <c r="J45" s="90">
        <v>0</v>
      </c>
      <c r="K45" s="90">
        <v>0</v>
      </c>
      <c r="L45" s="90">
        <f t="shared" si="0"/>
        <v>182.59132835</v>
      </c>
      <c r="M45" s="91">
        <f t="shared" si="27"/>
        <v>409.315</v>
      </c>
      <c r="N45" s="91">
        <f t="shared" si="1"/>
        <v>136.50947750000003</v>
      </c>
      <c r="O45" s="91">
        <f t="shared" si="28"/>
        <v>60.89551281797501</v>
      </c>
      <c r="P45" s="91">
        <f t="shared" si="2"/>
        <v>0.33350714608553322</v>
      </c>
      <c r="Q45" s="91">
        <f t="shared" si="3"/>
        <v>60.89551281797501</v>
      </c>
      <c r="R45" s="91">
        <f t="shared" si="4"/>
        <v>0.33350714608553322</v>
      </c>
      <c r="S45" s="91">
        <f t="shared" si="29"/>
        <v>91.295664174999999</v>
      </c>
      <c r="T45" s="91">
        <f t="shared" si="30"/>
        <v>0</v>
      </c>
      <c r="U45" s="91">
        <f t="shared" si="31"/>
        <v>0</v>
      </c>
      <c r="V45" s="91">
        <f t="shared" si="7"/>
        <v>0.66701429217106645</v>
      </c>
      <c r="W45" s="92">
        <f t="shared" si="32"/>
        <v>60.89551281797501</v>
      </c>
      <c r="X45" s="93">
        <f t="shared" si="33"/>
        <v>0</v>
      </c>
      <c r="Y45" s="93">
        <f t="shared" si="34"/>
        <v>0</v>
      </c>
      <c r="Z45" s="93">
        <f>SUM(FineWood!F67:H67)+SUM(W45:Y45)</f>
        <v>60.89551281797501</v>
      </c>
      <c r="AA45" s="93">
        <f>SUM(FineWood!J67:L67)+SUM(SouthernLargeWood!AC46:AE46)</f>
        <v>0.88317998810999998</v>
      </c>
      <c r="AB45" s="93">
        <f>SUM(FineWood!M67:O67)+SUM(AH45:AJ45)</f>
        <v>18.268653845392503</v>
      </c>
      <c r="AC45" s="93">
        <f>SUM(FineWood!P67:R67)+SUM(SouthernLargeWood!AI46:AK46)</f>
        <v>3.6962718020900001</v>
      </c>
      <c r="AD45" s="93">
        <f t="shared" si="35"/>
        <v>22.848105635592503</v>
      </c>
      <c r="AE45" s="94">
        <f t="shared" si="36"/>
        <v>36.537307690785006</v>
      </c>
      <c r="AF45" s="94">
        <f t="shared" si="37"/>
        <v>0</v>
      </c>
      <c r="AG45" s="94">
        <f t="shared" si="38"/>
        <v>0</v>
      </c>
      <c r="AH45" s="94">
        <f t="shared" si="39"/>
        <v>18.268653845392503</v>
      </c>
      <c r="AI45" s="94">
        <f t="shared" si="40"/>
        <v>0</v>
      </c>
      <c r="AJ45" s="94">
        <f t="shared" si="41"/>
        <v>0</v>
      </c>
      <c r="AK45" s="94">
        <f t="shared" si="42"/>
        <v>6.089551281797501</v>
      </c>
      <c r="AL45" s="94">
        <f t="shared" si="43"/>
        <v>0</v>
      </c>
      <c r="AM45" s="94">
        <f t="shared" si="44"/>
        <v>0</v>
      </c>
      <c r="AN45" s="97">
        <f t="shared" si="45"/>
        <v>81.905682650432738</v>
      </c>
      <c r="AO45" s="97">
        <f t="shared" si="46"/>
        <v>40.952841325216369</v>
      </c>
      <c r="AP45" s="97">
        <f t="shared" si="47"/>
        <v>13.650947108405457</v>
      </c>
      <c r="AQ45" s="97">
        <v>818.63</v>
      </c>
      <c r="AR45" s="111"/>
      <c r="AS45" s="111"/>
      <c r="AT45" s="111"/>
      <c r="AU45" s="111">
        <f t="shared" si="89"/>
        <v>2520.9374115893329</v>
      </c>
      <c r="AV45" s="111">
        <f t="shared" si="90"/>
        <v>2329.9851240399585</v>
      </c>
      <c r="AW45" s="111">
        <f t="shared" si="91"/>
        <v>1009.8438283861128</v>
      </c>
      <c r="AX45" s="111">
        <f t="shared" si="92"/>
        <v>5860.7663640154042</v>
      </c>
      <c r="AY45" s="111">
        <f t="shared" si="21"/>
        <v>5860.7663640154042</v>
      </c>
      <c r="AZ45" s="111"/>
      <c r="BA45" s="111">
        <f t="shared" si="70"/>
        <v>2520.9374115893329</v>
      </c>
      <c r="BB45" s="111">
        <f t="shared" si="71"/>
        <v>2329.9851240399585</v>
      </c>
      <c r="BC45" s="111">
        <f t="shared" si="72"/>
        <v>1009.8438283861128</v>
      </c>
      <c r="BD45" s="111">
        <f t="shared" si="93"/>
        <v>5860.7663640154042</v>
      </c>
    </row>
    <row r="46" spans="1:57" x14ac:dyDescent="0.25">
      <c r="A46" s="104" t="s">
        <v>209</v>
      </c>
      <c r="B46" s="98">
        <v>0.2</v>
      </c>
      <c r="C46" s="98">
        <v>0.4</v>
      </c>
      <c r="D46" s="98">
        <v>0.4</v>
      </c>
      <c r="F46" s="96" t="s">
        <v>379</v>
      </c>
      <c r="G46" s="96"/>
      <c r="H46" s="104">
        <v>4.9000000000000004</v>
      </c>
      <c r="I46" s="90">
        <f t="shared" si="26"/>
        <v>2.4500000000000002</v>
      </c>
      <c r="J46" s="90">
        <v>0</v>
      </c>
      <c r="K46" s="90">
        <v>0</v>
      </c>
      <c r="L46" s="90">
        <f t="shared" si="0"/>
        <v>2.4500000000000002</v>
      </c>
      <c r="M46" s="91">
        <f t="shared" si="27"/>
        <v>5.4921652581317675</v>
      </c>
      <c r="N46" s="91">
        <f t="shared" si="1"/>
        <v>3.8536762872962855</v>
      </c>
      <c r="O46" s="91">
        <f t="shared" si="28"/>
        <v>1.719086455</v>
      </c>
      <c r="P46" s="91">
        <f t="shared" si="2"/>
        <v>0.70166794081632644</v>
      </c>
      <c r="Q46" s="91">
        <f t="shared" si="3"/>
        <v>1.719086455</v>
      </c>
      <c r="R46" s="91">
        <f t="shared" si="4"/>
        <v>0.70166794081632644</v>
      </c>
      <c r="S46" s="91">
        <f t="shared" si="29"/>
        <v>1.2250000000000001</v>
      </c>
      <c r="T46" s="91">
        <f t="shared" si="30"/>
        <v>0</v>
      </c>
      <c r="U46" s="91">
        <f t="shared" si="31"/>
        <v>0</v>
      </c>
      <c r="V46" s="91">
        <f t="shared" si="7"/>
        <v>1.4033358816326529</v>
      </c>
      <c r="W46" s="92">
        <f t="shared" si="32"/>
        <v>1.719086455</v>
      </c>
      <c r="X46" s="93">
        <f t="shared" si="33"/>
        <v>0</v>
      </c>
      <c r="Y46" s="93">
        <f t="shared" si="34"/>
        <v>0</v>
      </c>
      <c r="Z46" s="93">
        <f>SUM(FineWood!F68:H68)+SUM(W46:Y46)</f>
        <v>1.719086455</v>
      </c>
      <c r="AA46" s="93">
        <f>SUM(FineWood!J68:L68)+SUM(SouthernLargeWood!AC47:AE47)</f>
        <v>0.94977548811000034</v>
      </c>
      <c r="AB46" s="93">
        <f>SUM(FineWood!M68:O68)+SUM(AH46:AJ46)</f>
        <v>0.51572593649999998</v>
      </c>
      <c r="AC46" s="93">
        <f>SUM(FineWood!P68:R68)+SUM(SouthernLargeWood!AI47:AK47)</f>
        <v>3.9749863020900009</v>
      </c>
      <c r="AD46" s="93">
        <f t="shared" si="35"/>
        <v>5.4404877267000007</v>
      </c>
      <c r="AE46" s="94">
        <f t="shared" si="36"/>
        <v>1.031451873</v>
      </c>
      <c r="AF46" s="94">
        <f t="shared" si="37"/>
        <v>0</v>
      </c>
      <c r="AG46" s="94">
        <f t="shared" si="38"/>
        <v>0</v>
      </c>
      <c r="AH46" s="94">
        <f t="shared" si="39"/>
        <v>0.51572593649999998</v>
      </c>
      <c r="AI46" s="94">
        <f t="shared" si="40"/>
        <v>0</v>
      </c>
      <c r="AJ46" s="94">
        <f t="shared" si="41"/>
        <v>0</v>
      </c>
      <c r="AK46" s="94">
        <f t="shared" si="42"/>
        <v>0.17190864550000001</v>
      </c>
      <c r="AL46" s="94">
        <f t="shared" si="43"/>
        <v>0</v>
      </c>
      <c r="AM46" s="94">
        <f t="shared" si="44"/>
        <v>0</v>
      </c>
      <c r="AN46" s="97">
        <f t="shared" si="45"/>
        <v>2.3122056637040997</v>
      </c>
      <c r="AO46" s="97">
        <f t="shared" si="46"/>
        <v>1.1561028318520499</v>
      </c>
      <c r="AP46" s="97">
        <f t="shared" si="47"/>
        <v>0.38536761061734998</v>
      </c>
      <c r="AQ46" s="97"/>
      <c r="AR46" s="111"/>
      <c r="AS46" s="111"/>
      <c r="AT46" s="111"/>
      <c r="AU46" s="111">
        <f t="shared" si="74"/>
        <v>71.166316820748847</v>
      </c>
      <c r="AV46" s="111">
        <f t="shared" si="75"/>
        <v>65.775714526970333</v>
      </c>
      <c r="AW46" s="111">
        <f t="shared" si="76"/>
        <v>28.507992899790139</v>
      </c>
      <c r="AX46" s="111">
        <f t="shared" si="51"/>
        <v>165.45002424750933</v>
      </c>
      <c r="AY46" s="111">
        <f t="shared" si="21"/>
        <v>291.78623762423865</v>
      </c>
      <c r="AZ46" s="111"/>
      <c r="BA46" s="111">
        <f t="shared" si="70"/>
        <v>96.433559496094716</v>
      </c>
      <c r="BB46" s="111">
        <f t="shared" si="71"/>
        <v>103.67657853998912</v>
      </c>
      <c r="BC46" s="111">
        <f t="shared" si="72"/>
        <v>91.676099588154813</v>
      </c>
      <c r="BD46" s="111">
        <f t="shared" si="52"/>
        <v>291.78623762423865</v>
      </c>
    </row>
    <row r="47" spans="1:57" x14ac:dyDescent="0.25">
      <c r="A47" s="104"/>
      <c r="B47" s="98"/>
      <c r="C47" s="98"/>
      <c r="D47" s="98"/>
      <c r="F47" s="96" t="s">
        <v>380</v>
      </c>
      <c r="G47" s="96"/>
      <c r="H47" s="104">
        <v>0.94</v>
      </c>
      <c r="I47" s="90">
        <f t="shared" si="26"/>
        <v>0.47</v>
      </c>
      <c r="J47" s="90">
        <v>0</v>
      </c>
      <c r="K47" s="90">
        <v>0</v>
      </c>
      <c r="L47" s="90">
        <f t="shared" si="0"/>
        <v>0.47</v>
      </c>
      <c r="M47" s="91">
        <f t="shared" si="27"/>
        <v>1.0535990495191554</v>
      </c>
      <c r="N47" s="91">
        <f t="shared" si="1"/>
        <v>2.3956072877670422</v>
      </c>
      <c r="O47" s="91">
        <f t="shared" si="28"/>
        <v>1.0686564549999999</v>
      </c>
      <c r="P47" s="91">
        <f t="shared" si="2"/>
        <v>2.2737371382978724</v>
      </c>
      <c r="Q47" s="91">
        <f t="shared" si="3"/>
        <v>0.47</v>
      </c>
      <c r="R47" s="91">
        <f t="shared" si="4"/>
        <v>1</v>
      </c>
      <c r="S47" s="91">
        <f t="shared" si="29"/>
        <v>0.23499999999999999</v>
      </c>
      <c r="T47" s="91">
        <f t="shared" si="30"/>
        <v>0</v>
      </c>
      <c r="U47" s="91">
        <f t="shared" si="31"/>
        <v>0</v>
      </c>
      <c r="V47" s="91">
        <f t="shared" si="7"/>
        <v>2</v>
      </c>
      <c r="W47" s="92">
        <f t="shared" si="32"/>
        <v>0.47</v>
      </c>
      <c r="X47" s="93">
        <f t="shared" si="33"/>
        <v>0</v>
      </c>
      <c r="Y47" s="93">
        <f t="shared" si="34"/>
        <v>0</v>
      </c>
      <c r="Z47" s="93">
        <f>SUM(FineWood!F69:H69)+SUM(W47:Y47)</f>
        <v>0.47</v>
      </c>
      <c r="AA47" s="93">
        <f>SUM(FineWood!J69:L69)+SUM(SouthernLargeWood!AC48:AE48)</f>
        <v>1.01637098811</v>
      </c>
      <c r="AB47" s="93">
        <f>SUM(FineWood!M69:O69)+SUM(AH47:AJ47)</f>
        <v>0.14099999999999999</v>
      </c>
      <c r="AC47" s="93">
        <f>SUM(FineWood!P69:R69)+SUM(SouthernLargeWood!AI48:AK48)</f>
        <v>4.25370080209</v>
      </c>
      <c r="AD47" s="93">
        <f t="shared" si="35"/>
        <v>5.4110717902000003</v>
      </c>
      <c r="AE47" s="94">
        <f t="shared" si="36"/>
        <v>0.28199999999999997</v>
      </c>
      <c r="AF47" s="94">
        <f t="shared" si="37"/>
        <v>0</v>
      </c>
      <c r="AG47" s="94">
        <f t="shared" si="38"/>
        <v>0</v>
      </c>
      <c r="AH47" s="94">
        <f t="shared" si="39"/>
        <v>0.14099999999999999</v>
      </c>
      <c r="AI47" s="94">
        <f t="shared" si="40"/>
        <v>0</v>
      </c>
      <c r="AJ47" s="94">
        <f t="shared" si="41"/>
        <v>0</v>
      </c>
      <c r="AK47" s="94">
        <f t="shared" si="42"/>
        <v>4.7E-2</v>
      </c>
      <c r="AL47" s="94">
        <f t="shared" si="43"/>
        <v>0</v>
      </c>
      <c r="AM47" s="94">
        <f t="shared" si="44"/>
        <v>0</v>
      </c>
      <c r="AN47" s="97">
        <f t="shared" si="45"/>
        <v>0.63215939999999993</v>
      </c>
      <c r="AO47" s="97">
        <f t="shared" si="46"/>
        <v>0.31607969999999996</v>
      </c>
      <c r="AP47" s="97">
        <f t="shared" si="47"/>
        <v>0.10535989999999999</v>
      </c>
      <c r="AQ47" s="97"/>
      <c r="AR47" s="111"/>
      <c r="AS47" s="111"/>
      <c r="AT47" s="111"/>
      <c r="AU47" s="111">
        <f t="shared" si="74"/>
        <v>19.456944011435397</v>
      </c>
      <c r="AV47" s="111">
        <f t="shared" si="75"/>
        <v>17.983147815376199</v>
      </c>
      <c r="AW47" s="111">
        <f t="shared" si="76"/>
        <v>7.7941144983899981</v>
      </c>
      <c r="AX47" s="111">
        <f t="shared" si="51"/>
        <v>45.234206325201598</v>
      </c>
      <c r="AY47" s="111">
        <f t="shared" si="21"/>
        <v>77.662446344260601</v>
      </c>
      <c r="AZ47" s="111"/>
      <c r="BA47" s="111">
        <f t="shared" si="70"/>
        <v>25.942592015247197</v>
      </c>
      <c r="BB47" s="111">
        <f t="shared" si="71"/>
        <v>27.711619821093898</v>
      </c>
      <c r="BC47" s="111">
        <f t="shared" si="72"/>
        <v>24.008234507919497</v>
      </c>
      <c r="BD47" s="111">
        <f t="shared" si="52"/>
        <v>77.662446344260587</v>
      </c>
    </row>
    <row r="48" spans="1:57" x14ac:dyDescent="0.25">
      <c r="A48" s="104" t="s">
        <v>210</v>
      </c>
      <c r="B48" s="98">
        <v>0.2</v>
      </c>
      <c r="C48" s="98">
        <v>0.3</v>
      </c>
      <c r="D48" s="98">
        <v>0.5</v>
      </c>
      <c r="F48" s="95"/>
      <c r="G48" s="95"/>
      <c r="H48" s="95"/>
      <c r="V48" s="91"/>
      <c r="AY48" s="97"/>
    </row>
    <row r="49" spans="1:51" x14ac:dyDescent="0.25">
      <c r="A49" s="104" t="s">
        <v>211</v>
      </c>
      <c r="B49" s="98">
        <v>0.1</v>
      </c>
      <c r="C49" s="98">
        <v>0.3</v>
      </c>
      <c r="D49" s="98">
        <v>0.6</v>
      </c>
      <c r="F49" s="95"/>
      <c r="G49" s="95"/>
      <c r="H49" s="95"/>
      <c r="I49" s="87" t="s">
        <v>213</v>
      </c>
    </row>
    <row r="50" spans="1:51" x14ac:dyDescent="0.25">
      <c r="A50" s="104" t="s">
        <v>212</v>
      </c>
      <c r="B50" s="98">
        <v>0.1</v>
      </c>
      <c r="C50" s="98">
        <v>0.3</v>
      </c>
      <c r="D50" s="98">
        <v>0.6</v>
      </c>
      <c r="I50" s="86" t="s">
        <v>164</v>
      </c>
      <c r="S50" s="86" t="s">
        <v>165</v>
      </c>
      <c r="W50" s="86" t="s">
        <v>166</v>
      </c>
      <c r="AE50" s="86" t="s">
        <v>167</v>
      </c>
      <c r="AN50" s="86" t="s">
        <v>101</v>
      </c>
      <c r="AR50" s="86" t="s">
        <v>404</v>
      </c>
    </row>
    <row r="51" spans="1:51" x14ac:dyDescent="0.25">
      <c r="I51" s="86" t="s">
        <v>83</v>
      </c>
      <c r="J51" s="86" t="s">
        <v>83</v>
      </c>
      <c r="K51" s="86" t="s">
        <v>83</v>
      </c>
      <c r="L51" s="86" t="s">
        <v>83</v>
      </c>
      <c r="M51" s="86" t="s">
        <v>101</v>
      </c>
      <c r="N51" s="86" t="s">
        <v>103</v>
      </c>
      <c r="O51" s="86" t="s">
        <v>83</v>
      </c>
      <c r="P51" s="86" t="s">
        <v>104</v>
      </c>
      <c r="Q51" s="86" t="s">
        <v>170</v>
      </c>
      <c r="R51" s="86" t="s">
        <v>105</v>
      </c>
      <c r="S51" s="86" t="s">
        <v>83</v>
      </c>
      <c r="T51" s="86" t="s">
        <v>83</v>
      </c>
      <c r="U51" s="86" t="s">
        <v>83</v>
      </c>
      <c r="W51" s="86" t="s">
        <v>83</v>
      </c>
      <c r="X51" s="86" t="s">
        <v>83</v>
      </c>
      <c r="Y51" s="86" t="s">
        <v>83</v>
      </c>
      <c r="AE51" s="86" t="s">
        <v>45</v>
      </c>
      <c r="AH51" s="86" t="s">
        <v>46</v>
      </c>
      <c r="AK51" s="86" t="s">
        <v>47</v>
      </c>
      <c r="AN51" s="86" t="s">
        <v>382</v>
      </c>
      <c r="AO51" s="86" t="s">
        <v>383</v>
      </c>
      <c r="AP51" s="86" t="s">
        <v>384</v>
      </c>
      <c r="AR51" s="86" t="s">
        <v>385</v>
      </c>
      <c r="AU51" s="86" t="s">
        <v>386</v>
      </c>
      <c r="AX51" s="86" t="s">
        <v>404</v>
      </c>
    </row>
    <row r="52" spans="1:51" x14ac:dyDescent="0.25">
      <c r="H52" s="86" t="s">
        <v>370</v>
      </c>
      <c r="I52" s="86" t="s">
        <v>173</v>
      </c>
      <c r="J52" s="86" t="s">
        <v>214</v>
      </c>
      <c r="K52" s="86" t="s">
        <v>215</v>
      </c>
      <c r="L52" s="86" t="s">
        <v>216</v>
      </c>
      <c r="M52" s="86" t="s">
        <v>216</v>
      </c>
      <c r="O52" s="86" t="s">
        <v>177</v>
      </c>
      <c r="Q52" s="86" t="s">
        <v>217</v>
      </c>
      <c r="S52" s="86" t="s">
        <v>179</v>
      </c>
      <c r="T52" s="86" t="s">
        <v>180</v>
      </c>
      <c r="U52" s="86" t="s">
        <v>181</v>
      </c>
      <c r="V52" s="86" t="s">
        <v>182</v>
      </c>
      <c r="W52" s="89" t="s">
        <v>31</v>
      </c>
      <c r="X52" s="89" t="s">
        <v>33</v>
      </c>
      <c r="Y52" s="89" t="s">
        <v>35</v>
      </c>
      <c r="Z52" s="89" t="s">
        <v>218</v>
      </c>
      <c r="AA52" s="89" t="s">
        <v>219</v>
      </c>
      <c r="AB52" s="89" t="s">
        <v>220</v>
      </c>
      <c r="AC52" s="89" t="s">
        <v>221</v>
      </c>
      <c r="AD52" s="89" t="s">
        <v>187</v>
      </c>
      <c r="AE52" s="86" t="s">
        <v>222</v>
      </c>
      <c r="AF52" s="86" t="s">
        <v>223</v>
      </c>
      <c r="AG52" s="86" t="s">
        <v>224</v>
      </c>
      <c r="AH52" s="86" t="s">
        <v>225</v>
      </c>
      <c r="AI52" s="86" t="s">
        <v>226</v>
      </c>
      <c r="AJ52" s="86" t="s">
        <v>227</v>
      </c>
      <c r="AK52" s="86" t="s">
        <v>228</v>
      </c>
      <c r="AL52" s="86" t="s">
        <v>229</v>
      </c>
      <c r="AM52" s="86" t="s">
        <v>230</v>
      </c>
      <c r="AN52" s="86" t="s">
        <v>382</v>
      </c>
      <c r="AO52" s="86" t="s">
        <v>383</v>
      </c>
      <c r="AP52" s="86" t="s">
        <v>384</v>
      </c>
      <c r="AR52" s="86" t="s">
        <v>400</v>
      </c>
      <c r="AS52" s="86" t="s">
        <v>401</v>
      </c>
      <c r="AT52" s="86" t="s">
        <v>403</v>
      </c>
      <c r="AU52" s="86" t="s">
        <v>400</v>
      </c>
      <c r="AV52" s="86" t="s">
        <v>401</v>
      </c>
      <c r="AW52" s="86" t="s">
        <v>403</v>
      </c>
      <c r="AX52" s="86" t="s">
        <v>410</v>
      </c>
    </row>
    <row r="53" spans="1:51" x14ac:dyDescent="0.25">
      <c r="F53" s="86" t="s">
        <v>348</v>
      </c>
      <c r="H53" s="86">
        <v>2.4500000000000002</v>
      </c>
      <c r="I53" s="90">
        <f t="shared" ref="I53:I94" si="94">H53/2</f>
        <v>1.2250000000000001</v>
      </c>
      <c r="J53" s="105">
        <v>0</v>
      </c>
      <c r="K53" s="105">
        <v>0</v>
      </c>
      <c r="L53" s="105">
        <f t="shared" ref="L53:L82" si="95">SUM(I53:K53)</f>
        <v>1.2250000000000001</v>
      </c>
      <c r="M53" s="94">
        <f t="shared" ref="M53:M82" si="96">L53/$P$2</f>
        <v>2.7460826290658837</v>
      </c>
      <c r="N53" s="94">
        <f t="shared" ref="N53:N82" si="97">$C$5+($D$5*M53)+($E$5*$C$9)</f>
        <v>2.7500425609182004</v>
      </c>
      <c r="O53" s="94">
        <f t="shared" ref="O53:O82" si="98">N53*$P$2</f>
        <v>1.226766486</v>
      </c>
      <c r="P53" s="94">
        <f t="shared" ref="P53:P82" si="99">IF(M53=0,0,O53/L53)</f>
        <v>1.0014420293877551</v>
      </c>
      <c r="Q53" s="94">
        <f t="shared" ref="Q53:Q82" si="100">IF(P53&lt;=0,0,IF(O53&gt;L53,L53,O53))</f>
        <v>1.2250000000000001</v>
      </c>
      <c r="R53" s="94">
        <f t="shared" ref="R53:R82" si="101">IF(L53=0,0,Q53/L53)</f>
        <v>1</v>
      </c>
      <c r="S53" s="94">
        <f t="shared" ref="S53:S82" si="102">I53*$E$17</f>
        <v>0.57166666666666666</v>
      </c>
      <c r="T53" s="94">
        <f t="shared" ref="T53:T82" si="103">J53*$E$18</f>
        <v>0</v>
      </c>
      <c r="U53" s="94">
        <f t="shared" ref="U53:U82" si="104">K53*$E$19</f>
        <v>0</v>
      </c>
      <c r="V53" s="94">
        <f t="shared" ref="V53:V82" si="105">Q53/SUM(S53:U53)</f>
        <v>2.1428571428571432</v>
      </c>
      <c r="W53" s="93">
        <f>S53*V53</f>
        <v>1.2250000000000001</v>
      </c>
      <c r="X53" s="93">
        <f t="shared" ref="X53:X82" si="106">T53*V53</f>
        <v>0</v>
      </c>
      <c r="Y53" s="93">
        <f t="shared" ref="Y53:Y82" si="107">U53*V53</f>
        <v>0</v>
      </c>
      <c r="Z53" s="93">
        <f t="shared" ref="Z53:Z82" si="108">SUM(W53:Y53)</f>
        <v>1.2250000000000001</v>
      </c>
      <c r="AA53" s="93">
        <f t="shared" ref="AA53:AA82" si="109">SUM(AE53:AG53)</f>
        <v>0.24500000000000002</v>
      </c>
      <c r="AB53" s="93">
        <f t="shared" ref="AB53:AB82" si="110">SUM(AH53:AJ53)</f>
        <v>0.36749999999999999</v>
      </c>
      <c r="AC53" s="93">
        <f>SUM(AK53:AM53)</f>
        <v>0.61250000000000004</v>
      </c>
      <c r="AD53" s="93">
        <f t="shared" ref="AD53:AD82" si="111">SUM(AA53:AC53)</f>
        <v>1.2250000000000001</v>
      </c>
      <c r="AE53" s="94">
        <f t="shared" ref="AE53:AE94" si="112">$B$48*W53</f>
        <v>0.24500000000000002</v>
      </c>
      <c r="AF53" s="94">
        <f t="shared" ref="AF53:AF94" si="113">$B$49*X53</f>
        <v>0</v>
      </c>
      <c r="AG53" s="94">
        <f t="shared" ref="AG53:AG94" si="114">$B$50*Y53</f>
        <v>0</v>
      </c>
      <c r="AH53" s="94">
        <f t="shared" ref="AH53:AH94" si="115">$C$48*W53</f>
        <v>0.36749999999999999</v>
      </c>
      <c r="AI53" s="94">
        <f t="shared" ref="AI53:AI94" si="116">$C$49*X53</f>
        <v>0</v>
      </c>
      <c r="AJ53" s="94">
        <f t="shared" ref="AJ53:AJ94" si="117">$C$50*Y53</f>
        <v>0</v>
      </c>
      <c r="AK53" s="94">
        <f t="shared" ref="AK53:AK94" si="118">$D$48*W53</f>
        <v>0.61250000000000004</v>
      </c>
      <c r="AL53" s="94">
        <f t="shared" ref="AL53:AL94" si="119">$D$49*X53</f>
        <v>0</v>
      </c>
      <c r="AM53" s="94">
        <f t="shared" ref="AM53:AM94" si="120">$D$50*Y53</f>
        <v>0</v>
      </c>
      <c r="AN53" s="97">
        <f>SUM(AE53:AG53)*$AN$1</f>
        <v>0.5492165</v>
      </c>
      <c r="AO53" s="97">
        <f>SUM(AH53:AJ53)*$AN$1</f>
        <v>0.82382474999999988</v>
      </c>
      <c r="AP53" s="97">
        <f>SUM(AK53:AM53)*$AN$1</f>
        <v>1.37304125</v>
      </c>
      <c r="AQ53" s="97"/>
      <c r="AR53" s="136">
        <f>AN53*$BD$3*$BH$6</f>
        <v>17.630477953675999</v>
      </c>
      <c r="AS53" s="136">
        <f>AO53*$BD$3*$BH$6</f>
        <v>26.445716930513996</v>
      </c>
      <c r="AT53" s="136">
        <f>AP53*$BF$3*$BH$6</f>
        <v>101.57223681412499</v>
      </c>
      <c r="AX53" s="111">
        <f>SUM(AR53:AW53)</f>
        <v>145.64843169831499</v>
      </c>
    </row>
    <row r="54" spans="1:51" x14ac:dyDescent="0.25">
      <c r="F54" s="86" t="s">
        <v>349</v>
      </c>
      <c r="H54" s="86">
        <v>6.34</v>
      </c>
      <c r="I54" s="90">
        <f t="shared" si="94"/>
        <v>3.17</v>
      </c>
      <c r="J54" s="105">
        <v>0</v>
      </c>
      <c r="K54" s="105">
        <v>0</v>
      </c>
      <c r="L54" s="105">
        <f t="shared" si="95"/>
        <v>3.17</v>
      </c>
      <c r="M54" s="94">
        <f t="shared" si="96"/>
        <v>7.1061893339908986</v>
      </c>
      <c r="N54" s="94">
        <f t="shared" si="97"/>
        <v>4.900883198457711</v>
      </c>
      <c r="O54" s="94">
        <f t="shared" si="98"/>
        <v>2.1862349860000001</v>
      </c>
      <c r="P54" s="94">
        <f t="shared" si="99"/>
        <v>0.68966403343848581</v>
      </c>
      <c r="Q54" s="94">
        <f t="shared" si="100"/>
        <v>2.1862349860000001</v>
      </c>
      <c r="R54" s="94">
        <f t="shared" si="101"/>
        <v>0.68966403343848581</v>
      </c>
      <c r="S54" s="94">
        <f t="shared" si="102"/>
        <v>1.4793333333333332</v>
      </c>
      <c r="T54" s="94">
        <f t="shared" si="103"/>
        <v>0</v>
      </c>
      <c r="U54" s="94">
        <f t="shared" si="104"/>
        <v>0</v>
      </c>
      <c r="V54" s="94">
        <f t="shared" si="105"/>
        <v>1.477851500225327</v>
      </c>
      <c r="W54" s="93">
        <f t="shared" ref="W54:W82" si="121">V54*S54</f>
        <v>2.1862349860000001</v>
      </c>
      <c r="X54" s="93">
        <f t="shared" si="106"/>
        <v>0</v>
      </c>
      <c r="Y54" s="93">
        <f t="shared" si="107"/>
        <v>0</v>
      </c>
      <c r="Z54" s="93">
        <f t="shared" si="108"/>
        <v>2.1862349860000001</v>
      </c>
      <c r="AA54" s="93">
        <f t="shared" si="109"/>
        <v>0.43724699720000004</v>
      </c>
      <c r="AB54" s="93">
        <f t="shared" si="110"/>
        <v>0.65587049580000001</v>
      </c>
      <c r="AC54" s="93">
        <f>SUM(FineWood!P28:R28)+SUM(AK54:AM54)</f>
        <v>1.0931174930000001</v>
      </c>
      <c r="AD54" s="93">
        <f t="shared" si="111"/>
        <v>2.1862349860000001</v>
      </c>
      <c r="AE54" s="94">
        <f t="shared" si="112"/>
        <v>0.43724699720000004</v>
      </c>
      <c r="AF54" s="94">
        <f t="shared" si="113"/>
        <v>0</v>
      </c>
      <c r="AG54" s="94">
        <f t="shared" si="114"/>
        <v>0</v>
      </c>
      <c r="AH54" s="94">
        <f t="shared" si="115"/>
        <v>0.65587049580000001</v>
      </c>
      <c r="AI54" s="94">
        <f t="shared" si="116"/>
        <v>0</v>
      </c>
      <c r="AJ54" s="94">
        <f t="shared" si="117"/>
        <v>0</v>
      </c>
      <c r="AK54" s="94">
        <f t="shared" si="118"/>
        <v>1.0931174930000001</v>
      </c>
      <c r="AL54" s="94">
        <f t="shared" si="119"/>
        <v>0</v>
      </c>
      <c r="AM54" s="94">
        <f t="shared" si="120"/>
        <v>0</v>
      </c>
      <c r="AN54" s="97">
        <f t="shared" ref="AN54:AN94" si="122">SUM(AE54:AG54)*$AN$1</f>
        <v>0.98017659362324006</v>
      </c>
      <c r="AO54" s="97">
        <f t="shared" ref="AO54:AO94" si="123">SUM(AH54:AJ54)*$AN$1</f>
        <v>1.4702648904348599</v>
      </c>
      <c r="AP54" s="97">
        <f t="shared" ref="AP54:AP94" si="124">SUM(AK54:AM54)*$AN$1</f>
        <v>2.4504414840580999</v>
      </c>
      <c r="AQ54" s="97"/>
      <c r="AR54" s="136">
        <f t="shared" ref="AR54:AR73" si="125">AN54*$BD$3*$BH$6</f>
        <v>31.464789977329108</v>
      </c>
      <c r="AS54" s="136">
        <f t="shared" ref="AS54:AS73" si="126">AO54*$BD$3*$BH$6</f>
        <v>47.197184965993657</v>
      </c>
      <c r="AT54" s="136">
        <f t="shared" ref="AT54:AT73" si="127">AP54*$BF$3*$BH$6</f>
        <v>181.2741042688304</v>
      </c>
      <c r="AU54" s="111"/>
      <c r="AV54" s="111"/>
      <c r="AW54" s="111"/>
      <c r="AX54" s="111">
        <f t="shared" ref="AX54:AX94" si="128">SUM(AR54:AW54)</f>
        <v>259.93607921215317</v>
      </c>
      <c r="AY54" s="111"/>
    </row>
    <row r="55" spans="1:51" x14ac:dyDescent="0.25">
      <c r="F55" s="86" t="s">
        <v>350</v>
      </c>
      <c r="H55" s="86">
        <v>12.89</v>
      </c>
      <c r="I55" s="90">
        <f t="shared" si="94"/>
        <v>6.4450000000000003</v>
      </c>
      <c r="J55" s="105">
        <v>0</v>
      </c>
      <c r="K55" s="105">
        <v>0</v>
      </c>
      <c r="L55" s="86">
        <f t="shared" si="95"/>
        <v>6.4450000000000003</v>
      </c>
      <c r="M55" s="97">
        <f t="shared" si="96"/>
        <v>14.447757179044588</v>
      </c>
      <c r="N55" s="97">
        <f t="shared" si="97"/>
        <v>8.5224786164226973</v>
      </c>
      <c r="O55" s="97">
        <f t="shared" si="98"/>
        <v>3.801792486000001</v>
      </c>
      <c r="P55" s="97">
        <f t="shared" si="99"/>
        <v>0.58988246485647799</v>
      </c>
      <c r="Q55" s="97">
        <f t="shared" si="100"/>
        <v>3.801792486000001</v>
      </c>
      <c r="R55" s="97">
        <f t="shared" si="101"/>
        <v>0.58988246485647799</v>
      </c>
      <c r="S55" s="97">
        <f t="shared" si="102"/>
        <v>3.0076666666666667</v>
      </c>
      <c r="T55" s="97">
        <f t="shared" si="103"/>
        <v>0</v>
      </c>
      <c r="U55" s="97">
        <f t="shared" si="104"/>
        <v>0</v>
      </c>
      <c r="V55" s="97">
        <f t="shared" si="105"/>
        <v>1.2640338532638815</v>
      </c>
      <c r="W55" s="84">
        <f t="shared" si="121"/>
        <v>3.801792486000001</v>
      </c>
      <c r="X55" s="84">
        <f t="shared" si="106"/>
        <v>0</v>
      </c>
      <c r="Y55" s="84">
        <f t="shared" si="107"/>
        <v>0</v>
      </c>
      <c r="Z55" s="84">
        <f t="shared" si="108"/>
        <v>3.801792486000001</v>
      </c>
      <c r="AA55" s="84">
        <f t="shared" si="109"/>
        <v>0.76035849720000026</v>
      </c>
      <c r="AB55" s="84">
        <f t="shared" si="110"/>
        <v>1.1405377458000003</v>
      </c>
      <c r="AC55" s="84">
        <f>SUM(FineWood!P29:R29)+SUM(AK55:AM55)</f>
        <v>1.9008962430000005</v>
      </c>
      <c r="AD55" s="84">
        <f t="shared" si="111"/>
        <v>3.801792486000001</v>
      </c>
      <c r="AE55" s="97">
        <f t="shared" si="112"/>
        <v>0.76035849720000026</v>
      </c>
      <c r="AF55" s="97">
        <f t="shared" si="113"/>
        <v>0</v>
      </c>
      <c r="AG55" s="97">
        <f t="shared" si="114"/>
        <v>0</v>
      </c>
      <c r="AH55" s="97">
        <f t="shared" si="115"/>
        <v>1.1405377458000003</v>
      </c>
      <c r="AI55" s="97">
        <f t="shared" si="116"/>
        <v>0</v>
      </c>
      <c r="AJ55" s="97">
        <f t="shared" si="117"/>
        <v>0</v>
      </c>
      <c r="AK55" s="97">
        <f t="shared" si="118"/>
        <v>1.9008962430000005</v>
      </c>
      <c r="AL55" s="97">
        <f t="shared" si="119"/>
        <v>0</v>
      </c>
      <c r="AM55" s="97">
        <f t="shared" si="120"/>
        <v>0</v>
      </c>
      <c r="AN55" s="97">
        <f t="shared" si="122"/>
        <v>1.7044956431732405</v>
      </c>
      <c r="AO55" s="97">
        <f t="shared" si="123"/>
        <v>2.5567434647598604</v>
      </c>
      <c r="AP55" s="97">
        <f t="shared" si="124"/>
        <v>4.2612391079331005</v>
      </c>
      <c r="AQ55" s="97"/>
      <c r="AR55" s="136">
        <f t="shared" si="125"/>
        <v>54.716260088876808</v>
      </c>
      <c r="AS55" s="136">
        <f t="shared" si="126"/>
        <v>82.074390133315191</v>
      </c>
      <c r="AT55" s="136">
        <f t="shared" si="127"/>
        <v>315.22985037236981</v>
      </c>
      <c r="AU55" s="111"/>
      <c r="AV55" s="111"/>
      <c r="AW55" s="111"/>
      <c r="AX55" s="111">
        <f t="shared" si="128"/>
        <v>452.02050059456178</v>
      </c>
      <c r="AY55" s="111"/>
    </row>
    <row r="56" spans="1:51" x14ac:dyDescent="0.25">
      <c r="F56" s="86" t="s">
        <v>453</v>
      </c>
      <c r="H56">
        <v>0.121</v>
      </c>
      <c r="I56" s="90">
        <f t="shared" si="94"/>
        <v>6.0499999999999998E-2</v>
      </c>
      <c r="J56" s="105">
        <v>0</v>
      </c>
      <c r="K56" s="105">
        <v>0</v>
      </c>
      <c r="L56" s="105">
        <f t="shared" ref="L56:L57" si="129">SUM(I56:K56)</f>
        <v>6.0499999999999998E-2</v>
      </c>
      <c r="M56" s="94">
        <f t="shared" ref="M56:M57" si="130">L56/$P$2</f>
        <v>0.13562285637427424</v>
      </c>
      <c r="N56" s="94">
        <f t="shared" ref="N56:N57" si="131">$C$5+($D$5*M56)+($E$5*$C$9)</f>
        <v>1.4623027550494296</v>
      </c>
      <c r="O56" s="94">
        <f t="shared" ref="O56:O57" si="132">N56*$P$2</f>
        <v>0.65231863600000006</v>
      </c>
      <c r="P56" s="94">
        <f t="shared" ref="P56:P57" si="133">IF(M56=0,0,O56/L56)</f>
        <v>10.782126214876035</v>
      </c>
      <c r="Q56" s="94">
        <f t="shared" ref="Q56:Q57" si="134">IF(P56&lt;=0,0,IF(O56&gt;L56,L56,O56))</f>
        <v>6.0499999999999998E-2</v>
      </c>
      <c r="R56" s="94">
        <f t="shared" ref="R56:R57" si="135">IF(L56=0,0,Q56/L56)</f>
        <v>1</v>
      </c>
      <c r="S56" s="94">
        <f t="shared" ref="S56:S57" si="136">I56*$E$17</f>
        <v>2.8233333333333329E-2</v>
      </c>
      <c r="T56" s="94">
        <f t="shared" ref="T56:T57" si="137">J56*$E$18</f>
        <v>0</v>
      </c>
      <c r="U56" s="94">
        <f t="shared" ref="U56:U57" si="138">K56*$E$19</f>
        <v>0</v>
      </c>
      <c r="V56" s="94">
        <f t="shared" ref="V56:V57" si="139">Q56/SUM(S56:U56)</f>
        <v>2.1428571428571432</v>
      </c>
      <c r="W56" s="84">
        <f t="shared" ref="W56:W57" si="140">V56*S56</f>
        <v>6.0499999999999998E-2</v>
      </c>
      <c r="X56" s="84">
        <f t="shared" ref="X56:X57" si="141">T56*V56</f>
        <v>0</v>
      </c>
      <c r="Y56" s="84">
        <f t="shared" ref="Y56:Y57" si="142">U56*V56</f>
        <v>0</v>
      </c>
      <c r="Z56" s="84">
        <f t="shared" ref="Z56:Z57" si="143">SUM(W56:Y56)</f>
        <v>6.0499999999999998E-2</v>
      </c>
      <c r="AA56" s="84">
        <f t="shared" ref="AA56:AA57" si="144">SUM(AE56:AG56)</f>
        <v>1.21E-2</v>
      </c>
      <c r="AB56" s="84">
        <f t="shared" ref="AB56:AB57" si="145">SUM(AH56:AJ56)</f>
        <v>1.8149999999999999E-2</v>
      </c>
      <c r="AC56" s="84">
        <f>SUM(FineWood!P30:R30)+SUM(AK56:AM56)</f>
        <v>3.0249999999999999E-2</v>
      </c>
      <c r="AD56" s="84">
        <f t="shared" ref="AD56:AD57" si="146">SUM(AA56:AC56)</f>
        <v>6.0499999999999998E-2</v>
      </c>
      <c r="AE56" s="97">
        <f t="shared" ref="AE56:AE57" si="147">$B$48*W56</f>
        <v>1.21E-2</v>
      </c>
      <c r="AF56" s="97">
        <f t="shared" ref="AF56:AF57" si="148">$B$49*X56</f>
        <v>0</v>
      </c>
      <c r="AG56" s="97">
        <f t="shared" ref="AG56:AG57" si="149">$B$50*Y56</f>
        <v>0</v>
      </c>
      <c r="AH56" s="97">
        <f t="shared" ref="AH56:AH57" si="150">$C$48*W56</f>
        <v>1.8149999999999999E-2</v>
      </c>
      <c r="AI56" s="97">
        <f t="shared" ref="AI56:AI57" si="151">$C$49*X56</f>
        <v>0</v>
      </c>
      <c r="AJ56" s="97">
        <f t="shared" ref="AJ56:AJ57" si="152">$C$50*Y56</f>
        <v>0</v>
      </c>
      <c r="AK56" s="97">
        <f t="shared" ref="AK56:AK57" si="153">$D$48*W56</f>
        <v>3.0249999999999999E-2</v>
      </c>
      <c r="AL56" s="97">
        <f t="shared" ref="AL56:AL57" si="154">$D$49*X56</f>
        <v>0</v>
      </c>
      <c r="AM56" s="97">
        <f t="shared" ref="AM56:AM57" si="155">$D$50*Y56</f>
        <v>0</v>
      </c>
      <c r="AN56" s="97">
        <f t="shared" ref="AN56:AN57" si="156">SUM(AE56:AG56)*$AN$1</f>
        <v>2.7124569999999997E-2</v>
      </c>
      <c r="AO56" s="97">
        <f t="shared" ref="AO56:AO57" si="157">SUM(AH56:AJ56)*$AN$1</f>
        <v>4.0686854999999994E-2</v>
      </c>
      <c r="AP56" s="97">
        <f t="shared" ref="AP56:AP57" si="158">SUM(AK56:AM56)*$AN$1</f>
        <v>6.7811424999999995E-2</v>
      </c>
      <c r="AQ56" s="97"/>
      <c r="AR56" s="136">
        <f t="shared" ref="AR56:AR57" si="159">AN56*$BD$3*$BH$6</f>
        <v>0.87072972750807975</v>
      </c>
      <c r="AS56" s="136">
        <f t="shared" ref="AS56:AS57" si="160">AO56*$BD$3*$BH$6</f>
        <v>1.3060945912621198</v>
      </c>
      <c r="AT56" s="136">
        <f t="shared" ref="AT56:AT57" si="161">AP56*$BF$3*$BH$6</f>
        <v>5.0164247569424987</v>
      </c>
      <c r="AU56" s="111"/>
      <c r="AV56" s="111"/>
      <c r="AW56" s="111"/>
      <c r="AX56" s="111"/>
      <c r="AY56" s="111"/>
    </row>
    <row r="57" spans="1:51" x14ac:dyDescent="0.25">
      <c r="F57" s="86" t="s">
        <v>454</v>
      </c>
      <c r="H57">
        <v>45.808999999999997</v>
      </c>
      <c r="I57" s="90">
        <f t="shared" si="94"/>
        <v>22.904499999999999</v>
      </c>
      <c r="J57" s="105">
        <v>0</v>
      </c>
      <c r="K57" s="105">
        <v>0</v>
      </c>
      <c r="L57" s="86">
        <f t="shared" si="129"/>
        <v>22.904499999999999</v>
      </c>
      <c r="M57" s="97">
        <f t="shared" si="130"/>
        <v>51.345020063215941</v>
      </c>
      <c r="N57" s="97">
        <f t="shared" si="131"/>
        <v>26.723898397184424</v>
      </c>
      <c r="O57" s="97">
        <f t="shared" si="132"/>
        <v>11.921263836</v>
      </c>
      <c r="P57" s="97">
        <f t="shared" si="133"/>
        <v>0.52047692968630621</v>
      </c>
      <c r="Q57" s="97">
        <f t="shared" si="134"/>
        <v>11.921263836</v>
      </c>
      <c r="R57" s="97">
        <f t="shared" si="135"/>
        <v>0.52047692968630621</v>
      </c>
      <c r="S57" s="97">
        <f t="shared" si="136"/>
        <v>10.688766666666664</v>
      </c>
      <c r="T57" s="97">
        <f t="shared" si="137"/>
        <v>0</v>
      </c>
      <c r="U57" s="97">
        <f t="shared" si="138"/>
        <v>0</v>
      </c>
      <c r="V57" s="97">
        <f t="shared" si="139"/>
        <v>1.1153077064706562</v>
      </c>
      <c r="W57" s="84">
        <f t="shared" si="140"/>
        <v>11.921263836</v>
      </c>
      <c r="X57" s="84">
        <f t="shared" si="141"/>
        <v>0</v>
      </c>
      <c r="Y57" s="84">
        <f t="shared" si="142"/>
        <v>0</v>
      </c>
      <c r="Z57" s="84">
        <f t="shared" si="143"/>
        <v>11.921263836</v>
      </c>
      <c r="AA57" s="84">
        <f t="shared" si="144"/>
        <v>2.3842527672</v>
      </c>
      <c r="AB57" s="84">
        <f t="shared" si="145"/>
        <v>3.5763791507999998</v>
      </c>
      <c r="AC57" s="84">
        <f>SUM(FineWood!P31:R31)+SUM(AK57:AM57)</f>
        <v>5.9606319179999998</v>
      </c>
      <c r="AD57" s="84">
        <f t="shared" si="146"/>
        <v>11.921263836</v>
      </c>
      <c r="AE57" s="97">
        <f t="shared" si="147"/>
        <v>2.3842527672</v>
      </c>
      <c r="AF57" s="97">
        <f t="shared" si="148"/>
        <v>0</v>
      </c>
      <c r="AG57" s="97">
        <f t="shared" si="149"/>
        <v>0</v>
      </c>
      <c r="AH57" s="97">
        <f t="shared" si="150"/>
        <v>3.5763791507999998</v>
      </c>
      <c r="AI57" s="97">
        <f t="shared" si="151"/>
        <v>0</v>
      </c>
      <c r="AJ57" s="97">
        <f t="shared" si="152"/>
        <v>0</v>
      </c>
      <c r="AK57" s="97">
        <f t="shared" si="153"/>
        <v>5.9606319179999998</v>
      </c>
      <c r="AL57" s="97">
        <f t="shared" si="154"/>
        <v>0</v>
      </c>
      <c r="AM57" s="97">
        <f t="shared" si="155"/>
        <v>0</v>
      </c>
      <c r="AN57" s="97">
        <f t="shared" si="156"/>
        <v>5.3447794282322398</v>
      </c>
      <c r="AO57" s="97">
        <f t="shared" si="157"/>
        <v>8.017169142348358</v>
      </c>
      <c r="AP57" s="97">
        <f t="shared" si="158"/>
        <v>13.361948570580598</v>
      </c>
      <c r="AQ57" s="97"/>
      <c r="AR57" s="136">
        <f t="shared" si="159"/>
        <v>171.5735340739208</v>
      </c>
      <c r="AS57" s="136">
        <f t="shared" si="160"/>
        <v>257.36030111088115</v>
      </c>
      <c r="AT57" s="136">
        <f t="shared" si="161"/>
        <v>988.46484365212723</v>
      </c>
      <c r="AU57" s="111"/>
      <c r="AV57" s="111"/>
      <c r="AW57" s="111"/>
      <c r="AX57" s="111"/>
      <c r="AY57" s="111"/>
    </row>
    <row r="58" spans="1:51" x14ac:dyDescent="0.25">
      <c r="F58" s="86" t="s">
        <v>357</v>
      </c>
      <c r="H58" s="86">
        <v>6.9</v>
      </c>
      <c r="I58" s="90">
        <f t="shared" si="94"/>
        <v>3.45</v>
      </c>
      <c r="J58" s="105">
        <v>0</v>
      </c>
      <c r="K58" s="105">
        <v>0</v>
      </c>
      <c r="L58" s="86">
        <f t="shared" si="95"/>
        <v>3.45</v>
      </c>
      <c r="M58" s="97">
        <f t="shared" si="96"/>
        <v>7.733865363491673</v>
      </c>
      <c r="N58" s="97">
        <f t="shared" si="97"/>
        <v>5.2105157838104432</v>
      </c>
      <c r="O58" s="97">
        <f t="shared" si="98"/>
        <v>2.3243589860000005</v>
      </c>
      <c r="P58" s="97">
        <f t="shared" si="99"/>
        <v>0.67372724231884062</v>
      </c>
      <c r="Q58" s="97">
        <f t="shared" si="100"/>
        <v>2.3243589860000005</v>
      </c>
      <c r="R58" s="97">
        <f t="shared" si="101"/>
        <v>0.67372724231884062</v>
      </c>
      <c r="S58" s="97">
        <f t="shared" si="102"/>
        <v>1.6099999999999999</v>
      </c>
      <c r="T58" s="97">
        <f t="shared" si="103"/>
        <v>0</v>
      </c>
      <c r="U58" s="97">
        <f t="shared" si="104"/>
        <v>0</v>
      </c>
      <c r="V58" s="97">
        <f t="shared" si="105"/>
        <v>1.4437012335403732</v>
      </c>
      <c r="W58" s="84">
        <f t="shared" si="121"/>
        <v>2.3243589860000005</v>
      </c>
      <c r="X58" s="84">
        <f t="shared" si="106"/>
        <v>0</v>
      </c>
      <c r="Y58" s="84">
        <f t="shared" si="107"/>
        <v>0</v>
      </c>
      <c r="Z58" s="84">
        <f t="shared" si="108"/>
        <v>2.3243589860000005</v>
      </c>
      <c r="AA58" s="84">
        <f t="shared" si="109"/>
        <v>0.4648717972000001</v>
      </c>
      <c r="AB58" s="84">
        <f t="shared" si="110"/>
        <v>0.69730769580000007</v>
      </c>
      <c r="AC58" s="84">
        <f>SUM(FineWood!P30:R30)+SUM(AK58:AM58)</f>
        <v>1.1621794930000002</v>
      </c>
      <c r="AD58" s="84">
        <f t="shared" si="111"/>
        <v>2.3243589860000005</v>
      </c>
      <c r="AE58" s="97">
        <f t="shared" si="112"/>
        <v>0.4648717972000001</v>
      </c>
      <c r="AF58" s="97">
        <f t="shared" si="113"/>
        <v>0</v>
      </c>
      <c r="AG58" s="97">
        <f t="shared" si="114"/>
        <v>0</v>
      </c>
      <c r="AH58" s="97">
        <f t="shared" si="115"/>
        <v>0.69730769580000007</v>
      </c>
      <c r="AI58" s="97">
        <f t="shared" si="116"/>
        <v>0</v>
      </c>
      <c r="AJ58" s="97">
        <f t="shared" si="117"/>
        <v>0</v>
      </c>
      <c r="AK58" s="97">
        <f t="shared" si="118"/>
        <v>1.1621794930000002</v>
      </c>
      <c r="AL58" s="97">
        <f t="shared" si="119"/>
        <v>0</v>
      </c>
      <c r="AM58" s="97">
        <f t="shared" si="120"/>
        <v>0</v>
      </c>
      <c r="AN58" s="97">
        <f t="shared" si="122"/>
        <v>1.0421031077832401</v>
      </c>
      <c r="AO58" s="97">
        <f t="shared" si="123"/>
        <v>1.5631546616748599</v>
      </c>
      <c r="AP58" s="97">
        <f t="shared" si="124"/>
        <v>2.6052577694581003</v>
      </c>
      <c r="AQ58" s="97"/>
      <c r="AR58" s="136">
        <f t="shared" si="125"/>
        <v>33.452701925797314</v>
      </c>
      <c r="AS58" s="136">
        <f t="shared" si="126"/>
        <v>50.179052888695956</v>
      </c>
      <c r="AT58" s="136">
        <f t="shared" si="127"/>
        <v>192.72680927920936</v>
      </c>
      <c r="AU58" s="111"/>
      <c r="AV58" s="111"/>
      <c r="AW58" s="111"/>
      <c r="AX58" s="111">
        <f t="shared" si="128"/>
        <v>276.35856409370263</v>
      </c>
      <c r="AY58" s="111"/>
    </row>
    <row r="59" spans="1:51" x14ac:dyDescent="0.25">
      <c r="F59" s="86" t="s">
        <v>351</v>
      </c>
      <c r="H59" s="86">
        <v>2.23</v>
      </c>
      <c r="I59" s="90">
        <f t="shared" si="94"/>
        <v>1.115</v>
      </c>
      <c r="J59" s="105">
        <v>0</v>
      </c>
      <c r="K59" s="105">
        <v>0</v>
      </c>
      <c r="L59" s="86">
        <f t="shared" si="95"/>
        <v>1.115</v>
      </c>
      <c r="M59" s="97">
        <f t="shared" si="96"/>
        <v>2.4994956174762941</v>
      </c>
      <c r="N59" s="97">
        <f t="shared" si="97"/>
        <v>2.6284011881010558</v>
      </c>
      <c r="O59" s="97">
        <f t="shared" si="98"/>
        <v>1.1725034859999999</v>
      </c>
      <c r="P59" s="97">
        <f t="shared" si="99"/>
        <v>1.0515726331838564</v>
      </c>
      <c r="Q59" s="97">
        <f t="shared" si="100"/>
        <v>1.115</v>
      </c>
      <c r="R59" s="97">
        <f t="shared" si="101"/>
        <v>1</v>
      </c>
      <c r="S59" s="97">
        <f t="shared" si="102"/>
        <v>0.52033333333333331</v>
      </c>
      <c r="T59" s="97">
        <f t="shared" si="103"/>
        <v>0</v>
      </c>
      <c r="U59" s="97">
        <f t="shared" si="104"/>
        <v>0</v>
      </c>
      <c r="V59" s="97">
        <f t="shared" si="105"/>
        <v>2.1428571428571428</v>
      </c>
      <c r="W59" s="84">
        <f t="shared" si="121"/>
        <v>1.115</v>
      </c>
      <c r="X59" s="84">
        <f t="shared" si="106"/>
        <v>0</v>
      </c>
      <c r="Y59" s="84">
        <f t="shared" si="107"/>
        <v>0</v>
      </c>
      <c r="Z59" s="84">
        <f t="shared" si="108"/>
        <v>1.115</v>
      </c>
      <c r="AA59" s="84">
        <f t="shared" si="109"/>
        <v>0.223</v>
      </c>
      <c r="AB59" s="84">
        <f t="shared" si="110"/>
        <v>0.33449999999999996</v>
      </c>
      <c r="AC59" s="84">
        <f>SUM(FineWood!P31:R31)+SUM(AK59:AM59)</f>
        <v>0.5575</v>
      </c>
      <c r="AD59" s="84">
        <f t="shared" si="111"/>
        <v>1.115</v>
      </c>
      <c r="AE59" s="97">
        <f t="shared" si="112"/>
        <v>0.223</v>
      </c>
      <c r="AF59" s="97">
        <f t="shared" si="113"/>
        <v>0</v>
      </c>
      <c r="AG59" s="97">
        <f t="shared" si="114"/>
        <v>0</v>
      </c>
      <c r="AH59" s="97">
        <f t="shared" si="115"/>
        <v>0.33449999999999996</v>
      </c>
      <c r="AI59" s="97">
        <f t="shared" si="116"/>
        <v>0</v>
      </c>
      <c r="AJ59" s="97">
        <f t="shared" si="117"/>
        <v>0</v>
      </c>
      <c r="AK59" s="97">
        <f t="shared" si="118"/>
        <v>0.5575</v>
      </c>
      <c r="AL59" s="97">
        <f t="shared" si="119"/>
        <v>0</v>
      </c>
      <c r="AM59" s="97">
        <f t="shared" si="120"/>
        <v>0</v>
      </c>
      <c r="AN59" s="97">
        <f t="shared" si="122"/>
        <v>0.49989909999999999</v>
      </c>
      <c r="AO59" s="97">
        <f t="shared" si="123"/>
        <v>0.74984864999999989</v>
      </c>
      <c r="AP59" s="97">
        <f t="shared" si="124"/>
        <v>1.2497477499999998</v>
      </c>
      <c r="AQ59" s="97"/>
      <c r="AR59" s="136">
        <f t="shared" si="125"/>
        <v>16.0473329945704</v>
      </c>
      <c r="AS59" s="136">
        <f t="shared" si="126"/>
        <v>24.070999491855595</v>
      </c>
      <c r="AT59" s="136">
        <f t="shared" si="127"/>
        <v>92.451464528774977</v>
      </c>
      <c r="AU59" s="111"/>
      <c r="AV59" s="111"/>
      <c r="AW59" s="111"/>
      <c r="AX59" s="111">
        <f t="shared" si="128"/>
        <v>132.56979701520098</v>
      </c>
      <c r="AY59" s="111"/>
    </row>
    <row r="60" spans="1:51" x14ac:dyDescent="0.25">
      <c r="F60" s="86" t="s">
        <v>352</v>
      </c>
      <c r="H60" s="86">
        <v>3.53</v>
      </c>
      <c r="I60" s="90">
        <f t="shared" si="94"/>
        <v>1.7649999999999999</v>
      </c>
      <c r="J60" s="105">
        <v>0</v>
      </c>
      <c r="K60" s="105">
        <v>0</v>
      </c>
      <c r="L60" s="86">
        <f t="shared" si="95"/>
        <v>1.7649999999999999</v>
      </c>
      <c r="M60" s="97">
        <f t="shared" si="96"/>
        <v>3.9566006859602321</v>
      </c>
      <c r="N60" s="97">
        <f t="shared" si="97"/>
        <v>3.3471911183841829</v>
      </c>
      <c r="O60" s="97">
        <f t="shared" si="98"/>
        <v>1.4931484860000002</v>
      </c>
      <c r="P60" s="97">
        <f t="shared" si="99"/>
        <v>0.84597647932011344</v>
      </c>
      <c r="Q60" s="97">
        <f t="shared" si="100"/>
        <v>1.4931484860000002</v>
      </c>
      <c r="R60" s="97">
        <f t="shared" si="101"/>
        <v>0.84597647932011344</v>
      </c>
      <c r="S60" s="97">
        <f t="shared" si="102"/>
        <v>0.82366666666666655</v>
      </c>
      <c r="T60" s="97">
        <f t="shared" si="103"/>
        <v>0</v>
      </c>
      <c r="U60" s="97">
        <f t="shared" si="104"/>
        <v>0</v>
      </c>
      <c r="V60" s="97">
        <f t="shared" si="105"/>
        <v>1.8128067414002433</v>
      </c>
      <c r="W60" s="84">
        <f t="shared" si="121"/>
        <v>1.4931484860000002</v>
      </c>
      <c r="X60" s="84">
        <f t="shared" si="106"/>
        <v>0</v>
      </c>
      <c r="Y60" s="84">
        <f t="shared" si="107"/>
        <v>0</v>
      </c>
      <c r="Z60" s="84">
        <f t="shared" si="108"/>
        <v>1.4931484860000002</v>
      </c>
      <c r="AA60" s="84">
        <f t="shared" si="109"/>
        <v>0.29862969720000004</v>
      </c>
      <c r="AB60" s="84">
        <f t="shared" si="110"/>
        <v>0.44794454580000004</v>
      </c>
      <c r="AC60" s="84">
        <f>SUM(FineWood!P32:R32)+SUM(AK60:AM60)</f>
        <v>0.74657424300000008</v>
      </c>
      <c r="AD60" s="84">
        <f t="shared" si="111"/>
        <v>1.4931484860000002</v>
      </c>
      <c r="AE60" s="97">
        <f t="shared" si="112"/>
        <v>0.29862969720000004</v>
      </c>
      <c r="AF60" s="97">
        <f t="shared" si="113"/>
        <v>0</v>
      </c>
      <c r="AG60" s="97">
        <f t="shared" si="114"/>
        <v>0</v>
      </c>
      <c r="AH60" s="97">
        <f t="shared" si="115"/>
        <v>0.44794454580000004</v>
      </c>
      <c r="AI60" s="97">
        <f t="shared" si="116"/>
        <v>0</v>
      </c>
      <c r="AJ60" s="97">
        <f t="shared" si="117"/>
        <v>0</v>
      </c>
      <c r="AK60" s="97">
        <f t="shared" si="118"/>
        <v>0.74657424300000008</v>
      </c>
      <c r="AL60" s="97">
        <f t="shared" si="119"/>
        <v>0</v>
      </c>
      <c r="AM60" s="97">
        <f t="shared" si="120"/>
        <v>0</v>
      </c>
      <c r="AN60" s="97">
        <f t="shared" si="122"/>
        <v>0.66943819221324008</v>
      </c>
      <c r="AO60" s="97">
        <f t="shared" si="123"/>
        <v>1.00415728831986</v>
      </c>
      <c r="AP60" s="97">
        <f t="shared" si="124"/>
        <v>1.6735954805331001</v>
      </c>
      <c r="AQ60" s="97"/>
      <c r="AR60" s="136">
        <f t="shared" si="125"/>
        <v>21.489731807336899</v>
      </c>
      <c r="AS60" s="136">
        <f t="shared" si="126"/>
        <v>32.234597711005335</v>
      </c>
      <c r="AT60" s="136">
        <f t="shared" si="127"/>
        <v>123.80606662746466</v>
      </c>
      <c r="AU60" s="111"/>
      <c r="AV60" s="111"/>
      <c r="AW60" s="111"/>
      <c r="AX60" s="111">
        <f t="shared" si="128"/>
        <v>177.53039614580689</v>
      </c>
      <c r="AY60" s="111"/>
    </row>
    <row r="61" spans="1:51" x14ac:dyDescent="0.25">
      <c r="F61" s="86" t="s">
        <v>353</v>
      </c>
      <c r="H61" s="86">
        <v>7.42</v>
      </c>
      <c r="I61" s="90">
        <f t="shared" si="94"/>
        <v>3.71</v>
      </c>
      <c r="J61" s="105">
        <v>0</v>
      </c>
      <c r="K61" s="105">
        <v>0</v>
      </c>
      <c r="L61" s="86">
        <f t="shared" si="95"/>
        <v>3.71</v>
      </c>
      <c r="M61" s="97">
        <f t="shared" si="96"/>
        <v>8.3167073908852469</v>
      </c>
      <c r="N61" s="97">
        <f t="shared" si="97"/>
        <v>5.4980317559236926</v>
      </c>
      <c r="O61" s="97">
        <f t="shared" si="98"/>
        <v>2.4526169859999998</v>
      </c>
      <c r="P61" s="97">
        <f t="shared" si="99"/>
        <v>0.66108274555256064</v>
      </c>
      <c r="Q61" s="97">
        <f t="shared" si="100"/>
        <v>2.4526169859999998</v>
      </c>
      <c r="R61" s="97">
        <f t="shared" si="101"/>
        <v>0.66108274555256064</v>
      </c>
      <c r="S61" s="97">
        <f t="shared" si="102"/>
        <v>1.7313333333333332</v>
      </c>
      <c r="T61" s="97">
        <f t="shared" si="103"/>
        <v>0</v>
      </c>
      <c r="U61" s="97">
        <f t="shared" si="104"/>
        <v>0</v>
      </c>
      <c r="V61" s="97">
        <f t="shared" si="105"/>
        <v>1.4166058833269157</v>
      </c>
      <c r="W61" s="84">
        <f t="shared" si="121"/>
        <v>2.4526169859999998</v>
      </c>
      <c r="X61" s="84">
        <f t="shared" si="106"/>
        <v>0</v>
      </c>
      <c r="Y61" s="84">
        <f t="shared" si="107"/>
        <v>0</v>
      </c>
      <c r="Z61" s="84">
        <f t="shared" si="108"/>
        <v>2.4526169859999998</v>
      </c>
      <c r="AA61" s="84">
        <f t="shared" si="109"/>
        <v>0.49052339719999999</v>
      </c>
      <c r="AB61" s="84">
        <f t="shared" si="110"/>
        <v>0.73578509579999996</v>
      </c>
      <c r="AC61" s="84">
        <f>SUM(FineWood!P33:R33)+SUM(AK61:AM61)</f>
        <v>1.2263084929999999</v>
      </c>
      <c r="AD61" s="84">
        <f t="shared" si="111"/>
        <v>2.4526169859999998</v>
      </c>
      <c r="AE61" s="97">
        <f t="shared" si="112"/>
        <v>0.49052339719999999</v>
      </c>
      <c r="AF61" s="97">
        <f t="shared" si="113"/>
        <v>0</v>
      </c>
      <c r="AG61" s="97">
        <f t="shared" si="114"/>
        <v>0</v>
      </c>
      <c r="AH61" s="97">
        <f t="shared" si="115"/>
        <v>0.73578509579999996</v>
      </c>
      <c r="AI61" s="97">
        <f t="shared" si="116"/>
        <v>0</v>
      </c>
      <c r="AJ61" s="97">
        <f t="shared" si="117"/>
        <v>0</v>
      </c>
      <c r="AK61" s="97">
        <f t="shared" si="118"/>
        <v>1.2263084929999999</v>
      </c>
      <c r="AL61" s="97">
        <f t="shared" si="119"/>
        <v>0</v>
      </c>
      <c r="AM61" s="97">
        <f t="shared" si="120"/>
        <v>0</v>
      </c>
      <c r="AN61" s="97">
        <f t="shared" si="122"/>
        <v>1.0996062995032398</v>
      </c>
      <c r="AO61" s="97">
        <f t="shared" si="123"/>
        <v>1.6494094492548597</v>
      </c>
      <c r="AP61" s="97">
        <f t="shared" si="124"/>
        <v>2.7490157487580995</v>
      </c>
      <c r="AQ61" s="97"/>
      <c r="AR61" s="136">
        <f t="shared" si="125"/>
        <v>35.29862016366063</v>
      </c>
      <c r="AS61" s="136">
        <f t="shared" si="126"/>
        <v>52.947930245490937</v>
      </c>
      <c r="AT61" s="136">
        <f t="shared" si="127"/>
        <v>203.36146393170401</v>
      </c>
      <c r="AU61" s="111"/>
      <c r="AV61" s="111"/>
      <c r="AW61" s="111"/>
      <c r="AX61" s="111">
        <f t="shared" si="128"/>
        <v>291.60801434085556</v>
      </c>
      <c r="AY61" s="111"/>
    </row>
    <row r="62" spans="1:51" x14ac:dyDescent="0.25">
      <c r="F62" s="86" t="s">
        <v>354</v>
      </c>
      <c r="H62" s="86">
        <v>13.44</v>
      </c>
      <c r="I62" s="90">
        <f t="shared" si="94"/>
        <v>6.72</v>
      </c>
      <c r="J62" s="105">
        <v>0</v>
      </c>
      <c r="K62" s="105">
        <v>0</v>
      </c>
      <c r="L62" s="86">
        <f t="shared" si="95"/>
        <v>6.72</v>
      </c>
      <c r="M62" s="97">
        <f t="shared" si="96"/>
        <v>15.064224708018561</v>
      </c>
      <c r="N62" s="97">
        <f t="shared" si="97"/>
        <v>8.8265820484655553</v>
      </c>
      <c r="O62" s="97">
        <f t="shared" si="98"/>
        <v>3.9374499859999994</v>
      </c>
      <c r="P62" s="97">
        <f t="shared" si="99"/>
        <v>0.5859300574404761</v>
      </c>
      <c r="Q62" s="97">
        <f t="shared" si="100"/>
        <v>3.9374499859999994</v>
      </c>
      <c r="R62" s="97">
        <f t="shared" si="101"/>
        <v>0.5859300574404761</v>
      </c>
      <c r="S62" s="97">
        <f t="shared" si="102"/>
        <v>3.1359999999999997</v>
      </c>
      <c r="T62" s="97">
        <f t="shared" si="103"/>
        <v>0</v>
      </c>
      <c r="U62" s="97">
        <f t="shared" si="104"/>
        <v>0</v>
      </c>
      <c r="V62" s="97">
        <f t="shared" si="105"/>
        <v>1.2555644088010203</v>
      </c>
      <c r="W62" s="84">
        <f t="shared" si="121"/>
        <v>3.937449985999999</v>
      </c>
      <c r="X62" s="84">
        <f t="shared" si="106"/>
        <v>0</v>
      </c>
      <c r="Y62" s="84">
        <f t="shared" si="107"/>
        <v>0</v>
      </c>
      <c r="Z62" s="84">
        <f t="shared" si="108"/>
        <v>3.937449985999999</v>
      </c>
      <c r="AA62" s="84">
        <f t="shared" si="109"/>
        <v>0.78748999719999979</v>
      </c>
      <c r="AB62" s="84">
        <f t="shared" si="110"/>
        <v>1.1812349957999997</v>
      </c>
      <c r="AC62" s="84">
        <f>SUM(FineWood!P34:R34)+SUM(AK62:AM62)</f>
        <v>1.9687249929999995</v>
      </c>
      <c r="AD62" s="84">
        <f t="shared" si="111"/>
        <v>3.937449985999999</v>
      </c>
      <c r="AE62" s="97">
        <f t="shared" si="112"/>
        <v>0.78748999719999979</v>
      </c>
      <c r="AF62" s="97">
        <f t="shared" si="113"/>
        <v>0</v>
      </c>
      <c r="AG62" s="97">
        <f t="shared" si="114"/>
        <v>0</v>
      </c>
      <c r="AH62" s="97">
        <f t="shared" si="115"/>
        <v>1.1812349957999997</v>
      </c>
      <c r="AI62" s="97">
        <f t="shared" si="116"/>
        <v>0</v>
      </c>
      <c r="AJ62" s="97">
        <f t="shared" si="117"/>
        <v>0</v>
      </c>
      <c r="AK62" s="97">
        <f t="shared" si="118"/>
        <v>1.9687249929999995</v>
      </c>
      <c r="AL62" s="97">
        <f t="shared" si="119"/>
        <v>0</v>
      </c>
      <c r="AM62" s="97">
        <f t="shared" si="120"/>
        <v>0</v>
      </c>
      <c r="AN62" s="97">
        <f t="shared" si="122"/>
        <v>1.7653163267232395</v>
      </c>
      <c r="AO62" s="97">
        <f t="shared" si="123"/>
        <v>2.647974490084859</v>
      </c>
      <c r="AP62" s="97">
        <f t="shared" si="124"/>
        <v>4.4132908168080984</v>
      </c>
      <c r="AQ62" s="97"/>
      <c r="AR62" s="136">
        <f t="shared" si="125"/>
        <v>56.668673609693755</v>
      </c>
      <c r="AS62" s="136">
        <f t="shared" si="126"/>
        <v>85.003010414540626</v>
      </c>
      <c r="AT62" s="136">
        <f t="shared" si="127"/>
        <v>326.4780427932775</v>
      </c>
      <c r="AU62" s="111"/>
      <c r="AV62" s="111"/>
      <c r="AW62" s="111"/>
      <c r="AX62" s="111">
        <f t="shared" si="128"/>
        <v>468.14972681751186</v>
      </c>
      <c r="AY62" s="111"/>
    </row>
    <row r="63" spans="1:51" x14ac:dyDescent="0.25">
      <c r="F63" s="86" t="s">
        <v>455</v>
      </c>
      <c r="H63">
        <v>0.14499999999999999</v>
      </c>
      <c r="I63" s="90">
        <f t="shared" si="94"/>
        <v>7.2499999999999995E-2</v>
      </c>
      <c r="J63" s="105">
        <v>0</v>
      </c>
      <c r="K63" s="105">
        <v>0</v>
      </c>
      <c r="L63" s="86">
        <f t="shared" ref="L63:L64" si="162">SUM(I63:K63)</f>
        <v>7.2499999999999995E-2</v>
      </c>
      <c r="M63" s="97">
        <f t="shared" ref="M63:M64" si="163">L63/$P$2</f>
        <v>0.1625232576385931</v>
      </c>
      <c r="N63" s="97">
        <f t="shared" ref="N63:N64" si="164">$C$5+($D$5*M63)+($E$5*$C$9)</f>
        <v>1.4755727229931181</v>
      </c>
      <c r="O63" s="97">
        <f t="shared" ref="O63:O64" si="165">N63*$P$2</f>
        <v>0.65823823600000009</v>
      </c>
      <c r="P63" s="97">
        <f t="shared" ref="P63:P64" si="166">IF(M63=0,0,O63/L63)</f>
        <v>9.0791480827586231</v>
      </c>
      <c r="Q63" s="97">
        <f t="shared" ref="Q63:Q64" si="167">IF(P63&lt;=0,0,IF(O63&gt;L63,L63,O63))</f>
        <v>7.2499999999999995E-2</v>
      </c>
      <c r="R63" s="97">
        <f t="shared" ref="R63:R64" si="168">IF(L63=0,0,Q63/L63)</f>
        <v>1</v>
      </c>
      <c r="S63" s="97">
        <f t="shared" ref="S63:S64" si="169">I63*$E$17</f>
        <v>3.3833333333333326E-2</v>
      </c>
      <c r="T63" s="97">
        <f t="shared" ref="T63:T64" si="170">J63*$E$18</f>
        <v>0</v>
      </c>
      <c r="U63" s="97">
        <f t="shared" ref="U63:U64" si="171">K63*$E$19</f>
        <v>0</v>
      </c>
      <c r="V63" s="97">
        <f t="shared" ref="V63:V64" si="172">Q63/SUM(S63:U63)</f>
        <v>2.1428571428571432</v>
      </c>
      <c r="W63" s="84">
        <f t="shared" ref="W63:W64" si="173">V63*S63</f>
        <v>7.2499999999999995E-2</v>
      </c>
      <c r="X63" s="84">
        <f t="shared" ref="X63:X64" si="174">T63*V63</f>
        <v>0</v>
      </c>
      <c r="Y63" s="84">
        <f t="shared" ref="Y63:Y64" si="175">U63*V63</f>
        <v>0</v>
      </c>
      <c r="Z63" s="84">
        <f t="shared" ref="Z63:Z64" si="176">SUM(W63:Y63)</f>
        <v>7.2499999999999995E-2</v>
      </c>
      <c r="AA63" s="84">
        <f t="shared" ref="AA63:AA64" si="177">SUM(AE63:AG63)</f>
        <v>1.4499999999999999E-2</v>
      </c>
      <c r="AB63" s="84">
        <f t="shared" ref="AB63:AB64" si="178">SUM(AH63:AJ63)</f>
        <v>2.1749999999999999E-2</v>
      </c>
      <c r="AC63" s="84">
        <f>SUM(FineWood!P35:R35)+SUM(AK63:AM63)</f>
        <v>3.6249999999999998E-2</v>
      </c>
      <c r="AD63" s="84">
        <f t="shared" ref="AD63:AD64" si="179">SUM(AA63:AC63)</f>
        <v>7.2499999999999995E-2</v>
      </c>
      <c r="AE63" s="97">
        <f t="shared" ref="AE63:AE64" si="180">$B$48*W63</f>
        <v>1.4499999999999999E-2</v>
      </c>
      <c r="AF63" s="97">
        <f t="shared" ref="AF63:AF64" si="181">$B$49*X63</f>
        <v>0</v>
      </c>
      <c r="AG63" s="97">
        <f t="shared" ref="AG63:AG64" si="182">$B$50*Y63</f>
        <v>0</v>
      </c>
      <c r="AH63" s="97">
        <f t="shared" ref="AH63:AH64" si="183">$C$48*W63</f>
        <v>2.1749999999999999E-2</v>
      </c>
      <c r="AI63" s="97">
        <f t="shared" ref="AI63:AI64" si="184">$C$49*X63</f>
        <v>0</v>
      </c>
      <c r="AJ63" s="97">
        <f t="shared" ref="AJ63:AJ64" si="185">$C$50*Y63</f>
        <v>0</v>
      </c>
      <c r="AK63" s="97">
        <f t="shared" ref="AK63:AK64" si="186">$D$48*W63</f>
        <v>3.6249999999999998E-2</v>
      </c>
      <c r="AL63" s="97">
        <f t="shared" ref="AL63:AL64" si="187">$D$49*X63</f>
        <v>0</v>
      </c>
      <c r="AM63" s="97">
        <f t="shared" ref="AM63:AM64" si="188">$D$50*Y63</f>
        <v>0</v>
      </c>
      <c r="AN63" s="97">
        <f t="shared" ref="AN63:AN64" si="189">SUM(AE63:AG63)*$AN$1</f>
        <v>3.2504649999999996E-2</v>
      </c>
      <c r="AO63" s="97">
        <f t="shared" ref="AO63:AO64" si="190">SUM(AH63:AJ63)*$AN$1</f>
        <v>4.8756974999999994E-2</v>
      </c>
      <c r="AP63" s="97">
        <f t="shared" ref="AP63:AP64" si="191">SUM(AK63:AM63)*$AN$1</f>
        <v>8.126162499999999E-2</v>
      </c>
      <c r="AQ63" s="97"/>
      <c r="AR63" s="136">
        <f t="shared" ref="AR63:AR64" si="192">AN63*$BD$3*$BH$6</f>
        <v>1.0434364503195999</v>
      </c>
      <c r="AS63" s="136">
        <f t="shared" ref="AS63:AS64" si="193">AO63*$BD$3*$BH$6</f>
        <v>1.5651546754793997</v>
      </c>
      <c r="AT63" s="136">
        <f t="shared" ref="AT63:AT64" si="194">AP63*$BF$3*$BH$6</f>
        <v>6.0114180971624984</v>
      </c>
      <c r="AU63" s="111"/>
      <c r="AV63" s="111"/>
      <c r="AW63" s="111"/>
      <c r="AX63" s="111"/>
      <c r="AY63" s="111"/>
    </row>
    <row r="64" spans="1:51" x14ac:dyDescent="0.25">
      <c r="F64" s="86" t="s">
        <v>456</v>
      </c>
      <c r="H64">
        <v>82.495999999999995</v>
      </c>
      <c r="I64" s="90">
        <f t="shared" si="94"/>
        <v>41.247999999999998</v>
      </c>
      <c r="J64" s="105">
        <v>0</v>
      </c>
      <c r="K64" s="105">
        <v>0</v>
      </c>
      <c r="L64" s="86">
        <f t="shared" si="162"/>
        <v>41.247999999999998</v>
      </c>
      <c r="M64" s="97">
        <f t="shared" si="163"/>
        <v>92.465645945885356</v>
      </c>
      <c r="N64" s="97">
        <f t="shared" si="164"/>
        <v>47.008703145105251</v>
      </c>
      <c r="O64" s="97">
        <f t="shared" si="165"/>
        <v>20.970112386</v>
      </c>
      <c r="P64" s="97">
        <f t="shared" si="166"/>
        <v>0.50839101013382471</v>
      </c>
      <c r="Q64" s="97">
        <f t="shared" si="167"/>
        <v>20.970112386</v>
      </c>
      <c r="R64" s="97">
        <f t="shared" si="168"/>
        <v>0.50839101013382471</v>
      </c>
      <c r="S64" s="97">
        <f t="shared" si="169"/>
        <v>19.249066666666664</v>
      </c>
      <c r="T64" s="97">
        <f t="shared" si="170"/>
        <v>0</v>
      </c>
      <c r="U64" s="97">
        <f t="shared" si="171"/>
        <v>0</v>
      </c>
      <c r="V64" s="97">
        <f t="shared" si="172"/>
        <v>1.0894093074296245</v>
      </c>
      <c r="W64" s="84">
        <f t="shared" si="173"/>
        <v>20.970112386</v>
      </c>
      <c r="X64" s="84">
        <f t="shared" si="174"/>
        <v>0</v>
      </c>
      <c r="Y64" s="84">
        <f t="shared" si="175"/>
        <v>0</v>
      </c>
      <c r="Z64" s="84">
        <f t="shared" si="176"/>
        <v>20.970112386</v>
      </c>
      <c r="AA64" s="84">
        <f t="shared" si="177"/>
        <v>4.1940224771999999</v>
      </c>
      <c r="AB64" s="84">
        <f t="shared" si="178"/>
        <v>6.2910337158000003</v>
      </c>
      <c r="AC64" s="84">
        <f>SUM(FineWood!P36:R36)+SUM(AK64:AM64)</f>
        <v>10.485056193</v>
      </c>
      <c r="AD64" s="84">
        <f t="shared" si="179"/>
        <v>20.970112386</v>
      </c>
      <c r="AE64" s="97">
        <f t="shared" si="180"/>
        <v>4.1940224771999999</v>
      </c>
      <c r="AF64" s="97">
        <f t="shared" si="181"/>
        <v>0</v>
      </c>
      <c r="AG64" s="97">
        <f t="shared" si="182"/>
        <v>0</v>
      </c>
      <c r="AH64" s="97">
        <f t="shared" si="183"/>
        <v>6.2910337158000003</v>
      </c>
      <c r="AI64" s="97">
        <f t="shared" si="184"/>
        <v>0</v>
      </c>
      <c r="AJ64" s="97">
        <f t="shared" si="185"/>
        <v>0</v>
      </c>
      <c r="AK64" s="97">
        <f t="shared" si="186"/>
        <v>10.485056193</v>
      </c>
      <c r="AL64" s="97">
        <f t="shared" si="187"/>
        <v>0</v>
      </c>
      <c r="AM64" s="97">
        <f t="shared" si="188"/>
        <v>0</v>
      </c>
      <c r="AN64" s="97">
        <f t="shared" si="189"/>
        <v>9.4017401871392394</v>
      </c>
      <c r="AO64" s="97">
        <f t="shared" si="190"/>
        <v>14.102610280708859</v>
      </c>
      <c r="AP64" s="97">
        <f t="shared" si="191"/>
        <v>23.504350467848099</v>
      </c>
      <c r="AQ64" s="97"/>
      <c r="AR64" s="136">
        <f t="shared" si="192"/>
        <v>301.80661559794362</v>
      </c>
      <c r="AS64" s="136">
        <f t="shared" si="193"/>
        <v>452.70992339691549</v>
      </c>
      <c r="AT64" s="136">
        <f t="shared" si="194"/>
        <v>1738.7601806445775</v>
      </c>
      <c r="AU64" s="111"/>
      <c r="AV64" s="111"/>
      <c r="AW64" s="111"/>
      <c r="AX64" s="111"/>
      <c r="AY64" s="111"/>
    </row>
    <row r="65" spans="6:51" x14ac:dyDescent="0.25">
      <c r="F65" s="86" t="s">
        <v>355</v>
      </c>
      <c r="H65" s="86">
        <v>7.5</v>
      </c>
      <c r="I65" s="90">
        <f t="shared" si="94"/>
        <v>3.75</v>
      </c>
      <c r="J65" s="105">
        <v>0</v>
      </c>
      <c r="K65" s="105">
        <v>0</v>
      </c>
      <c r="L65" s="86">
        <f t="shared" si="95"/>
        <v>3.75</v>
      </c>
      <c r="M65" s="97">
        <f t="shared" si="96"/>
        <v>8.4063753950996443</v>
      </c>
      <c r="N65" s="97">
        <f t="shared" si="97"/>
        <v>5.5422649824026546</v>
      </c>
      <c r="O65" s="97">
        <f t="shared" si="98"/>
        <v>2.4723489860000001</v>
      </c>
      <c r="P65" s="97">
        <f t="shared" si="99"/>
        <v>0.65929306293333334</v>
      </c>
      <c r="Q65" s="97">
        <f t="shared" si="100"/>
        <v>2.4723489860000001</v>
      </c>
      <c r="R65" s="97">
        <f t="shared" si="101"/>
        <v>0.65929306293333334</v>
      </c>
      <c r="S65" s="97">
        <f t="shared" si="102"/>
        <v>1.7499999999999998</v>
      </c>
      <c r="T65" s="97">
        <f t="shared" si="103"/>
        <v>0</v>
      </c>
      <c r="U65" s="97">
        <f t="shared" si="104"/>
        <v>0</v>
      </c>
      <c r="V65" s="97">
        <f t="shared" si="105"/>
        <v>1.4127708491428574</v>
      </c>
      <c r="W65" s="84">
        <f t="shared" si="121"/>
        <v>2.4723489860000001</v>
      </c>
      <c r="X65" s="84">
        <f t="shared" si="106"/>
        <v>0</v>
      </c>
      <c r="Y65" s="84">
        <f t="shared" si="107"/>
        <v>0</v>
      </c>
      <c r="Z65" s="84">
        <f t="shared" si="108"/>
        <v>2.4723489860000001</v>
      </c>
      <c r="AA65" s="84">
        <f t="shared" si="109"/>
        <v>0.49446979720000006</v>
      </c>
      <c r="AB65" s="84">
        <f t="shared" si="110"/>
        <v>0.74170469579999998</v>
      </c>
      <c r="AC65" s="84">
        <f>SUM(FineWood!P35:R35)+SUM(AK65:AM65)</f>
        <v>1.236174493</v>
      </c>
      <c r="AD65" s="84">
        <f t="shared" si="111"/>
        <v>2.4723489860000001</v>
      </c>
      <c r="AE65" s="97">
        <f t="shared" si="112"/>
        <v>0.49446979720000006</v>
      </c>
      <c r="AF65" s="97">
        <f t="shared" si="113"/>
        <v>0</v>
      </c>
      <c r="AG65" s="97">
        <f t="shared" si="114"/>
        <v>0</v>
      </c>
      <c r="AH65" s="97">
        <f t="shared" si="115"/>
        <v>0.74170469579999998</v>
      </c>
      <c r="AI65" s="97">
        <f t="shared" si="116"/>
        <v>0</v>
      </c>
      <c r="AJ65" s="97">
        <f t="shared" si="117"/>
        <v>0</v>
      </c>
      <c r="AK65" s="97">
        <f t="shared" si="118"/>
        <v>1.236174493</v>
      </c>
      <c r="AL65" s="97">
        <f t="shared" si="119"/>
        <v>0</v>
      </c>
      <c r="AM65" s="97">
        <f t="shared" si="120"/>
        <v>0</v>
      </c>
      <c r="AN65" s="97">
        <f t="shared" si="122"/>
        <v>1.10845294438324</v>
      </c>
      <c r="AO65" s="97">
        <f t="shared" si="123"/>
        <v>1.6626794165748597</v>
      </c>
      <c r="AP65" s="97">
        <f t="shared" si="124"/>
        <v>2.7711323609581</v>
      </c>
      <c r="AQ65" s="97"/>
      <c r="AR65" s="136">
        <f t="shared" si="125"/>
        <v>35.582607584870374</v>
      </c>
      <c r="AS65" s="136">
        <f t="shared" si="126"/>
        <v>53.373911377305554</v>
      </c>
      <c r="AT65" s="136">
        <f t="shared" si="127"/>
        <v>204.9975646474725</v>
      </c>
      <c r="AU65" s="111"/>
      <c r="AV65" s="111"/>
      <c r="AW65" s="111"/>
      <c r="AX65" s="111">
        <f t="shared" si="128"/>
        <v>293.95408360964842</v>
      </c>
      <c r="AY65" s="111"/>
    </row>
    <row r="66" spans="6:51" x14ac:dyDescent="0.25">
      <c r="F66" s="86" t="s">
        <v>356</v>
      </c>
      <c r="H66" s="86">
        <v>1.52</v>
      </c>
      <c r="I66" s="90">
        <f t="shared" si="94"/>
        <v>0.76</v>
      </c>
      <c r="J66" s="105">
        <v>0</v>
      </c>
      <c r="K66" s="105">
        <v>0</v>
      </c>
      <c r="L66" s="86">
        <f t="shared" si="95"/>
        <v>0.76</v>
      </c>
      <c r="M66" s="97">
        <f t="shared" si="96"/>
        <v>1.7036920800735278</v>
      </c>
      <c r="N66" s="97">
        <f t="shared" si="97"/>
        <v>2.2358313031002712</v>
      </c>
      <c r="O66" s="97">
        <f t="shared" si="98"/>
        <v>0.99738198599999994</v>
      </c>
      <c r="P66" s="97">
        <f t="shared" si="99"/>
        <v>1.3123447184210526</v>
      </c>
      <c r="Q66" s="97">
        <f t="shared" si="100"/>
        <v>0.76</v>
      </c>
      <c r="R66" s="97">
        <f t="shared" si="101"/>
        <v>1</v>
      </c>
      <c r="S66" s="97">
        <f t="shared" si="102"/>
        <v>0.35466666666666663</v>
      </c>
      <c r="T66" s="97">
        <f t="shared" si="103"/>
        <v>0</v>
      </c>
      <c r="U66" s="97">
        <f t="shared" si="104"/>
        <v>0</v>
      </c>
      <c r="V66" s="97">
        <f t="shared" si="105"/>
        <v>2.1428571428571432</v>
      </c>
      <c r="W66" s="84">
        <f t="shared" si="121"/>
        <v>0.76</v>
      </c>
      <c r="X66" s="84">
        <f t="shared" si="106"/>
        <v>0</v>
      </c>
      <c r="Y66" s="84">
        <f t="shared" si="107"/>
        <v>0</v>
      </c>
      <c r="Z66" s="84">
        <f t="shared" si="108"/>
        <v>0.76</v>
      </c>
      <c r="AA66" s="84">
        <f t="shared" si="109"/>
        <v>0.15200000000000002</v>
      </c>
      <c r="AB66" s="84">
        <f t="shared" si="110"/>
        <v>0.22799999999999998</v>
      </c>
      <c r="AC66" s="84">
        <f>SUM(FineWood!P36:R36)+SUM(AK66:AM66)</f>
        <v>0.38</v>
      </c>
      <c r="AD66" s="84">
        <f t="shared" si="111"/>
        <v>0.76</v>
      </c>
      <c r="AE66" s="97">
        <f t="shared" si="112"/>
        <v>0.15200000000000002</v>
      </c>
      <c r="AF66" s="97">
        <f t="shared" si="113"/>
        <v>0</v>
      </c>
      <c r="AG66" s="97">
        <f t="shared" si="114"/>
        <v>0</v>
      </c>
      <c r="AH66" s="97">
        <f t="shared" si="115"/>
        <v>0.22799999999999998</v>
      </c>
      <c r="AI66" s="97">
        <f t="shared" si="116"/>
        <v>0</v>
      </c>
      <c r="AJ66" s="97">
        <f t="shared" si="117"/>
        <v>0</v>
      </c>
      <c r="AK66" s="97">
        <f t="shared" si="118"/>
        <v>0.38</v>
      </c>
      <c r="AL66" s="97">
        <f t="shared" si="119"/>
        <v>0</v>
      </c>
      <c r="AM66" s="97">
        <f t="shared" si="120"/>
        <v>0</v>
      </c>
      <c r="AN66" s="97">
        <f t="shared" si="122"/>
        <v>0.3407384</v>
      </c>
      <c r="AO66" s="97">
        <f t="shared" si="123"/>
        <v>0.51110759999999988</v>
      </c>
      <c r="AP66" s="97">
        <f t="shared" si="124"/>
        <v>0.85184599999999988</v>
      </c>
      <c r="AQ66" s="97"/>
      <c r="AR66" s="136">
        <f t="shared" si="125"/>
        <v>10.938092444729598</v>
      </c>
      <c r="AS66" s="136">
        <f t="shared" si="126"/>
        <v>16.407138667094394</v>
      </c>
      <c r="AT66" s="136">
        <f t="shared" si="127"/>
        <v>63.016244880599984</v>
      </c>
      <c r="AU66" s="111"/>
      <c r="AV66" s="111"/>
      <c r="AW66" s="111"/>
      <c r="AX66" s="111">
        <f t="shared" si="128"/>
        <v>90.361475992423976</v>
      </c>
      <c r="AY66" s="111"/>
    </row>
    <row r="67" spans="6:51" x14ac:dyDescent="0.25">
      <c r="F67" s="97" t="s">
        <v>358</v>
      </c>
      <c r="G67" s="97"/>
      <c r="H67" s="97">
        <v>1.89</v>
      </c>
      <c r="I67" s="90">
        <f t="shared" si="94"/>
        <v>0.94499999999999995</v>
      </c>
      <c r="J67" s="105">
        <v>0</v>
      </c>
      <c r="K67" s="105">
        <v>0</v>
      </c>
      <c r="L67" s="86">
        <f t="shared" si="95"/>
        <v>0.94499999999999995</v>
      </c>
      <c r="M67" s="97">
        <f t="shared" si="96"/>
        <v>2.1184065995651102</v>
      </c>
      <c r="N67" s="97">
        <f t="shared" si="97"/>
        <v>2.4404099755654691</v>
      </c>
      <c r="O67" s="97">
        <f t="shared" si="98"/>
        <v>1.0886424860000001</v>
      </c>
      <c r="P67" s="97">
        <f t="shared" si="99"/>
        <v>1.1520026306878308</v>
      </c>
      <c r="Q67" s="97">
        <f t="shared" si="100"/>
        <v>0.94499999999999995</v>
      </c>
      <c r="R67" s="97">
        <f t="shared" si="101"/>
        <v>1</v>
      </c>
      <c r="S67" s="97">
        <f t="shared" si="102"/>
        <v>0.44099999999999995</v>
      </c>
      <c r="T67" s="97">
        <f t="shared" si="103"/>
        <v>0</v>
      </c>
      <c r="U67" s="97">
        <f t="shared" si="104"/>
        <v>0</v>
      </c>
      <c r="V67" s="97">
        <f t="shared" si="105"/>
        <v>2.1428571428571428</v>
      </c>
      <c r="W67" s="84">
        <f t="shared" si="121"/>
        <v>0.94499999999999984</v>
      </c>
      <c r="X67" s="84">
        <f t="shared" si="106"/>
        <v>0</v>
      </c>
      <c r="Y67" s="84">
        <f t="shared" si="107"/>
        <v>0</v>
      </c>
      <c r="Z67" s="84">
        <f t="shared" si="108"/>
        <v>0.94499999999999984</v>
      </c>
      <c r="AA67" s="84">
        <f t="shared" si="109"/>
        <v>0.18899999999999997</v>
      </c>
      <c r="AB67" s="84">
        <f t="shared" si="110"/>
        <v>0.28349999999999992</v>
      </c>
      <c r="AC67" s="84">
        <f>SUM(FineWood!P37:R37)+SUM(AK67:AM67)</f>
        <v>0.47249999999999992</v>
      </c>
      <c r="AD67" s="84">
        <f t="shared" si="111"/>
        <v>0.94499999999999984</v>
      </c>
      <c r="AE67" s="97">
        <f t="shared" si="112"/>
        <v>0.18899999999999997</v>
      </c>
      <c r="AF67" s="97">
        <f t="shared" si="113"/>
        <v>0</v>
      </c>
      <c r="AG67" s="97">
        <f t="shared" si="114"/>
        <v>0</v>
      </c>
      <c r="AH67" s="97">
        <f t="shared" si="115"/>
        <v>0.28349999999999992</v>
      </c>
      <c r="AI67" s="97">
        <f t="shared" si="116"/>
        <v>0</v>
      </c>
      <c r="AJ67" s="97">
        <f t="shared" si="117"/>
        <v>0</v>
      </c>
      <c r="AK67" s="97">
        <f t="shared" si="118"/>
        <v>0.47249999999999992</v>
      </c>
      <c r="AL67" s="97">
        <f t="shared" si="119"/>
        <v>0</v>
      </c>
      <c r="AM67" s="97">
        <f t="shared" si="120"/>
        <v>0</v>
      </c>
      <c r="AN67" s="97">
        <f t="shared" si="122"/>
        <v>0.42368129999999993</v>
      </c>
      <c r="AO67" s="97">
        <f t="shared" si="123"/>
        <v>0.63552194999999978</v>
      </c>
      <c r="AP67" s="97">
        <f t="shared" si="124"/>
        <v>1.0592032499999997</v>
      </c>
      <c r="AQ67" s="97"/>
      <c r="AR67" s="136">
        <f t="shared" si="125"/>
        <v>13.600654421407196</v>
      </c>
      <c r="AS67" s="136">
        <f t="shared" si="126"/>
        <v>20.400981632110788</v>
      </c>
      <c r="AT67" s="136">
        <f t="shared" si="127"/>
        <v>78.355725542324976</v>
      </c>
      <c r="AU67" s="111"/>
      <c r="AV67" s="111"/>
      <c r="AW67" s="111"/>
      <c r="AX67" s="111">
        <f t="shared" si="128"/>
        <v>112.35736159584296</v>
      </c>
      <c r="AY67" s="111"/>
    </row>
    <row r="68" spans="6:51" x14ac:dyDescent="0.25">
      <c r="F68" s="97" t="s">
        <v>359</v>
      </c>
      <c r="G68" s="97"/>
      <c r="H68" s="97">
        <v>4.6900000000000004</v>
      </c>
      <c r="I68" s="90">
        <f t="shared" si="94"/>
        <v>2.3450000000000002</v>
      </c>
      <c r="J68" s="105">
        <v>0</v>
      </c>
      <c r="K68" s="105">
        <v>0</v>
      </c>
      <c r="L68" s="105">
        <f t="shared" si="95"/>
        <v>2.3450000000000002</v>
      </c>
      <c r="M68" s="94">
        <f t="shared" si="96"/>
        <v>5.2567867470689773</v>
      </c>
      <c r="N68" s="94">
        <f t="shared" si="97"/>
        <v>3.9885729023291265</v>
      </c>
      <c r="O68" s="94">
        <f t="shared" si="98"/>
        <v>1.7792624859999999</v>
      </c>
      <c r="P68" s="94">
        <f t="shared" si="99"/>
        <v>0.75874732878464812</v>
      </c>
      <c r="Q68" s="94">
        <f t="shared" si="100"/>
        <v>1.7792624859999999</v>
      </c>
      <c r="R68" s="94">
        <f t="shared" si="101"/>
        <v>0.75874732878464812</v>
      </c>
      <c r="S68" s="94">
        <f t="shared" si="102"/>
        <v>1.0943333333333334</v>
      </c>
      <c r="T68" s="94">
        <f t="shared" si="103"/>
        <v>0</v>
      </c>
      <c r="U68" s="94">
        <f t="shared" si="104"/>
        <v>0</v>
      </c>
      <c r="V68" s="94">
        <f t="shared" si="105"/>
        <v>1.6258871331099602</v>
      </c>
      <c r="W68" s="93">
        <f t="shared" si="121"/>
        <v>1.7792624859999999</v>
      </c>
      <c r="X68" s="93">
        <f t="shared" si="106"/>
        <v>0</v>
      </c>
      <c r="Y68" s="93">
        <f t="shared" si="107"/>
        <v>0</v>
      </c>
      <c r="Z68" s="93">
        <f t="shared" si="108"/>
        <v>1.7792624859999999</v>
      </c>
      <c r="AA68" s="93">
        <f t="shared" si="109"/>
        <v>0.35585249720000001</v>
      </c>
      <c r="AB68" s="93">
        <f t="shared" si="110"/>
        <v>0.53377874579999995</v>
      </c>
      <c r="AC68" s="93">
        <f>SUM(FineWood!P38:R38)+SUM(AK68:AM68)</f>
        <v>0.88963124299999996</v>
      </c>
      <c r="AD68" s="93">
        <f t="shared" si="111"/>
        <v>1.7792624859999999</v>
      </c>
      <c r="AE68" s="94">
        <f t="shared" si="112"/>
        <v>0.35585249720000001</v>
      </c>
      <c r="AF68" s="94">
        <f t="shared" si="113"/>
        <v>0</v>
      </c>
      <c r="AG68" s="94">
        <f t="shared" si="114"/>
        <v>0</v>
      </c>
      <c r="AH68" s="94">
        <f t="shared" si="115"/>
        <v>0.53377874579999995</v>
      </c>
      <c r="AI68" s="94">
        <f t="shared" si="116"/>
        <v>0</v>
      </c>
      <c r="AJ68" s="94">
        <f t="shared" si="117"/>
        <v>0</v>
      </c>
      <c r="AK68" s="94">
        <f t="shared" si="118"/>
        <v>0.88963124299999996</v>
      </c>
      <c r="AL68" s="94">
        <f t="shared" si="119"/>
        <v>0</v>
      </c>
      <c r="AM68" s="94">
        <f t="shared" si="120"/>
        <v>0</v>
      </c>
      <c r="AN68" s="97">
        <f t="shared" si="122"/>
        <v>0.79771454297323996</v>
      </c>
      <c r="AO68" s="97">
        <f t="shared" si="123"/>
        <v>1.1965718144598598</v>
      </c>
      <c r="AP68" s="97">
        <f t="shared" si="124"/>
        <v>1.9942863574330998</v>
      </c>
      <c r="AQ68" s="97"/>
      <c r="AR68" s="136">
        <f t="shared" si="125"/>
        <v>25.607549414878161</v>
      </c>
      <c r="AS68" s="136">
        <f t="shared" si="126"/>
        <v>38.411324122317239</v>
      </c>
      <c r="AT68" s="136">
        <f t="shared" si="127"/>
        <v>147.52952700610672</v>
      </c>
      <c r="AU68" s="111"/>
      <c r="AV68" s="111"/>
      <c r="AW68" s="111"/>
      <c r="AX68" s="111">
        <f t="shared" si="128"/>
        <v>211.54840054330214</v>
      </c>
      <c r="AY68" s="111"/>
    </row>
    <row r="69" spans="6:51" x14ac:dyDescent="0.25">
      <c r="F69" s="96" t="s">
        <v>360</v>
      </c>
      <c r="G69" s="96"/>
      <c r="H69" s="96">
        <v>11.66</v>
      </c>
      <c r="I69" s="90">
        <f t="shared" si="94"/>
        <v>5.83</v>
      </c>
      <c r="J69" s="105">
        <v>0</v>
      </c>
      <c r="K69" s="105">
        <v>0</v>
      </c>
      <c r="L69" s="86">
        <f t="shared" si="95"/>
        <v>5.83</v>
      </c>
      <c r="M69" s="97">
        <f t="shared" si="96"/>
        <v>13.069111614248246</v>
      </c>
      <c r="N69" s="97">
        <f t="shared" si="97"/>
        <v>7.8423927593086606</v>
      </c>
      <c r="O69" s="97">
        <f t="shared" si="98"/>
        <v>3.4984129860000004</v>
      </c>
      <c r="P69" s="97">
        <f t="shared" si="99"/>
        <v>0.60007083807890227</v>
      </c>
      <c r="Q69" s="97">
        <f t="shared" si="100"/>
        <v>3.4984129860000004</v>
      </c>
      <c r="R69" s="97">
        <f t="shared" si="101"/>
        <v>0.60007083807890227</v>
      </c>
      <c r="S69" s="97">
        <f t="shared" si="102"/>
        <v>2.7206666666666663</v>
      </c>
      <c r="T69" s="97">
        <f t="shared" si="103"/>
        <v>0</v>
      </c>
      <c r="U69" s="97">
        <f t="shared" si="104"/>
        <v>0</v>
      </c>
      <c r="V69" s="97">
        <f t="shared" si="105"/>
        <v>1.2858660815976479</v>
      </c>
      <c r="W69" s="84">
        <f t="shared" si="121"/>
        <v>3.4984129860000004</v>
      </c>
      <c r="X69" s="84">
        <f t="shared" si="106"/>
        <v>0</v>
      </c>
      <c r="Y69" s="84">
        <f t="shared" si="107"/>
        <v>0</v>
      </c>
      <c r="Z69" s="84">
        <f t="shared" si="108"/>
        <v>3.4984129860000004</v>
      </c>
      <c r="AA69" s="84">
        <f t="shared" si="109"/>
        <v>0.69968259720000014</v>
      </c>
      <c r="AB69" s="84">
        <f t="shared" si="110"/>
        <v>1.0495238958000002</v>
      </c>
      <c r="AC69" s="84">
        <f>SUM(FineWood!P39:R39)+SUM(AK69:AM69)</f>
        <v>1.7492064930000002</v>
      </c>
      <c r="AD69" s="84">
        <f t="shared" si="111"/>
        <v>3.4984129860000008</v>
      </c>
      <c r="AE69" s="97">
        <f t="shared" si="112"/>
        <v>0.69968259720000014</v>
      </c>
      <c r="AF69" s="97">
        <f t="shared" si="113"/>
        <v>0</v>
      </c>
      <c r="AG69" s="97">
        <f t="shared" si="114"/>
        <v>0</v>
      </c>
      <c r="AH69" s="97">
        <f t="shared" si="115"/>
        <v>1.0495238958000002</v>
      </c>
      <c r="AI69" s="97">
        <f t="shared" si="116"/>
        <v>0</v>
      </c>
      <c r="AJ69" s="97">
        <f t="shared" si="117"/>
        <v>0</v>
      </c>
      <c r="AK69" s="97">
        <f t="shared" si="118"/>
        <v>1.7492064930000002</v>
      </c>
      <c r="AL69" s="97">
        <f t="shared" si="119"/>
        <v>0</v>
      </c>
      <c r="AM69" s="97">
        <f t="shared" si="120"/>
        <v>0</v>
      </c>
      <c r="AN69" s="97">
        <f t="shared" si="122"/>
        <v>1.5684784781432402</v>
      </c>
      <c r="AO69" s="97">
        <f t="shared" si="123"/>
        <v>2.3527177172148601</v>
      </c>
      <c r="AP69" s="97">
        <f t="shared" si="124"/>
        <v>3.9211961953581</v>
      </c>
      <c r="AQ69" s="97"/>
      <c r="AR69" s="136">
        <f t="shared" si="125"/>
        <v>50.349953487777007</v>
      </c>
      <c r="AS69" s="136">
        <f t="shared" si="126"/>
        <v>75.524930231665508</v>
      </c>
      <c r="AT69" s="136">
        <f t="shared" si="127"/>
        <v>290.07480186743032</v>
      </c>
      <c r="AU69" s="111"/>
      <c r="AV69" s="111"/>
      <c r="AW69" s="111"/>
      <c r="AX69" s="111">
        <f t="shared" si="128"/>
        <v>415.94968558687287</v>
      </c>
      <c r="AY69" s="111"/>
    </row>
    <row r="70" spans="6:51" x14ac:dyDescent="0.25">
      <c r="F70" s="96" t="s">
        <v>457</v>
      </c>
      <c r="G70" s="96"/>
      <c r="H70">
        <v>0.109</v>
      </c>
      <c r="I70" s="90">
        <f t="shared" si="94"/>
        <v>5.45E-2</v>
      </c>
      <c r="J70" s="105">
        <v>0</v>
      </c>
      <c r="K70" s="105">
        <v>0</v>
      </c>
      <c r="L70" s="105">
        <f t="shared" ref="L70:L71" si="195">SUM(I70:K70)</f>
        <v>5.45E-2</v>
      </c>
      <c r="M70" s="94">
        <f t="shared" ref="M70:M71" si="196">L70/$P$2</f>
        <v>0.12217265574211482</v>
      </c>
      <c r="N70" s="94">
        <f t="shared" ref="N70:N71" si="197">$C$5+($D$5*M70)+($E$5*$C$9)</f>
        <v>1.4556677710775854</v>
      </c>
      <c r="O70" s="94">
        <f t="shared" ref="O70:O71" si="198">N70*$P$2</f>
        <v>0.64935883599999999</v>
      </c>
      <c r="P70" s="94">
        <f t="shared" ref="P70:P71" si="199">IF(M70=0,0,O70/L70)</f>
        <v>11.914841027522936</v>
      </c>
      <c r="Q70" s="94">
        <f t="shared" ref="Q70:Q71" si="200">IF(P70&lt;=0,0,IF(O70&gt;L70,L70,O70))</f>
        <v>5.45E-2</v>
      </c>
      <c r="R70" s="94">
        <f t="shared" ref="R70:R71" si="201">IF(L70=0,0,Q70/L70)</f>
        <v>1</v>
      </c>
      <c r="S70" s="94">
        <f t="shared" ref="S70:S71" si="202">I70*$E$17</f>
        <v>2.5433333333333332E-2</v>
      </c>
      <c r="T70" s="94">
        <f t="shared" ref="T70:T71" si="203">J70*$E$18</f>
        <v>0</v>
      </c>
      <c r="U70" s="94">
        <f t="shared" ref="U70:U71" si="204">K70*$E$19</f>
        <v>0</v>
      </c>
      <c r="V70" s="94">
        <f t="shared" ref="V70:V71" si="205">Q70/SUM(S70:U70)</f>
        <v>2.1428571428571428</v>
      </c>
      <c r="W70" s="84">
        <f t="shared" ref="W70:W71" si="206">V70*S70</f>
        <v>5.4499999999999993E-2</v>
      </c>
      <c r="X70" s="84">
        <f t="shared" ref="X70:X71" si="207">T70*V70</f>
        <v>0</v>
      </c>
      <c r="Y70" s="84">
        <f t="shared" ref="Y70:Y71" si="208">U70*V70</f>
        <v>0</v>
      </c>
      <c r="Z70" s="84">
        <f t="shared" ref="Z70:Z71" si="209">SUM(W70:Y70)</f>
        <v>5.4499999999999993E-2</v>
      </c>
      <c r="AA70" s="84">
        <f t="shared" ref="AA70:AA71" si="210">SUM(AE70:AG70)</f>
        <v>1.09E-2</v>
      </c>
      <c r="AB70" s="84">
        <f t="shared" ref="AB70:AB71" si="211">SUM(AH70:AJ70)</f>
        <v>1.6349999999999996E-2</v>
      </c>
      <c r="AC70" s="84">
        <f>SUM(FineWood!P40:R40)+SUM(AK70:AM70)</f>
        <v>2.7249999999999996E-2</v>
      </c>
      <c r="AD70" s="84">
        <f t="shared" ref="AD70:AD71" si="212">SUM(AA70:AC70)</f>
        <v>5.4499999999999993E-2</v>
      </c>
      <c r="AE70" s="97">
        <f t="shared" ref="AE70:AE71" si="213">$B$48*W70</f>
        <v>1.09E-2</v>
      </c>
      <c r="AF70" s="97">
        <f t="shared" ref="AF70:AF71" si="214">$B$49*X70</f>
        <v>0</v>
      </c>
      <c r="AG70" s="97">
        <f t="shared" ref="AG70:AG71" si="215">$B$50*Y70</f>
        <v>0</v>
      </c>
      <c r="AH70" s="97">
        <f t="shared" ref="AH70:AH71" si="216">$C$48*W70</f>
        <v>1.6349999999999996E-2</v>
      </c>
      <c r="AI70" s="97">
        <f t="shared" ref="AI70:AI71" si="217">$C$49*X70</f>
        <v>0</v>
      </c>
      <c r="AJ70" s="97">
        <f t="shared" ref="AJ70:AJ71" si="218">$C$50*Y70</f>
        <v>0</v>
      </c>
      <c r="AK70" s="97">
        <f t="shared" ref="AK70:AK71" si="219">$D$48*W70</f>
        <v>2.7249999999999996E-2</v>
      </c>
      <c r="AL70" s="97">
        <f t="shared" ref="AL70:AL71" si="220">$D$49*X70</f>
        <v>0</v>
      </c>
      <c r="AM70" s="97">
        <f t="shared" ref="AM70:AM71" si="221">$D$50*Y70</f>
        <v>0</v>
      </c>
      <c r="AN70" s="97">
        <f t="shared" ref="AN70:AN71" si="222">SUM(AE70:AG70)*$AN$1</f>
        <v>2.4434529999999999E-2</v>
      </c>
      <c r="AO70" s="97">
        <f t="shared" ref="AO70:AO71" si="223">SUM(AH70:AJ70)*$AN$1</f>
        <v>3.6651794999999987E-2</v>
      </c>
      <c r="AP70" s="97">
        <f t="shared" ref="AP70:AP71" si="224">SUM(AK70:AM70)*$AN$1</f>
        <v>6.108632499999999E-2</v>
      </c>
      <c r="AQ70" s="97"/>
      <c r="AR70" s="136">
        <f t="shared" ref="AR70:AR71" si="225">AN70*$BD$3*$BH$6</f>
        <v>0.78437636610231987</v>
      </c>
      <c r="AS70" s="136">
        <f t="shared" ref="AS70:AS71" si="226">AO70*$BD$3*$BH$6</f>
        <v>1.1765645491534795</v>
      </c>
      <c r="AT70" s="136">
        <f t="shared" ref="AT70:AT71" si="227">AP70*$BF$3*$BH$6</f>
        <v>4.5189280868324992</v>
      </c>
      <c r="AU70" s="111"/>
      <c r="AV70" s="111"/>
      <c r="AW70" s="111"/>
      <c r="AX70" s="111"/>
      <c r="AY70" s="111"/>
    </row>
    <row r="71" spans="6:51" x14ac:dyDescent="0.25">
      <c r="F71" s="96" t="s">
        <v>458</v>
      </c>
      <c r="G71" s="96"/>
      <c r="H71">
        <v>167.75899999999999</v>
      </c>
      <c r="I71" s="90">
        <f t="shared" si="94"/>
        <v>83.879499999999993</v>
      </c>
      <c r="J71" s="105">
        <v>0</v>
      </c>
      <c r="K71" s="105">
        <v>0</v>
      </c>
      <c r="L71" s="86">
        <f t="shared" si="195"/>
        <v>83.879499999999993</v>
      </c>
      <c r="M71" s="97">
        <f t="shared" si="196"/>
        <v>188.03268398753613</v>
      </c>
      <c r="N71" s="97">
        <f t="shared" si="197"/>
        <v>94.151923011051565</v>
      </c>
      <c r="O71" s="97">
        <f t="shared" si="198"/>
        <v>42.000231335999992</v>
      </c>
      <c r="P71" s="97">
        <f t="shared" si="199"/>
        <v>0.50072105026853997</v>
      </c>
      <c r="Q71" s="97">
        <f t="shared" si="200"/>
        <v>42.000231335999992</v>
      </c>
      <c r="R71" s="97">
        <f t="shared" si="201"/>
        <v>0.50072105026853997</v>
      </c>
      <c r="S71" s="97">
        <f t="shared" si="202"/>
        <v>39.143766666666657</v>
      </c>
      <c r="T71" s="97">
        <f t="shared" si="203"/>
        <v>0</v>
      </c>
      <c r="U71" s="97">
        <f t="shared" si="204"/>
        <v>0</v>
      </c>
      <c r="V71" s="97">
        <f t="shared" si="205"/>
        <v>1.0729736791468714</v>
      </c>
      <c r="W71" s="84">
        <f t="shared" si="206"/>
        <v>42.000231335999992</v>
      </c>
      <c r="X71" s="84">
        <f t="shared" si="207"/>
        <v>0</v>
      </c>
      <c r="Y71" s="84">
        <f t="shared" si="208"/>
        <v>0</v>
      </c>
      <c r="Z71" s="84">
        <f t="shared" si="209"/>
        <v>42.000231335999992</v>
      </c>
      <c r="AA71" s="84">
        <f t="shared" si="210"/>
        <v>8.4000462671999987</v>
      </c>
      <c r="AB71" s="84">
        <f t="shared" si="211"/>
        <v>12.600069400799997</v>
      </c>
      <c r="AC71" s="84">
        <f>SUM(FineWood!P41:R41)+SUM(AK71:AM71)</f>
        <v>21.000115667999996</v>
      </c>
      <c r="AD71" s="84">
        <f t="shared" si="212"/>
        <v>42.000231335999992</v>
      </c>
      <c r="AE71" s="97">
        <f t="shared" si="213"/>
        <v>8.4000462671999987</v>
      </c>
      <c r="AF71" s="97">
        <f t="shared" si="214"/>
        <v>0</v>
      </c>
      <c r="AG71" s="97">
        <f t="shared" si="215"/>
        <v>0</v>
      </c>
      <c r="AH71" s="97">
        <f t="shared" si="216"/>
        <v>12.600069400799997</v>
      </c>
      <c r="AI71" s="97">
        <f t="shared" si="217"/>
        <v>0</v>
      </c>
      <c r="AJ71" s="97">
        <f t="shared" si="218"/>
        <v>0</v>
      </c>
      <c r="AK71" s="97">
        <f t="shared" si="219"/>
        <v>21.000115667999996</v>
      </c>
      <c r="AL71" s="97">
        <f t="shared" si="220"/>
        <v>0</v>
      </c>
      <c r="AM71" s="97">
        <f t="shared" si="221"/>
        <v>0</v>
      </c>
      <c r="AN71" s="97">
        <f t="shared" si="222"/>
        <v>18.830383717182237</v>
      </c>
      <c r="AO71" s="97">
        <f t="shared" si="223"/>
        <v>28.245575575773351</v>
      </c>
      <c r="AP71" s="97">
        <f t="shared" si="224"/>
        <v>47.075959292955588</v>
      </c>
      <c r="AQ71" s="97"/>
      <c r="AR71" s="136">
        <f t="shared" si="225"/>
        <v>604.47685928052226</v>
      </c>
      <c r="AS71" s="136">
        <f t="shared" si="226"/>
        <v>906.71528892078322</v>
      </c>
      <c r="AT71" s="136">
        <f t="shared" si="227"/>
        <v>3482.4958722516112</v>
      </c>
      <c r="AU71" s="111"/>
      <c r="AV71" s="111"/>
      <c r="AW71" s="111"/>
      <c r="AX71" s="111"/>
      <c r="AY71" s="111"/>
    </row>
    <row r="72" spans="6:51" x14ac:dyDescent="0.25">
      <c r="F72" s="96" t="s">
        <v>361</v>
      </c>
      <c r="G72" s="96"/>
      <c r="H72" s="96">
        <v>4</v>
      </c>
      <c r="I72" s="90">
        <f t="shared" si="94"/>
        <v>2</v>
      </c>
      <c r="J72" s="105">
        <v>0</v>
      </c>
      <c r="K72" s="105">
        <v>0</v>
      </c>
      <c r="L72" s="86">
        <f t="shared" si="95"/>
        <v>2</v>
      </c>
      <c r="M72" s="97">
        <f t="shared" si="96"/>
        <v>4.4834002107198101</v>
      </c>
      <c r="N72" s="97">
        <f t="shared" si="97"/>
        <v>3.6070613239480824</v>
      </c>
      <c r="O72" s="97">
        <f t="shared" si="98"/>
        <v>1.6090739860000001</v>
      </c>
      <c r="P72" s="97">
        <f t="shared" si="99"/>
        <v>0.80453699300000003</v>
      </c>
      <c r="Q72" s="97">
        <f t="shared" si="100"/>
        <v>1.6090739860000001</v>
      </c>
      <c r="R72" s="97">
        <f t="shared" si="101"/>
        <v>0.80453699300000003</v>
      </c>
      <c r="S72" s="97">
        <f t="shared" si="102"/>
        <v>0.93333333333333324</v>
      </c>
      <c r="T72" s="97">
        <f t="shared" si="103"/>
        <v>0</v>
      </c>
      <c r="U72" s="97">
        <f t="shared" si="104"/>
        <v>0</v>
      </c>
      <c r="V72" s="97">
        <f t="shared" si="105"/>
        <v>1.7240078421428573</v>
      </c>
      <c r="W72" s="84">
        <f t="shared" si="121"/>
        <v>1.6090739860000001</v>
      </c>
      <c r="X72" s="84">
        <f t="shared" si="106"/>
        <v>0</v>
      </c>
      <c r="Y72" s="84">
        <f t="shared" si="107"/>
        <v>0</v>
      </c>
      <c r="Z72" s="84">
        <f t="shared" si="108"/>
        <v>1.6090739860000001</v>
      </c>
      <c r="AA72" s="84">
        <f t="shared" si="109"/>
        <v>0.32181479720000006</v>
      </c>
      <c r="AB72" s="84">
        <f t="shared" si="110"/>
        <v>0.48272219579999998</v>
      </c>
      <c r="AC72" s="84">
        <f>SUM(FineWood!P40:R40)+SUM(AK72:AM72)</f>
        <v>0.80453699300000003</v>
      </c>
      <c r="AD72" s="84">
        <f t="shared" si="111"/>
        <v>1.6090739860000001</v>
      </c>
      <c r="AE72" s="97">
        <f t="shared" si="112"/>
        <v>0.32181479720000006</v>
      </c>
      <c r="AF72" s="97">
        <f t="shared" si="113"/>
        <v>0</v>
      </c>
      <c r="AG72" s="97">
        <f t="shared" si="114"/>
        <v>0</v>
      </c>
      <c r="AH72" s="97">
        <f t="shared" si="115"/>
        <v>0.48272219579999998</v>
      </c>
      <c r="AI72" s="97">
        <f t="shared" si="116"/>
        <v>0</v>
      </c>
      <c r="AJ72" s="97">
        <f t="shared" si="117"/>
        <v>0</v>
      </c>
      <c r="AK72" s="97">
        <f t="shared" si="118"/>
        <v>0.80453699300000003</v>
      </c>
      <c r="AL72" s="97">
        <f t="shared" si="119"/>
        <v>0</v>
      </c>
      <c r="AM72" s="97">
        <f t="shared" si="120"/>
        <v>0</v>
      </c>
      <c r="AN72" s="97">
        <f t="shared" si="122"/>
        <v>0.72141223088324002</v>
      </c>
      <c r="AO72" s="97">
        <f t="shared" si="123"/>
        <v>1.0821183463248598</v>
      </c>
      <c r="AP72" s="97">
        <f t="shared" si="124"/>
        <v>1.8035305772080998</v>
      </c>
      <c r="AQ72" s="97"/>
      <c r="AR72" s="136">
        <f t="shared" si="125"/>
        <v>23.158157906944133</v>
      </c>
      <c r="AS72" s="136">
        <f t="shared" si="126"/>
        <v>34.737236860416196</v>
      </c>
      <c r="AT72" s="136">
        <f t="shared" si="127"/>
        <v>133.41815833260409</v>
      </c>
      <c r="AU72" s="111"/>
      <c r="AV72" s="111"/>
      <c r="AW72" s="111"/>
      <c r="AX72" s="111">
        <f t="shared" si="128"/>
        <v>191.31355309996442</v>
      </c>
      <c r="AY72" s="111"/>
    </row>
    <row r="73" spans="6:51" x14ac:dyDescent="0.25">
      <c r="F73" s="96" t="s">
        <v>362</v>
      </c>
      <c r="G73" s="96"/>
      <c r="H73" s="96">
        <v>2.23</v>
      </c>
      <c r="I73" s="90">
        <f t="shared" si="94"/>
        <v>1.115</v>
      </c>
      <c r="J73" s="105">
        <v>0</v>
      </c>
      <c r="K73" s="105">
        <v>0</v>
      </c>
      <c r="L73" s="86">
        <f t="shared" si="95"/>
        <v>1.115</v>
      </c>
      <c r="M73" s="97">
        <f t="shared" si="96"/>
        <v>2.4994956174762941</v>
      </c>
      <c r="N73" s="97">
        <f t="shared" si="97"/>
        <v>2.6284011881010558</v>
      </c>
      <c r="O73" s="97">
        <f t="shared" si="98"/>
        <v>1.1725034859999999</v>
      </c>
      <c r="P73" s="97">
        <f t="shared" si="99"/>
        <v>1.0515726331838564</v>
      </c>
      <c r="Q73" s="97">
        <f t="shared" si="100"/>
        <v>1.115</v>
      </c>
      <c r="R73" s="97">
        <f t="shared" si="101"/>
        <v>1</v>
      </c>
      <c r="S73" s="97">
        <f t="shared" si="102"/>
        <v>0.52033333333333331</v>
      </c>
      <c r="T73" s="97">
        <f t="shared" si="103"/>
        <v>0</v>
      </c>
      <c r="U73" s="97">
        <f t="shared" si="104"/>
        <v>0</v>
      </c>
      <c r="V73" s="97">
        <f t="shared" si="105"/>
        <v>2.1428571428571428</v>
      </c>
      <c r="W73" s="84">
        <f t="shared" si="121"/>
        <v>1.115</v>
      </c>
      <c r="X73" s="84">
        <f t="shared" si="106"/>
        <v>0</v>
      </c>
      <c r="Y73" s="84">
        <f t="shared" si="107"/>
        <v>0</v>
      </c>
      <c r="Z73" s="84">
        <f t="shared" si="108"/>
        <v>1.115</v>
      </c>
      <c r="AA73" s="84">
        <f t="shared" si="109"/>
        <v>0.223</v>
      </c>
      <c r="AB73" s="84">
        <f t="shared" si="110"/>
        <v>0.33449999999999996</v>
      </c>
      <c r="AC73" s="84">
        <f>SUM(FineWood!P41:R41)+SUM(AK73:AM73)</f>
        <v>0.5575</v>
      </c>
      <c r="AD73" s="84">
        <f t="shared" si="111"/>
        <v>1.115</v>
      </c>
      <c r="AE73" s="97">
        <f t="shared" si="112"/>
        <v>0.223</v>
      </c>
      <c r="AF73" s="97">
        <f t="shared" si="113"/>
        <v>0</v>
      </c>
      <c r="AG73" s="97">
        <f t="shared" si="114"/>
        <v>0</v>
      </c>
      <c r="AH73" s="97">
        <f t="shared" si="115"/>
        <v>0.33449999999999996</v>
      </c>
      <c r="AI73" s="97">
        <f t="shared" si="116"/>
        <v>0</v>
      </c>
      <c r="AJ73" s="97">
        <f t="shared" si="117"/>
        <v>0</v>
      </c>
      <c r="AK73" s="97">
        <f t="shared" si="118"/>
        <v>0.5575</v>
      </c>
      <c r="AL73" s="97">
        <f t="shared" si="119"/>
        <v>0</v>
      </c>
      <c r="AM73" s="97">
        <f t="shared" si="120"/>
        <v>0</v>
      </c>
      <c r="AN73" s="97">
        <f t="shared" si="122"/>
        <v>0.49989909999999999</v>
      </c>
      <c r="AO73" s="97">
        <f t="shared" si="123"/>
        <v>0.74984864999999989</v>
      </c>
      <c r="AP73" s="97">
        <f t="shared" si="124"/>
        <v>1.2497477499999998</v>
      </c>
      <c r="AQ73" s="97"/>
      <c r="AR73" s="136">
        <f t="shared" si="125"/>
        <v>16.0473329945704</v>
      </c>
      <c r="AS73" s="136">
        <f t="shared" si="126"/>
        <v>24.070999491855595</v>
      </c>
      <c r="AT73" s="136">
        <f t="shared" si="127"/>
        <v>92.451464528774977</v>
      </c>
      <c r="AU73" s="111"/>
      <c r="AV73" s="111"/>
      <c r="AW73" s="111"/>
      <c r="AX73" s="111">
        <f t="shared" si="128"/>
        <v>132.56979701520098</v>
      </c>
      <c r="AY73" s="111"/>
    </row>
    <row r="74" spans="6:51" x14ac:dyDescent="0.25">
      <c r="F74" s="96" t="s">
        <v>363</v>
      </c>
      <c r="G74" s="96"/>
      <c r="H74" s="86">
        <f>AQ74*0.44609</f>
        <v>0.70036129999999996</v>
      </c>
      <c r="I74" s="90">
        <f t="shared" si="94"/>
        <v>0.35018064999999998</v>
      </c>
      <c r="J74" s="105">
        <v>0</v>
      </c>
      <c r="K74" s="105">
        <v>0</v>
      </c>
      <c r="L74" s="86">
        <f t="shared" si="95"/>
        <v>0.35018064999999998</v>
      </c>
      <c r="M74" s="97">
        <f t="shared" si="96"/>
        <v>0.78500000000000003</v>
      </c>
      <c r="N74" s="97">
        <f t="shared" si="97"/>
        <v>1.7826405000000001</v>
      </c>
      <c r="O74" s="97">
        <f t="shared" si="98"/>
        <v>0.79521810064499998</v>
      </c>
      <c r="P74" s="97">
        <f t="shared" si="99"/>
        <v>2.2708796178343951</v>
      </c>
      <c r="Q74" s="97">
        <f t="shared" si="100"/>
        <v>0.35018064999999998</v>
      </c>
      <c r="R74" s="97">
        <f t="shared" si="101"/>
        <v>1</v>
      </c>
      <c r="S74" s="97">
        <f t="shared" si="102"/>
        <v>0.16341763666666664</v>
      </c>
      <c r="T74" s="97">
        <f t="shared" si="103"/>
        <v>0</v>
      </c>
      <c r="U74" s="97">
        <f t="shared" si="104"/>
        <v>0</v>
      </c>
      <c r="V74" s="97">
        <f t="shared" si="105"/>
        <v>2.1428571428571432</v>
      </c>
      <c r="W74" s="84">
        <f t="shared" si="121"/>
        <v>0.35018065000000004</v>
      </c>
      <c r="X74" s="84">
        <f t="shared" si="106"/>
        <v>0</v>
      </c>
      <c r="Y74" s="84">
        <f t="shared" si="107"/>
        <v>0</v>
      </c>
      <c r="Z74" s="84">
        <f t="shared" si="108"/>
        <v>0.35018065000000004</v>
      </c>
      <c r="AA74" s="84">
        <f t="shared" si="109"/>
        <v>7.0036130000000016E-2</v>
      </c>
      <c r="AB74" s="84">
        <f t="shared" si="110"/>
        <v>0.105054195</v>
      </c>
      <c r="AC74" s="84">
        <f>SUM(FineWood!P42:R42)+SUM(AK74:AM74)</f>
        <v>0.17509032500000002</v>
      </c>
      <c r="AD74" s="84">
        <f t="shared" si="111"/>
        <v>0.35018065000000004</v>
      </c>
      <c r="AE74" s="97">
        <f t="shared" si="112"/>
        <v>7.0036130000000016E-2</v>
      </c>
      <c r="AF74" s="97">
        <f t="shared" si="113"/>
        <v>0</v>
      </c>
      <c r="AG74" s="97">
        <f t="shared" si="114"/>
        <v>0</v>
      </c>
      <c r="AH74" s="97">
        <f t="shared" si="115"/>
        <v>0.105054195</v>
      </c>
      <c r="AI74" s="97">
        <f t="shared" si="116"/>
        <v>0</v>
      </c>
      <c r="AJ74" s="97">
        <f t="shared" si="117"/>
        <v>0</v>
      </c>
      <c r="AK74" s="97">
        <f t="shared" si="118"/>
        <v>0.17509032500000002</v>
      </c>
      <c r="AL74" s="97">
        <f t="shared" si="119"/>
        <v>0</v>
      </c>
      <c r="AM74" s="97">
        <f t="shared" si="120"/>
        <v>0</v>
      </c>
      <c r="AN74" s="97">
        <f t="shared" si="122"/>
        <v>0.15699999262100003</v>
      </c>
      <c r="AO74" s="97">
        <f t="shared" si="123"/>
        <v>0.23549998893149998</v>
      </c>
      <c r="AP74" s="97">
        <f t="shared" si="124"/>
        <v>0.39249998155249999</v>
      </c>
      <c r="AQ74" s="96">
        <v>1.57</v>
      </c>
      <c r="AR74" s="111"/>
      <c r="AS74" s="111"/>
      <c r="AT74" s="111"/>
      <c r="AU74" s="111">
        <f>AN74*$BB$3*$BH$6</f>
        <v>4.8322307098851462</v>
      </c>
      <c r="AV74" s="111">
        <f>AO74*$BB$3*$BH$6</f>
        <v>7.248346064827718</v>
      </c>
      <c r="AW74" s="111">
        <f>AP74*$BB$3*$BH$6</f>
        <v>12.080576774712865</v>
      </c>
      <c r="AX74" s="111">
        <f t="shared" si="128"/>
        <v>24.161153549425727</v>
      </c>
      <c r="AY74" s="111"/>
    </row>
    <row r="75" spans="6:51" x14ac:dyDescent="0.25">
      <c r="F75" s="96" t="s">
        <v>364</v>
      </c>
      <c r="G75" s="96"/>
      <c r="H75" s="86">
        <f t="shared" ref="H75:H78" si="228">AQ75*0.44609</f>
        <v>1.9003433999999999</v>
      </c>
      <c r="I75" s="90">
        <f t="shared" si="94"/>
        <v>0.95017169999999995</v>
      </c>
      <c r="J75" s="105">
        <v>0</v>
      </c>
      <c r="K75" s="105">
        <v>0</v>
      </c>
      <c r="L75" s="86">
        <f t="shared" si="95"/>
        <v>0.95017169999999995</v>
      </c>
      <c r="M75" s="97">
        <f t="shared" si="96"/>
        <v>2.13</v>
      </c>
      <c r="N75" s="97">
        <f t="shared" si="97"/>
        <v>2.446129</v>
      </c>
      <c r="O75" s="97">
        <f t="shared" si="98"/>
        <v>1.09119368561</v>
      </c>
      <c r="P75" s="97">
        <f t="shared" si="99"/>
        <v>1.1484173708920189</v>
      </c>
      <c r="Q75" s="97">
        <f t="shared" si="100"/>
        <v>0.95017169999999995</v>
      </c>
      <c r="R75" s="97">
        <f t="shared" si="101"/>
        <v>1</v>
      </c>
      <c r="S75" s="97">
        <f t="shared" si="102"/>
        <v>0.44341345999999993</v>
      </c>
      <c r="T75" s="97">
        <f t="shared" si="103"/>
        <v>0</v>
      </c>
      <c r="U75" s="97">
        <f t="shared" si="104"/>
        <v>0</v>
      </c>
      <c r="V75" s="97">
        <f t="shared" si="105"/>
        <v>2.1428571428571432</v>
      </c>
      <c r="W75" s="84">
        <f t="shared" si="121"/>
        <v>0.95017170000000006</v>
      </c>
      <c r="X75" s="84">
        <f t="shared" si="106"/>
        <v>0</v>
      </c>
      <c r="Y75" s="84">
        <f t="shared" si="107"/>
        <v>0</v>
      </c>
      <c r="Z75" s="84">
        <f t="shared" si="108"/>
        <v>0.95017170000000006</v>
      </c>
      <c r="AA75" s="84">
        <f t="shared" si="109"/>
        <v>0.19003434000000002</v>
      </c>
      <c r="AB75" s="84">
        <f t="shared" si="110"/>
        <v>0.28505151000000001</v>
      </c>
      <c r="AC75" s="84">
        <f>SUM(FineWood!P43:R43)+SUM(AK75:AM75)</f>
        <v>0.47508585000000003</v>
      </c>
      <c r="AD75" s="84">
        <f t="shared" si="111"/>
        <v>0.95017170000000006</v>
      </c>
      <c r="AE75" s="97">
        <f t="shared" si="112"/>
        <v>0.19003434000000002</v>
      </c>
      <c r="AF75" s="97">
        <f t="shared" si="113"/>
        <v>0</v>
      </c>
      <c r="AG75" s="97">
        <f t="shared" si="114"/>
        <v>0</v>
      </c>
      <c r="AH75" s="97">
        <f t="shared" si="115"/>
        <v>0.28505151000000001</v>
      </c>
      <c r="AI75" s="97">
        <f t="shared" si="116"/>
        <v>0</v>
      </c>
      <c r="AJ75" s="97">
        <f t="shared" si="117"/>
        <v>0</v>
      </c>
      <c r="AK75" s="97">
        <f t="shared" si="118"/>
        <v>0.47508585000000003</v>
      </c>
      <c r="AL75" s="97">
        <f t="shared" si="119"/>
        <v>0</v>
      </c>
      <c r="AM75" s="97">
        <f t="shared" si="120"/>
        <v>0</v>
      </c>
      <c r="AN75" s="97">
        <f t="shared" si="122"/>
        <v>0.42599997997800004</v>
      </c>
      <c r="AO75" s="97">
        <f t="shared" si="123"/>
        <v>0.63899996996699993</v>
      </c>
      <c r="AP75" s="97">
        <f t="shared" si="124"/>
        <v>1.064999949945</v>
      </c>
      <c r="AQ75" s="96">
        <v>4.26</v>
      </c>
      <c r="AR75" s="111"/>
      <c r="AS75" s="111"/>
      <c r="AT75" s="111"/>
      <c r="AU75" s="111">
        <f t="shared" ref="AU75:AU94" si="229">AN75*$BB$3*$BH$6</f>
        <v>13.111657849752053</v>
      </c>
      <c r="AV75" s="111">
        <f t="shared" ref="AV75:AV94" si="230">AO75*$BB$3*$BH$6</f>
        <v>19.667486774628074</v>
      </c>
      <c r="AW75" s="111">
        <f t="shared" ref="AW75:AW94" si="231">AP75*$BB$3*$BH$6</f>
        <v>32.77914462438013</v>
      </c>
      <c r="AX75" s="111">
        <f t="shared" si="128"/>
        <v>65.558289248760246</v>
      </c>
      <c r="AY75" s="111"/>
    </row>
    <row r="76" spans="6:51" x14ac:dyDescent="0.25">
      <c r="F76" s="96" t="s">
        <v>365</v>
      </c>
      <c r="G76" s="96"/>
      <c r="H76" s="86">
        <f t="shared" si="228"/>
        <v>3.4973455999999996</v>
      </c>
      <c r="I76" s="90">
        <f t="shared" si="94"/>
        <v>1.7486727999999998</v>
      </c>
      <c r="J76" s="105">
        <v>0</v>
      </c>
      <c r="K76" s="105">
        <v>0</v>
      </c>
      <c r="L76" s="86">
        <f t="shared" si="95"/>
        <v>1.7486727999999998</v>
      </c>
      <c r="M76" s="97">
        <f t="shared" si="96"/>
        <v>3.9199999999999995</v>
      </c>
      <c r="N76" s="97">
        <f t="shared" si="97"/>
        <v>3.3291360000000001</v>
      </c>
      <c r="O76" s="97">
        <f t="shared" si="98"/>
        <v>1.4850942782400001</v>
      </c>
      <c r="P76" s="97">
        <f t="shared" si="99"/>
        <v>0.84926938775510219</v>
      </c>
      <c r="Q76" s="97">
        <f t="shared" si="100"/>
        <v>1.4850942782400001</v>
      </c>
      <c r="R76" s="97">
        <f t="shared" si="101"/>
        <v>0.84926938775510219</v>
      </c>
      <c r="S76" s="97">
        <f t="shared" si="102"/>
        <v>0.81604730666666647</v>
      </c>
      <c r="T76" s="97">
        <f t="shared" si="103"/>
        <v>0</v>
      </c>
      <c r="U76" s="97">
        <f t="shared" si="104"/>
        <v>0</v>
      </c>
      <c r="V76" s="97">
        <f t="shared" si="105"/>
        <v>1.8198629737609335</v>
      </c>
      <c r="W76" s="84">
        <f t="shared" si="121"/>
        <v>1.4850942782400001</v>
      </c>
      <c r="X76" s="84">
        <f t="shared" si="106"/>
        <v>0</v>
      </c>
      <c r="Y76" s="84">
        <f t="shared" si="107"/>
        <v>0</v>
      </c>
      <c r="Z76" s="84">
        <f t="shared" si="108"/>
        <v>1.4850942782400001</v>
      </c>
      <c r="AA76" s="84">
        <f t="shared" si="109"/>
        <v>0.29701885564800001</v>
      </c>
      <c r="AB76" s="84">
        <f t="shared" si="110"/>
        <v>0.44552828347200002</v>
      </c>
      <c r="AC76" s="84">
        <f>SUM(FineWood!P44:R44)+SUM(AK76:AM76)</f>
        <v>0.74254713912000003</v>
      </c>
      <c r="AD76" s="84">
        <f t="shared" si="111"/>
        <v>1.4850942782400001</v>
      </c>
      <c r="AE76" s="97">
        <f t="shared" si="112"/>
        <v>0.29701885564800001</v>
      </c>
      <c r="AF76" s="97">
        <f t="shared" si="113"/>
        <v>0</v>
      </c>
      <c r="AG76" s="97">
        <f t="shared" si="114"/>
        <v>0</v>
      </c>
      <c r="AH76" s="97">
        <f t="shared" si="115"/>
        <v>0.44552828347200002</v>
      </c>
      <c r="AI76" s="97">
        <f t="shared" si="116"/>
        <v>0</v>
      </c>
      <c r="AJ76" s="97">
        <f t="shared" si="117"/>
        <v>0</v>
      </c>
      <c r="AK76" s="97">
        <f t="shared" si="118"/>
        <v>0.74254713912000003</v>
      </c>
      <c r="AL76" s="97">
        <f t="shared" si="119"/>
        <v>0</v>
      </c>
      <c r="AM76" s="97">
        <f t="shared" si="120"/>
        <v>0</v>
      </c>
      <c r="AN76" s="97">
        <f t="shared" si="122"/>
        <v>0.66582716870612157</v>
      </c>
      <c r="AO76" s="97">
        <f t="shared" si="123"/>
        <v>0.99874075305918231</v>
      </c>
      <c r="AP76" s="97">
        <f t="shared" si="124"/>
        <v>1.664567921765304</v>
      </c>
      <c r="AQ76" s="96">
        <v>7.84</v>
      </c>
      <c r="AR76" s="111"/>
      <c r="AS76" s="111"/>
      <c r="AT76" s="111"/>
      <c r="AU76" s="111">
        <f t="shared" si="229"/>
        <v>20.49318881093528</v>
      </c>
      <c r="AV76" s="111">
        <f t="shared" si="230"/>
        <v>30.739783216402916</v>
      </c>
      <c r="AW76" s="111">
        <f t="shared" si="231"/>
        <v>51.232972027338199</v>
      </c>
      <c r="AX76" s="111">
        <f t="shared" si="128"/>
        <v>102.46594405467638</v>
      </c>
      <c r="AY76" s="111"/>
    </row>
    <row r="77" spans="6:51" x14ac:dyDescent="0.25">
      <c r="F77" s="96" t="s">
        <v>459</v>
      </c>
      <c r="G77" s="96"/>
      <c r="H77" s="86">
        <f t="shared" si="228"/>
        <v>0.10527723999999999</v>
      </c>
      <c r="I77" s="90">
        <f t="shared" si="94"/>
        <v>5.2638619999999997E-2</v>
      </c>
      <c r="J77" s="105">
        <v>0</v>
      </c>
      <c r="K77" s="105">
        <v>0</v>
      </c>
      <c r="L77" s="86">
        <f t="shared" ref="L77:L78" si="232">SUM(I77:K77)</f>
        <v>5.2638619999999997E-2</v>
      </c>
      <c r="M77" s="97">
        <f t="shared" ref="M77:M78" si="233">L77/$P$2</f>
        <v>0.11799999999999999</v>
      </c>
      <c r="N77" s="97">
        <f t="shared" ref="N77:N78" si="234">$C$5+($D$5*M77)+($E$5*$C$9)</f>
        <v>1.4536094000000002</v>
      </c>
      <c r="O77" s="97">
        <f t="shared" ref="O77:O78" si="235">N77*$P$2</f>
        <v>0.64844061724600011</v>
      </c>
      <c r="P77" s="97">
        <f t="shared" ref="P77:P78" si="236">IF(M77=0,0,O77/L77)</f>
        <v>12.318723728813563</v>
      </c>
      <c r="Q77" s="97">
        <f t="shared" ref="Q77:Q78" si="237">IF(P77&lt;=0,0,IF(O77&gt;L77,L77,O77))</f>
        <v>5.2638619999999997E-2</v>
      </c>
      <c r="R77" s="97">
        <f t="shared" ref="R77:R78" si="238">IF(L77=0,0,Q77/L77)</f>
        <v>1</v>
      </c>
      <c r="S77" s="97">
        <f t="shared" ref="S77:S78" si="239">I77*$E$17</f>
        <v>2.456468933333333E-2</v>
      </c>
      <c r="T77" s="97">
        <f t="shared" ref="T77:T78" si="240">J77*$E$18</f>
        <v>0</v>
      </c>
      <c r="U77" s="97">
        <f t="shared" ref="U77:U78" si="241">K77*$E$19</f>
        <v>0</v>
      </c>
      <c r="V77" s="97">
        <f t="shared" ref="V77:V78" si="242">Q77/SUM(S77:U77)</f>
        <v>2.1428571428571428</v>
      </c>
      <c r="W77" s="84">
        <f t="shared" ref="W77:W78" si="243">V77*S77</f>
        <v>5.263861999999999E-2</v>
      </c>
      <c r="X77" s="84">
        <f t="shared" ref="X77:X78" si="244">T77*V77</f>
        <v>0</v>
      </c>
      <c r="Y77" s="84">
        <f t="shared" ref="Y77:Y78" si="245">U77*V77</f>
        <v>0</v>
      </c>
      <c r="Z77" s="84">
        <f t="shared" ref="Z77:Z78" si="246">SUM(W77:Y77)</f>
        <v>5.263861999999999E-2</v>
      </c>
      <c r="AA77" s="84">
        <f t="shared" ref="AA77:AA78" si="247">SUM(AE77:AG77)</f>
        <v>1.0527723999999999E-2</v>
      </c>
      <c r="AB77" s="84">
        <f t="shared" ref="AB77:AB78" si="248">SUM(AH77:AJ77)</f>
        <v>1.5791585999999996E-2</v>
      </c>
      <c r="AC77" s="84">
        <f>SUM(FineWood!P45:R45)+SUM(AK77:AM77)</f>
        <v>2.6319309999999995E-2</v>
      </c>
      <c r="AD77" s="84">
        <f t="shared" ref="AD77:AD78" si="249">SUM(AA77:AC77)</f>
        <v>5.263861999999999E-2</v>
      </c>
      <c r="AE77" s="97">
        <f t="shared" ref="AE77:AE78" si="250">$B$48*W77</f>
        <v>1.0527723999999999E-2</v>
      </c>
      <c r="AF77" s="97">
        <f t="shared" ref="AF77:AF78" si="251">$B$49*X77</f>
        <v>0</v>
      </c>
      <c r="AG77" s="97">
        <f t="shared" ref="AG77:AG78" si="252">$B$50*Y77</f>
        <v>0</v>
      </c>
      <c r="AH77" s="97">
        <f t="shared" ref="AH77:AH78" si="253">$C$48*W77</f>
        <v>1.5791585999999996E-2</v>
      </c>
      <c r="AI77" s="97">
        <f t="shared" ref="AI77:AI78" si="254">$C$49*X77</f>
        <v>0</v>
      </c>
      <c r="AJ77" s="97">
        <f t="shared" ref="AJ77:AJ78" si="255">$C$50*Y77</f>
        <v>0</v>
      </c>
      <c r="AK77" s="97">
        <f t="shared" ref="AK77:AK78" si="256">$D$48*W77</f>
        <v>2.6319309999999995E-2</v>
      </c>
      <c r="AL77" s="97">
        <f t="shared" ref="AL77:AL78" si="257">$D$49*X77</f>
        <v>0</v>
      </c>
      <c r="AM77" s="97">
        <f t="shared" ref="AM77:AM78" si="258">$D$50*Y77</f>
        <v>0</v>
      </c>
      <c r="AN77" s="97">
        <f t="shared" ref="AN77:AN78" si="259">SUM(AE77:AG77)*$AN$1</f>
        <v>2.3599998890799997E-2</v>
      </c>
      <c r="AO77" s="97">
        <f t="shared" ref="AO77:AO78" si="260">SUM(AH77:AJ77)*$AN$1</f>
        <v>3.5399998336199986E-2</v>
      </c>
      <c r="AP77" s="97">
        <f t="shared" ref="AP77:AP78" si="261">SUM(AK77:AM77)*$AN$1</f>
        <v>5.8999997226999987E-2</v>
      </c>
      <c r="AQ77">
        <v>0.23599999999999999</v>
      </c>
      <c r="AR77" s="111"/>
      <c r="AS77" s="111"/>
      <c r="AT77" s="111"/>
      <c r="AU77" s="111">
        <f t="shared" ref="AU77:AU78" si="262">AN77*$BB$3*$BH$6</f>
        <v>0.7263735334604422</v>
      </c>
      <c r="AV77" s="111">
        <f t="shared" ref="AV77:AV78" si="263">AO77*$BB$3*$BH$6</f>
        <v>1.0895603001906631</v>
      </c>
      <c r="AW77" s="111">
        <f t="shared" ref="AW77:AW78" si="264">AP77*$BB$3*$BH$6</f>
        <v>1.8159338336511053</v>
      </c>
      <c r="AX77" s="111">
        <f t="shared" ref="AX77:AX78" si="265">SUM(AR77:AW77)</f>
        <v>3.6318676673022106</v>
      </c>
      <c r="AY77" s="111"/>
    </row>
    <row r="78" spans="6:51" x14ac:dyDescent="0.25">
      <c r="F78" s="96" t="s">
        <v>460</v>
      </c>
      <c r="G78" s="96"/>
      <c r="H78" s="86">
        <f t="shared" si="228"/>
        <v>11.427487530000001</v>
      </c>
      <c r="I78" s="90">
        <f t="shared" si="94"/>
        <v>5.7137437650000003</v>
      </c>
      <c r="J78" s="105">
        <v>0</v>
      </c>
      <c r="K78" s="105">
        <v>0</v>
      </c>
      <c r="L78" s="86">
        <f t="shared" si="232"/>
        <v>5.7137437650000003</v>
      </c>
      <c r="M78" s="97">
        <f t="shared" si="233"/>
        <v>12.8085</v>
      </c>
      <c r="N78" s="97">
        <f t="shared" si="234"/>
        <v>7.7138330499999999</v>
      </c>
      <c r="O78" s="97">
        <f t="shared" si="235"/>
        <v>3.4410637852744999</v>
      </c>
      <c r="P78" s="97">
        <f t="shared" si="236"/>
        <v>0.60224327985322246</v>
      </c>
      <c r="Q78" s="97">
        <f t="shared" si="237"/>
        <v>3.4410637852744999</v>
      </c>
      <c r="R78" s="97">
        <f t="shared" si="238"/>
        <v>0.60224327985322246</v>
      </c>
      <c r="S78" s="97">
        <f t="shared" si="239"/>
        <v>2.6664137569999999</v>
      </c>
      <c r="T78" s="97">
        <f t="shared" si="240"/>
        <v>0</v>
      </c>
      <c r="U78" s="97">
        <f t="shared" si="241"/>
        <v>0</v>
      </c>
      <c r="V78" s="97">
        <f t="shared" si="242"/>
        <v>1.2905213139711911</v>
      </c>
      <c r="W78" s="84">
        <f t="shared" si="243"/>
        <v>3.4410637852745003</v>
      </c>
      <c r="X78" s="84">
        <f t="shared" si="244"/>
        <v>0</v>
      </c>
      <c r="Y78" s="84">
        <f t="shared" si="245"/>
        <v>0</v>
      </c>
      <c r="Z78" s="84">
        <f t="shared" si="246"/>
        <v>3.4410637852745003</v>
      </c>
      <c r="AA78" s="84">
        <f t="shared" si="247"/>
        <v>0.68821275705490015</v>
      </c>
      <c r="AB78" s="84">
        <f t="shared" si="248"/>
        <v>1.03231913558235</v>
      </c>
      <c r="AC78" s="84">
        <f>SUM(FineWood!P46:R46)+SUM(AK78:AM78)</f>
        <v>1.7205318926372501</v>
      </c>
      <c r="AD78" s="84">
        <f t="shared" si="249"/>
        <v>3.4410637852745003</v>
      </c>
      <c r="AE78" s="97">
        <f t="shared" si="250"/>
        <v>0.68821275705490015</v>
      </c>
      <c r="AF78" s="97">
        <f t="shared" si="251"/>
        <v>0</v>
      </c>
      <c r="AG78" s="97">
        <f t="shared" si="252"/>
        <v>0</v>
      </c>
      <c r="AH78" s="97">
        <f t="shared" si="253"/>
        <v>1.03231913558235</v>
      </c>
      <c r="AI78" s="97">
        <f t="shared" si="254"/>
        <v>0</v>
      </c>
      <c r="AJ78" s="97">
        <f t="shared" si="255"/>
        <v>0</v>
      </c>
      <c r="AK78" s="97">
        <f t="shared" si="256"/>
        <v>1.7205318926372501</v>
      </c>
      <c r="AL78" s="97">
        <f t="shared" si="257"/>
        <v>0</v>
      </c>
      <c r="AM78" s="97">
        <f t="shared" si="258"/>
        <v>0</v>
      </c>
      <c r="AN78" s="97">
        <f t="shared" si="259"/>
        <v>1.5427665374899695</v>
      </c>
      <c r="AO78" s="97">
        <f t="shared" si="260"/>
        <v>2.3141498062349539</v>
      </c>
      <c r="AP78" s="97">
        <f t="shared" si="261"/>
        <v>3.8569163437249232</v>
      </c>
      <c r="AQ78">
        <v>25.617000000000001</v>
      </c>
      <c r="AR78" s="111"/>
      <c r="AS78" s="111"/>
      <c r="AT78" s="111"/>
      <c r="AU78" s="111">
        <f t="shared" si="262"/>
        <v>47.484103127563067</v>
      </c>
      <c r="AV78" s="111">
        <f t="shared" si="263"/>
        <v>71.22615469134459</v>
      </c>
      <c r="AW78" s="111">
        <f t="shared" si="264"/>
        <v>118.71025781890764</v>
      </c>
      <c r="AX78" s="111">
        <f t="shared" si="265"/>
        <v>237.4205156378153</v>
      </c>
      <c r="AY78" s="111"/>
    </row>
    <row r="79" spans="6:51" x14ac:dyDescent="0.25">
      <c r="F79" s="96" t="s">
        <v>366</v>
      </c>
      <c r="G79" s="96"/>
      <c r="H79" s="96">
        <v>9</v>
      </c>
      <c r="I79" s="90">
        <f t="shared" si="94"/>
        <v>4.5</v>
      </c>
      <c r="J79" s="105">
        <v>0</v>
      </c>
      <c r="K79" s="105">
        <v>0</v>
      </c>
      <c r="L79" s="86">
        <f t="shared" si="95"/>
        <v>4.5</v>
      </c>
      <c r="M79" s="97">
        <f t="shared" si="96"/>
        <v>10.087650474119572</v>
      </c>
      <c r="N79" s="97">
        <f t="shared" si="97"/>
        <v>6.3716379788831858</v>
      </c>
      <c r="O79" s="97">
        <f t="shared" si="98"/>
        <v>2.8423239860000002</v>
      </c>
      <c r="P79" s="97">
        <f t="shared" si="99"/>
        <v>0.63162755244444446</v>
      </c>
      <c r="Q79" s="97">
        <f t="shared" si="100"/>
        <v>2.8423239860000002</v>
      </c>
      <c r="R79" s="97">
        <f t="shared" si="101"/>
        <v>0.63162755244444446</v>
      </c>
      <c r="S79" s="97">
        <f t="shared" si="102"/>
        <v>2.0999999999999996</v>
      </c>
      <c r="T79" s="97">
        <f t="shared" si="103"/>
        <v>0</v>
      </c>
      <c r="U79" s="97">
        <f t="shared" si="104"/>
        <v>0</v>
      </c>
      <c r="V79" s="97">
        <f t="shared" si="105"/>
        <v>1.3534876123809527</v>
      </c>
      <c r="W79" s="84">
        <f t="shared" si="121"/>
        <v>2.8423239860000002</v>
      </c>
      <c r="X79" s="84">
        <f t="shared" si="106"/>
        <v>0</v>
      </c>
      <c r="Y79" s="84">
        <f t="shared" si="107"/>
        <v>0</v>
      </c>
      <c r="Z79" s="84">
        <f t="shared" si="108"/>
        <v>2.8423239860000002</v>
      </c>
      <c r="AA79" s="84">
        <f t="shared" si="109"/>
        <v>0.56846479720000009</v>
      </c>
      <c r="AB79" s="84">
        <f t="shared" si="110"/>
        <v>0.85269719580000003</v>
      </c>
      <c r="AC79" s="84">
        <f>SUM(FineWood!P45:R45)+SUM(AK79:AM79)</f>
        <v>1.4211619930000001</v>
      </c>
      <c r="AD79" s="84">
        <f t="shared" si="111"/>
        <v>2.8423239860000002</v>
      </c>
      <c r="AE79" s="97">
        <f t="shared" si="112"/>
        <v>0.56846479720000009</v>
      </c>
      <c r="AF79" s="97">
        <f t="shared" si="113"/>
        <v>0</v>
      </c>
      <c r="AG79" s="97">
        <f t="shared" si="114"/>
        <v>0</v>
      </c>
      <c r="AH79" s="97">
        <f t="shared" si="115"/>
        <v>0.85269719580000003</v>
      </c>
      <c r="AI79" s="97">
        <f t="shared" si="116"/>
        <v>0</v>
      </c>
      <c r="AJ79" s="97">
        <f t="shared" si="117"/>
        <v>0</v>
      </c>
      <c r="AK79" s="97">
        <f t="shared" si="118"/>
        <v>1.4211619930000001</v>
      </c>
      <c r="AL79" s="97">
        <f t="shared" si="119"/>
        <v>0</v>
      </c>
      <c r="AM79" s="97">
        <f t="shared" si="120"/>
        <v>0</v>
      </c>
      <c r="AN79" s="97">
        <f t="shared" si="122"/>
        <v>1.27432753588324</v>
      </c>
      <c r="AO79" s="97">
        <f t="shared" si="123"/>
        <v>1.91149130382486</v>
      </c>
      <c r="AP79" s="97">
        <f t="shared" si="124"/>
        <v>3.1858188397081002</v>
      </c>
      <c r="AQ79" s="97"/>
      <c r="AR79" s="111"/>
      <c r="AS79" s="111"/>
      <c r="AT79" s="111"/>
      <c r="AU79" s="111">
        <f t="shared" si="229"/>
        <v>39.221942310611276</v>
      </c>
      <c r="AV79" s="111">
        <f t="shared" si="230"/>
        <v>58.83291346591691</v>
      </c>
      <c r="AW79" s="111">
        <f t="shared" si="231"/>
        <v>98.054855776528186</v>
      </c>
      <c r="AX79" s="111">
        <f t="shared" si="128"/>
        <v>196.10971155305637</v>
      </c>
      <c r="AY79" s="111"/>
    </row>
    <row r="80" spans="6:51" x14ac:dyDescent="0.25">
      <c r="F80" s="96" t="s">
        <v>367</v>
      </c>
      <c r="G80" s="96"/>
      <c r="H80" s="96">
        <v>1.61</v>
      </c>
      <c r="I80" s="90">
        <f t="shared" si="94"/>
        <v>0.80500000000000005</v>
      </c>
      <c r="J80" s="105">
        <v>0</v>
      </c>
      <c r="K80" s="105">
        <v>0</v>
      </c>
      <c r="L80" s="86">
        <f t="shared" si="95"/>
        <v>0.80500000000000005</v>
      </c>
      <c r="M80" s="97">
        <f t="shared" si="96"/>
        <v>1.8045685848147237</v>
      </c>
      <c r="N80" s="97">
        <f t="shared" si="97"/>
        <v>2.2855936828891039</v>
      </c>
      <c r="O80" s="97">
        <f t="shared" si="98"/>
        <v>1.0195804860000004</v>
      </c>
      <c r="P80" s="97">
        <f t="shared" si="99"/>
        <v>1.2665596099378886</v>
      </c>
      <c r="Q80" s="97">
        <f t="shared" si="100"/>
        <v>0.80500000000000005</v>
      </c>
      <c r="R80" s="97">
        <f t="shared" si="101"/>
        <v>1</v>
      </c>
      <c r="S80" s="97">
        <f t="shared" si="102"/>
        <v>0.37566666666666665</v>
      </c>
      <c r="T80" s="97">
        <f t="shared" si="103"/>
        <v>0</v>
      </c>
      <c r="U80" s="97">
        <f t="shared" si="104"/>
        <v>0</v>
      </c>
      <c r="V80" s="97">
        <f t="shared" si="105"/>
        <v>2.1428571428571432</v>
      </c>
      <c r="W80" s="84">
        <f t="shared" si="121"/>
        <v>0.80500000000000016</v>
      </c>
      <c r="X80" s="84">
        <f t="shared" si="106"/>
        <v>0</v>
      </c>
      <c r="Y80" s="84">
        <f t="shared" si="107"/>
        <v>0</v>
      </c>
      <c r="Z80" s="84">
        <f t="shared" si="108"/>
        <v>0.80500000000000016</v>
      </c>
      <c r="AA80" s="84">
        <f t="shared" si="109"/>
        <v>0.16100000000000003</v>
      </c>
      <c r="AB80" s="84">
        <f t="shared" si="110"/>
        <v>0.24150000000000005</v>
      </c>
      <c r="AC80" s="84">
        <f>SUM(FineWood!P46:R46)+SUM(AK80:AM80)</f>
        <v>0.40250000000000008</v>
      </c>
      <c r="AD80" s="84">
        <f t="shared" si="111"/>
        <v>0.80500000000000016</v>
      </c>
      <c r="AE80" s="97">
        <f t="shared" si="112"/>
        <v>0.16100000000000003</v>
      </c>
      <c r="AF80" s="97">
        <f t="shared" si="113"/>
        <v>0</v>
      </c>
      <c r="AG80" s="97">
        <f t="shared" si="114"/>
        <v>0</v>
      </c>
      <c r="AH80" s="97">
        <f t="shared" si="115"/>
        <v>0.24150000000000005</v>
      </c>
      <c r="AI80" s="97">
        <f t="shared" si="116"/>
        <v>0</v>
      </c>
      <c r="AJ80" s="97">
        <f t="shared" si="117"/>
        <v>0</v>
      </c>
      <c r="AK80" s="97">
        <f t="shared" si="118"/>
        <v>0.40250000000000008</v>
      </c>
      <c r="AL80" s="97">
        <f t="shared" si="119"/>
        <v>0</v>
      </c>
      <c r="AM80" s="97">
        <f t="shared" si="120"/>
        <v>0</v>
      </c>
      <c r="AN80" s="97">
        <f t="shared" si="122"/>
        <v>0.36091370000000006</v>
      </c>
      <c r="AO80" s="97">
        <f t="shared" si="123"/>
        <v>0.54137055000000001</v>
      </c>
      <c r="AP80" s="97">
        <f t="shared" si="124"/>
        <v>0.90228425000000012</v>
      </c>
      <c r="AQ80" s="97"/>
      <c r="AR80" s="111"/>
      <c r="AS80" s="111"/>
      <c r="AT80" s="111"/>
      <c r="AU80" s="111">
        <f t="shared" si="229"/>
        <v>11.108397112911701</v>
      </c>
      <c r="AV80" s="111">
        <f t="shared" si="230"/>
        <v>16.662595669367548</v>
      </c>
      <c r="AW80" s="111">
        <f t="shared" si="231"/>
        <v>27.770992782279254</v>
      </c>
      <c r="AX80" s="111">
        <f t="shared" si="128"/>
        <v>55.541985564558502</v>
      </c>
      <c r="AY80" s="111"/>
    </row>
    <row r="81" spans="6:51" x14ac:dyDescent="0.25">
      <c r="F81" s="96" t="s">
        <v>371</v>
      </c>
      <c r="G81" s="96"/>
      <c r="H81" s="86">
        <f>AQ81*0.44609</f>
        <v>1.5970021999999999</v>
      </c>
      <c r="I81" s="90">
        <f t="shared" si="94"/>
        <v>0.79850109999999996</v>
      </c>
      <c r="J81" s="105">
        <v>0</v>
      </c>
      <c r="K81" s="105">
        <v>0</v>
      </c>
      <c r="L81" s="86">
        <f t="shared" si="95"/>
        <v>0.79850109999999996</v>
      </c>
      <c r="M81" s="97">
        <f t="shared" si="96"/>
        <v>1.79</v>
      </c>
      <c r="N81" s="97">
        <f t="shared" si="97"/>
        <v>2.2784070000000005</v>
      </c>
      <c r="O81" s="97">
        <f t="shared" si="98"/>
        <v>1.0163745786300002</v>
      </c>
      <c r="P81" s="97">
        <f t="shared" si="99"/>
        <v>1.2728530726256988</v>
      </c>
      <c r="Q81" s="97">
        <f t="shared" si="100"/>
        <v>0.79850109999999996</v>
      </c>
      <c r="R81" s="97">
        <f t="shared" si="101"/>
        <v>1</v>
      </c>
      <c r="S81" s="97">
        <f t="shared" si="102"/>
        <v>0.3726338466666666</v>
      </c>
      <c r="T81" s="97">
        <f t="shared" si="103"/>
        <v>0</v>
      </c>
      <c r="U81" s="97">
        <f t="shared" si="104"/>
        <v>0</v>
      </c>
      <c r="V81" s="97">
        <f t="shared" si="105"/>
        <v>2.1428571428571432</v>
      </c>
      <c r="W81" s="84">
        <f t="shared" si="121"/>
        <v>0.79850109999999996</v>
      </c>
      <c r="X81" s="84">
        <f t="shared" si="106"/>
        <v>0</v>
      </c>
      <c r="Y81" s="84">
        <f t="shared" si="107"/>
        <v>0</v>
      </c>
      <c r="Z81" s="84">
        <f t="shared" si="108"/>
        <v>0.79850109999999996</v>
      </c>
      <c r="AA81" s="84">
        <f t="shared" si="109"/>
        <v>0.15970022</v>
      </c>
      <c r="AB81" s="84">
        <f t="shared" si="110"/>
        <v>0.23955032999999998</v>
      </c>
      <c r="AC81" s="84">
        <f>SUM(FineWood!P47:R47)+SUM(AK81:AM81)</f>
        <v>0.39925054999999998</v>
      </c>
      <c r="AD81" s="84">
        <f t="shared" si="111"/>
        <v>0.79850109999999996</v>
      </c>
      <c r="AE81" s="97">
        <f t="shared" si="112"/>
        <v>0.15970022</v>
      </c>
      <c r="AF81" s="97">
        <f t="shared" si="113"/>
        <v>0</v>
      </c>
      <c r="AG81" s="97">
        <f t="shared" si="114"/>
        <v>0</v>
      </c>
      <c r="AH81" s="97">
        <f t="shared" si="115"/>
        <v>0.23955032999999998</v>
      </c>
      <c r="AI81" s="97">
        <f t="shared" si="116"/>
        <v>0</v>
      </c>
      <c r="AJ81" s="97">
        <f t="shared" si="117"/>
        <v>0</v>
      </c>
      <c r="AK81" s="97">
        <f t="shared" si="118"/>
        <v>0.39925054999999998</v>
      </c>
      <c r="AL81" s="97">
        <f t="shared" si="119"/>
        <v>0</v>
      </c>
      <c r="AM81" s="97">
        <f t="shared" si="120"/>
        <v>0</v>
      </c>
      <c r="AN81" s="97">
        <f t="shared" si="122"/>
        <v>0.357999983174</v>
      </c>
      <c r="AO81" s="97">
        <f t="shared" si="123"/>
        <v>0.53699997476099992</v>
      </c>
      <c r="AP81" s="97">
        <f t="shared" si="124"/>
        <v>0.89499995793499987</v>
      </c>
      <c r="AQ81" s="86">
        <v>3.58</v>
      </c>
      <c r="AR81" s="111"/>
      <c r="AS81" s="111"/>
      <c r="AT81" s="111"/>
      <c r="AU81" s="111">
        <f t="shared" si="229"/>
        <v>11.01871716012027</v>
      </c>
      <c r="AV81" s="111">
        <f t="shared" si="230"/>
        <v>16.528075740180398</v>
      </c>
      <c r="AW81" s="111">
        <f t="shared" si="231"/>
        <v>27.54679290030067</v>
      </c>
      <c r="AX81" s="111">
        <f t="shared" si="128"/>
        <v>55.093585800601332</v>
      </c>
      <c r="AY81" s="111"/>
    </row>
    <row r="82" spans="6:51" x14ac:dyDescent="0.25">
      <c r="F82" s="96" t="s">
        <v>372</v>
      </c>
      <c r="G82" s="96"/>
      <c r="H82" s="86">
        <f t="shared" ref="H82:H85" si="266">AQ82*0.44609</f>
        <v>4.4385954999999999</v>
      </c>
      <c r="I82" s="90">
        <f t="shared" si="94"/>
        <v>2.21929775</v>
      </c>
      <c r="J82" s="105">
        <v>0</v>
      </c>
      <c r="K82" s="105">
        <v>0</v>
      </c>
      <c r="L82" s="105">
        <f t="shared" si="95"/>
        <v>2.21929775</v>
      </c>
      <c r="M82" s="94">
        <f t="shared" si="96"/>
        <v>4.9749999999999996</v>
      </c>
      <c r="N82" s="94">
        <f t="shared" si="97"/>
        <v>3.8495675000000009</v>
      </c>
      <c r="O82" s="94">
        <f t="shared" si="98"/>
        <v>1.7172535660750003</v>
      </c>
      <c r="P82" s="94">
        <f t="shared" si="99"/>
        <v>0.77378241206030163</v>
      </c>
      <c r="Q82" s="94">
        <f t="shared" si="100"/>
        <v>1.7172535660750003</v>
      </c>
      <c r="R82" s="94">
        <f t="shared" si="101"/>
        <v>0.77378241206030163</v>
      </c>
      <c r="S82" s="94">
        <f t="shared" si="102"/>
        <v>1.0356722833333332</v>
      </c>
      <c r="T82" s="94">
        <f t="shared" si="103"/>
        <v>0</v>
      </c>
      <c r="U82" s="94">
        <f t="shared" si="104"/>
        <v>0</v>
      </c>
      <c r="V82" s="94">
        <f t="shared" si="105"/>
        <v>1.6581051687006467</v>
      </c>
      <c r="W82" s="93">
        <f t="shared" si="121"/>
        <v>1.7172535660750003</v>
      </c>
      <c r="X82" s="93">
        <f t="shared" si="106"/>
        <v>0</v>
      </c>
      <c r="Y82" s="93">
        <f t="shared" si="107"/>
        <v>0</v>
      </c>
      <c r="Z82" s="93">
        <f t="shared" si="108"/>
        <v>1.7172535660750003</v>
      </c>
      <c r="AA82" s="93">
        <f t="shared" si="109"/>
        <v>0.34345071321500009</v>
      </c>
      <c r="AB82" s="93">
        <f t="shared" si="110"/>
        <v>0.51517606982250008</v>
      </c>
      <c r="AC82" s="93">
        <f>SUM(FineWood!P48:R48)+SUM(AK82:AM82)</f>
        <v>0.85862678303750017</v>
      </c>
      <c r="AD82" s="93">
        <f t="shared" si="111"/>
        <v>1.7172535660750003</v>
      </c>
      <c r="AE82" s="94">
        <f t="shared" si="112"/>
        <v>0.34345071321500009</v>
      </c>
      <c r="AF82" s="94">
        <f t="shared" si="113"/>
        <v>0</v>
      </c>
      <c r="AG82" s="94">
        <f t="shared" si="114"/>
        <v>0</v>
      </c>
      <c r="AH82" s="94">
        <f t="shared" si="115"/>
        <v>0.51517606982250008</v>
      </c>
      <c r="AI82" s="94">
        <f t="shared" si="116"/>
        <v>0</v>
      </c>
      <c r="AJ82" s="94">
        <f t="shared" si="117"/>
        <v>0</v>
      </c>
      <c r="AK82" s="94">
        <f t="shared" si="118"/>
        <v>0.85862678303750017</v>
      </c>
      <c r="AL82" s="94">
        <f t="shared" si="119"/>
        <v>0</v>
      </c>
      <c r="AM82" s="94">
        <f t="shared" si="120"/>
        <v>0</v>
      </c>
      <c r="AN82" s="97">
        <f t="shared" si="122"/>
        <v>0.76991346381406567</v>
      </c>
      <c r="AO82" s="97">
        <f t="shared" si="123"/>
        <v>1.1548701957210983</v>
      </c>
      <c r="AP82" s="97">
        <f t="shared" si="124"/>
        <v>1.9247836595351639</v>
      </c>
      <c r="AQ82" s="86">
        <v>9.9499999999999993</v>
      </c>
      <c r="AR82" s="111"/>
      <c r="AS82" s="111"/>
      <c r="AT82" s="111"/>
      <c r="AU82" s="111">
        <f t="shared" si="229"/>
        <v>23.696813112453235</v>
      </c>
      <c r="AV82" s="111">
        <f t="shared" si="230"/>
        <v>35.545219668679842</v>
      </c>
      <c r="AW82" s="111">
        <f t="shared" si="231"/>
        <v>59.242032781133084</v>
      </c>
      <c r="AX82" s="111">
        <f t="shared" si="128"/>
        <v>118.48406556226615</v>
      </c>
      <c r="AY82" s="111"/>
    </row>
    <row r="83" spans="6:51" x14ac:dyDescent="0.25">
      <c r="F83" s="96" t="s">
        <v>373</v>
      </c>
      <c r="G83" s="96"/>
      <c r="H83" s="86">
        <f t="shared" si="266"/>
        <v>8.6452241999999995</v>
      </c>
      <c r="I83" s="90">
        <f t="shared" si="94"/>
        <v>4.3226120999999997</v>
      </c>
      <c r="J83" s="105">
        <v>0</v>
      </c>
      <c r="K83" s="105">
        <v>0</v>
      </c>
      <c r="L83" s="105">
        <f t="shared" ref="L83:L94" si="267">SUM(I83:K83)</f>
        <v>4.3226120999999997</v>
      </c>
      <c r="M83" s="94">
        <f t="shared" ref="M83:M94" si="268">L83/$P$2</f>
        <v>9.69</v>
      </c>
      <c r="N83" s="94">
        <f t="shared" ref="N83:N94" si="269">$C$5+($D$5*M83)+($E$5*$C$9)</f>
        <v>6.1754770000000008</v>
      </c>
      <c r="O83" s="94">
        <f t="shared" ref="O83:O94" si="270">N83*$P$2</f>
        <v>2.7548185349300001</v>
      </c>
      <c r="P83" s="94">
        <f t="shared" ref="P83:P94" si="271">IF(M83=0,0,O83/L83)</f>
        <v>0.63730412796697633</v>
      </c>
      <c r="Q83" s="94">
        <f t="shared" ref="Q83:Q94" si="272">IF(P83&lt;=0,0,IF(O83&gt;L83,L83,O83))</f>
        <v>2.7548185349300001</v>
      </c>
      <c r="R83" s="94">
        <f t="shared" ref="R83:R94" si="273">IF(L83=0,0,Q83/L83)</f>
        <v>0.63730412796697633</v>
      </c>
      <c r="S83" s="94">
        <f t="shared" ref="S83:S94" si="274">I83*$E$17</f>
        <v>2.0172189799999996</v>
      </c>
      <c r="T83" s="94">
        <f t="shared" ref="T83:T94" si="275">J83*$E$18</f>
        <v>0</v>
      </c>
      <c r="U83" s="94">
        <f t="shared" ref="U83:U94" si="276">K83*$E$19</f>
        <v>0</v>
      </c>
      <c r="V83" s="94">
        <v>1</v>
      </c>
      <c r="W83" s="93">
        <f>S83*V83</f>
        <v>2.0172189799999996</v>
      </c>
      <c r="X83" s="93">
        <f t="shared" ref="X83:X94" si="277">T83*V83</f>
        <v>0</v>
      </c>
      <c r="Y83" s="93">
        <f t="shared" ref="Y83:Y94" si="278">U83*V83</f>
        <v>0</v>
      </c>
      <c r="Z83" s="93">
        <f t="shared" ref="Z83:Z94" si="279">SUM(W83:Y83)</f>
        <v>2.0172189799999996</v>
      </c>
      <c r="AA83" s="93">
        <f t="shared" ref="AA83:AA94" si="280">SUM(AE83:AG83)</f>
        <v>0.40344379599999991</v>
      </c>
      <c r="AB83" s="93">
        <f t="shared" ref="AB83:AB94" si="281">SUM(AH83:AJ83)</f>
        <v>0.60516569399999987</v>
      </c>
      <c r="AC83" s="93">
        <f>SUM(AK83:AM83)</f>
        <v>1.0086094899999998</v>
      </c>
      <c r="AD83" s="93">
        <f t="shared" ref="AD83:AD94" si="282">SUM(AA83:AC83)</f>
        <v>2.0172189799999996</v>
      </c>
      <c r="AE83" s="94">
        <f t="shared" si="112"/>
        <v>0.40344379599999991</v>
      </c>
      <c r="AF83" s="94">
        <f t="shared" si="113"/>
        <v>0</v>
      </c>
      <c r="AG83" s="94">
        <f t="shared" si="114"/>
        <v>0</v>
      </c>
      <c r="AH83" s="94">
        <f t="shared" si="115"/>
        <v>0.60516569399999987</v>
      </c>
      <c r="AI83" s="94">
        <f t="shared" si="116"/>
        <v>0</v>
      </c>
      <c r="AJ83" s="94">
        <f t="shared" si="117"/>
        <v>0</v>
      </c>
      <c r="AK83" s="94">
        <f t="shared" si="118"/>
        <v>1.0086094899999998</v>
      </c>
      <c r="AL83" s="94">
        <f t="shared" si="119"/>
        <v>0</v>
      </c>
      <c r="AM83" s="94">
        <f t="shared" si="120"/>
        <v>0</v>
      </c>
      <c r="AN83" s="97">
        <f t="shared" si="122"/>
        <v>0.90439995749319968</v>
      </c>
      <c r="AO83" s="97">
        <f t="shared" si="123"/>
        <v>1.3565999362397996</v>
      </c>
      <c r="AP83" s="97">
        <f t="shared" si="124"/>
        <v>2.2609998937329991</v>
      </c>
      <c r="AQ83" s="86">
        <v>19.38</v>
      </c>
      <c r="AR83" s="111"/>
      <c r="AS83" s="111"/>
      <c r="AT83" s="111"/>
      <c r="AU83" s="111">
        <f t="shared" si="229"/>
        <v>27.836111172102704</v>
      </c>
      <c r="AV83" s="111">
        <f t="shared" si="230"/>
        <v>41.754166758154057</v>
      </c>
      <c r="AW83" s="111">
        <f t="shared" si="231"/>
        <v>69.590277930256747</v>
      </c>
      <c r="AX83" s="111">
        <f t="shared" si="128"/>
        <v>139.18055586051349</v>
      </c>
      <c r="AY83" s="111"/>
    </row>
    <row r="84" spans="6:51" x14ac:dyDescent="0.25">
      <c r="F84" s="96" t="s">
        <v>461</v>
      </c>
      <c r="G84" s="96"/>
      <c r="H84" s="86">
        <f t="shared" si="266"/>
        <v>5.4869069999999999E-2</v>
      </c>
      <c r="I84" s="90">
        <f t="shared" si="94"/>
        <v>2.7434534999999999E-2</v>
      </c>
      <c r="J84" s="105">
        <v>0</v>
      </c>
      <c r="K84" s="105">
        <v>0</v>
      </c>
      <c r="L84" s="105">
        <f t="shared" ref="L84" si="283">SUM(I84:K84)</f>
        <v>2.7434534999999999E-2</v>
      </c>
      <c r="M84" s="94">
        <f t="shared" si="268"/>
        <v>6.1499999999999999E-2</v>
      </c>
      <c r="N84" s="94">
        <f t="shared" si="269"/>
        <v>1.4257379500000003</v>
      </c>
      <c r="O84" s="94">
        <f t="shared" si="270"/>
        <v>0.63600744211550009</v>
      </c>
      <c r="P84" s="94">
        <f t="shared" si="271"/>
        <v>23.182730894308946</v>
      </c>
      <c r="Q84" s="94">
        <f t="shared" si="272"/>
        <v>2.7434534999999999E-2</v>
      </c>
      <c r="R84" s="94">
        <f t="shared" si="273"/>
        <v>1</v>
      </c>
      <c r="S84" s="94">
        <f t="shared" si="274"/>
        <v>1.2802782999999998E-2</v>
      </c>
      <c r="T84" s="94">
        <f t="shared" si="275"/>
        <v>0</v>
      </c>
      <c r="U84" s="94">
        <f t="shared" si="276"/>
        <v>0</v>
      </c>
      <c r="V84" s="94">
        <f t="shared" ref="V84" si="284">Q84/SUM(S84:U84)</f>
        <v>2.1428571428571432</v>
      </c>
      <c r="W84" s="93">
        <f t="shared" ref="W84:W85" si="285">S84*V84</f>
        <v>2.7434534999999999E-2</v>
      </c>
      <c r="X84" s="93">
        <f t="shared" ref="X84:X85" si="286">T84*V84</f>
        <v>0</v>
      </c>
      <c r="Y84" s="93">
        <f t="shared" ref="Y84:Y85" si="287">U84*V84</f>
        <v>0</v>
      </c>
      <c r="Z84" s="93">
        <f t="shared" ref="Z84:Z85" si="288">SUM(W84:Y84)</f>
        <v>2.7434534999999999E-2</v>
      </c>
      <c r="AA84" s="93">
        <f t="shared" ref="AA84:AA85" si="289">SUM(AE84:AG84)</f>
        <v>5.4869070000000001E-3</v>
      </c>
      <c r="AB84" s="93">
        <f t="shared" ref="AB84:AB85" si="290">SUM(AH84:AJ84)</f>
        <v>8.2303604999999988E-3</v>
      </c>
      <c r="AC84" s="93">
        <f t="shared" ref="AC84:AC85" si="291">SUM(AK84:AM84)</f>
        <v>1.37172675E-2</v>
      </c>
      <c r="AD84" s="93">
        <f t="shared" ref="AD84:AD85" si="292">SUM(AA84:AC84)</f>
        <v>2.7434534999999996E-2</v>
      </c>
      <c r="AE84" s="94">
        <f t="shared" ref="AE84:AE85" si="293">$B$48*W84</f>
        <v>5.4869070000000001E-3</v>
      </c>
      <c r="AF84" s="94">
        <f t="shared" ref="AF84:AF85" si="294">$B$49*X84</f>
        <v>0</v>
      </c>
      <c r="AG84" s="94">
        <f t="shared" ref="AG84:AG85" si="295">$B$50*Y84</f>
        <v>0</v>
      </c>
      <c r="AH84" s="94">
        <f t="shared" ref="AH84:AH85" si="296">$C$48*W84</f>
        <v>8.2303604999999988E-3</v>
      </c>
      <c r="AI84" s="94">
        <f t="shared" ref="AI84:AI85" si="297">$C$49*X84</f>
        <v>0</v>
      </c>
      <c r="AJ84" s="94">
        <f t="shared" ref="AJ84:AJ85" si="298">$C$50*Y84</f>
        <v>0</v>
      </c>
      <c r="AK84" s="94">
        <f t="shared" ref="AK84:AK85" si="299">$D$48*W84</f>
        <v>1.37172675E-2</v>
      </c>
      <c r="AL84" s="94">
        <f t="shared" ref="AL84:AL85" si="300">$D$49*X84</f>
        <v>0</v>
      </c>
      <c r="AM84" s="94">
        <f t="shared" ref="AM84:AM85" si="301">$D$50*Y84</f>
        <v>0</v>
      </c>
      <c r="AN84" s="97">
        <f t="shared" ref="AN84:AN85" si="302">SUM(AE84:AG84)*$AN$1</f>
        <v>1.2299999421899998E-2</v>
      </c>
      <c r="AO84" s="97">
        <f t="shared" ref="AO84:AO85" si="303">SUM(AH84:AJ84)*$AN$1</f>
        <v>1.8449999132849997E-2</v>
      </c>
      <c r="AP84" s="97">
        <f t="shared" ref="AP84:AP85" si="304">SUM(AK84:AM84)*$AN$1</f>
        <v>3.0749998554749997E-2</v>
      </c>
      <c r="AQ84">
        <v>0.123</v>
      </c>
      <c r="AR84" s="111"/>
      <c r="AS84" s="111"/>
      <c r="AT84" s="111"/>
      <c r="AU84" s="111">
        <f t="shared" ref="AU84:AU85" si="305">AN84*$BB$3*$BH$6</f>
        <v>0.37857603650692534</v>
      </c>
      <c r="AV84" s="111">
        <f t="shared" ref="AV84:AV85" si="306">AO84*$BB$3*$BH$6</f>
        <v>0.56786405476038804</v>
      </c>
      <c r="AW84" s="111">
        <f t="shared" ref="AW84:AW85" si="307">AP84*$BB$3*$BH$6</f>
        <v>0.94644009126731354</v>
      </c>
      <c r="AX84" s="111">
        <f t="shared" ref="AX84:AX85" si="308">SUM(AR84:AW84)</f>
        <v>1.8928801825346269</v>
      </c>
    </row>
    <row r="85" spans="6:51" x14ac:dyDescent="0.25">
      <c r="F85" s="96" t="s">
        <v>462</v>
      </c>
      <c r="G85" s="96"/>
      <c r="H85" s="86">
        <f t="shared" si="266"/>
        <v>36.702054750000002</v>
      </c>
      <c r="I85" s="90">
        <f t="shared" si="94"/>
        <v>18.351027375000001</v>
      </c>
      <c r="J85" s="105">
        <v>0</v>
      </c>
      <c r="K85" s="105">
        <v>0</v>
      </c>
      <c r="L85" s="105">
        <f t="shared" ref="L85" si="309">SUM(I85:K85)</f>
        <v>18.351027375000001</v>
      </c>
      <c r="M85" s="94">
        <f t="shared" ref="M85" si="310">L85/$P$2</f>
        <v>41.137500000000003</v>
      </c>
      <c r="N85" s="94">
        <f t="shared" ref="N85" si="311">$C$5+($D$5*M85)+($E$5*$C$9)</f>
        <v>21.68852875</v>
      </c>
      <c r="O85" s="94">
        <f t="shared" ref="O85" si="312">N85*$P$2</f>
        <v>9.6750357900874988</v>
      </c>
      <c r="P85" s="94">
        <f t="shared" ref="P85" si="313">IF(M85=0,0,O85/L85)</f>
        <v>0.52722038893953194</v>
      </c>
      <c r="Q85" s="94">
        <f t="shared" ref="Q85" si="314">IF(P85&lt;=0,0,IF(O85&gt;L85,L85,O85))</f>
        <v>9.6750357900874988</v>
      </c>
      <c r="R85" s="94">
        <f t="shared" ref="R85" si="315">IF(L85=0,0,Q85/L85)</f>
        <v>0.52722038893953194</v>
      </c>
      <c r="S85" s="94">
        <f t="shared" ref="S85" si="316">I85*$E$17</f>
        <v>8.5638127749999988</v>
      </c>
      <c r="T85" s="94">
        <f t="shared" ref="T85" si="317">J85*$E$18</f>
        <v>0</v>
      </c>
      <c r="U85" s="94">
        <f t="shared" ref="U85" si="318">K85*$E$19</f>
        <v>0</v>
      </c>
      <c r="V85" s="94">
        <v>2</v>
      </c>
      <c r="W85" s="93">
        <f t="shared" si="285"/>
        <v>17.127625549999998</v>
      </c>
      <c r="X85" s="93">
        <f t="shared" si="286"/>
        <v>0</v>
      </c>
      <c r="Y85" s="93">
        <f t="shared" si="287"/>
        <v>0</v>
      </c>
      <c r="Z85" s="93">
        <f t="shared" si="288"/>
        <v>17.127625549999998</v>
      </c>
      <c r="AA85" s="93">
        <f t="shared" si="289"/>
        <v>3.4255251099999997</v>
      </c>
      <c r="AB85" s="93">
        <f t="shared" si="290"/>
        <v>5.1382876649999991</v>
      </c>
      <c r="AC85" s="93">
        <f t="shared" si="291"/>
        <v>8.5638127749999988</v>
      </c>
      <c r="AD85" s="93">
        <f t="shared" si="292"/>
        <v>17.127625549999998</v>
      </c>
      <c r="AE85" s="94">
        <f t="shared" si="293"/>
        <v>3.4255251099999997</v>
      </c>
      <c r="AF85" s="94">
        <f t="shared" si="294"/>
        <v>0</v>
      </c>
      <c r="AG85" s="94">
        <f t="shared" si="295"/>
        <v>0</v>
      </c>
      <c r="AH85" s="94">
        <f t="shared" si="296"/>
        <v>5.1382876649999991</v>
      </c>
      <c r="AI85" s="94">
        <f t="shared" si="297"/>
        <v>0</v>
      </c>
      <c r="AJ85" s="94">
        <f t="shared" si="298"/>
        <v>0</v>
      </c>
      <c r="AK85" s="94">
        <f t="shared" si="299"/>
        <v>8.5638127749999988</v>
      </c>
      <c r="AL85" s="94">
        <f t="shared" si="300"/>
        <v>0</v>
      </c>
      <c r="AM85" s="94">
        <f t="shared" si="301"/>
        <v>0</v>
      </c>
      <c r="AN85" s="97">
        <f t="shared" si="302"/>
        <v>7.6789996390869986</v>
      </c>
      <c r="AO85" s="97">
        <f t="shared" si="303"/>
        <v>11.518499458630497</v>
      </c>
      <c r="AP85" s="97">
        <f t="shared" si="304"/>
        <v>19.197499097717497</v>
      </c>
      <c r="AQ85">
        <v>82.275000000000006</v>
      </c>
      <c r="AR85" s="111"/>
      <c r="AS85" s="111"/>
      <c r="AT85" s="111"/>
      <c r="AU85" s="111">
        <f t="shared" si="305"/>
        <v>236.34840523062437</v>
      </c>
      <c r="AV85" s="111">
        <f t="shared" si="306"/>
        <v>354.52260784593659</v>
      </c>
      <c r="AW85" s="111">
        <f t="shared" si="307"/>
        <v>590.87101307656087</v>
      </c>
      <c r="AX85" s="111">
        <f t="shared" si="308"/>
        <v>1181.742026153122</v>
      </c>
    </row>
    <row r="86" spans="6:51" x14ac:dyDescent="0.25">
      <c r="F86" s="96" t="s">
        <v>374</v>
      </c>
      <c r="G86" s="96"/>
      <c r="H86" s="104">
        <f>11+4.5</f>
        <v>15.5</v>
      </c>
      <c r="I86" s="90">
        <f t="shared" si="94"/>
        <v>7.75</v>
      </c>
      <c r="J86" s="105">
        <v>0</v>
      </c>
      <c r="K86" s="105">
        <v>0</v>
      </c>
      <c r="L86" s="105">
        <f t="shared" si="267"/>
        <v>7.75</v>
      </c>
      <c r="M86" s="94">
        <f t="shared" si="268"/>
        <v>17.373175816539263</v>
      </c>
      <c r="N86" s="94">
        <f t="shared" si="269"/>
        <v>9.9655876302988187</v>
      </c>
      <c r="O86" s="94">
        <f t="shared" si="270"/>
        <v>4.4455489859999995</v>
      </c>
      <c r="P86" s="94">
        <f t="shared" si="271"/>
        <v>0.57361922399999998</v>
      </c>
      <c r="Q86" s="94">
        <f t="shared" si="272"/>
        <v>4.4455489859999995</v>
      </c>
      <c r="R86" s="94">
        <f t="shared" si="273"/>
        <v>0.57361922399999998</v>
      </c>
      <c r="S86" s="94">
        <f t="shared" si="274"/>
        <v>3.6166666666666663</v>
      </c>
      <c r="T86" s="94">
        <f t="shared" si="275"/>
        <v>0</v>
      </c>
      <c r="U86" s="94">
        <f t="shared" si="276"/>
        <v>0</v>
      </c>
      <c r="V86" s="94">
        <f t="shared" ref="V86:V94" si="319">Q86/SUM(S86:U86)</f>
        <v>1.2291840514285715</v>
      </c>
      <c r="W86" s="93">
        <f t="shared" ref="W86:W94" si="320">V86*S86</f>
        <v>4.4455489859999995</v>
      </c>
      <c r="X86" s="93">
        <f t="shared" si="277"/>
        <v>0</v>
      </c>
      <c r="Y86" s="93">
        <f t="shared" si="278"/>
        <v>0</v>
      </c>
      <c r="Z86" s="93">
        <f t="shared" si="279"/>
        <v>4.4455489859999995</v>
      </c>
      <c r="AA86" s="93">
        <f t="shared" si="280"/>
        <v>0.88910979719999994</v>
      </c>
      <c r="AB86" s="93">
        <f t="shared" si="281"/>
        <v>1.3336646957999998</v>
      </c>
      <c r="AC86" s="93">
        <f>SUM(FineWood!P50:R50)+SUM(AK86:AM86)</f>
        <v>2.2227744929999997</v>
      </c>
      <c r="AD86" s="93">
        <f t="shared" si="282"/>
        <v>4.4455489859999995</v>
      </c>
      <c r="AE86" s="94">
        <f t="shared" si="112"/>
        <v>0.88910979719999994</v>
      </c>
      <c r="AF86" s="94">
        <f t="shared" si="113"/>
        <v>0</v>
      </c>
      <c r="AG86" s="94">
        <f t="shared" si="114"/>
        <v>0</v>
      </c>
      <c r="AH86" s="94">
        <f t="shared" si="115"/>
        <v>1.3336646957999998</v>
      </c>
      <c r="AI86" s="94">
        <f t="shared" si="116"/>
        <v>0</v>
      </c>
      <c r="AJ86" s="94">
        <f t="shared" si="117"/>
        <v>0</v>
      </c>
      <c r="AK86" s="94">
        <f t="shared" si="118"/>
        <v>2.2227744929999997</v>
      </c>
      <c r="AL86" s="94">
        <f t="shared" si="119"/>
        <v>0</v>
      </c>
      <c r="AM86" s="94">
        <f t="shared" si="120"/>
        <v>0</v>
      </c>
      <c r="AN86" s="97">
        <f t="shared" si="122"/>
        <v>1.9931174323832397</v>
      </c>
      <c r="AO86" s="97">
        <f t="shared" si="123"/>
        <v>2.9896761485748593</v>
      </c>
      <c r="AP86" s="97">
        <f t="shared" si="124"/>
        <v>4.9827935809580985</v>
      </c>
      <c r="AQ86" s="97"/>
      <c r="AR86" s="111"/>
      <c r="AS86" s="111"/>
      <c r="AT86" s="111"/>
      <c r="AU86" s="111">
        <f t="shared" si="229"/>
        <v>61.345246610422265</v>
      </c>
      <c r="AV86" s="111">
        <f t="shared" si="230"/>
        <v>92.017869915633398</v>
      </c>
      <c r="AW86" s="111">
        <f t="shared" si="231"/>
        <v>153.36311652605565</v>
      </c>
      <c r="AX86" s="111">
        <f t="shared" si="128"/>
        <v>306.7262330521113</v>
      </c>
    </row>
    <row r="87" spans="6:51" x14ac:dyDescent="0.25">
      <c r="F87" s="96" t="s">
        <v>375</v>
      </c>
      <c r="G87" s="96"/>
      <c r="H87" s="104">
        <v>1.52</v>
      </c>
      <c r="I87" s="90">
        <f t="shared" si="94"/>
        <v>0.76</v>
      </c>
      <c r="J87" s="105">
        <v>0</v>
      </c>
      <c r="K87" s="105">
        <v>0</v>
      </c>
      <c r="L87" s="86">
        <f t="shared" si="267"/>
        <v>0.76</v>
      </c>
      <c r="M87" s="97">
        <f t="shared" si="268"/>
        <v>1.7036920800735278</v>
      </c>
      <c r="N87" s="97">
        <f t="shared" si="269"/>
        <v>2.2358313031002712</v>
      </c>
      <c r="O87" s="97">
        <f t="shared" si="270"/>
        <v>0.99738198599999994</v>
      </c>
      <c r="P87" s="97">
        <f t="shared" si="271"/>
        <v>1.3123447184210526</v>
      </c>
      <c r="Q87" s="97">
        <f t="shared" si="272"/>
        <v>0.76</v>
      </c>
      <c r="R87" s="97">
        <f t="shared" si="273"/>
        <v>1</v>
      </c>
      <c r="S87" s="97">
        <f t="shared" si="274"/>
        <v>0.35466666666666663</v>
      </c>
      <c r="T87" s="97">
        <f t="shared" si="275"/>
        <v>0</v>
      </c>
      <c r="U87" s="97">
        <f t="shared" si="276"/>
        <v>0</v>
      </c>
      <c r="V87" s="97">
        <f t="shared" si="319"/>
        <v>2.1428571428571432</v>
      </c>
      <c r="W87" s="84">
        <f t="shared" si="320"/>
        <v>0.76</v>
      </c>
      <c r="X87" s="84">
        <f t="shared" si="277"/>
        <v>0</v>
      </c>
      <c r="Y87" s="84">
        <f t="shared" si="278"/>
        <v>0</v>
      </c>
      <c r="Z87" s="84">
        <f t="shared" si="279"/>
        <v>0.76</v>
      </c>
      <c r="AA87" s="84">
        <f t="shared" si="280"/>
        <v>0.15200000000000002</v>
      </c>
      <c r="AB87" s="84">
        <f t="shared" si="281"/>
        <v>0.22799999999999998</v>
      </c>
      <c r="AC87" s="84">
        <f>SUM(FineWood!P51:R51)+SUM(AK87:AM87)</f>
        <v>0.38</v>
      </c>
      <c r="AD87" s="84">
        <f t="shared" si="282"/>
        <v>0.76</v>
      </c>
      <c r="AE87" s="97">
        <f t="shared" si="112"/>
        <v>0.15200000000000002</v>
      </c>
      <c r="AF87" s="97">
        <f t="shared" si="113"/>
        <v>0</v>
      </c>
      <c r="AG87" s="97">
        <f t="shared" si="114"/>
        <v>0</v>
      </c>
      <c r="AH87" s="97">
        <f t="shared" si="115"/>
        <v>0.22799999999999998</v>
      </c>
      <c r="AI87" s="97">
        <f t="shared" si="116"/>
        <v>0</v>
      </c>
      <c r="AJ87" s="97">
        <f t="shared" si="117"/>
        <v>0</v>
      </c>
      <c r="AK87" s="97">
        <f t="shared" si="118"/>
        <v>0.38</v>
      </c>
      <c r="AL87" s="97">
        <f t="shared" si="119"/>
        <v>0</v>
      </c>
      <c r="AM87" s="97">
        <f t="shared" si="120"/>
        <v>0</v>
      </c>
      <c r="AN87" s="97">
        <f t="shared" si="122"/>
        <v>0.3407384</v>
      </c>
      <c r="AO87" s="97">
        <f t="shared" si="123"/>
        <v>0.51110759999999988</v>
      </c>
      <c r="AP87" s="97">
        <f t="shared" si="124"/>
        <v>0.85184599999999988</v>
      </c>
      <c r="AQ87" s="97"/>
      <c r="AR87" s="111"/>
      <c r="AS87" s="111"/>
      <c r="AT87" s="111"/>
      <c r="AU87" s="111">
        <f t="shared" si="229"/>
        <v>10.487430814674399</v>
      </c>
      <c r="AV87" s="111">
        <f t="shared" si="230"/>
        <v>15.731146222011596</v>
      </c>
      <c r="AW87" s="111">
        <f t="shared" si="231"/>
        <v>26.218577036685993</v>
      </c>
      <c r="AX87" s="111">
        <f t="shared" si="128"/>
        <v>52.437154073371985</v>
      </c>
    </row>
    <row r="88" spans="6:51" x14ac:dyDescent="0.25">
      <c r="F88" s="96" t="s">
        <v>376</v>
      </c>
      <c r="G88" s="96"/>
      <c r="H88" s="86">
        <f>AQ88*0.44609</f>
        <v>3.3635185999999999</v>
      </c>
      <c r="I88" s="90">
        <f t="shared" si="94"/>
        <v>1.6817593</v>
      </c>
      <c r="J88" s="105">
        <v>0</v>
      </c>
      <c r="K88" s="105">
        <v>0</v>
      </c>
      <c r="L88" s="86">
        <f t="shared" si="267"/>
        <v>1.6817593</v>
      </c>
      <c r="M88" s="97">
        <f t="shared" si="268"/>
        <v>3.77</v>
      </c>
      <c r="N88" s="97">
        <f t="shared" si="269"/>
        <v>3.2551410000000001</v>
      </c>
      <c r="O88" s="97">
        <f t="shared" si="270"/>
        <v>1.4520858486899999</v>
      </c>
      <c r="P88" s="97">
        <f t="shared" si="271"/>
        <v>0.86343262599469495</v>
      </c>
      <c r="Q88" s="97">
        <f t="shared" si="272"/>
        <v>1.4520858486899999</v>
      </c>
      <c r="R88" s="97">
        <f t="shared" si="273"/>
        <v>0.86343262599469495</v>
      </c>
      <c r="S88" s="97">
        <f t="shared" si="274"/>
        <v>0.78482100666666654</v>
      </c>
      <c r="T88" s="97">
        <f t="shared" si="275"/>
        <v>0</v>
      </c>
      <c r="U88" s="97">
        <f t="shared" si="276"/>
        <v>0</v>
      </c>
      <c r="V88" s="97">
        <f t="shared" si="319"/>
        <v>1.8502127699886322</v>
      </c>
      <c r="W88" s="84">
        <f t="shared" si="320"/>
        <v>1.4520858486899999</v>
      </c>
      <c r="X88" s="84">
        <f t="shared" si="277"/>
        <v>0</v>
      </c>
      <c r="Y88" s="84">
        <f t="shared" si="278"/>
        <v>0</v>
      </c>
      <c r="Z88" s="84">
        <f t="shared" si="279"/>
        <v>1.4520858486899999</v>
      </c>
      <c r="AA88" s="84">
        <f t="shared" si="280"/>
        <v>0.29041716973799997</v>
      </c>
      <c r="AB88" s="84">
        <f t="shared" si="281"/>
        <v>0.43562575460699998</v>
      </c>
      <c r="AC88" s="84">
        <f>SUM(FineWood!P52:R52)+SUM(AK88:AM88)</f>
        <v>0.72604292434499995</v>
      </c>
      <c r="AD88" s="84">
        <f t="shared" si="282"/>
        <v>1.4520858486899999</v>
      </c>
      <c r="AE88" s="97">
        <f t="shared" si="112"/>
        <v>0.29041716973799997</v>
      </c>
      <c r="AF88" s="97">
        <f t="shared" si="113"/>
        <v>0</v>
      </c>
      <c r="AG88" s="97">
        <f t="shared" si="114"/>
        <v>0</v>
      </c>
      <c r="AH88" s="97">
        <f t="shared" si="115"/>
        <v>0.43562575460699998</v>
      </c>
      <c r="AI88" s="97">
        <f t="shared" si="116"/>
        <v>0</v>
      </c>
      <c r="AJ88" s="97">
        <f t="shared" si="117"/>
        <v>0</v>
      </c>
      <c r="AK88" s="97">
        <f t="shared" si="118"/>
        <v>0.72604292434499995</v>
      </c>
      <c r="AL88" s="97">
        <f t="shared" si="119"/>
        <v>0</v>
      </c>
      <c r="AM88" s="97">
        <f t="shared" si="120"/>
        <v>0</v>
      </c>
      <c r="AN88" s="97">
        <f t="shared" si="122"/>
        <v>0.65102816940167452</v>
      </c>
      <c r="AO88" s="97">
        <f t="shared" si="123"/>
        <v>0.97654225410251172</v>
      </c>
      <c r="AP88" s="97">
        <f t="shared" si="124"/>
        <v>1.6275704235041863</v>
      </c>
      <c r="AQ88" s="86">
        <v>7.54</v>
      </c>
      <c r="AR88" s="111"/>
      <c r="AS88" s="111"/>
      <c r="AT88" s="111"/>
      <c r="AU88" s="111">
        <f t="shared" si="229"/>
        <v>20.037697204084381</v>
      </c>
      <c r="AV88" s="111">
        <f t="shared" si="230"/>
        <v>30.056545806126572</v>
      </c>
      <c r="AW88" s="111">
        <f t="shared" si="231"/>
        <v>50.09424301021096</v>
      </c>
      <c r="AX88" s="111">
        <f t="shared" si="128"/>
        <v>100.18848602042192</v>
      </c>
    </row>
    <row r="89" spans="6:51" x14ac:dyDescent="0.25">
      <c r="F89" s="96" t="s">
        <v>377</v>
      </c>
      <c r="G89" s="96"/>
      <c r="H89" s="86">
        <f t="shared" ref="H89:H92" si="321">AQ89*0.44609</f>
        <v>7.6727479999999995</v>
      </c>
      <c r="I89" s="90">
        <f t="shared" si="94"/>
        <v>3.8363739999999997</v>
      </c>
      <c r="J89" s="105">
        <v>0</v>
      </c>
      <c r="K89" s="105">
        <v>0</v>
      </c>
      <c r="L89" s="86">
        <f t="shared" si="267"/>
        <v>3.8363739999999997</v>
      </c>
      <c r="M89" s="97">
        <f t="shared" si="268"/>
        <v>8.6</v>
      </c>
      <c r="N89" s="97">
        <f t="shared" si="269"/>
        <v>5.6377800000000002</v>
      </c>
      <c r="O89" s="97">
        <f t="shared" si="270"/>
        <v>2.5149572802</v>
      </c>
      <c r="P89" s="97">
        <f t="shared" si="271"/>
        <v>0.65555581395348839</v>
      </c>
      <c r="Q89" s="97">
        <f t="shared" si="272"/>
        <v>2.5149572802</v>
      </c>
      <c r="R89" s="97">
        <f t="shared" si="273"/>
        <v>0.65555581395348839</v>
      </c>
      <c r="S89" s="97">
        <f t="shared" si="274"/>
        <v>1.7903078666666663</v>
      </c>
      <c r="T89" s="97">
        <f t="shared" si="275"/>
        <v>0</v>
      </c>
      <c r="U89" s="97">
        <f t="shared" si="276"/>
        <v>0</v>
      </c>
      <c r="V89" s="97">
        <f t="shared" si="319"/>
        <v>1.4047624584717611</v>
      </c>
      <c r="W89" s="84">
        <f t="shared" si="320"/>
        <v>2.5149572802</v>
      </c>
      <c r="X89" s="84">
        <f t="shared" si="277"/>
        <v>0</v>
      </c>
      <c r="Y89" s="84">
        <f t="shared" si="278"/>
        <v>0</v>
      </c>
      <c r="Z89" s="84">
        <f t="shared" si="279"/>
        <v>2.5149572802</v>
      </c>
      <c r="AA89" s="84">
        <f t="shared" si="280"/>
        <v>0.50299145604000006</v>
      </c>
      <c r="AB89" s="84">
        <f t="shared" si="281"/>
        <v>0.75448718405999993</v>
      </c>
      <c r="AC89" s="84">
        <f>SUM(FineWood!P53:R53)+SUM(AK89:AM89)</f>
        <v>1.2574786401</v>
      </c>
      <c r="AD89" s="84">
        <f t="shared" si="282"/>
        <v>2.5149572802</v>
      </c>
      <c r="AE89" s="97">
        <f t="shared" si="112"/>
        <v>0.50299145604000006</v>
      </c>
      <c r="AF89" s="97">
        <f t="shared" si="113"/>
        <v>0</v>
      </c>
      <c r="AG89" s="97">
        <f t="shared" si="114"/>
        <v>0</v>
      </c>
      <c r="AH89" s="97">
        <f t="shared" si="115"/>
        <v>0.75448718405999993</v>
      </c>
      <c r="AI89" s="97">
        <f t="shared" si="116"/>
        <v>0</v>
      </c>
      <c r="AJ89" s="97">
        <f t="shared" si="117"/>
        <v>0</v>
      </c>
      <c r="AK89" s="97">
        <f t="shared" si="118"/>
        <v>1.2574786401</v>
      </c>
      <c r="AL89" s="97">
        <f t="shared" si="119"/>
        <v>0</v>
      </c>
      <c r="AM89" s="97">
        <f t="shared" si="120"/>
        <v>0</v>
      </c>
      <c r="AN89" s="97">
        <f t="shared" si="122"/>
        <v>1.1275559470048679</v>
      </c>
      <c r="AO89" s="97">
        <f t="shared" si="123"/>
        <v>1.6913339205073017</v>
      </c>
      <c r="AP89" s="97">
        <f t="shared" si="124"/>
        <v>2.8188898675121696</v>
      </c>
      <c r="AQ89" s="86">
        <v>17.2</v>
      </c>
      <c r="AR89" s="111"/>
      <c r="AS89" s="111"/>
      <c r="AT89" s="111"/>
      <c r="AU89" s="111">
        <f t="shared" si="229"/>
        <v>34.704526944683153</v>
      </c>
      <c r="AV89" s="111">
        <f t="shared" si="230"/>
        <v>52.056790417024722</v>
      </c>
      <c r="AW89" s="111">
        <f t="shared" si="231"/>
        <v>86.761317361707881</v>
      </c>
      <c r="AX89" s="111">
        <f t="shared" si="128"/>
        <v>173.52263472341576</v>
      </c>
    </row>
    <row r="90" spans="6:51" x14ac:dyDescent="0.25">
      <c r="F90" s="96" t="s">
        <v>378</v>
      </c>
      <c r="G90" s="96"/>
      <c r="H90" s="86">
        <f t="shared" si="321"/>
        <v>16.344737599999998</v>
      </c>
      <c r="I90" s="90">
        <f t="shared" si="94"/>
        <v>8.1723687999999992</v>
      </c>
      <c r="J90" s="105">
        <v>0</v>
      </c>
      <c r="K90" s="105">
        <v>0</v>
      </c>
      <c r="L90" s="86">
        <f t="shared" si="267"/>
        <v>8.1723687999999992</v>
      </c>
      <c r="M90" s="97">
        <f t="shared" si="268"/>
        <v>18.32</v>
      </c>
      <c r="N90" s="97">
        <f t="shared" si="269"/>
        <v>10.432656000000001</v>
      </c>
      <c r="O90" s="97">
        <f t="shared" si="270"/>
        <v>4.6539035150400005</v>
      </c>
      <c r="P90" s="97">
        <f t="shared" si="271"/>
        <v>0.56946812227074251</v>
      </c>
      <c r="Q90" s="97">
        <f t="shared" si="272"/>
        <v>4.6539035150400005</v>
      </c>
      <c r="R90" s="97">
        <f t="shared" si="273"/>
        <v>0.56946812227074251</v>
      </c>
      <c r="S90" s="97">
        <f t="shared" si="274"/>
        <v>3.8137721066666659</v>
      </c>
      <c r="T90" s="97">
        <f t="shared" si="275"/>
        <v>0</v>
      </c>
      <c r="U90" s="97">
        <f t="shared" si="276"/>
        <v>0</v>
      </c>
      <c r="V90" s="97">
        <f t="shared" si="319"/>
        <v>1.2202888334373054</v>
      </c>
      <c r="W90" s="84">
        <f t="shared" si="320"/>
        <v>4.6539035150400005</v>
      </c>
      <c r="X90" s="84">
        <f t="shared" si="277"/>
        <v>0</v>
      </c>
      <c r="Y90" s="84">
        <f t="shared" si="278"/>
        <v>0</v>
      </c>
      <c r="Z90" s="84">
        <f t="shared" si="279"/>
        <v>4.6539035150400005</v>
      </c>
      <c r="AA90" s="84">
        <f t="shared" si="280"/>
        <v>0.9307807030080002</v>
      </c>
      <c r="AB90" s="84">
        <f t="shared" si="281"/>
        <v>1.3961710545120001</v>
      </c>
      <c r="AC90" s="84">
        <f>SUM(FineWood!P54:R54)+SUM(AK90:AM90)</f>
        <v>2.3269517575200003</v>
      </c>
      <c r="AD90" s="84">
        <f t="shared" si="282"/>
        <v>4.6539035150400005</v>
      </c>
      <c r="AE90" s="97">
        <f t="shared" si="112"/>
        <v>0.9307807030080002</v>
      </c>
      <c r="AF90" s="97">
        <f t="shared" si="113"/>
        <v>0</v>
      </c>
      <c r="AG90" s="97">
        <f t="shared" si="114"/>
        <v>0</v>
      </c>
      <c r="AH90" s="97">
        <f t="shared" si="115"/>
        <v>1.3961710545120001</v>
      </c>
      <c r="AI90" s="97">
        <f t="shared" si="116"/>
        <v>0</v>
      </c>
      <c r="AJ90" s="97">
        <f t="shared" si="117"/>
        <v>0</v>
      </c>
      <c r="AK90" s="97">
        <f t="shared" si="118"/>
        <v>2.3269517575200003</v>
      </c>
      <c r="AL90" s="97">
        <f t="shared" si="119"/>
        <v>0</v>
      </c>
      <c r="AM90" s="97">
        <f t="shared" si="120"/>
        <v>0</v>
      </c>
      <c r="AN90" s="97">
        <f t="shared" si="122"/>
        <v>2.0865311019330339</v>
      </c>
      <c r="AO90" s="97">
        <f t="shared" si="123"/>
        <v>3.1297966528995502</v>
      </c>
      <c r="AP90" s="97">
        <f t="shared" si="124"/>
        <v>5.2163277548325846</v>
      </c>
      <c r="AQ90" s="86">
        <v>36.64</v>
      </c>
      <c r="AR90" s="111"/>
      <c r="AS90" s="111"/>
      <c r="AT90" s="111"/>
      <c r="AU90" s="111">
        <f t="shared" si="229"/>
        <v>64.220383068621061</v>
      </c>
      <c r="AV90" s="111">
        <f t="shared" si="230"/>
        <v>96.330574602931577</v>
      </c>
      <c r="AW90" s="111">
        <f t="shared" si="231"/>
        <v>160.55095767155265</v>
      </c>
      <c r="AX90" s="111">
        <f t="shared" si="128"/>
        <v>321.10191534310525</v>
      </c>
    </row>
    <row r="91" spans="6:51" x14ac:dyDescent="0.25">
      <c r="F91" s="96" t="s">
        <v>463</v>
      </c>
      <c r="G91" s="96"/>
      <c r="H91" s="86">
        <f t="shared" si="321"/>
        <v>0.11999821000000001</v>
      </c>
      <c r="I91" s="90">
        <f t="shared" si="94"/>
        <v>5.9999105000000004E-2</v>
      </c>
      <c r="J91" s="105">
        <v>0</v>
      </c>
      <c r="K91" s="105">
        <v>0</v>
      </c>
      <c r="L91" s="86">
        <f t="shared" ref="L91:L92" si="322">SUM(I91:K91)</f>
        <v>5.9999105000000004E-2</v>
      </c>
      <c r="M91" s="97">
        <f t="shared" ref="M91:M92" si="323">L91/$P$2</f>
        <v>0.13450000000000001</v>
      </c>
      <c r="N91" s="97">
        <f t="shared" ref="N91:N92" si="324">$C$5+($D$5*M91)+($E$5*$C$9)</f>
        <v>1.4617488500000002</v>
      </c>
      <c r="O91" s="97">
        <f t="shared" ref="O91:O92" si="325">N91*$P$2</f>
        <v>0.65207154449650007</v>
      </c>
      <c r="P91" s="97">
        <f t="shared" ref="P91:P92" si="326">IF(M91=0,0,O91/L91)</f>
        <v>10.868021189591078</v>
      </c>
      <c r="Q91" s="97">
        <f t="shared" ref="Q91:Q92" si="327">IF(P91&lt;=0,0,IF(O91&gt;L91,L91,O91))</f>
        <v>5.9999105000000004E-2</v>
      </c>
      <c r="R91" s="97">
        <f t="shared" ref="R91:R92" si="328">IF(L91=0,0,Q91/L91)</f>
        <v>1</v>
      </c>
      <c r="S91" s="97">
        <f t="shared" ref="S91:S92" si="329">I91*$E$17</f>
        <v>2.7999582333333332E-2</v>
      </c>
      <c r="T91" s="97">
        <f t="shared" ref="T91:T92" si="330">J91*$E$18</f>
        <v>0</v>
      </c>
      <c r="U91" s="97">
        <f t="shared" ref="U91:U92" si="331">K91*$E$19</f>
        <v>0</v>
      </c>
      <c r="V91" s="97">
        <f t="shared" ref="V91:V92" si="332">Q91/SUM(S91:U91)</f>
        <v>2.1428571428571432</v>
      </c>
      <c r="W91" s="84">
        <f t="shared" ref="W91:W92" si="333">V91*S91</f>
        <v>5.9999105000000004E-2</v>
      </c>
      <c r="X91" s="84">
        <f t="shared" ref="X91:X92" si="334">T91*V91</f>
        <v>0</v>
      </c>
      <c r="Y91" s="84">
        <f t="shared" ref="Y91:Y92" si="335">U91*V91</f>
        <v>0</v>
      </c>
      <c r="Z91" s="84">
        <f t="shared" ref="Z91:Z92" si="336">SUM(W91:Y91)</f>
        <v>5.9999105000000004E-2</v>
      </c>
      <c r="AA91" s="84">
        <f t="shared" ref="AA91:AA92" si="337">SUM(AE91:AG91)</f>
        <v>1.1999821000000001E-2</v>
      </c>
      <c r="AB91" s="84">
        <f t="shared" ref="AB91:AB92" si="338">SUM(AH91:AJ91)</f>
        <v>1.7999731500000001E-2</v>
      </c>
      <c r="AC91" s="84">
        <f>SUM(FineWood!P55:R55)+SUM(AK91:AM91)</f>
        <v>2.9999552500000002E-2</v>
      </c>
      <c r="AD91" s="84">
        <f t="shared" ref="AD91:AD92" si="339">SUM(AA91:AC91)</f>
        <v>5.9999105000000004E-2</v>
      </c>
      <c r="AE91" s="97">
        <f t="shared" ref="AE91:AE92" si="340">$B$48*W91</f>
        <v>1.1999821000000001E-2</v>
      </c>
      <c r="AF91" s="97">
        <f t="shared" ref="AF91:AF92" si="341">$B$49*X91</f>
        <v>0</v>
      </c>
      <c r="AG91" s="97">
        <f t="shared" ref="AG91:AG92" si="342">$B$50*Y91</f>
        <v>0</v>
      </c>
      <c r="AH91" s="97">
        <f t="shared" ref="AH91:AH92" si="343">$C$48*W91</f>
        <v>1.7999731500000001E-2</v>
      </c>
      <c r="AI91" s="97">
        <f t="shared" ref="AI91:AI92" si="344">$C$49*X91</f>
        <v>0</v>
      </c>
      <c r="AJ91" s="97">
        <f t="shared" ref="AJ91:AJ92" si="345">$C$50*Y91</f>
        <v>0</v>
      </c>
      <c r="AK91" s="97">
        <f t="shared" ref="AK91:AK92" si="346">$D$48*W91</f>
        <v>2.9999552500000002E-2</v>
      </c>
      <c r="AL91" s="97">
        <f t="shared" ref="AL91:AL92" si="347">$D$49*X91</f>
        <v>0</v>
      </c>
      <c r="AM91" s="97">
        <f t="shared" ref="AM91:AM92" si="348">$D$50*Y91</f>
        <v>0</v>
      </c>
      <c r="AN91" s="97"/>
      <c r="AO91" s="97"/>
      <c r="AP91" s="97"/>
      <c r="AQ91">
        <v>0.26900000000000002</v>
      </c>
      <c r="AR91" s="111"/>
      <c r="AS91" s="111"/>
      <c r="AT91" s="111"/>
      <c r="AU91" s="111">
        <f t="shared" ref="AU91:AU92" si="349">AN91*$BB$3*$BH$6</f>
        <v>0</v>
      </c>
      <c r="AV91" s="111">
        <f t="shared" ref="AV91:AV92" si="350">AO91*$BB$3*$BH$6</f>
        <v>0</v>
      </c>
      <c r="AW91" s="111">
        <f t="shared" ref="AW91:AW92" si="351">AP91*$BB$3*$BH$6</f>
        <v>0</v>
      </c>
      <c r="AX91" s="111">
        <f t="shared" ref="AX91:AX92" si="352">SUM(AR91:AW91)</f>
        <v>0</v>
      </c>
    </row>
    <row r="92" spans="6:51" x14ac:dyDescent="0.25">
      <c r="F92" s="96" t="s">
        <v>464</v>
      </c>
      <c r="G92" s="96"/>
      <c r="H92" s="86">
        <f t="shared" si="321"/>
        <v>67.648656320000001</v>
      </c>
      <c r="I92" s="90">
        <f t="shared" si="94"/>
        <v>33.82432816</v>
      </c>
      <c r="J92" s="105">
        <v>0</v>
      </c>
      <c r="K92" s="105">
        <v>0</v>
      </c>
      <c r="L92" s="86">
        <f t="shared" si="322"/>
        <v>33.82432816</v>
      </c>
      <c r="M92" s="97">
        <f t="shared" si="323"/>
        <v>75.823999999999998</v>
      </c>
      <c r="N92" s="97">
        <f t="shared" si="324"/>
        <v>38.799379200000004</v>
      </c>
      <c r="O92" s="97">
        <f t="shared" si="325"/>
        <v>17.308015067328</v>
      </c>
      <c r="P92" s="97">
        <f t="shared" si="326"/>
        <v>0.5117031441232327</v>
      </c>
      <c r="Q92" s="97">
        <f t="shared" si="327"/>
        <v>17.308015067328</v>
      </c>
      <c r="R92" s="97">
        <f t="shared" si="328"/>
        <v>0.5117031441232327</v>
      </c>
      <c r="S92" s="97">
        <f t="shared" si="329"/>
        <v>15.784686474666666</v>
      </c>
      <c r="T92" s="97">
        <f t="shared" si="330"/>
        <v>0</v>
      </c>
      <c r="U92" s="97">
        <f t="shared" si="331"/>
        <v>0</v>
      </c>
      <c r="V92" s="97">
        <f t="shared" si="332"/>
        <v>1.0965067374069275</v>
      </c>
      <c r="W92" s="84">
        <f t="shared" si="333"/>
        <v>17.308015067328</v>
      </c>
      <c r="X92" s="84">
        <f t="shared" si="334"/>
        <v>0</v>
      </c>
      <c r="Y92" s="84">
        <f t="shared" si="335"/>
        <v>0</v>
      </c>
      <c r="Z92" s="84">
        <f t="shared" si="336"/>
        <v>17.308015067328</v>
      </c>
      <c r="AA92" s="84">
        <f t="shared" si="337"/>
        <v>3.4616030134656004</v>
      </c>
      <c r="AB92" s="84">
        <f t="shared" si="338"/>
        <v>5.1924045201983997</v>
      </c>
      <c r="AC92" s="84">
        <f>SUM(FineWood!P56:R56)+SUM(AK92:AM92)</f>
        <v>8.6540075336640001</v>
      </c>
      <c r="AD92" s="84">
        <f t="shared" si="339"/>
        <v>17.308015067328</v>
      </c>
      <c r="AE92" s="97">
        <f t="shared" si="340"/>
        <v>3.4616030134656004</v>
      </c>
      <c r="AF92" s="97">
        <f t="shared" si="341"/>
        <v>0</v>
      </c>
      <c r="AG92" s="97">
        <f t="shared" si="342"/>
        <v>0</v>
      </c>
      <c r="AH92" s="97">
        <f t="shared" si="343"/>
        <v>5.1924045201983997</v>
      </c>
      <c r="AI92" s="97">
        <f t="shared" si="344"/>
        <v>0</v>
      </c>
      <c r="AJ92" s="97">
        <f t="shared" si="345"/>
        <v>0</v>
      </c>
      <c r="AK92" s="97">
        <f t="shared" si="346"/>
        <v>8.6540075336640001</v>
      </c>
      <c r="AL92" s="97">
        <f t="shared" si="347"/>
        <v>0</v>
      </c>
      <c r="AM92" s="97">
        <f t="shared" si="348"/>
        <v>0</v>
      </c>
      <c r="AN92" s="97"/>
      <c r="AO92" s="97"/>
      <c r="AP92" s="97"/>
      <c r="AQ92">
        <v>151.648</v>
      </c>
      <c r="AR92" s="111"/>
      <c r="AS92" s="111"/>
      <c r="AT92" s="111"/>
      <c r="AU92" s="111">
        <f t="shared" si="349"/>
        <v>0</v>
      </c>
      <c r="AV92" s="111">
        <f t="shared" si="350"/>
        <v>0</v>
      </c>
      <c r="AW92" s="111">
        <f t="shared" si="351"/>
        <v>0</v>
      </c>
      <c r="AX92" s="111">
        <f t="shared" si="352"/>
        <v>0</v>
      </c>
    </row>
    <row r="93" spans="6:51" x14ac:dyDescent="0.25">
      <c r="F93" s="96" t="s">
        <v>379</v>
      </c>
      <c r="G93" s="96"/>
      <c r="H93" s="104">
        <v>4.9000000000000004</v>
      </c>
      <c r="I93" s="90">
        <f t="shared" si="94"/>
        <v>2.4500000000000002</v>
      </c>
      <c r="J93" s="105">
        <v>0</v>
      </c>
      <c r="K93" s="105">
        <v>0</v>
      </c>
      <c r="L93" s="86">
        <f t="shared" si="267"/>
        <v>2.4500000000000002</v>
      </c>
      <c r="M93" s="97">
        <f t="shared" si="268"/>
        <v>5.4921652581317675</v>
      </c>
      <c r="N93" s="97">
        <f t="shared" si="269"/>
        <v>4.1046851218364013</v>
      </c>
      <c r="O93" s="97">
        <f t="shared" si="270"/>
        <v>1.8310589860000002</v>
      </c>
      <c r="P93" s="97">
        <f t="shared" si="271"/>
        <v>0.74737101469387757</v>
      </c>
      <c r="Q93" s="97">
        <f t="shared" si="272"/>
        <v>1.8310589860000002</v>
      </c>
      <c r="R93" s="97">
        <f t="shared" si="273"/>
        <v>0.74737101469387757</v>
      </c>
      <c r="S93" s="97">
        <f t="shared" si="274"/>
        <v>1.1433333333333333</v>
      </c>
      <c r="T93" s="97">
        <f t="shared" si="275"/>
        <v>0</v>
      </c>
      <c r="U93" s="97">
        <f t="shared" si="276"/>
        <v>0</v>
      </c>
      <c r="V93" s="97">
        <f t="shared" si="319"/>
        <v>1.6015093172011663</v>
      </c>
      <c r="W93" s="84">
        <f t="shared" si="320"/>
        <v>1.8310589860000002</v>
      </c>
      <c r="X93" s="84">
        <f t="shared" si="277"/>
        <v>0</v>
      </c>
      <c r="Y93" s="84">
        <f t="shared" si="278"/>
        <v>0</v>
      </c>
      <c r="Z93" s="84">
        <f t="shared" si="279"/>
        <v>1.8310589860000002</v>
      </c>
      <c r="AA93" s="84">
        <f t="shared" si="280"/>
        <v>0.36621179720000008</v>
      </c>
      <c r="AB93" s="84">
        <f t="shared" si="281"/>
        <v>0.54931769580000001</v>
      </c>
      <c r="AC93" s="84">
        <f>SUM(FineWood!P55:R55)+SUM(AK93:AM93)</f>
        <v>0.91552949300000008</v>
      </c>
      <c r="AD93" s="84">
        <f t="shared" si="282"/>
        <v>1.8310589860000002</v>
      </c>
      <c r="AE93" s="97">
        <f t="shared" si="112"/>
        <v>0.36621179720000008</v>
      </c>
      <c r="AF93" s="97">
        <f t="shared" si="113"/>
        <v>0</v>
      </c>
      <c r="AG93" s="97">
        <f t="shared" si="114"/>
        <v>0</v>
      </c>
      <c r="AH93" s="97">
        <f t="shared" si="115"/>
        <v>0.54931769580000001</v>
      </c>
      <c r="AI93" s="97">
        <f t="shared" si="116"/>
        <v>0</v>
      </c>
      <c r="AJ93" s="97">
        <f t="shared" si="117"/>
        <v>0</v>
      </c>
      <c r="AK93" s="97">
        <f t="shared" si="118"/>
        <v>0.91552949300000008</v>
      </c>
      <c r="AL93" s="97">
        <f t="shared" si="119"/>
        <v>0</v>
      </c>
      <c r="AM93" s="97">
        <f t="shared" si="120"/>
        <v>0</v>
      </c>
      <c r="AN93" s="97">
        <f t="shared" si="122"/>
        <v>0.82093698578324015</v>
      </c>
      <c r="AO93" s="97">
        <f t="shared" si="123"/>
        <v>1.2314054786748598</v>
      </c>
      <c r="AP93" s="97">
        <f t="shared" si="124"/>
        <v>2.0523424644580999</v>
      </c>
      <c r="AQ93" s="97"/>
      <c r="AR93" s="111"/>
      <c r="AS93" s="111"/>
      <c r="AT93" s="111"/>
      <c r="AU93" s="111">
        <f t="shared" si="229"/>
        <v>25.267242675345873</v>
      </c>
      <c r="AV93" s="111">
        <f t="shared" si="230"/>
        <v>37.900864013018797</v>
      </c>
      <c r="AW93" s="111">
        <f t="shared" si="231"/>
        <v>63.168106688364666</v>
      </c>
      <c r="AX93" s="111">
        <f t="shared" si="128"/>
        <v>126.33621337672935</v>
      </c>
    </row>
    <row r="94" spans="6:51" x14ac:dyDescent="0.25">
      <c r="F94" s="96" t="s">
        <v>380</v>
      </c>
      <c r="G94" s="96"/>
      <c r="H94" s="104">
        <v>0.94</v>
      </c>
      <c r="I94" s="90">
        <f t="shared" si="94"/>
        <v>0.47</v>
      </c>
      <c r="J94" s="105">
        <v>0</v>
      </c>
      <c r="K94" s="105">
        <v>0</v>
      </c>
      <c r="L94" s="86">
        <f t="shared" si="267"/>
        <v>0.47</v>
      </c>
      <c r="M94" s="97">
        <f t="shared" si="268"/>
        <v>1.0535990495191554</v>
      </c>
      <c r="N94" s="97">
        <f t="shared" si="269"/>
        <v>1.9151404111277996</v>
      </c>
      <c r="O94" s="97">
        <f t="shared" si="270"/>
        <v>0.85432498600000006</v>
      </c>
      <c r="P94" s="97">
        <f t="shared" si="271"/>
        <v>1.817712736170213</v>
      </c>
      <c r="Q94" s="97">
        <f t="shared" si="272"/>
        <v>0.47</v>
      </c>
      <c r="R94" s="97">
        <f t="shared" si="273"/>
        <v>1</v>
      </c>
      <c r="S94" s="97">
        <f t="shared" si="274"/>
        <v>0.2193333333333333</v>
      </c>
      <c r="T94" s="97">
        <f t="shared" si="275"/>
        <v>0</v>
      </c>
      <c r="U94" s="97">
        <f t="shared" si="276"/>
        <v>0</v>
      </c>
      <c r="V94" s="97">
        <f t="shared" si="319"/>
        <v>2.1428571428571432</v>
      </c>
      <c r="W94" s="84">
        <f t="shared" si="320"/>
        <v>0.47000000000000003</v>
      </c>
      <c r="X94" s="84">
        <f t="shared" si="277"/>
        <v>0</v>
      </c>
      <c r="Y94" s="84">
        <f t="shared" si="278"/>
        <v>0</v>
      </c>
      <c r="Z94" s="84">
        <f t="shared" si="279"/>
        <v>0.47000000000000003</v>
      </c>
      <c r="AA94" s="84">
        <f t="shared" si="280"/>
        <v>9.4000000000000014E-2</v>
      </c>
      <c r="AB94" s="84">
        <f t="shared" si="281"/>
        <v>0.14100000000000001</v>
      </c>
      <c r="AC94" s="84">
        <f>SUM(FineWood!P56:R56)+SUM(AK94:AM94)</f>
        <v>0.23500000000000001</v>
      </c>
      <c r="AD94" s="84">
        <f t="shared" si="282"/>
        <v>0.47000000000000008</v>
      </c>
      <c r="AE94" s="97">
        <f t="shared" si="112"/>
        <v>9.4000000000000014E-2</v>
      </c>
      <c r="AF94" s="97">
        <f t="shared" si="113"/>
        <v>0</v>
      </c>
      <c r="AG94" s="97">
        <f t="shared" si="114"/>
        <v>0</v>
      </c>
      <c r="AH94" s="97">
        <f t="shared" si="115"/>
        <v>0.14100000000000001</v>
      </c>
      <c r="AI94" s="97">
        <f t="shared" si="116"/>
        <v>0</v>
      </c>
      <c r="AJ94" s="97">
        <f t="shared" si="117"/>
        <v>0</v>
      </c>
      <c r="AK94" s="97">
        <f t="shared" si="118"/>
        <v>0.23500000000000001</v>
      </c>
      <c r="AL94" s="97">
        <f t="shared" si="119"/>
        <v>0</v>
      </c>
      <c r="AM94" s="97">
        <f t="shared" si="120"/>
        <v>0</v>
      </c>
      <c r="AN94" s="97">
        <f t="shared" si="122"/>
        <v>0.21071980000000001</v>
      </c>
      <c r="AO94" s="97">
        <f t="shared" si="123"/>
        <v>0.31607970000000002</v>
      </c>
      <c r="AP94" s="97">
        <f t="shared" si="124"/>
        <v>0.52679949999999998</v>
      </c>
      <c r="AQ94" s="97"/>
      <c r="AR94" s="111"/>
      <c r="AS94" s="111"/>
      <c r="AT94" s="111"/>
      <c r="AU94" s="111">
        <f t="shared" si="229"/>
        <v>6.4856480038118001</v>
      </c>
      <c r="AV94" s="111">
        <f t="shared" si="230"/>
        <v>9.7284720057177001</v>
      </c>
      <c r="AW94" s="111">
        <f t="shared" si="231"/>
        <v>16.214120009529498</v>
      </c>
      <c r="AX94" s="111">
        <f t="shared" si="128"/>
        <v>32.428240019059004</v>
      </c>
    </row>
  </sheetData>
  <pageMargins left="0.7" right="0.7" top="0.75" bottom="0.75" header="0.51180555555555496" footer="0.51180555555555496"/>
  <pageSetup firstPageNumber="0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D19" sqref="D19"/>
    </sheetView>
  </sheetViews>
  <sheetFormatPr defaultRowHeight="15" x14ac:dyDescent="0.25"/>
  <sheetData>
    <row r="1" spans="1:4" x14ac:dyDescent="0.25">
      <c r="B1" t="s">
        <v>369</v>
      </c>
      <c r="C1" t="s">
        <v>270</v>
      </c>
      <c r="D1" t="s">
        <v>236</v>
      </c>
    </row>
    <row r="2" spans="1:4" x14ac:dyDescent="0.25">
      <c r="A2" s="86" t="s">
        <v>348</v>
      </c>
      <c r="B2" s="111">
        <v>190.10201311899658</v>
      </c>
      <c r="C2" s="121">
        <v>36.961022319479625</v>
      </c>
      <c r="D2">
        <v>51.1704627955056</v>
      </c>
    </row>
    <row r="3" spans="1:4" x14ac:dyDescent="0.25">
      <c r="A3" s="86" t="s">
        <v>349</v>
      </c>
      <c r="B3" s="111">
        <v>372.09863420497481</v>
      </c>
      <c r="C3" s="121">
        <v>190.7681136455181</v>
      </c>
      <c r="D3">
        <v>77.169540486873601</v>
      </c>
    </row>
    <row r="4" spans="1:4" x14ac:dyDescent="0.25">
      <c r="A4" s="86" t="s">
        <v>350</v>
      </c>
      <c r="B4" s="111">
        <v>603.22373305813653</v>
      </c>
      <c r="C4" s="121">
        <v>608.12575467263787</v>
      </c>
      <c r="D4">
        <v>113.29457475277441</v>
      </c>
    </row>
    <row r="5" spans="1:4" x14ac:dyDescent="0.25">
      <c r="A5" s="86" t="s">
        <v>453</v>
      </c>
      <c r="B5" s="111">
        <v>9.3887116683259499</v>
      </c>
      <c r="C5" s="121">
        <v>2.0597759031905278</v>
      </c>
      <c r="D5">
        <v>0</v>
      </c>
    </row>
    <row r="6" spans="1:4" x14ac:dyDescent="0.25">
      <c r="A6" s="86" t="s">
        <v>454</v>
      </c>
      <c r="B6" s="111">
        <v>1764.8126077371023</v>
      </c>
      <c r="C6" s="121">
        <v>2801.4148415275586</v>
      </c>
      <c r="D6">
        <v>216.48810697900413</v>
      </c>
    </row>
    <row r="7" spans="1:4" x14ac:dyDescent="0.25">
      <c r="A7" s="86" t="s">
        <v>357</v>
      </c>
      <c r="B7" s="111">
        <v>442.92612539981269</v>
      </c>
      <c r="C7" s="121">
        <v>270.18685026244498</v>
      </c>
      <c r="D7">
        <v>49.203138074400009</v>
      </c>
    </row>
    <row r="8" spans="1:4" x14ac:dyDescent="0.25">
      <c r="A8" s="86" t="s">
        <v>351</v>
      </c>
      <c r="B8" s="111">
        <v>223.27308839652275</v>
      </c>
      <c r="C8" s="121">
        <v>28.858749119999999</v>
      </c>
      <c r="D8">
        <v>43.272675194400009</v>
      </c>
    </row>
    <row r="9" spans="1:4" x14ac:dyDescent="0.25">
      <c r="A9" s="86" t="s">
        <v>352</v>
      </c>
      <c r="B9" s="111">
        <v>241.57984202948279</v>
      </c>
      <c r="C9" s="121">
        <v>213.91712598917678</v>
      </c>
      <c r="D9">
        <v>45.514523087207998</v>
      </c>
    </row>
    <row r="10" spans="1:4" x14ac:dyDescent="0.25">
      <c r="A10" s="86" t="s">
        <v>353</v>
      </c>
      <c r="B10" s="111">
        <v>410.20781080977088</v>
      </c>
      <c r="C10" s="121">
        <v>639.55908120950915</v>
      </c>
      <c r="D10">
        <v>72.881973288648012</v>
      </c>
    </row>
    <row r="11" spans="1:4" x14ac:dyDescent="0.25">
      <c r="A11" s="86" t="s">
        <v>354</v>
      </c>
      <c r="B11" s="111">
        <v>622.63118410687503</v>
      </c>
      <c r="C11" s="121">
        <v>1178.0256314498283</v>
      </c>
      <c r="D11">
        <v>108.00353438049602</v>
      </c>
    </row>
    <row r="12" spans="1:4" x14ac:dyDescent="0.25">
      <c r="A12" s="86" t="s">
        <v>455</v>
      </c>
      <c r="B12" s="111">
        <v>11.250935470307958</v>
      </c>
      <c r="C12" s="121">
        <v>2.0597759031905278</v>
      </c>
      <c r="D12">
        <v>0</v>
      </c>
    </row>
    <row r="13" spans="1:4" x14ac:dyDescent="0.25">
      <c r="A13" s="86" t="s">
        <v>456</v>
      </c>
      <c r="B13" s="111">
        <v>2863.8825990798696</v>
      </c>
      <c r="C13" s="121">
        <v>4112.634163600289</v>
      </c>
      <c r="D13">
        <v>259.5735960794712</v>
      </c>
    </row>
    <row r="14" spans="1:4" x14ac:dyDescent="0.25">
      <c r="A14" s="86" t="s">
        <v>355</v>
      </c>
      <c r="B14" s="111">
        <v>468.53851430197312</v>
      </c>
      <c r="C14" s="121">
        <v>302.98115415723538</v>
      </c>
      <c r="D14">
        <v>52.475117594400004</v>
      </c>
    </row>
    <row r="15" spans="1:4" x14ac:dyDescent="0.25">
      <c r="A15" s="86" t="s">
        <v>356</v>
      </c>
      <c r="B15" s="111">
        <v>152.18614096982714</v>
      </c>
      <c r="C15" s="121">
        <v>275.19709113526017</v>
      </c>
      <c r="D15">
        <v>30.389255834400011</v>
      </c>
    </row>
    <row r="16" spans="1:4" x14ac:dyDescent="0.25">
      <c r="A16" s="97" t="s">
        <v>358</v>
      </c>
      <c r="B16" s="111">
        <v>146.65012440608302</v>
      </c>
      <c r="C16" s="121">
        <v>36.961022319479625</v>
      </c>
      <c r="D16">
        <v>20.883817905912</v>
      </c>
    </row>
    <row r="17" spans="1:4" x14ac:dyDescent="0.25">
      <c r="A17" s="97" t="s">
        <v>359</v>
      </c>
      <c r="B17" s="111">
        <v>296.64525640574971</v>
      </c>
      <c r="C17" s="121">
        <v>92.930778457224847</v>
      </c>
      <c r="D17">
        <v>55.549254827736007</v>
      </c>
    </row>
    <row r="18" spans="1:4" x14ac:dyDescent="0.25">
      <c r="A18" s="96" t="s">
        <v>360</v>
      </c>
      <c r="B18" s="111">
        <v>559.82161525822971</v>
      </c>
      <c r="C18" s="121">
        <v>280.74352011332348</v>
      </c>
      <c r="D18">
        <v>98.881050980016013</v>
      </c>
    </row>
    <row r="19" spans="1:4" x14ac:dyDescent="0.25">
      <c r="A19" s="96" t="s">
        <v>457</v>
      </c>
      <c r="B19" s="111">
        <v>8.4575997673349477</v>
      </c>
      <c r="C19" s="121">
        <v>2.0597759031905278</v>
      </c>
      <c r="D19">
        <v>0</v>
      </c>
    </row>
    <row r="20" spans="1:4" x14ac:dyDescent="0.25">
      <c r="A20" s="96" t="s">
        <v>458</v>
      </c>
      <c r="B20" s="111">
        <v>5364.1448896739948</v>
      </c>
      <c r="C20" s="121">
        <v>6158.040934749959</v>
      </c>
      <c r="D20">
        <v>392.6888738592753</v>
      </c>
    </row>
    <row r="21" spans="1:4" x14ac:dyDescent="0.25">
      <c r="A21" s="96" t="s">
        <v>361</v>
      </c>
      <c r="B21" s="111">
        <v>319.13291237270397</v>
      </c>
      <c r="C21" s="121">
        <v>19.23916608</v>
      </c>
      <c r="D21">
        <v>11.166376154400004</v>
      </c>
    </row>
    <row r="22" spans="1:4" x14ac:dyDescent="0.25">
      <c r="A22" s="96" t="s">
        <v>362</v>
      </c>
      <c r="B22" s="111">
        <v>223.27308839652275</v>
      </c>
      <c r="C22" s="121">
        <v>28.858749119999999</v>
      </c>
      <c r="D22">
        <v>43.272675194400009</v>
      </c>
    </row>
    <row r="23" spans="1:4" x14ac:dyDescent="0.25">
      <c r="A23" s="96" t="s">
        <v>363</v>
      </c>
      <c r="B23" s="111">
        <v>24.161153549425727</v>
      </c>
      <c r="C23" s="121">
        <v>900.25069150986678</v>
      </c>
      <c r="D23">
        <v>24.532811266103998</v>
      </c>
    </row>
    <row r="24" spans="1:4" x14ac:dyDescent="0.25">
      <c r="A24" s="96" t="s">
        <v>364</v>
      </c>
      <c r="B24" s="111">
        <v>65.558289248760246</v>
      </c>
      <c r="C24" s="121">
        <v>2033.2171132084065</v>
      </c>
      <c r="D24">
        <v>57.008852171812805</v>
      </c>
    </row>
    <row r="25" spans="1:4" x14ac:dyDescent="0.25">
      <c r="A25" s="96" t="s">
        <v>365</v>
      </c>
      <c r="B25" s="111">
        <v>102.46594405467638</v>
      </c>
      <c r="C25" s="121">
        <v>2974.1669097577969</v>
      </c>
      <c r="D25">
        <v>97.786352971958422</v>
      </c>
    </row>
    <row r="26" spans="1:4" x14ac:dyDescent="0.25">
      <c r="A26" s="96" t="s">
        <v>459</v>
      </c>
      <c r="B26" s="111">
        <v>3.6318676673022106</v>
      </c>
      <c r="C26" s="121">
        <v>36.802324809038439</v>
      </c>
      <c r="D26">
        <v>0</v>
      </c>
    </row>
    <row r="27" spans="1:4" x14ac:dyDescent="0.25">
      <c r="A27" s="96" t="s">
        <v>460</v>
      </c>
      <c r="B27" s="111">
        <v>237.4205156378153</v>
      </c>
      <c r="C27" s="121">
        <v>9146.2714085688967</v>
      </c>
      <c r="D27">
        <v>332.7632804015222</v>
      </c>
    </row>
    <row r="28" spans="1:4" x14ac:dyDescent="0.25">
      <c r="A28" s="96" t="s">
        <v>366</v>
      </c>
      <c r="B28" s="111">
        <v>196.10971155305637</v>
      </c>
      <c r="C28" s="121">
        <v>12351.578134920986</v>
      </c>
      <c r="D28">
        <v>10.757378714400003</v>
      </c>
    </row>
    <row r="29" spans="1:4" x14ac:dyDescent="0.25">
      <c r="A29" s="96" t="s">
        <v>367</v>
      </c>
      <c r="B29" s="111">
        <v>55.541985564558502</v>
      </c>
      <c r="C29" s="121">
        <v>3630.2826908193374</v>
      </c>
      <c r="D29">
        <v>196.4422164744</v>
      </c>
    </row>
    <row r="30" spans="1:4" x14ac:dyDescent="0.25">
      <c r="A30" s="96" t="s">
        <v>371</v>
      </c>
      <c r="B30" s="111">
        <v>55.093585800601332</v>
      </c>
      <c r="C30" s="121">
        <v>140.97589841576172</v>
      </c>
      <c r="D30">
        <v>25.6275092741616</v>
      </c>
    </row>
    <row r="31" spans="1:4" x14ac:dyDescent="0.25">
      <c r="A31" s="96" t="s">
        <v>372</v>
      </c>
      <c r="B31" s="111">
        <v>118.48406556226615</v>
      </c>
      <c r="C31" s="121">
        <v>390.82580165687455</v>
      </c>
      <c r="D31">
        <v>49.984539953443189</v>
      </c>
    </row>
    <row r="32" spans="1:4" x14ac:dyDescent="0.25">
      <c r="A32" s="96" t="s">
        <v>373</v>
      </c>
      <c r="B32" s="111">
        <v>139.18055586051349</v>
      </c>
      <c r="C32" s="121">
        <v>759.82572187232165</v>
      </c>
      <c r="D32">
        <v>100.0669738220784</v>
      </c>
    </row>
    <row r="33" spans="1:4" x14ac:dyDescent="0.25">
      <c r="A33" s="96" t="s">
        <v>461</v>
      </c>
      <c r="B33" s="111">
        <v>1.8928801825346269</v>
      </c>
      <c r="C33" s="121">
        <v>2.0597759031905278</v>
      </c>
      <c r="D33">
        <v>0</v>
      </c>
    </row>
    <row r="34" spans="1:4" x14ac:dyDescent="0.25">
      <c r="A34" s="96" t="s">
        <v>462</v>
      </c>
      <c r="B34" s="111">
        <v>1181.742026153122</v>
      </c>
      <c r="C34" s="121">
        <v>4114.1460381400084</v>
      </c>
      <c r="D34">
        <v>396.63890917168322</v>
      </c>
    </row>
    <row r="35" spans="1:4" x14ac:dyDescent="0.25">
      <c r="A35" s="96" t="s">
        <v>374</v>
      </c>
      <c r="B35" s="111">
        <v>306.7262330521113</v>
      </c>
      <c r="C35" s="121">
        <v>394.52748266311647</v>
      </c>
      <c r="D35">
        <v>22.822803194399999</v>
      </c>
    </row>
    <row r="36" spans="1:4" x14ac:dyDescent="0.25">
      <c r="A36" s="96" t="s">
        <v>375</v>
      </c>
      <c r="B36" s="111">
        <v>52.437154073371985</v>
      </c>
      <c r="C36" s="121">
        <v>275.19709113526017</v>
      </c>
      <c r="D36">
        <v>30.389255834400011</v>
      </c>
    </row>
    <row r="37" spans="1:4" x14ac:dyDescent="0.25">
      <c r="A37" s="96" t="s">
        <v>376</v>
      </c>
      <c r="B37" s="111">
        <v>100.18848602042192</v>
      </c>
      <c r="C37" s="121">
        <v>228.76743579454271</v>
      </c>
      <c r="D37">
        <v>34.749992674641597</v>
      </c>
    </row>
    <row r="38" spans="1:4" x14ac:dyDescent="0.25">
      <c r="A38" s="96" t="s">
        <v>377</v>
      </c>
      <c r="B38" s="111">
        <v>173.52263472341576</v>
      </c>
      <c r="C38" s="121">
        <v>525.44243921695431</v>
      </c>
      <c r="D38">
        <v>58.924573685913607</v>
      </c>
    </row>
    <row r="39" spans="1:4" x14ac:dyDescent="0.25">
      <c r="A39" s="96" t="s">
        <v>378</v>
      </c>
      <c r="B39" s="111">
        <v>321.10191534310525</v>
      </c>
      <c r="C39" s="121">
        <v>1053.6589916735113</v>
      </c>
      <c r="D39">
        <v>106.81761153843361</v>
      </c>
    </row>
    <row r="40" spans="1:4" x14ac:dyDescent="0.25">
      <c r="A40" s="96" t="s">
        <v>463</v>
      </c>
      <c r="B40" s="111">
        <v>0</v>
      </c>
      <c r="C40" s="121">
        <v>2.8858318643658958</v>
      </c>
      <c r="D40">
        <v>0</v>
      </c>
    </row>
    <row r="41" spans="1:4" x14ac:dyDescent="0.25">
      <c r="A41" s="96" t="s">
        <v>464</v>
      </c>
      <c r="B41" s="111">
        <v>0</v>
      </c>
      <c r="C41" s="121">
        <v>3813.060895040192</v>
      </c>
      <c r="D41">
        <v>373.46780133446396</v>
      </c>
    </row>
    <row r="42" spans="1:4" x14ac:dyDescent="0.25">
      <c r="A42" s="96" t="s">
        <v>379</v>
      </c>
      <c r="B42" s="111">
        <v>126.33621337672935</v>
      </c>
      <c r="C42" s="121">
        <v>283.85114355194094</v>
      </c>
      <c r="D42">
        <v>30.593754554400004</v>
      </c>
    </row>
    <row r="43" spans="1:4" x14ac:dyDescent="0.25">
      <c r="A43" s="96" t="s">
        <v>380</v>
      </c>
      <c r="B43" s="111">
        <v>32.428240019059004</v>
      </c>
      <c r="C43" s="121">
        <v>92.551037498996962</v>
      </c>
      <c r="D43">
        <v>15.869846714400001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3"/>
  <sheetViews>
    <sheetView topLeftCell="A104" zoomScale="60" zoomScaleNormal="60" workbookViewId="0">
      <selection activeCell="AF112" sqref="AF112:AF153"/>
    </sheetView>
  </sheetViews>
  <sheetFormatPr defaultColWidth="8.7109375" defaultRowHeight="15" x14ac:dyDescent="0.25"/>
  <cols>
    <col min="1" max="1" width="11.28515625" style="95" bestFit="1" customWidth="1"/>
    <col min="2" max="2" width="11.28515625" style="95" customWidth="1"/>
    <col min="3" max="3" width="8.5703125" style="95"/>
    <col min="4" max="4" width="2.5703125" style="95" customWidth="1"/>
    <col min="5" max="5" width="8.5703125" style="95"/>
    <col min="6" max="6" width="7.5703125" style="95" customWidth="1"/>
    <col min="7" max="7" width="5.85546875" style="95" customWidth="1"/>
    <col min="8" max="8" width="8.5703125" style="95"/>
    <col min="9" max="9" width="9.85546875" style="95"/>
    <col min="10" max="10" width="8.5703125" style="95"/>
    <col min="11" max="11" width="6.42578125" style="95"/>
    <col min="12" max="12" width="9.7109375" style="95"/>
    <col min="13" max="13" width="5.5703125" style="95" customWidth="1"/>
    <col min="14" max="19" width="8.5703125" style="95"/>
    <col min="20" max="20" width="9.85546875" style="95"/>
    <col min="21" max="22" width="8.7109375" style="95" customWidth="1"/>
    <col min="23" max="23" width="8.5703125" style="95"/>
    <col min="24" max="25" width="8.7109375" style="95" customWidth="1"/>
    <col min="26" max="26" width="8.5703125" style="95"/>
    <col min="27" max="28" width="8.7109375" style="95" customWidth="1"/>
    <col min="29" max="29" width="2.28515625" style="95" customWidth="1"/>
    <col min="30" max="31" width="8.5703125" style="95"/>
    <col min="32" max="32" width="14.7109375" style="95" bestFit="1" customWidth="1"/>
    <col min="33" max="1026" width="8.5703125" style="95"/>
    <col min="1027" max="16384" width="8.7109375" style="95"/>
  </cols>
  <sheetData>
    <row r="1" spans="1:35" x14ac:dyDescent="0.25">
      <c r="A1" s="113" t="s">
        <v>232</v>
      </c>
      <c r="B1" s="113"/>
      <c r="L1" s="137" t="s">
        <v>387</v>
      </c>
      <c r="M1" s="137"/>
      <c r="N1" s="137"/>
      <c r="O1" s="137" t="s">
        <v>389</v>
      </c>
      <c r="P1" s="137"/>
      <c r="Q1" s="137"/>
      <c r="R1" s="143" t="s">
        <v>397</v>
      </c>
      <c r="S1" s="143" t="s">
        <v>417</v>
      </c>
      <c r="U1" s="95" t="s">
        <v>431</v>
      </c>
    </row>
    <row r="2" spans="1:35" x14ac:dyDescent="0.25">
      <c r="C2" s="114" t="s">
        <v>233</v>
      </c>
      <c r="D2" s="95" t="s">
        <v>234</v>
      </c>
      <c r="E2" s="95" t="s">
        <v>154</v>
      </c>
      <c r="F2" s="95" t="s">
        <v>235</v>
      </c>
      <c r="L2" s="138" t="s">
        <v>390</v>
      </c>
      <c r="M2" s="138" t="s">
        <v>41</v>
      </c>
      <c r="N2" s="138" t="s">
        <v>42</v>
      </c>
      <c r="O2" s="138" t="s">
        <v>390</v>
      </c>
      <c r="P2" s="138" t="s">
        <v>41</v>
      </c>
      <c r="Q2" s="138" t="s">
        <v>42</v>
      </c>
      <c r="R2" s="138" t="s">
        <v>390</v>
      </c>
      <c r="S2" s="138" t="s">
        <v>390</v>
      </c>
      <c r="U2" s="95">
        <v>2241.6999999999998</v>
      </c>
    </row>
    <row r="3" spans="1:35" x14ac:dyDescent="0.25">
      <c r="C3" s="114" t="s">
        <v>236</v>
      </c>
      <c r="D3" s="95">
        <v>0.9</v>
      </c>
      <c r="E3" s="95">
        <v>0.1</v>
      </c>
      <c r="F3" s="95">
        <v>0</v>
      </c>
      <c r="L3" s="140">
        <v>15.3</v>
      </c>
      <c r="M3" s="140">
        <v>13.73</v>
      </c>
      <c r="N3" s="140">
        <v>25.38</v>
      </c>
      <c r="O3" s="140">
        <v>29.43</v>
      </c>
      <c r="P3" s="140">
        <v>17.559999999999999</v>
      </c>
      <c r="Q3" s="140">
        <v>49.72</v>
      </c>
      <c r="R3" s="140">
        <v>14.32</v>
      </c>
      <c r="S3" s="142">
        <v>21.5</v>
      </c>
      <c r="U3" s="95" t="s">
        <v>428</v>
      </c>
    </row>
    <row r="4" spans="1:35" x14ac:dyDescent="0.25">
      <c r="C4" s="114" t="s">
        <v>237</v>
      </c>
      <c r="D4" s="95">
        <v>0.95</v>
      </c>
      <c r="E4" s="95">
        <v>0.05</v>
      </c>
      <c r="F4" s="95">
        <v>0</v>
      </c>
      <c r="L4" s="140">
        <v>7.45</v>
      </c>
      <c r="M4" s="140">
        <v>5.18</v>
      </c>
      <c r="N4" s="140">
        <v>11.4</v>
      </c>
      <c r="O4" s="140">
        <v>27.88</v>
      </c>
      <c r="P4" s="140">
        <v>11.26</v>
      </c>
      <c r="Q4" s="140">
        <v>32.700000000000003</v>
      </c>
      <c r="R4" s="140">
        <v>14.09</v>
      </c>
      <c r="U4" s="95">
        <v>1E-3</v>
      </c>
    </row>
    <row r="5" spans="1:35" ht="15.75" thickBot="1" x14ac:dyDescent="0.3">
      <c r="C5" s="114" t="s">
        <v>238</v>
      </c>
      <c r="D5" s="95">
        <v>0.95</v>
      </c>
      <c r="E5" s="95">
        <v>0.05</v>
      </c>
      <c r="F5" s="95">
        <v>0</v>
      </c>
      <c r="U5" s="95" t="s">
        <v>430</v>
      </c>
    </row>
    <row r="6" spans="1:35" ht="15.75" thickBot="1" x14ac:dyDescent="0.3">
      <c r="U6" s="133">
        <f>U2*U4</f>
        <v>2.2416999999999998</v>
      </c>
    </row>
    <row r="7" spans="1:35" x14ac:dyDescent="0.25">
      <c r="F7" s="112" t="s">
        <v>239</v>
      </c>
      <c r="G7" s="112" t="s">
        <v>162</v>
      </c>
    </row>
    <row r="8" spans="1:35" x14ac:dyDescent="0.25">
      <c r="E8" s="95" t="s">
        <v>236</v>
      </c>
      <c r="F8" s="95" t="s">
        <v>240</v>
      </c>
      <c r="G8" s="95">
        <v>0.69179999999999997</v>
      </c>
      <c r="H8" s="112"/>
    </row>
    <row r="9" spans="1:35" x14ac:dyDescent="0.25">
      <c r="AD9" s="95" t="s">
        <v>404</v>
      </c>
      <c r="AG9" s="95" t="s">
        <v>404</v>
      </c>
    </row>
    <row r="10" spans="1:35" x14ac:dyDescent="0.25">
      <c r="C10" s="95" t="s">
        <v>241</v>
      </c>
      <c r="E10" s="112" t="s">
        <v>242</v>
      </c>
      <c r="I10" s="95">
        <v>0.44608999999999999</v>
      </c>
      <c r="J10" s="95" t="s">
        <v>83</v>
      </c>
      <c r="L10" s="112" t="s">
        <v>243</v>
      </c>
      <c r="M10" s="95" t="s">
        <v>83</v>
      </c>
      <c r="N10" s="112" t="s">
        <v>244</v>
      </c>
      <c r="O10" s="95" t="s">
        <v>83</v>
      </c>
      <c r="P10" s="95" t="s">
        <v>83</v>
      </c>
      <c r="Q10" s="95" t="s">
        <v>83</v>
      </c>
      <c r="R10" s="95" t="s">
        <v>83</v>
      </c>
      <c r="S10" s="95" t="s">
        <v>83</v>
      </c>
      <c r="T10" s="95" t="s">
        <v>45</v>
      </c>
      <c r="W10" s="95" t="s">
        <v>46</v>
      </c>
      <c r="Z10" s="95" t="s">
        <v>47</v>
      </c>
      <c r="AD10" s="95" t="s">
        <v>236</v>
      </c>
      <c r="AG10" s="95" t="s">
        <v>418</v>
      </c>
    </row>
    <row r="11" spans="1:35" x14ac:dyDescent="0.25">
      <c r="A11" s="112" t="s">
        <v>416</v>
      </c>
      <c r="B11" s="112"/>
      <c r="C11" s="95" t="s">
        <v>245</v>
      </c>
      <c r="E11" s="95" t="s">
        <v>100</v>
      </c>
      <c r="F11" s="95" t="s">
        <v>101</v>
      </c>
      <c r="G11" s="95" t="s">
        <v>103</v>
      </c>
      <c r="H11" s="95" t="s">
        <v>100</v>
      </c>
      <c r="I11" s="95" t="s">
        <v>104</v>
      </c>
      <c r="J11" s="115" t="s">
        <v>36</v>
      </c>
      <c r="K11" s="95" t="s">
        <v>105</v>
      </c>
      <c r="L11" s="95" t="s">
        <v>100</v>
      </c>
      <c r="M11" s="115" t="s">
        <v>37</v>
      </c>
      <c r="N11" s="95" t="s">
        <v>100</v>
      </c>
      <c r="O11" s="115" t="s">
        <v>38</v>
      </c>
      <c r="P11" s="115" t="s">
        <v>15</v>
      </c>
      <c r="Q11" s="115" t="s">
        <v>19</v>
      </c>
      <c r="R11" s="115" t="s">
        <v>23</v>
      </c>
      <c r="S11" s="115" t="s">
        <v>27</v>
      </c>
      <c r="T11" s="95" t="s">
        <v>246</v>
      </c>
      <c r="U11" s="95" t="s">
        <v>247</v>
      </c>
      <c r="V11" s="95" t="s">
        <v>248</v>
      </c>
      <c r="W11" s="95" t="s">
        <v>249</v>
      </c>
      <c r="X11" s="95" t="s">
        <v>250</v>
      </c>
      <c r="Y11" s="95" t="s">
        <v>251</v>
      </c>
      <c r="Z11" s="95" t="s">
        <v>252</v>
      </c>
      <c r="AA11" s="95" t="s">
        <v>253</v>
      </c>
      <c r="AB11" s="95" t="s">
        <v>254</v>
      </c>
      <c r="AD11" s="95" t="s">
        <v>412</v>
      </c>
      <c r="AE11" s="95" t="s">
        <v>413</v>
      </c>
      <c r="AF11" s="95" t="s">
        <v>415</v>
      </c>
      <c r="AG11" s="95" t="s">
        <v>412</v>
      </c>
      <c r="AH11" s="95" t="s">
        <v>413</v>
      </c>
      <c r="AI11" s="95" t="s">
        <v>415</v>
      </c>
    </row>
    <row r="12" spans="1:35" s="115" customFormat="1" x14ac:dyDescent="0.25">
      <c r="A12" s="86" t="s">
        <v>348</v>
      </c>
      <c r="B12" s="86" t="s">
        <v>405</v>
      </c>
      <c r="C12" s="142">
        <v>6.47</v>
      </c>
      <c r="D12" s="116"/>
      <c r="E12" s="115">
        <f>C12</f>
        <v>6.47</v>
      </c>
      <c r="F12" s="117">
        <f>E12/$G$110</f>
        <v>14.503799681678585</v>
      </c>
      <c r="G12" s="117">
        <f t="shared" ref="G12:G40" si="0">$G$8*F12</f>
        <v>10.033728619785244</v>
      </c>
      <c r="H12" s="117">
        <f>G12*$I$60</f>
        <v>4.4759459999999995</v>
      </c>
      <c r="I12" s="117">
        <f t="shared" ref="I12:I40" si="1">IF(F12=0,0,H12/E12)</f>
        <v>0.69179999999999997</v>
      </c>
      <c r="J12" s="117">
        <f t="shared" ref="J12:J40" si="2">IF(E12=0,0,H12)</f>
        <v>4.4759459999999995</v>
      </c>
      <c r="K12" s="117">
        <f t="shared" ref="K12:K40" si="3">IF(J12=0,0,J12/E12)</f>
        <v>0.69179999999999997</v>
      </c>
      <c r="L12" s="115">
        <v>0</v>
      </c>
      <c r="M12" s="117">
        <f t="shared" ref="M12:M40" si="4">K12*L12</f>
        <v>0</v>
      </c>
      <c r="N12" s="115">
        <v>0</v>
      </c>
      <c r="O12" s="117">
        <f>K12*N12</f>
        <v>0</v>
      </c>
      <c r="P12" s="117">
        <f t="shared" ref="P12:P40" si="5">SUM(J12,M12,O12)</f>
        <v>4.4759459999999995</v>
      </c>
      <c r="Q12" s="117">
        <f t="shared" ref="Q12:Q40" si="6">SUM(T12:V12)</f>
        <v>4.0283514</v>
      </c>
      <c r="R12" s="117">
        <f t="shared" ref="R12:R40" si="7">SUM(W12:Y12)</f>
        <v>0.44759459999999995</v>
      </c>
      <c r="S12" s="117">
        <f t="shared" ref="S12:S40" si="8">SUM(Z12:AB12)</f>
        <v>0</v>
      </c>
      <c r="T12" s="117">
        <f t="shared" ref="T12:T53" si="9">$D$3*J12</f>
        <v>4.0283514</v>
      </c>
      <c r="U12" s="117">
        <f t="shared" ref="U12:U53" si="10">$D$4*M12</f>
        <v>0</v>
      </c>
      <c r="V12" s="117">
        <f t="shared" ref="V12:V53" si="11">$D$5*O12</f>
        <v>0</v>
      </c>
      <c r="W12" s="117">
        <f t="shared" ref="W12:W53" si="12">$E$3*J12</f>
        <v>0.44759459999999995</v>
      </c>
      <c r="X12" s="117">
        <f t="shared" ref="X12:X53" si="13">$E$4*M12</f>
        <v>0</v>
      </c>
      <c r="Y12" s="117">
        <f t="shared" ref="Y12:Y53" si="14">$E$5*O12</f>
        <v>0</v>
      </c>
      <c r="Z12" s="117">
        <f t="shared" ref="Z12:Z53" si="15">$F$3*J12</f>
        <v>0</v>
      </c>
      <c r="AA12" s="117">
        <f t="shared" ref="AA12:AA53" si="16">$F$4*M12</f>
        <v>0</v>
      </c>
      <c r="AB12" s="117">
        <f t="shared" ref="AB12:AB53" si="17">$F$5*O12</f>
        <v>0</v>
      </c>
      <c r="AD12" s="116">
        <f>T12*$R$3*$U$6</f>
        <v>129.31468837400161</v>
      </c>
      <c r="AE12" s="116">
        <f>W12*$R$3*$U$6</f>
        <v>14.368298708222397</v>
      </c>
      <c r="AF12" s="116">
        <f>AD12+AE12</f>
        <v>143.682987082224</v>
      </c>
      <c r="AG12" s="116">
        <f t="shared" ref="AG12:AI14" si="18">AD12+AD62+AD112</f>
        <v>309.7315507729005</v>
      </c>
      <c r="AH12" s="116">
        <f t="shared" si="18"/>
        <v>32.8951873017201</v>
      </c>
      <c r="AI12" s="116">
        <f>AF12+AF62+AF112</f>
        <v>360.97574727002853</v>
      </c>
    </row>
    <row r="13" spans="1:35" s="115" customFormat="1" x14ac:dyDescent="0.25">
      <c r="A13" s="86" t="s">
        <v>349</v>
      </c>
      <c r="B13" s="86"/>
      <c r="C13" s="142">
        <v>9.32</v>
      </c>
      <c r="D13" s="116"/>
      <c r="E13" s="115">
        <f t="shared" ref="E13:E53" si="19">C13</f>
        <v>9.32</v>
      </c>
      <c r="F13" s="117">
        <f>E13/$G$110</f>
        <v>20.892644981954316</v>
      </c>
      <c r="G13" s="117">
        <f>$G$8*F13</f>
        <v>14.453531798515995</v>
      </c>
      <c r="H13" s="117">
        <f>G13*$I$60</f>
        <v>6.4475759999999998</v>
      </c>
      <c r="I13" s="117">
        <f t="shared" si="1"/>
        <v>0.69179999999999997</v>
      </c>
      <c r="J13" s="117">
        <f t="shared" si="2"/>
        <v>6.4475759999999998</v>
      </c>
      <c r="K13" s="117">
        <f t="shared" si="3"/>
        <v>0.69179999999999997</v>
      </c>
      <c r="L13" s="115">
        <v>0</v>
      </c>
      <c r="M13" s="117">
        <f t="shared" si="4"/>
        <v>0</v>
      </c>
      <c r="N13" s="115">
        <v>0</v>
      </c>
      <c r="O13" s="117">
        <f t="shared" ref="O13:O40" si="20">K13*N13</f>
        <v>0</v>
      </c>
      <c r="P13" s="117">
        <f t="shared" si="5"/>
        <v>6.4475759999999998</v>
      </c>
      <c r="Q13" s="117">
        <f t="shared" si="6"/>
        <v>5.8028183999999996</v>
      </c>
      <c r="R13" s="117">
        <f t="shared" si="7"/>
        <v>0.64475760000000004</v>
      </c>
      <c r="S13" s="117">
        <f t="shared" si="8"/>
        <v>0</v>
      </c>
      <c r="T13" s="117">
        <f t="shared" si="9"/>
        <v>5.8028183999999996</v>
      </c>
      <c r="U13" s="117">
        <f t="shared" si="10"/>
        <v>0</v>
      </c>
      <c r="V13" s="117">
        <f t="shared" si="11"/>
        <v>0</v>
      </c>
      <c r="W13" s="117">
        <f t="shared" si="12"/>
        <v>0.64475760000000004</v>
      </c>
      <c r="X13" s="117">
        <f t="shared" si="13"/>
        <v>0</v>
      </c>
      <c r="Y13" s="117">
        <f t="shared" si="14"/>
        <v>0</v>
      </c>
      <c r="Z13" s="117">
        <f t="shared" si="15"/>
        <v>0</v>
      </c>
      <c r="AA13" s="117">
        <f t="shared" si="16"/>
        <v>0</v>
      </c>
      <c r="AB13" s="117">
        <f t="shared" si="17"/>
        <v>0</v>
      </c>
      <c r="AD13" s="116">
        <f t="shared" ref="AD13:AD53" si="21">T13*$R$3*$U$6</f>
        <v>186.27710906424957</v>
      </c>
      <c r="AE13" s="116">
        <f t="shared" ref="AE13:AE53" si="22">W13*$R$3*$U$6</f>
        <v>20.697456562694398</v>
      </c>
      <c r="AF13" s="116">
        <f t="shared" ref="AF13:AF53" si="23">AD13+AE13</f>
        <v>206.97456562694396</v>
      </c>
      <c r="AG13" s="116">
        <f t="shared" si="18"/>
        <v>450.64572312394347</v>
      </c>
      <c r="AH13" s="116">
        <f t="shared" si="18"/>
        <v>47.780314298165102</v>
      </c>
      <c r="AI13" s="116">
        <f t="shared" si="18"/>
        <v>525.03342483265908</v>
      </c>
    </row>
    <row r="14" spans="1:35" x14ac:dyDescent="0.25">
      <c r="A14" s="86" t="s">
        <v>350</v>
      </c>
      <c r="B14" s="86"/>
      <c r="C14" s="142">
        <v>13.28</v>
      </c>
      <c r="D14" s="118"/>
      <c r="E14" s="115">
        <f t="shared" si="19"/>
        <v>13.28</v>
      </c>
      <c r="F14" s="96">
        <f>E14/$G$110</f>
        <v>29.769777399179539</v>
      </c>
      <c r="G14" s="96">
        <f t="shared" si="0"/>
        <v>20.594732004752405</v>
      </c>
      <c r="H14" s="96">
        <f>G14*$I$60</f>
        <v>9.1871039999999997</v>
      </c>
      <c r="I14" s="96">
        <f t="shared" si="1"/>
        <v>0.69179999999999997</v>
      </c>
      <c r="J14" s="117">
        <f t="shared" si="2"/>
        <v>9.1871039999999997</v>
      </c>
      <c r="K14" s="96">
        <f t="shared" si="3"/>
        <v>0.69179999999999997</v>
      </c>
      <c r="L14" s="115">
        <v>0</v>
      </c>
      <c r="M14" s="117">
        <f t="shared" si="4"/>
        <v>0</v>
      </c>
      <c r="N14" s="115">
        <v>0</v>
      </c>
      <c r="O14" s="117">
        <f t="shared" si="20"/>
        <v>0</v>
      </c>
      <c r="P14" s="117">
        <f t="shared" si="5"/>
        <v>9.1871039999999997</v>
      </c>
      <c r="Q14" s="117">
        <f t="shared" si="6"/>
        <v>8.2683935999999996</v>
      </c>
      <c r="R14" s="117">
        <f t="shared" si="7"/>
        <v>0.91871040000000004</v>
      </c>
      <c r="S14" s="117">
        <f t="shared" si="8"/>
        <v>0</v>
      </c>
      <c r="T14" s="96">
        <f t="shared" si="9"/>
        <v>8.2683935999999996</v>
      </c>
      <c r="U14" s="96">
        <f t="shared" si="10"/>
        <v>0</v>
      </c>
      <c r="V14" s="96">
        <f t="shared" si="11"/>
        <v>0</v>
      </c>
      <c r="W14" s="96">
        <f t="shared" si="12"/>
        <v>0.91871040000000004</v>
      </c>
      <c r="X14" s="96">
        <f t="shared" si="13"/>
        <v>0</v>
      </c>
      <c r="Y14" s="96">
        <f t="shared" si="14"/>
        <v>0</v>
      </c>
      <c r="Z14" s="96">
        <f t="shared" si="15"/>
        <v>0</v>
      </c>
      <c r="AA14" s="96">
        <f t="shared" si="16"/>
        <v>0</v>
      </c>
      <c r="AB14" s="96">
        <f t="shared" si="17"/>
        <v>0</v>
      </c>
      <c r="AD14" s="116">
        <f t="shared" si="21"/>
        <v>265.42489360227836</v>
      </c>
      <c r="AE14" s="116">
        <f t="shared" si="22"/>
        <v>29.491654844697599</v>
      </c>
      <c r="AF14" s="116">
        <f t="shared" si="23"/>
        <v>294.91654844697598</v>
      </c>
      <c r="AG14" s="116">
        <f t="shared" si="18"/>
        <v>646.44225733802421</v>
      </c>
      <c r="AH14" s="116">
        <f t="shared" si="18"/>
        <v>68.462806545857092</v>
      </c>
      <c r="AI14" s="116">
        <f t="shared" si="18"/>
        <v>752.98725049862992</v>
      </c>
    </row>
    <row r="15" spans="1:35" x14ac:dyDescent="0.25">
      <c r="A15" s="86" t="s">
        <v>453</v>
      </c>
      <c r="B15" s="86"/>
      <c r="C15" s="142">
        <v>0.78800000000000003</v>
      </c>
      <c r="D15" s="118"/>
      <c r="E15" s="115">
        <f t="shared" si="19"/>
        <v>0.78800000000000003</v>
      </c>
      <c r="F15" s="96">
        <f t="shared" ref="F15:F16" si="24">E15/$G$110</f>
        <v>1.7664596830236052</v>
      </c>
      <c r="G15" s="96">
        <f t="shared" ref="G15:G16" si="25">$G$8*F15</f>
        <v>1.2220368087157301</v>
      </c>
      <c r="H15" s="96">
        <f t="shared" ref="H15:H16" si="26">G15*$I$60</f>
        <v>0.54513840000000002</v>
      </c>
      <c r="I15" s="96">
        <f t="shared" ref="I15:I16" si="27">IF(F15=0,0,H15/E15)</f>
        <v>0.69179999999999997</v>
      </c>
      <c r="J15" s="117">
        <f t="shared" ref="J15:J16" si="28">IF(E15=0,0,H15)</f>
        <v>0.54513840000000002</v>
      </c>
      <c r="K15" s="96">
        <f t="shared" ref="K15:K16" si="29">IF(J15=0,0,J15/E15)</f>
        <v>0.69179999999999997</v>
      </c>
      <c r="L15" s="115">
        <v>1</v>
      </c>
      <c r="M15" s="117">
        <f t="shared" ref="M15:M16" si="30">K15*L15</f>
        <v>0.69179999999999997</v>
      </c>
      <c r="N15" s="115">
        <v>1</v>
      </c>
      <c r="O15" s="117">
        <f t="shared" ref="O15:O16" si="31">K15*N15</f>
        <v>0.69179999999999997</v>
      </c>
      <c r="P15" s="117">
        <f t="shared" ref="P15:P16" si="32">SUM(J15,M15,O15)</f>
        <v>1.9287384000000001</v>
      </c>
      <c r="Q15" s="117">
        <f t="shared" ref="Q15:Q16" si="33">SUM(T15:V15)</f>
        <v>1.8050445599999998</v>
      </c>
      <c r="R15" s="117">
        <f t="shared" ref="R15:R16" si="34">SUM(W15:Y15)</f>
        <v>0.12369384000000003</v>
      </c>
      <c r="S15" s="117">
        <f t="shared" ref="S15:S16" si="35">SUM(Z15:AB15)</f>
        <v>0</v>
      </c>
      <c r="T15" s="96">
        <f t="shared" ref="T15:T16" si="36">$D$3*J15</f>
        <v>0.49062456000000004</v>
      </c>
      <c r="U15" s="96">
        <f t="shared" ref="U15:U16" si="37">$D$4*M15</f>
        <v>0.65720999999999996</v>
      </c>
      <c r="V15" s="96">
        <f t="shared" ref="V15:V16" si="38">$D$5*O15</f>
        <v>0.65720999999999996</v>
      </c>
      <c r="W15" s="96">
        <f t="shared" ref="W15:W16" si="39">$E$3*J15</f>
        <v>5.4513840000000008E-2</v>
      </c>
      <c r="X15" s="96">
        <f t="shared" ref="X15:X16" si="40">$E$4*M15</f>
        <v>3.4590000000000003E-2</v>
      </c>
      <c r="Y15" s="96">
        <f t="shared" ref="Y15:Y16" si="41">$E$5*O15</f>
        <v>3.4590000000000003E-2</v>
      </c>
      <c r="Z15" s="96">
        <f t="shared" ref="Z15:Z16" si="42">$F$3*J15</f>
        <v>0</v>
      </c>
      <c r="AA15" s="96">
        <f t="shared" ref="AA15:AA16" si="43">$F$4*M15</f>
        <v>0</v>
      </c>
      <c r="AB15" s="96">
        <f t="shared" ref="AB15:AB16" si="44">$F$5*O15</f>
        <v>0</v>
      </c>
      <c r="AD15" s="116">
        <f t="shared" ref="AD15:AD16" si="45">T15*$R$3*$U$6</f>
        <v>15.749609650496639</v>
      </c>
      <c r="AE15" s="116">
        <f t="shared" ref="AE15:AE16" si="46">W15*$R$3*$U$6</f>
        <v>1.7499566278329601</v>
      </c>
      <c r="AF15" s="116">
        <f t="shared" ref="AF15:AF16" si="47">AD15+AE15</f>
        <v>17.499566278329599</v>
      </c>
      <c r="AG15" s="116">
        <f t="shared" ref="AG15:AI15" si="48">AD15+AD65+AD115</f>
        <v>29.408060556443342</v>
      </c>
      <c r="AH15" s="116">
        <f t="shared" si="48"/>
        <v>3.2675622840492604</v>
      </c>
      <c r="AI15" s="116">
        <f t="shared" si="48"/>
        <v>34.56003378381638</v>
      </c>
    </row>
    <row r="16" spans="1:35" x14ac:dyDescent="0.25">
      <c r="A16" s="86" t="s">
        <v>454</v>
      </c>
      <c r="B16" s="86"/>
      <c r="C16" s="142">
        <v>24.591999999999999</v>
      </c>
      <c r="D16" s="118"/>
      <c r="E16" s="115">
        <f t="shared" si="19"/>
        <v>24.591999999999999</v>
      </c>
      <c r="F16" s="96">
        <f t="shared" si="24"/>
        <v>55.127888991010778</v>
      </c>
      <c r="G16" s="96">
        <f t="shared" si="25"/>
        <v>38.137473603981256</v>
      </c>
      <c r="H16" s="96">
        <f t="shared" si="26"/>
        <v>17.012745599999999</v>
      </c>
      <c r="I16" s="96">
        <f t="shared" si="27"/>
        <v>0.69179999999999997</v>
      </c>
      <c r="J16" s="117">
        <f t="shared" si="28"/>
        <v>17.012745599999999</v>
      </c>
      <c r="K16" s="96">
        <f t="shared" si="29"/>
        <v>0.69179999999999997</v>
      </c>
      <c r="L16" s="115">
        <v>2</v>
      </c>
      <c r="M16" s="117">
        <f t="shared" si="30"/>
        <v>1.3835999999999999</v>
      </c>
      <c r="N16" s="115">
        <v>2</v>
      </c>
      <c r="O16" s="117">
        <f t="shared" si="31"/>
        <v>1.3835999999999999</v>
      </c>
      <c r="P16" s="117">
        <f t="shared" si="32"/>
        <v>19.779945600000001</v>
      </c>
      <c r="Q16" s="117">
        <f t="shared" si="33"/>
        <v>17.940311039999997</v>
      </c>
      <c r="R16" s="117">
        <f t="shared" si="34"/>
        <v>1.8396345599999999</v>
      </c>
      <c r="S16" s="117">
        <f t="shared" si="35"/>
        <v>0</v>
      </c>
      <c r="T16" s="96">
        <f t="shared" si="36"/>
        <v>15.311471039999999</v>
      </c>
      <c r="U16" s="96">
        <f t="shared" si="37"/>
        <v>1.3144199999999999</v>
      </c>
      <c r="V16" s="96">
        <f t="shared" si="38"/>
        <v>1.3144199999999999</v>
      </c>
      <c r="W16" s="96">
        <f t="shared" si="39"/>
        <v>1.7012745599999999</v>
      </c>
      <c r="X16" s="96">
        <f t="shared" si="40"/>
        <v>6.9180000000000005E-2</v>
      </c>
      <c r="Y16" s="96">
        <f t="shared" si="41"/>
        <v>6.9180000000000005E-2</v>
      </c>
      <c r="Z16" s="96">
        <f t="shared" si="42"/>
        <v>0</v>
      </c>
      <c r="AA16" s="96">
        <f t="shared" si="43"/>
        <v>0</v>
      </c>
      <c r="AB16" s="96">
        <f t="shared" si="44"/>
        <v>0</v>
      </c>
      <c r="AD16" s="116">
        <f t="shared" si="45"/>
        <v>491.51573670686969</v>
      </c>
      <c r="AE16" s="116">
        <f t="shared" si="46"/>
        <v>54.61285963409663</v>
      </c>
      <c r="AF16" s="116">
        <f t="shared" si="47"/>
        <v>546.12859634096628</v>
      </c>
      <c r="AG16" s="116">
        <f t="shared" ref="AG16:AI16" si="49">AD16+AD66+AD116</f>
        <v>1205.7479126485498</v>
      </c>
      <c r="AH16" s="116">
        <f t="shared" si="49"/>
        <v>127.54370359279949</v>
      </c>
      <c r="AI16" s="116">
        <f t="shared" si="49"/>
        <v>1404.152320178797</v>
      </c>
    </row>
    <row r="17" spans="1:35" x14ac:dyDescent="0.25">
      <c r="A17" s="86" t="s">
        <v>357</v>
      </c>
      <c r="B17" s="86"/>
      <c r="C17" s="147">
        <v>2.79</v>
      </c>
      <c r="D17" s="118"/>
      <c r="E17" s="115">
        <f t="shared" si="19"/>
        <v>2.79</v>
      </c>
      <c r="F17" s="96">
        <f>E17/$G$110</f>
        <v>6.2543432939541352</v>
      </c>
      <c r="G17" s="96">
        <f t="shared" si="0"/>
        <v>4.326754690757471</v>
      </c>
      <c r="H17" s="96">
        <f>G17*$I$60</f>
        <v>1.9301220000000001</v>
      </c>
      <c r="I17" s="96">
        <f t="shared" si="1"/>
        <v>0.69180000000000008</v>
      </c>
      <c r="J17" s="117">
        <f t="shared" si="2"/>
        <v>1.9301220000000001</v>
      </c>
      <c r="K17" s="96">
        <f t="shared" si="3"/>
        <v>0.69180000000000008</v>
      </c>
      <c r="L17" s="115">
        <v>0</v>
      </c>
      <c r="M17" s="117">
        <f t="shared" si="4"/>
        <v>0</v>
      </c>
      <c r="N17" s="115">
        <v>0</v>
      </c>
      <c r="O17" s="117">
        <f t="shared" si="20"/>
        <v>0</v>
      </c>
      <c r="P17" s="117">
        <f t="shared" si="5"/>
        <v>1.9301220000000001</v>
      </c>
      <c r="Q17" s="117">
        <f t="shared" si="6"/>
        <v>1.7371098</v>
      </c>
      <c r="R17" s="117">
        <f t="shared" si="7"/>
        <v>0.19301220000000002</v>
      </c>
      <c r="S17" s="117">
        <f t="shared" si="8"/>
        <v>0</v>
      </c>
      <c r="T17" s="96">
        <f t="shared" si="9"/>
        <v>1.7371098</v>
      </c>
      <c r="U17" s="96">
        <f t="shared" si="10"/>
        <v>0</v>
      </c>
      <c r="V17" s="96">
        <f t="shared" si="11"/>
        <v>0</v>
      </c>
      <c r="W17" s="96">
        <f t="shared" si="12"/>
        <v>0.19301220000000002</v>
      </c>
      <c r="X17" s="96">
        <f t="shared" si="13"/>
        <v>0</v>
      </c>
      <c r="Y17" s="96">
        <f t="shared" si="14"/>
        <v>0</v>
      </c>
      <c r="Z17" s="96">
        <f t="shared" si="15"/>
        <v>0</v>
      </c>
      <c r="AA17" s="96">
        <f t="shared" si="16"/>
        <v>0</v>
      </c>
      <c r="AB17" s="96">
        <f t="shared" si="17"/>
        <v>0</v>
      </c>
      <c r="AD17" s="116">
        <f t="shared" si="21"/>
        <v>55.763211833611194</v>
      </c>
      <c r="AE17" s="116">
        <f t="shared" si="22"/>
        <v>6.1959124259568004</v>
      </c>
      <c r="AF17" s="116">
        <f t="shared" si="23"/>
        <v>61.959124259567993</v>
      </c>
      <c r="AG17" s="116">
        <f t="shared" ref="AG17:AI21" si="50">AD17+AD67+AD117</f>
        <v>157.06686272106509</v>
      </c>
      <c r="AH17" s="116">
        <f t="shared" si="50"/>
        <v>15.990860915073903</v>
      </c>
      <c r="AI17" s="116">
        <f t="shared" si="50"/>
        <v>180.74328306602959</v>
      </c>
    </row>
    <row r="18" spans="1:35" x14ac:dyDescent="0.25">
      <c r="A18" s="86" t="s">
        <v>351</v>
      </c>
      <c r="B18" s="86"/>
      <c r="C18" s="147">
        <v>2.5</v>
      </c>
      <c r="D18" s="118"/>
      <c r="E18" s="115">
        <f t="shared" si="19"/>
        <v>2.5</v>
      </c>
      <c r="F18" s="96">
        <f>E18/$G$110</f>
        <v>5.6042502633997628</v>
      </c>
      <c r="G18" s="96">
        <f t="shared" si="0"/>
        <v>3.8770203322199559</v>
      </c>
      <c r="H18" s="96">
        <f>G18*$I$60</f>
        <v>1.7295</v>
      </c>
      <c r="I18" s="96">
        <f t="shared" si="1"/>
        <v>0.69179999999999997</v>
      </c>
      <c r="J18" s="117">
        <f t="shared" si="2"/>
        <v>1.7295</v>
      </c>
      <c r="K18" s="96">
        <f t="shared" si="3"/>
        <v>0.69179999999999997</v>
      </c>
      <c r="L18" s="115">
        <v>0</v>
      </c>
      <c r="M18" s="117">
        <f t="shared" si="4"/>
        <v>0</v>
      </c>
      <c r="N18" s="115">
        <v>0</v>
      </c>
      <c r="O18" s="117">
        <f t="shared" si="20"/>
        <v>0</v>
      </c>
      <c r="P18" s="117">
        <f t="shared" si="5"/>
        <v>1.7295</v>
      </c>
      <c r="Q18" s="117">
        <f t="shared" si="6"/>
        <v>1.5565500000000001</v>
      </c>
      <c r="R18" s="117">
        <f t="shared" si="7"/>
        <v>0.17295000000000002</v>
      </c>
      <c r="S18" s="117">
        <f t="shared" si="8"/>
        <v>0</v>
      </c>
      <c r="T18" s="96">
        <f t="shared" si="9"/>
        <v>1.5565500000000001</v>
      </c>
      <c r="U18" s="96">
        <f t="shared" si="10"/>
        <v>0</v>
      </c>
      <c r="V18" s="96">
        <f t="shared" si="11"/>
        <v>0</v>
      </c>
      <c r="W18" s="96">
        <f t="shared" si="12"/>
        <v>0.17295000000000002</v>
      </c>
      <c r="X18" s="96">
        <f t="shared" si="13"/>
        <v>0</v>
      </c>
      <c r="Y18" s="96">
        <f t="shared" si="14"/>
        <v>0</v>
      </c>
      <c r="Z18" s="96">
        <f t="shared" si="15"/>
        <v>0</v>
      </c>
      <c r="AA18" s="96">
        <f t="shared" si="16"/>
        <v>0</v>
      </c>
      <c r="AB18" s="96">
        <f t="shared" si="17"/>
        <v>0</v>
      </c>
      <c r="AD18" s="116">
        <f t="shared" si="21"/>
        <v>49.967035693200003</v>
      </c>
      <c r="AE18" s="116">
        <f t="shared" si="22"/>
        <v>5.5518928548000002</v>
      </c>
      <c r="AF18" s="116">
        <f t="shared" si="23"/>
        <v>55.518928548000005</v>
      </c>
      <c r="AG18" s="116">
        <f t="shared" si="50"/>
        <v>139.6839919536099</v>
      </c>
      <c r="AH18" s="116">
        <f t="shared" si="50"/>
        <v>14.235526949801102</v>
      </c>
      <c r="AI18" s="116">
        <f t="shared" si="50"/>
        <v>160.76475212895377</v>
      </c>
    </row>
    <row r="19" spans="1:35" x14ac:dyDescent="0.25">
      <c r="A19" s="86" t="s">
        <v>352</v>
      </c>
      <c r="B19" s="86" t="s">
        <v>405</v>
      </c>
      <c r="C19" s="142">
        <v>5.85</v>
      </c>
      <c r="D19" s="118"/>
      <c r="E19" s="115">
        <f t="shared" si="19"/>
        <v>5.85</v>
      </c>
      <c r="F19" s="96">
        <f>E19/$G$110</f>
        <v>13.113945616355444</v>
      </c>
      <c r="G19" s="96">
        <f t="shared" si="0"/>
        <v>9.0722275773946954</v>
      </c>
      <c r="H19" s="96">
        <f>G19*$I$60</f>
        <v>4.0470299999999995</v>
      </c>
      <c r="I19" s="96">
        <f t="shared" si="1"/>
        <v>0.69179999999999997</v>
      </c>
      <c r="J19" s="117">
        <f t="shared" si="2"/>
        <v>4.0470299999999995</v>
      </c>
      <c r="K19" s="96">
        <f t="shared" si="3"/>
        <v>0.69179999999999997</v>
      </c>
      <c r="L19" s="115">
        <v>0</v>
      </c>
      <c r="M19" s="117">
        <f t="shared" si="4"/>
        <v>0</v>
      </c>
      <c r="N19" s="115">
        <v>0</v>
      </c>
      <c r="O19" s="117">
        <f t="shared" si="20"/>
        <v>0</v>
      </c>
      <c r="P19" s="117">
        <f t="shared" si="5"/>
        <v>4.0470299999999995</v>
      </c>
      <c r="Q19" s="117">
        <f t="shared" si="6"/>
        <v>3.6423269999999994</v>
      </c>
      <c r="R19" s="117">
        <f t="shared" si="7"/>
        <v>0.40470299999999998</v>
      </c>
      <c r="S19" s="117">
        <f t="shared" si="8"/>
        <v>0</v>
      </c>
      <c r="T19" s="96">
        <f t="shared" si="9"/>
        <v>3.6423269999999994</v>
      </c>
      <c r="U19" s="96">
        <f t="shared" si="10"/>
        <v>0</v>
      </c>
      <c r="V19" s="96">
        <f t="shared" si="11"/>
        <v>0</v>
      </c>
      <c r="W19" s="96">
        <f t="shared" si="12"/>
        <v>0.40470299999999998</v>
      </c>
      <c r="X19" s="96">
        <f t="shared" si="13"/>
        <v>0</v>
      </c>
      <c r="Y19" s="96">
        <f t="shared" si="14"/>
        <v>0</v>
      </c>
      <c r="Z19" s="96">
        <f t="shared" si="15"/>
        <v>0</v>
      </c>
      <c r="AA19" s="96">
        <f t="shared" si="16"/>
        <v>0</v>
      </c>
      <c r="AB19" s="96">
        <f t="shared" si="17"/>
        <v>0</v>
      </c>
      <c r="AD19" s="116">
        <f t="shared" si="21"/>
        <v>116.92286352208798</v>
      </c>
      <c r="AE19" s="116">
        <f t="shared" si="22"/>
        <v>12.991429280231998</v>
      </c>
      <c r="AF19" s="116">
        <f t="shared" si="23"/>
        <v>129.91429280231998</v>
      </c>
      <c r="AG19" s="116">
        <f t="shared" si="50"/>
        <v>279.07653784039286</v>
      </c>
      <c r="AH19" s="116">
        <f t="shared" si="50"/>
        <v>29.657019323546098</v>
      </c>
      <c r="AI19" s="116">
        <f t="shared" si="50"/>
        <v>325.28600688798258</v>
      </c>
    </row>
    <row r="20" spans="1:35" x14ac:dyDescent="0.25">
      <c r="A20" s="86" t="s">
        <v>353</v>
      </c>
      <c r="B20" s="86"/>
      <c r="C20" s="142">
        <v>8.85</v>
      </c>
      <c r="D20" s="118"/>
      <c r="E20" s="115">
        <f t="shared" si="19"/>
        <v>8.85</v>
      </c>
      <c r="F20" s="96">
        <f>E20/$G$110</f>
        <v>19.839045932435159</v>
      </c>
      <c r="G20" s="96">
        <f t="shared" si="0"/>
        <v>13.724651976058642</v>
      </c>
      <c r="H20" s="96">
        <f>G20*$I$60</f>
        <v>6.1224299999999996</v>
      </c>
      <c r="I20" s="96">
        <f t="shared" si="1"/>
        <v>0.69179999999999997</v>
      </c>
      <c r="J20" s="117">
        <f t="shared" si="2"/>
        <v>6.1224299999999996</v>
      </c>
      <c r="K20" s="96">
        <f t="shared" si="3"/>
        <v>0.69179999999999997</v>
      </c>
      <c r="L20" s="115">
        <v>0</v>
      </c>
      <c r="M20" s="117">
        <f t="shared" si="4"/>
        <v>0</v>
      </c>
      <c r="N20" s="115">
        <v>0</v>
      </c>
      <c r="O20" s="117">
        <f t="shared" si="20"/>
        <v>0</v>
      </c>
      <c r="P20" s="117">
        <f t="shared" si="5"/>
        <v>6.1224299999999996</v>
      </c>
      <c r="Q20" s="117">
        <f t="shared" si="6"/>
        <v>5.5101870000000002</v>
      </c>
      <c r="R20" s="117">
        <f t="shared" si="7"/>
        <v>0.61224299999999998</v>
      </c>
      <c r="S20" s="117">
        <f t="shared" si="8"/>
        <v>0</v>
      </c>
      <c r="T20" s="96">
        <f t="shared" si="9"/>
        <v>5.5101870000000002</v>
      </c>
      <c r="U20" s="96">
        <f t="shared" si="10"/>
        <v>0</v>
      </c>
      <c r="V20" s="96">
        <f t="shared" si="11"/>
        <v>0</v>
      </c>
      <c r="W20" s="96">
        <f t="shared" si="12"/>
        <v>0.61224299999999998</v>
      </c>
      <c r="X20" s="96">
        <f t="shared" si="13"/>
        <v>0</v>
      </c>
      <c r="Y20" s="96">
        <f t="shared" si="14"/>
        <v>0</v>
      </c>
      <c r="Z20" s="96">
        <f t="shared" si="15"/>
        <v>0</v>
      </c>
      <c r="AA20" s="96">
        <f t="shared" si="16"/>
        <v>0</v>
      </c>
      <c r="AB20" s="96">
        <f t="shared" si="17"/>
        <v>0</v>
      </c>
      <c r="AD20" s="116">
        <f t="shared" si="21"/>
        <v>176.88330635392799</v>
      </c>
      <c r="AE20" s="116">
        <f t="shared" si="22"/>
        <v>19.653700705991998</v>
      </c>
      <c r="AF20" s="116">
        <f t="shared" si="23"/>
        <v>196.53700705992</v>
      </c>
      <c r="AG20" s="116">
        <f t="shared" si="50"/>
        <v>427.40724557833289</v>
      </c>
      <c r="AH20" s="116">
        <f t="shared" si="50"/>
        <v>45.325574056646097</v>
      </c>
      <c r="AI20" s="116">
        <f t="shared" si="50"/>
        <v>497.97829905917263</v>
      </c>
    </row>
    <row r="21" spans="1:35" x14ac:dyDescent="0.25">
      <c r="A21" s="86" t="s">
        <v>354</v>
      </c>
      <c r="B21" s="86"/>
      <c r="C21" s="142">
        <v>12.7</v>
      </c>
      <c r="D21" s="118"/>
      <c r="E21" s="115">
        <f t="shared" si="19"/>
        <v>12.7</v>
      </c>
      <c r="F21" s="96">
        <f>E21/$G$110</f>
        <v>28.469591338070792</v>
      </c>
      <c r="G21" s="96">
        <f t="shared" si="0"/>
        <v>19.695263287677374</v>
      </c>
      <c r="H21" s="96">
        <f>G21*$I$60</f>
        <v>8.7858599999999996</v>
      </c>
      <c r="I21" s="96">
        <f t="shared" si="1"/>
        <v>0.69179999999999997</v>
      </c>
      <c r="J21" s="117">
        <f t="shared" si="2"/>
        <v>8.7858599999999996</v>
      </c>
      <c r="K21" s="96">
        <f t="shared" si="3"/>
        <v>0.69179999999999997</v>
      </c>
      <c r="L21" s="115">
        <v>0</v>
      </c>
      <c r="M21" s="117">
        <f t="shared" si="4"/>
        <v>0</v>
      </c>
      <c r="N21" s="115">
        <v>0</v>
      </c>
      <c r="O21" s="117">
        <f t="shared" si="20"/>
        <v>0</v>
      </c>
      <c r="P21" s="117">
        <f t="shared" si="5"/>
        <v>8.7858599999999996</v>
      </c>
      <c r="Q21" s="117">
        <f t="shared" si="6"/>
        <v>7.9072740000000001</v>
      </c>
      <c r="R21" s="117">
        <f t="shared" si="7"/>
        <v>0.87858599999999998</v>
      </c>
      <c r="S21" s="117">
        <f t="shared" si="8"/>
        <v>0</v>
      </c>
      <c r="T21" s="96">
        <f t="shared" si="9"/>
        <v>7.9072740000000001</v>
      </c>
      <c r="U21" s="96">
        <f t="shared" si="10"/>
        <v>0</v>
      </c>
      <c r="V21" s="96">
        <f t="shared" si="11"/>
        <v>0</v>
      </c>
      <c r="W21" s="96">
        <f t="shared" si="12"/>
        <v>0.87858599999999998</v>
      </c>
      <c r="X21" s="96">
        <f t="shared" si="13"/>
        <v>0</v>
      </c>
      <c r="Y21" s="96">
        <f t="shared" si="14"/>
        <v>0</v>
      </c>
      <c r="Z21" s="96">
        <f t="shared" si="15"/>
        <v>0</v>
      </c>
      <c r="AA21" s="96">
        <f t="shared" si="16"/>
        <v>0</v>
      </c>
      <c r="AB21" s="96">
        <f t="shared" si="17"/>
        <v>0</v>
      </c>
      <c r="AD21" s="116">
        <f t="shared" si="21"/>
        <v>253.83254132145598</v>
      </c>
      <c r="AE21" s="116">
        <f t="shared" si="22"/>
        <v>28.203615702383999</v>
      </c>
      <c r="AF21" s="116">
        <f t="shared" si="23"/>
        <v>282.03615702383996</v>
      </c>
      <c r="AG21" s="116">
        <f t="shared" si="50"/>
        <v>617.76498717535583</v>
      </c>
      <c r="AH21" s="116">
        <f t="shared" si="50"/>
        <v>65.433552630791098</v>
      </c>
      <c r="AI21" s="116">
        <f t="shared" si="50"/>
        <v>719.6000740121998</v>
      </c>
    </row>
    <row r="22" spans="1:35" s="115" customFormat="1" x14ac:dyDescent="0.25">
      <c r="A22" s="86" t="s">
        <v>455</v>
      </c>
      <c r="B22" s="86"/>
      <c r="C22" s="142">
        <v>0.59199999999999997</v>
      </c>
      <c r="D22" s="118"/>
      <c r="E22" s="115">
        <f t="shared" si="19"/>
        <v>0.59199999999999997</v>
      </c>
      <c r="F22" s="96">
        <f t="shared" ref="F22:F23" si="51">E22/$G$110</f>
        <v>1.3270864623730636</v>
      </c>
      <c r="G22" s="96">
        <f t="shared" ref="G22:G23" si="52">$G$8*F22</f>
        <v>0.91807841466968532</v>
      </c>
      <c r="H22" s="96">
        <f t="shared" ref="H22:H23" si="53">G22*$I$60</f>
        <v>0.4095455999999999</v>
      </c>
      <c r="I22" s="96">
        <f t="shared" ref="I22:I23" si="54">IF(F22=0,0,H22/E22)</f>
        <v>0.69179999999999986</v>
      </c>
      <c r="J22" s="117">
        <f t="shared" ref="J22:J23" si="55">IF(E22=0,0,H22)</f>
        <v>0.4095455999999999</v>
      </c>
      <c r="K22" s="96">
        <f t="shared" ref="K22:K23" si="56">IF(J22=0,0,J22/E22)</f>
        <v>0.69179999999999986</v>
      </c>
      <c r="L22" s="115">
        <v>1</v>
      </c>
      <c r="M22" s="117">
        <f t="shared" ref="M22:M23" si="57">K22*L22</f>
        <v>0.69179999999999986</v>
      </c>
      <c r="N22" s="115">
        <v>1</v>
      </c>
      <c r="O22" s="117">
        <f t="shared" ref="O22:O23" si="58">K22*N22</f>
        <v>0.69179999999999986</v>
      </c>
      <c r="P22" s="117">
        <f t="shared" ref="P22:P23" si="59">SUM(J22,M22,O22)</f>
        <v>1.7931455999999995</v>
      </c>
      <c r="Q22" s="117">
        <f t="shared" ref="Q22:Q23" si="60">SUM(T22:V22)</f>
        <v>1.6830110399999996</v>
      </c>
      <c r="R22" s="117">
        <f t="shared" ref="R22:R23" si="61">SUM(W22:Y22)</f>
        <v>0.11013455999999998</v>
      </c>
      <c r="S22" s="117">
        <f t="shared" ref="S22:S23" si="62">SUM(Z22:AB22)</f>
        <v>0</v>
      </c>
      <c r="T22" s="96">
        <f t="shared" ref="T22:T23" si="63">$D$3*J22</f>
        <v>0.36859103999999993</v>
      </c>
      <c r="U22" s="96">
        <f t="shared" ref="U22:U23" si="64">$D$4*M22</f>
        <v>0.65720999999999985</v>
      </c>
      <c r="V22" s="96">
        <f t="shared" ref="V22:V23" si="65">$D$5*O22</f>
        <v>0.65720999999999985</v>
      </c>
      <c r="W22" s="96">
        <f t="shared" ref="W22:W23" si="66">$E$3*J22</f>
        <v>4.0954559999999994E-2</v>
      </c>
      <c r="X22" s="96">
        <f t="shared" ref="X22:X23" si="67">$E$4*M22</f>
        <v>3.4589999999999996E-2</v>
      </c>
      <c r="Y22" s="96">
        <f t="shared" ref="Y22:Y23" si="68">$E$5*O22</f>
        <v>3.4589999999999996E-2</v>
      </c>
      <c r="Z22" s="96">
        <f t="shared" ref="Z22:Z23" si="69">$F$3*J22</f>
        <v>0</v>
      </c>
      <c r="AA22" s="96">
        <f t="shared" ref="AA22:AA23" si="70">$F$4*M22</f>
        <v>0</v>
      </c>
      <c r="AB22" s="96">
        <f t="shared" ref="AB22:AB23" si="71">$F$5*O22</f>
        <v>0</v>
      </c>
      <c r="AC22" s="95"/>
      <c r="AD22" s="116">
        <f t="shared" ref="AD22:AD23" si="72">T22*$R$3*$U$6</f>
        <v>11.832194052149758</v>
      </c>
      <c r="AE22" s="116">
        <f t="shared" ref="AE22:AE23" si="73">W22*$R$3*$U$6</f>
        <v>1.3146882280166396</v>
      </c>
      <c r="AF22" s="116">
        <f t="shared" ref="AF22:AF23" si="74">AD22+AE22</f>
        <v>13.146882280166398</v>
      </c>
      <c r="AG22" s="116">
        <f t="shared" ref="AG22:AI22" si="75">AD22+AD72+AD122</f>
        <v>21.374109994990857</v>
      </c>
      <c r="AH22" s="116">
        <f t="shared" si="75"/>
        <v>2.3749011105545397</v>
      </c>
      <c r="AI22" s="116">
        <f t="shared" si="75"/>
        <v>25.065477441792709</v>
      </c>
    </row>
    <row r="23" spans="1:35" x14ac:dyDescent="0.25">
      <c r="A23" s="86" t="s">
        <v>456</v>
      </c>
      <c r="B23" s="86"/>
      <c r="C23" s="142">
        <v>29.315000000000001</v>
      </c>
      <c r="D23" s="118"/>
      <c r="E23" s="115">
        <f t="shared" si="19"/>
        <v>29.315000000000001</v>
      </c>
      <c r="F23" s="96">
        <f t="shared" si="51"/>
        <v>65.715438588625616</v>
      </c>
      <c r="G23" s="96">
        <f t="shared" si="52"/>
        <v>45.461940415611203</v>
      </c>
      <c r="H23" s="96">
        <f t="shared" si="53"/>
        <v>20.280117000000001</v>
      </c>
      <c r="I23" s="96">
        <f t="shared" si="54"/>
        <v>0.69179999999999997</v>
      </c>
      <c r="J23" s="117">
        <f t="shared" si="55"/>
        <v>20.280117000000001</v>
      </c>
      <c r="K23" s="96">
        <f t="shared" si="56"/>
        <v>0.69179999999999997</v>
      </c>
      <c r="L23" s="115">
        <v>2</v>
      </c>
      <c r="M23" s="117">
        <f t="shared" si="57"/>
        <v>1.3835999999999999</v>
      </c>
      <c r="N23" s="115">
        <v>2</v>
      </c>
      <c r="O23" s="117">
        <f t="shared" si="58"/>
        <v>1.3835999999999999</v>
      </c>
      <c r="P23" s="117">
        <f t="shared" si="59"/>
        <v>23.047317000000003</v>
      </c>
      <c r="Q23" s="117">
        <f t="shared" si="60"/>
        <v>20.880945299999997</v>
      </c>
      <c r="R23" s="117">
        <f t="shared" si="61"/>
        <v>2.1663716999999996</v>
      </c>
      <c r="S23" s="117">
        <f t="shared" si="62"/>
        <v>0</v>
      </c>
      <c r="T23" s="96">
        <f t="shared" si="63"/>
        <v>18.2521053</v>
      </c>
      <c r="U23" s="96">
        <f t="shared" si="64"/>
        <v>1.3144199999999999</v>
      </c>
      <c r="V23" s="96">
        <f t="shared" si="65"/>
        <v>1.3144199999999999</v>
      </c>
      <c r="W23" s="96">
        <f t="shared" si="66"/>
        <v>2.0280117</v>
      </c>
      <c r="X23" s="96">
        <f t="shared" si="67"/>
        <v>6.9180000000000005E-2</v>
      </c>
      <c r="Y23" s="96">
        <f t="shared" si="68"/>
        <v>6.9180000000000005E-2</v>
      </c>
      <c r="Z23" s="96">
        <f t="shared" si="69"/>
        <v>0</v>
      </c>
      <c r="AA23" s="96">
        <f t="shared" si="70"/>
        <v>0</v>
      </c>
      <c r="AB23" s="96">
        <f t="shared" si="71"/>
        <v>0</v>
      </c>
      <c r="AD23" s="116">
        <f t="shared" si="72"/>
        <v>585.91346053846314</v>
      </c>
      <c r="AE23" s="116">
        <f t="shared" si="73"/>
        <v>65.101495615384792</v>
      </c>
      <c r="AF23" s="116">
        <f t="shared" si="74"/>
        <v>651.01495615384795</v>
      </c>
      <c r="AG23" s="116">
        <f t="shared" ref="AG23:AI23" si="76">AD23+AD73+AD123</f>
        <v>1439.2698901973135</v>
      </c>
      <c r="AH23" s="116">
        <f t="shared" si="76"/>
        <v>152.21123159427657</v>
      </c>
      <c r="AI23" s="116">
        <f t="shared" si="76"/>
        <v>1676.0275521536405</v>
      </c>
    </row>
    <row r="24" spans="1:35" x14ac:dyDescent="0.25">
      <c r="A24" s="86" t="s">
        <v>355</v>
      </c>
      <c r="B24" s="86"/>
      <c r="C24" s="147">
        <v>2.95</v>
      </c>
      <c r="D24" s="118"/>
      <c r="E24" s="115">
        <f t="shared" si="19"/>
        <v>2.95</v>
      </c>
      <c r="F24" s="96">
        <f>E24/$G$110</f>
        <v>6.6130153108117202</v>
      </c>
      <c r="G24" s="96">
        <f t="shared" si="0"/>
        <v>4.5748839920195481</v>
      </c>
      <c r="H24" s="96">
        <f>G24*$I$60</f>
        <v>2.04081</v>
      </c>
      <c r="I24" s="96">
        <f t="shared" si="1"/>
        <v>0.69179999999999997</v>
      </c>
      <c r="J24" s="117">
        <f t="shared" si="2"/>
        <v>2.04081</v>
      </c>
      <c r="K24" s="96">
        <f t="shared" si="3"/>
        <v>0.69179999999999997</v>
      </c>
      <c r="L24" s="115">
        <v>0</v>
      </c>
      <c r="M24" s="117">
        <f t="shared" si="4"/>
        <v>0</v>
      </c>
      <c r="N24" s="115">
        <v>0</v>
      </c>
      <c r="O24" s="117">
        <f t="shared" si="20"/>
        <v>0</v>
      </c>
      <c r="P24" s="117">
        <f t="shared" si="5"/>
        <v>2.04081</v>
      </c>
      <c r="Q24" s="117">
        <f t="shared" si="6"/>
        <v>1.8367290000000001</v>
      </c>
      <c r="R24" s="117">
        <f t="shared" si="7"/>
        <v>0.20408100000000001</v>
      </c>
      <c r="S24" s="117">
        <f t="shared" si="8"/>
        <v>0</v>
      </c>
      <c r="T24" s="96">
        <f t="shared" si="9"/>
        <v>1.8367290000000001</v>
      </c>
      <c r="U24" s="96">
        <f t="shared" si="10"/>
        <v>0</v>
      </c>
      <c r="V24" s="96">
        <f t="shared" si="11"/>
        <v>0</v>
      </c>
      <c r="W24" s="96">
        <f t="shared" si="12"/>
        <v>0.20408100000000001</v>
      </c>
      <c r="X24" s="96">
        <f t="shared" si="13"/>
        <v>0</v>
      </c>
      <c r="Y24" s="96">
        <f t="shared" si="14"/>
        <v>0</v>
      </c>
      <c r="Z24" s="96">
        <f t="shared" si="15"/>
        <v>0</v>
      </c>
      <c r="AA24" s="96">
        <f t="shared" si="16"/>
        <v>0</v>
      </c>
      <c r="AB24" s="96">
        <f t="shared" si="17"/>
        <v>0</v>
      </c>
      <c r="AD24" s="116">
        <f t="shared" si="21"/>
        <v>58.961102117975997</v>
      </c>
      <c r="AE24" s="116">
        <f t="shared" si="22"/>
        <v>6.5512335686640002</v>
      </c>
      <c r="AF24" s="116">
        <f t="shared" si="23"/>
        <v>65.51233568664</v>
      </c>
      <c r="AG24" s="116">
        <f t="shared" ref="AG24:AI28" si="77">AD24+AD74+AD124</f>
        <v>166.65741211000591</v>
      </c>
      <c r="AH24" s="116">
        <f t="shared" si="77"/>
        <v>16.9593210338451</v>
      </c>
      <c r="AI24" s="116">
        <f t="shared" si="77"/>
        <v>191.76592082441624</v>
      </c>
    </row>
    <row r="25" spans="1:35" x14ac:dyDescent="0.25">
      <c r="A25" s="86" t="s">
        <v>356</v>
      </c>
      <c r="B25" s="86"/>
      <c r="C25" s="147">
        <v>1.87</v>
      </c>
      <c r="D25" s="118"/>
      <c r="E25" s="115">
        <f t="shared" si="19"/>
        <v>1.87</v>
      </c>
      <c r="F25" s="96">
        <f>E25/$G$110</f>
        <v>4.1919791970230227</v>
      </c>
      <c r="G25" s="96">
        <f t="shared" si="0"/>
        <v>2.9000112085005272</v>
      </c>
      <c r="H25" s="96">
        <f>G25*$I$60</f>
        <v>1.2936660000000002</v>
      </c>
      <c r="I25" s="96">
        <f t="shared" si="1"/>
        <v>0.69180000000000008</v>
      </c>
      <c r="J25" s="117">
        <f t="shared" si="2"/>
        <v>1.2936660000000002</v>
      </c>
      <c r="K25" s="96">
        <f t="shared" si="3"/>
        <v>0.69180000000000008</v>
      </c>
      <c r="L25" s="115">
        <v>0</v>
      </c>
      <c r="M25" s="117">
        <f t="shared" si="4"/>
        <v>0</v>
      </c>
      <c r="N25" s="115">
        <v>0</v>
      </c>
      <c r="O25" s="117">
        <f t="shared" si="20"/>
        <v>0</v>
      </c>
      <c r="P25" s="117">
        <f t="shared" si="5"/>
        <v>1.2936660000000002</v>
      </c>
      <c r="Q25" s="117">
        <f t="shared" si="6"/>
        <v>1.1642994000000002</v>
      </c>
      <c r="R25" s="117">
        <f t="shared" si="7"/>
        <v>0.12936660000000003</v>
      </c>
      <c r="S25" s="117">
        <f t="shared" si="8"/>
        <v>0</v>
      </c>
      <c r="T25" s="96">
        <f t="shared" si="9"/>
        <v>1.1642994000000002</v>
      </c>
      <c r="U25" s="96">
        <f t="shared" si="10"/>
        <v>0</v>
      </c>
      <c r="V25" s="96">
        <f t="shared" si="11"/>
        <v>0</v>
      </c>
      <c r="W25" s="96">
        <f t="shared" si="12"/>
        <v>0.12936660000000003</v>
      </c>
      <c r="X25" s="96">
        <f t="shared" si="13"/>
        <v>0</v>
      </c>
      <c r="Y25" s="96">
        <f t="shared" si="14"/>
        <v>0</v>
      </c>
      <c r="Z25" s="96">
        <f t="shared" si="15"/>
        <v>0</v>
      </c>
      <c r="AA25" s="96">
        <f t="shared" si="16"/>
        <v>0</v>
      </c>
      <c r="AB25" s="96">
        <f t="shared" si="17"/>
        <v>0</v>
      </c>
      <c r="AD25" s="116">
        <f t="shared" si="21"/>
        <v>37.375342698513599</v>
      </c>
      <c r="AE25" s="116">
        <f t="shared" si="22"/>
        <v>4.1528158553904007</v>
      </c>
      <c r="AF25" s="116">
        <f t="shared" si="23"/>
        <v>41.528158553903999</v>
      </c>
      <c r="AG25" s="116">
        <f t="shared" si="77"/>
        <v>101.92120373465551</v>
      </c>
      <c r="AH25" s="116">
        <f t="shared" si="77"/>
        <v>10.422215232139502</v>
      </c>
      <c r="AI25" s="116">
        <f t="shared" si="77"/>
        <v>117.36311595530626</v>
      </c>
    </row>
    <row r="26" spans="1:35" x14ac:dyDescent="0.25">
      <c r="A26" s="97" t="s">
        <v>358</v>
      </c>
      <c r="B26" s="86" t="s">
        <v>405</v>
      </c>
      <c r="C26" s="142">
        <v>3.15</v>
      </c>
      <c r="D26" s="116"/>
      <c r="E26" s="115">
        <f t="shared" si="19"/>
        <v>3.15</v>
      </c>
      <c r="F26" s="117">
        <f>E26/$G$110</f>
        <v>7.0613553318837008</v>
      </c>
      <c r="G26" s="117">
        <f t="shared" si="0"/>
        <v>4.885045618597144</v>
      </c>
      <c r="H26" s="117">
        <f>G26*$I$60</f>
        <v>2.1791700000000001</v>
      </c>
      <c r="I26" s="117">
        <f t="shared" si="1"/>
        <v>0.69180000000000008</v>
      </c>
      <c r="J26" s="117">
        <f t="shared" si="2"/>
        <v>2.1791700000000001</v>
      </c>
      <c r="K26" s="117">
        <f t="shared" si="3"/>
        <v>0.69180000000000008</v>
      </c>
      <c r="L26" s="115">
        <v>0</v>
      </c>
      <c r="M26" s="117">
        <f t="shared" si="4"/>
        <v>0</v>
      </c>
      <c r="N26" s="115">
        <v>0</v>
      </c>
      <c r="O26" s="117">
        <f t="shared" si="20"/>
        <v>0</v>
      </c>
      <c r="P26" s="117">
        <f t="shared" si="5"/>
        <v>2.1791700000000001</v>
      </c>
      <c r="Q26" s="117">
        <f t="shared" si="6"/>
        <v>1.9612530000000001</v>
      </c>
      <c r="R26" s="117">
        <f t="shared" si="7"/>
        <v>0.21791700000000003</v>
      </c>
      <c r="S26" s="117">
        <f t="shared" si="8"/>
        <v>0</v>
      </c>
      <c r="T26" s="117">
        <f t="shared" si="9"/>
        <v>1.9612530000000001</v>
      </c>
      <c r="U26" s="117">
        <f t="shared" si="10"/>
        <v>0</v>
      </c>
      <c r="V26" s="117">
        <f t="shared" si="11"/>
        <v>0</v>
      </c>
      <c r="W26" s="117">
        <f t="shared" si="12"/>
        <v>0.21791700000000003</v>
      </c>
      <c r="X26" s="117">
        <f t="shared" si="13"/>
        <v>0</v>
      </c>
      <c r="Y26" s="117">
        <f t="shared" si="14"/>
        <v>0</v>
      </c>
      <c r="Z26" s="117">
        <f t="shared" si="15"/>
        <v>0</v>
      </c>
      <c r="AA26" s="117">
        <f t="shared" si="16"/>
        <v>0</v>
      </c>
      <c r="AB26" s="117">
        <f t="shared" si="17"/>
        <v>0</v>
      </c>
      <c r="AC26" s="115"/>
      <c r="AD26" s="116">
        <f t="shared" si="21"/>
        <v>62.958464973432001</v>
      </c>
      <c r="AE26" s="116">
        <f t="shared" si="22"/>
        <v>6.9953849970480002</v>
      </c>
      <c r="AF26" s="116">
        <f t="shared" si="23"/>
        <v>69.953849970480007</v>
      </c>
      <c r="AG26" s="116">
        <f t="shared" si="77"/>
        <v>145.57890087624691</v>
      </c>
      <c r="AH26" s="116">
        <f t="shared" si="77"/>
        <v>15.555320063756099</v>
      </c>
      <c r="AI26" s="116">
        <f t="shared" si="77"/>
        <v>169.86294393391157</v>
      </c>
    </row>
    <row r="27" spans="1:35" x14ac:dyDescent="0.25">
      <c r="A27" s="97" t="s">
        <v>359</v>
      </c>
      <c r="B27" s="96"/>
      <c r="C27" s="142">
        <v>6.95</v>
      </c>
      <c r="D27" s="118"/>
      <c r="E27" s="115">
        <f t="shared" si="19"/>
        <v>6.95</v>
      </c>
      <c r="F27" s="96">
        <f>E27/$G$110</f>
        <v>15.57981573225134</v>
      </c>
      <c r="G27" s="96">
        <f t="shared" si="0"/>
        <v>10.778116523571477</v>
      </c>
      <c r="H27" s="96">
        <f>G27*$I$60</f>
        <v>4.8080099999999995</v>
      </c>
      <c r="I27" s="96">
        <f t="shared" si="1"/>
        <v>0.69179999999999986</v>
      </c>
      <c r="J27" s="117">
        <f t="shared" si="2"/>
        <v>4.8080099999999995</v>
      </c>
      <c r="K27" s="96">
        <f t="shared" si="3"/>
        <v>0.69179999999999986</v>
      </c>
      <c r="L27" s="115">
        <v>0</v>
      </c>
      <c r="M27" s="117">
        <f t="shared" si="4"/>
        <v>0</v>
      </c>
      <c r="N27" s="115">
        <v>0</v>
      </c>
      <c r="O27" s="117">
        <f t="shared" si="20"/>
        <v>0</v>
      </c>
      <c r="P27" s="117">
        <f t="shared" si="5"/>
        <v>4.8080099999999995</v>
      </c>
      <c r="Q27" s="117">
        <f t="shared" si="6"/>
        <v>4.3272089999999999</v>
      </c>
      <c r="R27" s="117">
        <f t="shared" si="7"/>
        <v>0.48080099999999998</v>
      </c>
      <c r="S27" s="117">
        <f t="shared" si="8"/>
        <v>0</v>
      </c>
      <c r="T27" s="96">
        <f t="shared" si="9"/>
        <v>4.3272089999999999</v>
      </c>
      <c r="U27" s="96">
        <f t="shared" si="10"/>
        <v>0</v>
      </c>
      <c r="V27" s="96">
        <f t="shared" si="11"/>
        <v>0</v>
      </c>
      <c r="W27" s="96">
        <f t="shared" si="12"/>
        <v>0.48080099999999998</v>
      </c>
      <c r="X27" s="96">
        <f t="shared" si="13"/>
        <v>0</v>
      </c>
      <c r="Y27" s="96">
        <f t="shared" si="14"/>
        <v>0</v>
      </c>
      <c r="Z27" s="96">
        <f t="shared" si="15"/>
        <v>0</v>
      </c>
      <c r="AA27" s="96">
        <f t="shared" si="16"/>
        <v>0</v>
      </c>
      <c r="AB27" s="96">
        <f t="shared" si="17"/>
        <v>0</v>
      </c>
      <c r="AD27" s="116">
        <f t="shared" si="21"/>
        <v>138.90835922709599</v>
      </c>
      <c r="AE27" s="116">
        <f t="shared" si="22"/>
        <v>15.434262136343998</v>
      </c>
      <c r="AF27" s="116">
        <f t="shared" si="23"/>
        <v>154.34262136343997</v>
      </c>
      <c r="AG27" s="116">
        <f t="shared" si="77"/>
        <v>333.46446401097086</v>
      </c>
      <c r="AH27" s="116">
        <f t="shared" si="77"/>
        <v>35.4021560590161</v>
      </c>
      <c r="AI27" s="116">
        <f t="shared" si="77"/>
        <v>388.60651401741893</v>
      </c>
    </row>
    <row r="28" spans="1:35" x14ac:dyDescent="0.25">
      <c r="A28" s="96" t="s">
        <v>360</v>
      </c>
      <c r="B28" s="96"/>
      <c r="C28" s="142">
        <v>11.7</v>
      </c>
      <c r="D28" s="118"/>
      <c r="E28" s="115">
        <f t="shared" si="19"/>
        <v>11.7</v>
      </c>
      <c r="F28" s="96">
        <f>E28/$G$110</f>
        <v>26.227891232710888</v>
      </c>
      <c r="G28" s="96">
        <f t="shared" si="0"/>
        <v>18.144455154789391</v>
      </c>
      <c r="H28" s="96">
        <f>G28*$I$60</f>
        <v>8.0940599999999989</v>
      </c>
      <c r="I28" s="96">
        <f t="shared" si="1"/>
        <v>0.69179999999999997</v>
      </c>
      <c r="J28" s="117">
        <f t="shared" si="2"/>
        <v>8.0940599999999989</v>
      </c>
      <c r="K28" s="96">
        <f t="shared" si="3"/>
        <v>0.69179999999999997</v>
      </c>
      <c r="L28" s="115">
        <v>0</v>
      </c>
      <c r="M28" s="117">
        <f t="shared" si="4"/>
        <v>0</v>
      </c>
      <c r="N28" s="115">
        <v>0</v>
      </c>
      <c r="O28" s="117">
        <f t="shared" si="20"/>
        <v>0</v>
      </c>
      <c r="P28" s="117">
        <f t="shared" si="5"/>
        <v>8.0940599999999989</v>
      </c>
      <c r="Q28" s="117">
        <f t="shared" si="6"/>
        <v>7.2846539999999989</v>
      </c>
      <c r="R28" s="117">
        <f t="shared" si="7"/>
        <v>0.80940599999999996</v>
      </c>
      <c r="S28" s="117">
        <f t="shared" si="8"/>
        <v>0</v>
      </c>
      <c r="T28" s="96">
        <f t="shared" si="9"/>
        <v>7.2846539999999989</v>
      </c>
      <c r="U28" s="96">
        <f t="shared" si="10"/>
        <v>0</v>
      </c>
      <c r="V28" s="96">
        <f t="shared" si="11"/>
        <v>0</v>
      </c>
      <c r="W28" s="96">
        <f t="shared" si="12"/>
        <v>0.80940599999999996</v>
      </c>
      <c r="X28" s="96">
        <f t="shared" si="13"/>
        <v>0</v>
      </c>
      <c r="Y28" s="96">
        <f t="shared" si="14"/>
        <v>0</v>
      </c>
      <c r="Z28" s="96">
        <f t="shared" si="15"/>
        <v>0</v>
      </c>
      <c r="AA28" s="96">
        <f t="shared" si="16"/>
        <v>0</v>
      </c>
      <c r="AB28" s="96">
        <f t="shared" si="17"/>
        <v>0</v>
      </c>
      <c r="AD28" s="116">
        <f t="shared" si="21"/>
        <v>233.84572704417596</v>
      </c>
      <c r="AE28" s="116">
        <f t="shared" si="22"/>
        <v>25.982858560463995</v>
      </c>
      <c r="AF28" s="116">
        <f t="shared" si="23"/>
        <v>259.82858560463995</v>
      </c>
      <c r="AG28" s="116">
        <f t="shared" si="77"/>
        <v>568.32141792937591</v>
      </c>
      <c r="AH28" s="116">
        <f t="shared" si="77"/>
        <v>60.2107010530911</v>
      </c>
      <c r="AI28" s="116">
        <f t="shared" si="77"/>
        <v>662.03597662180312</v>
      </c>
    </row>
    <row r="29" spans="1:35" x14ac:dyDescent="0.25">
      <c r="A29" s="96" t="s">
        <v>457</v>
      </c>
      <c r="B29" s="96"/>
      <c r="C29" s="142">
        <v>0.17499999999999999</v>
      </c>
      <c r="D29" s="118"/>
      <c r="E29" s="115">
        <f t="shared" si="19"/>
        <v>0.17499999999999999</v>
      </c>
      <c r="F29" s="96">
        <f t="shared" ref="F29:F30" si="78">E29/$G$110</f>
        <v>0.39229751843798333</v>
      </c>
      <c r="G29" s="96">
        <f t="shared" ref="G29:G30" si="79">$G$8*F29</f>
        <v>0.27139142325539684</v>
      </c>
      <c r="H29" s="96">
        <f t="shared" ref="H29:H30" si="80">G29*$I$60</f>
        <v>0.12106499999999996</v>
      </c>
      <c r="I29" s="96">
        <f t="shared" ref="I29:I30" si="81">IF(F29=0,0,H29/E29)</f>
        <v>0.69179999999999986</v>
      </c>
      <c r="J29" s="117">
        <f t="shared" ref="J29:J30" si="82">IF(E29=0,0,H29)</f>
        <v>0.12106499999999996</v>
      </c>
      <c r="K29" s="96">
        <f t="shared" ref="K29:K30" si="83">IF(J29=0,0,J29/E29)</f>
        <v>0.69179999999999986</v>
      </c>
      <c r="L29" s="115">
        <v>1</v>
      </c>
      <c r="M29" s="117">
        <f t="shared" ref="M29:M30" si="84">K29*L29</f>
        <v>0.69179999999999986</v>
      </c>
      <c r="N29" s="115">
        <v>1</v>
      </c>
      <c r="O29" s="117">
        <f t="shared" ref="O29:O30" si="85">K29*N29</f>
        <v>0.69179999999999986</v>
      </c>
      <c r="P29" s="117">
        <f t="shared" ref="P29:P30" si="86">SUM(J29,M29,O29)</f>
        <v>1.5046649999999997</v>
      </c>
      <c r="Q29" s="117">
        <f t="shared" ref="Q29:Q30" si="87">SUM(T29:V29)</f>
        <v>1.4233784999999997</v>
      </c>
      <c r="R29" s="117">
        <f t="shared" ref="R29:R30" si="88">SUM(W29:Y29)</f>
        <v>8.1286499999999984E-2</v>
      </c>
      <c r="S29" s="117">
        <f t="shared" ref="S29:S30" si="89">SUM(Z29:AB29)</f>
        <v>0</v>
      </c>
      <c r="T29" s="96">
        <f t="shared" ref="T29:T30" si="90">$D$3*J29</f>
        <v>0.10895849999999997</v>
      </c>
      <c r="U29" s="96">
        <f t="shared" ref="U29:U30" si="91">$D$4*M29</f>
        <v>0.65720999999999985</v>
      </c>
      <c r="V29" s="96">
        <f t="shared" ref="V29:V30" si="92">$D$5*O29</f>
        <v>0.65720999999999985</v>
      </c>
      <c r="W29" s="96">
        <f t="shared" ref="W29:W30" si="93">$E$3*J29</f>
        <v>1.2106499999999997E-2</v>
      </c>
      <c r="X29" s="96">
        <f t="shared" ref="X29:X30" si="94">$E$4*M29</f>
        <v>3.4589999999999996E-2</v>
      </c>
      <c r="Y29" s="96">
        <f t="shared" ref="Y29:Y30" si="95">$E$5*O29</f>
        <v>3.4589999999999996E-2</v>
      </c>
      <c r="Z29" s="96">
        <f t="shared" ref="Z29:Z30" si="96">$F$3*J29</f>
        <v>0</v>
      </c>
      <c r="AA29" s="96">
        <f t="shared" ref="AA29:AA30" si="97">$F$4*M29</f>
        <v>0</v>
      </c>
      <c r="AB29" s="96">
        <f t="shared" ref="AB29:AB30" si="98">$F$5*O29</f>
        <v>0</v>
      </c>
      <c r="AD29" s="116">
        <f t="shared" ref="AD29:AD30" si="99">T29*$R$3*$U$6</f>
        <v>3.4976924985239988</v>
      </c>
      <c r="AE29" s="116">
        <f t="shared" ref="AE29:AE30" si="100">W29*$R$3*$U$6</f>
        <v>0.3886324998359999</v>
      </c>
      <c r="AF29" s="116">
        <f t="shared" ref="AF29:AF30" si="101">AD29+AE29</f>
        <v>3.8863249983599988</v>
      </c>
      <c r="AG29" s="116">
        <f t="shared" ref="AG29:AI29" si="102">AD29+AD79+AD129</f>
        <v>4.2814702800638988</v>
      </c>
      <c r="AH29" s="116">
        <f t="shared" si="102"/>
        <v>0.47571892000709987</v>
      </c>
      <c r="AI29" s="116">
        <f t="shared" si="102"/>
        <v>4.8653244079974538</v>
      </c>
    </row>
    <row r="30" spans="1:35" x14ac:dyDescent="0.25">
      <c r="A30" s="96" t="s">
        <v>458</v>
      </c>
      <c r="B30" s="96"/>
      <c r="C30" s="142">
        <v>62.064999999999998</v>
      </c>
      <c r="D30" s="118"/>
      <c r="E30" s="115">
        <f t="shared" si="19"/>
        <v>62.064999999999998</v>
      </c>
      <c r="F30" s="96">
        <f t="shared" si="78"/>
        <v>139.13111703916249</v>
      </c>
      <c r="G30" s="96">
        <f t="shared" si="79"/>
        <v>96.250906767692612</v>
      </c>
      <c r="H30" s="96">
        <f t="shared" si="80"/>
        <v>42.936566999999997</v>
      </c>
      <c r="I30" s="96">
        <f t="shared" si="81"/>
        <v>0.69179999999999997</v>
      </c>
      <c r="J30" s="117">
        <f t="shared" si="82"/>
        <v>42.936566999999997</v>
      </c>
      <c r="K30" s="96">
        <f t="shared" si="83"/>
        <v>0.69179999999999997</v>
      </c>
      <c r="L30" s="115">
        <v>2</v>
      </c>
      <c r="M30" s="117">
        <f t="shared" si="84"/>
        <v>1.3835999999999999</v>
      </c>
      <c r="N30" s="115">
        <v>2</v>
      </c>
      <c r="O30" s="117">
        <f t="shared" si="85"/>
        <v>1.3835999999999999</v>
      </c>
      <c r="P30" s="117">
        <f t="shared" si="86"/>
        <v>45.703766999999999</v>
      </c>
      <c r="Q30" s="117">
        <f t="shared" si="87"/>
        <v>41.271750299999994</v>
      </c>
      <c r="R30" s="117">
        <f t="shared" si="88"/>
        <v>4.4320167000000001</v>
      </c>
      <c r="S30" s="117">
        <f t="shared" si="89"/>
        <v>0</v>
      </c>
      <c r="T30" s="96">
        <f t="shared" si="90"/>
        <v>38.642910299999997</v>
      </c>
      <c r="U30" s="96">
        <f t="shared" si="91"/>
        <v>1.3144199999999999</v>
      </c>
      <c r="V30" s="96">
        <f t="shared" si="92"/>
        <v>1.3144199999999999</v>
      </c>
      <c r="W30" s="96">
        <f t="shared" si="93"/>
        <v>4.2936566999999997</v>
      </c>
      <c r="X30" s="96">
        <f t="shared" si="94"/>
        <v>6.9180000000000005E-2</v>
      </c>
      <c r="Y30" s="96">
        <f t="shared" si="95"/>
        <v>6.9180000000000005E-2</v>
      </c>
      <c r="Z30" s="96">
        <f t="shared" si="96"/>
        <v>0</v>
      </c>
      <c r="AA30" s="96">
        <f t="shared" si="97"/>
        <v>0</v>
      </c>
      <c r="AB30" s="96">
        <f t="shared" si="98"/>
        <v>0</v>
      </c>
      <c r="AD30" s="116">
        <f t="shared" si="99"/>
        <v>1240.4816281193832</v>
      </c>
      <c r="AE30" s="116">
        <f t="shared" si="100"/>
        <v>137.83129201326477</v>
      </c>
      <c r="AF30" s="116">
        <f t="shared" si="101"/>
        <v>1378.3129201326481</v>
      </c>
      <c r="AG30" s="116">
        <f t="shared" ref="AG30:AI30" si="103">AD30+AD80+AD130</f>
        <v>2905.0385867920727</v>
      </c>
      <c r="AH30" s="116">
        <f t="shared" si="103"/>
        <v>311.12176338912155</v>
      </c>
      <c r="AI30" s="116">
        <f t="shared" si="103"/>
        <v>3395.6056881032159</v>
      </c>
    </row>
    <row r="31" spans="1:35" x14ac:dyDescent="0.25">
      <c r="A31" s="96" t="s">
        <v>361</v>
      </c>
      <c r="B31" s="96"/>
      <c r="C31" s="147">
        <v>0.93</v>
      </c>
      <c r="D31" s="118"/>
      <c r="E31" s="115">
        <f t="shared" si="19"/>
        <v>0.93</v>
      </c>
      <c r="F31" s="96">
        <f>E31/$G$110</f>
        <v>2.0847810979847119</v>
      </c>
      <c r="G31" s="96">
        <f t="shared" si="0"/>
        <v>1.4422515635858237</v>
      </c>
      <c r="H31" s="96">
        <f>G31*$I$60</f>
        <v>0.64337400000000011</v>
      </c>
      <c r="I31" s="96">
        <f t="shared" si="1"/>
        <v>0.69180000000000008</v>
      </c>
      <c r="J31" s="117">
        <f t="shared" si="2"/>
        <v>0.64337400000000011</v>
      </c>
      <c r="K31" s="96">
        <f t="shared" si="3"/>
        <v>0.69180000000000008</v>
      </c>
      <c r="L31" s="115">
        <v>0</v>
      </c>
      <c r="M31" s="117">
        <f t="shared" si="4"/>
        <v>0</v>
      </c>
      <c r="N31" s="115">
        <v>0</v>
      </c>
      <c r="O31" s="117">
        <f t="shared" si="20"/>
        <v>0</v>
      </c>
      <c r="P31" s="117">
        <f t="shared" si="5"/>
        <v>0.64337400000000011</v>
      </c>
      <c r="Q31" s="117">
        <f t="shared" si="6"/>
        <v>0.57903660000000012</v>
      </c>
      <c r="R31" s="117">
        <f t="shared" si="7"/>
        <v>6.4337400000000017E-2</v>
      </c>
      <c r="S31" s="117">
        <f t="shared" si="8"/>
        <v>0</v>
      </c>
      <c r="T31" s="96">
        <f t="shared" si="9"/>
        <v>0.57903660000000012</v>
      </c>
      <c r="U31" s="96">
        <f t="shared" si="10"/>
        <v>0</v>
      </c>
      <c r="V31" s="96">
        <f t="shared" si="11"/>
        <v>0</v>
      </c>
      <c r="W31" s="96">
        <f t="shared" si="12"/>
        <v>6.4337400000000017E-2</v>
      </c>
      <c r="X31" s="96">
        <f t="shared" si="13"/>
        <v>0</v>
      </c>
      <c r="Y31" s="96">
        <f t="shared" si="14"/>
        <v>0</v>
      </c>
      <c r="Z31" s="96">
        <f t="shared" si="15"/>
        <v>0</v>
      </c>
      <c r="AA31" s="96">
        <f t="shared" si="16"/>
        <v>0</v>
      </c>
      <c r="AB31" s="96">
        <f t="shared" si="17"/>
        <v>0</v>
      </c>
      <c r="AD31" s="116">
        <f t="shared" si="21"/>
        <v>18.587737277870403</v>
      </c>
      <c r="AE31" s="116">
        <f t="shared" si="22"/>
        <v>2.0653041419856004</v>
      </c>
      <c r="AF31" s="116">
        <f t="shared" si="23"/>
        <v>20.653041419856002</v>
      </c>
      <c r="AG31" s="116">
        <f t="shared" ref="AG31:AI35" si="104">AD31+AD81+AD131</f>
        <v>45.576726074628311</v>
      </c>
      <c r="AH31" s="116">
        <f t="shared" si="104"/>
        <v>4.7325120343587006</v>
      </c>
      <c r="AI31" s="116">
        <f t="shared" si="104"/>
        <v>52.605119124784558</v>
      </c>
    </row>
    <row r="32" spans="1:35" s="115" customFormat="1" x14ac:dyDescent="0.25">
      <c r="A32" s="96" t="s">
        <v>362</v>
      </c>
      <c r="B32" s="96"/>
      <c r="C32" s="147">
        <v>2.5</v>
      </c>
      <c r="D32" s="118"/>
      <c r="E32" s="115">
        <f t="shared" si="19"/>
        <v>2.5</v>
      </c>
      <c r="F32" s="96">
        <f>E32/$G$110</f>
        <v>5.6042502633997628</v>
      </c>
      <c r="G32" s="96">
        <f t="shared" si="0"/>
        <v>3.8770203322199559</v>
      </c>
      <c r="H32" s="96">
        <f>G32*$I$60</f>
        <v>1.7295</v>
      </c>
      <c r="I32" s="96">
        <f t="shared" si="1"/>
        <v>0.69179999999999997</v>
      </c>
      <c r="J32" s="117">
        <f t="shared" si="2"/>
        <v>1.7295</v>
      </c>
      <c r="K32" s="96">
        <f t="shared" si="3"/>
        <v>0.69179999999999997</v>
      </c>
      <c r="L32" s="115">
        <v>0</v>
      </c>
      <c r="M32" s="117">
        <f t="shared" si="4"/>
        <v>0</v>
      </c>
      <c r="N32" s="115">
        <v>0</v>
      </c>
      <c r="O32" s="117">
        <f t="shared" si="20"/>
        <v>0</v>
      </c>
      <c r="P32" s="117">
        <f t="shared" si="5"/>
        <v>1.7295</v>
      </c>
      <c r="Q32" s="117">
        <f t="shared" si="6"/>
        <v>1.5565500000000001</v>
      </c>
      <c r="R32" s="117">
        <f t="shared" si="7"/>
        <v>0.17295000000000002</v>
      </c>
      <c r="S32" s="117">
        <f t="shared" si="8"/>
        <v>0</v>
      </c>
      <c r="T32" s="96">
        <f t="shared" si="9"/>
        <v>1.5565500000000001</v>
      </c>
      <c r="U32" s="96">
        <f t="shared" si="10"/>
        <v>0</v>
      </c>
      <c r="V32" s="96">
        <f t="shared" si="11"/>
        <v>0</v>
      </c>
      <c r="W32" s="96">
        <f t="shared" si="12"/>
        <v>0.17295000000000002</v>
      </c>
      <c r="X32" s="96">
        <f t="shared" si="13"/>
        <v>0</v>
      </c>
      <c r="Y32" s="96">
        <f t="shared" si="14"/>
        <v>0</v>
      </c>
      <c r="Z32" s="96">
        <f t="shared" si="15"/>
        <v>0</v>
      </c>
      <c r="AA32" s="96">
        <f t="shared" si="16"/>
        <v>0</v>
      </c>
      <c r="AB32" s="96">
        <f t="shared" si="17"/>
        <v>0</v>
      </c>
      <c r="AC32" s="95"/>
      <c r="AD32" s="116">
        <f t="shared" si="21"/>
        <v>49.967035693200003</v>
      </c>
      <c r="AE32" s="116">
        <f t="shared" si="22"/>
        <v>5.5518928548000002</v>
      </c>
      <c r="AF32" s="116">
        <f t="shared" si="23"/>
        <v>55.518928548000005</v>
      </c>
      <c r="AG32" s="116">
        <f t="shared" si="104"/>
        <v>139.6839919536099</v>
      </c>
      <c r="AH32" s="116">
        <f t="shared" si="104"/>
        <v>14.235526949801102</v>
      </c>
      <c r="AI32" s="116">
        <f t="shared" si="104"/>
        <v>160.76475212895377</v>
      </c>
    </row>
    <row r="33" spans="1:35" s="115" customFormat="1" x14ac:dyDescent="0.25">
      <c r="A33" s="96" t="s">
        <v>363</v>
      </c>
      <c r="B33" s="96" t="s">
        <v>406</v>
      </c>
      <c r="C33" s="142">
        <v>3.55</v>
      </c>
      <c r="D33" s="118"/>
      <c r="E33" s="115">
        <f t="shared" si="19"/>
        <v>3.55</v>
      </c>
      <c r="F33" s="96">
        <f>E33/$G$110</f>
        <v>7.9580353740276628</v>
      </c>
      <c r="G33" s="96">
        <f t="shared" si="0"/>
        <v>5.5053688717523368</v>
      </c>
      <c r="H33" s="96">
        <f>G33*$I$60</f>
        <v>2.4558899999999997</v>
      </c>
      <c r="I33" s="96">
        <f t="shared" si="1"/>
        <v>0.69179999999999997</v>
      </c>
      <c r="J33" s="117">
        <f t="shared" si="2"/>
        <v>2.4558899999999997</v>
      </c>
      <c r="K33" s="96">
        <f t="shared" si="3"/>
        <v>0.69179999999999997</v>
      </c>
      <c r="L33" s="115">
        <v>0</v>
      </c>
      <c r="M33" s="117">
        <f t="shared" si="4"/>
        <v>0</v>
      </c>
      <c r="N33" s="115">
        <v>0</v>
      </c>
      <c r="O33" s="117">
        <f t="shared" si="20"/>
        <v>0</v>
      </c>
      <c r="P33" s="117">
        <f t="shared" si="5"/>
        <v>2.4558899999999997</v>
      </c>
      <c r="Q33" s="117">
        <f t="shared" si="6"/>
        <v>2.2103009999999998</v>
      </c>
      <c r="R33" s="117">
        <f t="shared" si="7"/>
        <v>0.24558899999999997</v>
      </c>
      <c r="S33" s="117">
        <f t="shared" si="8"/>
        <v>0</v>
      </c>
      <c r="T33" s="96">
        <f t="shared" si="9"/>
        <v>2.2103009999999998</v>
      </c>
      <c r="U33" s="96">
        <f t="shared" si="10"/>
        <v>0</v>
      </c>
      <c r="V33" s="96">
        <f t="shared" si="11"/>
        <v>0</v>
      </c>
      <c r="W33" s="96">
        <f t="shared" si="12"/>
        <v>0.24558899999999997</v>
      </c>
      <c r="X33" s="96">
        <f t="shared" si="13"/>
        <v>0</v>
      </c>
      <c r="Y33" s="96">
        <f t="shared" si="14"/>
        <v>0</v>
      </c>
      <c r="Z33" s="96">
        <f t="shared" si="15"/>
        <v>0</v>
      </c>
      <c r="AA33" s="96">
        <f t="shared" si="16"/>
        <v>0</v>
      </c>
      <c r="AB33" s="96">
        <f t="shared" si="17"/>
        <v>0</v>
      </c>
      <c r="AC33" s="95"/>
      <c r="AD33" s="116">
        <f t="shared" si="21"/>
        <v>70.953190684343994</v>
      </c>
      <c r="AE33" s="116">
        <f t="shared" si="22"/>
        <v>7.8836878538159985</v>
      </c>
      <c r="AF33" s="115">
        <f t="shared" si="23"/>
        <v>78.836878538159993</v>
      </c>
      <c r="AG33" s="116">
        <f t="shared" si="104"/>
        <v>165.35632857463889</v>
      </c>
      <c r="AH33" s="116">
        <f t="shared" si="104"/>
        <v>17.644460694836098</v>
      </c>
      <c r="AI33" s="116">
        <f t="shared" si="104"/>
        <v>192.88858289007024</v>
      </c>
    </row>
    <row r="34" spans="1:35" s="115" customFormat="1" x14ac:dyDescent="0.25">
      <c r="A34" s="96" t="s">
        <v>364</v>
      </c>
      <c r="B34" s="96"/>
      <c r="C34" s="142">
        <v>7.11</v>
      </c>
      <c r="D34" s="118"/>
      <c r="E34" s="115">
        <f t="shared" si="19"/>
        <v>7.11</v>
      </c>
      <c r="F34" s="96">
        <f>E34/$G$110</f>
        <v>15.938487749108925</v>
      </c>
      <c r="G34" s="96">
        <f t="shared" si="0"/>
        <v>11.026245824833554</v>
      </c>
      <c r="H34" s="96">
        <f>G34*$I$60</f>
        <v>4.918698</v>
      </c>
      <c r="I34" s="96">
        <f t="shared" si="1"/>
        <v>0.69179999999999997</v>
      </c>
      <c r="J34" s="117">
        <f t="shared" si="2"/>
        <v>4.918698</v>
      </c>
      <c r="K34" s="96">
        <f t="shared" si="3"/>
        <v>0.69179999999999997</v>
      </c>
      <c r="L34" s="115">
        <v>0</v>
      </c>
      <c r="M34" s="117">
        <f t="shared" si="4"/>
        <v>0</v>
      </c>
      <c r="N34" s="115">
        <v>0</v>
      </c>
      <c r="O34" s="117">
        <f t="shared" si="20"/>
        <v>0</v>
      </c>
      <c r="P34" s="117">
        <f t="shared" si="5"/>
        <v>4.918698</v>
      </c>
      <c r="Q34" s="117">
        <f t="shared" si="6"/>
        <v>4.4268282000000001</v>
      </c>
      <c r="R34" s="117">
        <f t="shared" si="7"/>
        <v>0.49186980000000002</v>
      </c>
      <c r="S34" s="117">
        <f t="shared" si="8"/>
        <v>0</v>
      </c>
      <c r="T34" s="96">
        <f t="shared" si="9"/>
        <v>4.4268282000000001</v>
      </c>
      <c r="U34" s="96">
        <f t="shared" si="10"/>
        <v>0</v>
      </c>
      <c r="V34" s="96">
        <f t="shared" si="11"/>
        <v>0</v>
      </c>
      <c r="W34" s="96">
        <f t="shared" si="12"/>
        <v>0.49186980000000002</v>
      </c>
      <c r="X34" s="96">
        <f t="shared" si="13"/>
        <v>0</v>
      </c>
      <c r="Y34" s="96">
        <f t="shared" si="14"/>
        <v>0</v>
      </c>
      <c r="Z34" s="96">
        <f t="shared" si="15"/>
        <v>0</v>
      </c>
      <c r="AA34" s="96">
        <f t="shared" si="16"/>
        <v>0</v>
      </c>
      <c r="AB34" s="96">
        <f t="shared" si="17"/>
        <v>0</v>
      </c>
      <c r="AC34" s="95"/>
      <c r="AD34" s="116">
        <f t="shared" si="21"/>
        <v>142.10624951146079</v>
      </c>
      <c r="AE34" s="116">
        <f t="shared" si="22"/>
        <v>15.7895832790512</v>
      </c>
      <c r="AF34" s="115">
        <f t="shared" si="23"/>
        <v>157.89583279051197</v>
      </c>
      <c r="AG34" s="116">
        <f t="shared" si="104"/>
        <v>341.3754350903277</v>
      </c>
      <c r="AH34" s="116">
        <f t="shared" si="104"/>
        <v>36.237812311448096</v>
      </c>
      <c r="AI34" s="116">
        <f t="shared" si="104"/>
        <v>397.81676959988238</v>
      </c>
    </row>
    <row r="35" spans="1:35" s="115" customFormat="1" x14ac:dyDescent="0.25">
      <c r="A35" s="96" t="s">
        <v>365</v>
      </c>
      <c r="B35" s="96"/>
      <c r="C35" s="142">
        <v>11.58</v>
      </c>
      <c r="D35" s="118"/>
      <c r="E35" s="115">
        <f t="shared" si="19"/>
        <v>11.58</v>
      </c>
      <c r="F35" s="96">
        <f>E35/$G$110</f>
        <v>25.958887220067702</v>
      </c>
      <c r="G35" s="96">
        <f t="shared" si="0"/>
        <v>17.958358178842836</v>
      </c>
      <c r="H35" s="96">
        <f>G35*$I$60</f>
        <v>8.0110440000000001</v>
      </c>
      <c r="I35" s="96">
        <f t="shared" si="1"/>
        <v>0.69179999999999997</v>
      </c>
      <c r="J35" s="117">
        <f t="shared" si="2"/>
        <v>8.0110440000000001</v>
      </c>
      <c r="K35" s="96">
        <f t="shared" si="3"/>
        <v>0.69179999999999997</v>
      </c>
      <c r="L35" s="115">
        <v>0</v>
      </c>
      <c r="M35" s="117">
        <f t="shared" si="4"/>
        <v>0</v>
      </c>
      <c r="N35" s="115">
        <v>0</v>
      </c>
      <c r="O35" s="117">
        <f t="shared" si="20"/>
        <v>0</v>
      </c>
      <c r="P35" s="117">
        <f t="shared" si="5"/>
        <v>8.0110440000000001</v>
      </c>
      <c r="Q35" s="117">
        <f t="shared" si="6"/>
        <v>7.2099396000000002</v>
      </c>
      <c r="R35" s="117">
        <f t="shared" si="7"/>
        <v>0.80110440000000005</v>
      </c>
      <c r="S35" s="117">
        <f t="shared" si="8"/>
        <v>0</v>
      </c>
      <c r="T35" s="96">
        <f t="shared" si="9"/>
        <v>7.2099396000000002</v>
      </c>
      <c r="U35" s="96">
        <f t="shared" si="10"/>
        <v>0</v>
      </c>
      <c r="V35" s="96">
        <f t="shared" si="11"/>
        <v>0</v>
      </c>
      <c r="W35" s="96">
        <f t="shared" si="12"/>
        <v>0.80110440000000005</v>
      </c>
      <c r="X35" s="96">
        <f t="shared" si="13"/>
        <v>0</v>
      </c>
      <c r="Y35" s="96">
        <f t="shared" si="14"/>
        <v>0</v>
      </c>
      <c r="Z35" s="96">
        <f t="shared" si="15"/>
        <v>0</v>
      </c>
      <c r="AA35" s="96">
        <f t="shared" si="16"/>
        <v>0</v>
      </c>
      <c r="AB35" s="96">
        <f t="shared" si="17"/>
        <v>0</v>
      </c>
      <c r="AC35" s="95"/>
      <c r="AD35" s="116">
        <f t="shared" si="21"/>
        <v>231.44730933090239</v>
      </c>
      <c r="AE35" s="116">
        <f t="shared" si="22"/>
        <v>25.716367703433598</v>
      </c>
      <c r="AF35" s="115">
        <f t="shared" si="23"/>
        <v>257.16367703433599</v>
      </c>
      <c r="AG35" s="116">
        <f t="shared" si="104"/>
        <v>562.38818961985839</v>
      </c>
      <c r="AH35" s="116">
        <f t="shared" si="104"/>
        <v>59.583958863767101</v>
      </c>
      <c r="AI35" s="116">
        <f t="shared" si="104"/>
        <v>655.12828493495567</v>
      </c>
    </row>
    <row r="36" spans="1:35" s="115" customFormat="1" x14ac:dyDescent="0.25">
      <c r="A36" s="96" t="s">
        <v>459</v>
      </c>
      <c r="B36" s="96"/>
      <c r="C36" s="142">
        <v>0.316</v>
      </c>
      <c r="D36" s="118"/>
      <c r="E36" s="115">
        <f t="shared" si="19"/>
        <v>0.316</v>
      </c>
      <c r="F36" s="96">
        <f t="shared" ref="F36:F37" si="105">E36/$G$110</f>
        <v>0.70837723329373004</v>
      </c>
      <c r="G36" s="96">
        <f t="shared" ref="G36:G37" si="106">$G$8*F36</f>
        <v>0.49005536999260241</v>
      </c>
      <c r="H36" s="96">
        <f t="shared" ref="H36:H37" si="107">G36*$I$60</f>
        <v>0.21860879999999999</v>
      </c>
      <c r="I36" s="96">
        <f t="shared" ref="I36:I37" si="108">IF(F36=0,0,H36/E36)</f>
        <v>0.69179999999999997</v>
      </c>
      <c r="J36" s="117">
        <f t="shared" ref="J36:J37" si="109">IF(E36=0,0,H36)</f>
        <v>0.21860879999999999</v>
      </c>
      <c r="K36" s="96">
        <f t="shared" ref="K36:K37" si="110">IF(J36=0,0,J36/E36)</f>
        <v>0.69179999999999997</v>
      </c>
      <c r="L36" s="115">
        <v>1</v>
      </c>
      <c r="M36" s="117">
        <f t="shared" ref="M36:M37" si="111">K36*L36</f>
        <v>0.69179999999999997</v>
      </c>
      <c r="N36" s="115">
        <v>1</v>
      </c>
      <c r="O36" s="117">
        <f t="shared" ref="O36:O37" si="112">K36*N36</f>
        <v>0.69179999999999997</v>
      </c>
      <c r="P36" s="117">
        <f t="shared" ref="P36:P37" si="113">SUM(J36,M36,O36)</f>
        <v>1.6022087999999999</v>
      </c>
      <c r="Q36" s="117">
        <f t="shared" ref="Q36:Q37" si="114">SUM(T36:V36)</f>
        <v>1.5111679199999999</v>
      </c>
      <c r="R36" s="117">
        <f t="shared" ref="R36:R37" si="115">SUM(W36:Y36)</f>
        <v>9.1040880000000005E-2</v>
      </c>
      <c r="S36" s="117">
        <f t="shared" ref="S36:S37" si="116">SUM(Z36:AB36)</f>
        <v>0</v>
      </c>
      <c r="T36" s="96">
        <f t="shared" ref="T36:T37" si="117">$D$3*J36</f>
        <v>0.19674791999999999</v>
      </c>
      <c r="U36" s="96">
        <f t="shared" ref="U36:U37" si="118">$D$4*M36</f>
        <v>0.65720999999999996</v>
      </c>
      <c r="V36" s="96">
        <f t="shared" ref="V36:V37" si="119">$D$5*O36</f>
        <v>0.65720999999999996</v>
      </c>
      <c r="W36" s="96">
        <f t="shared" ref="W36:W37" si="120">$E$3*J36</f>
        <v>2.1860879999999999E-2</v>
      </c>
      <c r="X36" s="96">
        <f t="shared" ref="X36:X37" si="121">$E$4*M36</f>
        <v>3.4590000000000003E-2</v>
      </c>
      <c r="Y36" s="96">
        <f t="shared" ref="Y36:Y37" si="122">$E$5*O36</f>
        <v>3.4590000000000003E-2</v>
      </c>
      <c r="Z36" s="96">
        <f t="shared" ref="Z36:Z37" si="123">$F$3*J36</f>
        <v>0</v>
      </c>
      <c r="AA36" s="96">
        <f t="shared" ref="AA36:AA37" si="124">$F$4*M36</f>
        <v>0</v>
      </c>
      <c r="AB36" s="96">
        <f t="shared" ref="AB36:AB37" si="125">$F$5*O36</f>
        <v>0</v>
      </c>
      <c r="AC36" s="95"/>
      <c r="AD36" s="116">
        <f t="shared" ref="AD36:AD37" si="126">T36*$R$3*$U$6</f>
        <v>6.3158333116204792</v>
      </c>
      <c r="AE36" s="116">
        <f t="shared" ref="AE36:AE37" si="127">W36*$R$3*$U$6</f>
        <v>0.70175925684671991</v>
      </c>
      <c r="AF36" s="115">
        <f t="shared" ref="AF36:AF37" si="128">AD36+AE36</f>
        <v>7.0175925684671991</v>
      </c>
      <c r="AG36" s="116">
        <f t="shared" ref="AG36:AI36" si="129">AD36+AD86+AD136</f>
        <v>10.060995939067981</v>
      </c>
      <c r="AH36" s="116">
        <f t="shared" si="129"/>
        <v>1.1178884376742202</v>
      </c>
      <c r="AI36" s="116">
        <f t="shared" si="129"/>
        <v>11.695591980575708</v>
      </c>
    </row>
    <row r="37" spans="1:35" s="115" customFormat="1" x14ac:dyDescent="0.25">
      <c r="A37" s="96" t="s">
        <v>460</v>
      </c>
      <c r="B37" s="96"/>
      <c r="C37" s="142">
        <v>37.338000000000001</v>
      </c>
      <c r="D37" s="118"/>
      <c r="E37" s="115">
        <f t="shared" si="19"/>
        <v>37.338000000000001</v>
      </c>
      <c r="F37" s="96">
        <f t="shared" si="105"/>
        <v>83.70059853392813</v>
      </c>
      <c r="G37" s="96">
        <f t="shared" si="106"/>
        <v>57.904074065771475</v>
      </c>
      <c r="H37" s="96">
        <f t="shared" si="107"/>
        <v>25.830428399999995</v>
      </c>
      <c r="I37" s="96">
        <f t="shared" si="108"/>
        <v>0.69179999999999986</v>
      </c>
      <c r="J37" s="117">
        <f t="shared" si="109"/>
        <v>25.830428399999995</v>
      </c>
      <c r="K37" s="96">
        <f t="shared" si="110"/>
        <v>0.69179999999999986</v>
      </c>
      <c r="L37" s="115">
        <v>2</v>
      </c>
      <c r="M37" s="117">
        <f t="shared" si="111"/>
        <v>1.3835999999999997</v>
      </c>
      <c r="N37" s="115">
        <v>2</v>
      </c>
      <c r="O37" s="117">
        <f t="shared" si="112"/>
        <v>1.3835999999999997</v>
      </c>
      <c r="P37" s="117">
        <f t="shared" si="113"/>
        <v>28.597628399999998</v>
      </c>
      <c r="Q37" s="117">
        <f t="shared" si="114"/>
        <v>25.876225559999995</v>
      </c>
      <c r="R37" s="117">
        <f t="shared" si="115"/>
        <v>2.7214028399999992</v>
      </c>
      <c r="S37" s="117">
        <f t="shared" si="116"/>
        <v>0</v>
      </c>
      <c r="T37" s="96">
        <f t="shared" si="117"/>
        <v>23.247385559999998</v>
      </c>
      <c r="U37" s="96">
        <f t="shared" si="118"/>
        <v>1.3144199999999997</v>
      </c>
      <c r="V37" s="96">
        <f t="shared" si="119"/>
        <v>1.3144199999999997</v>
      </c>
      <c r="W37" s="96">
        <f t="shared" si="120"/>
        <v>2.5830428399999996</v>
      </c>
      <c r="X37" s="96">
        <f t="shared" si="121"/>
        <v>6.9179999999999992E-2</v>
      </c>
      <c r="Y37" s="96">
        <f t="shared" si="122"/>
        <v>6.9179999999999992E-2</v>
      </c>
      <c r="Z37" s="96">
        <f t="shared" si="123"/>
        <v>0</v>
      </c>
      <c r="AA37" s="96">
        <f t="shared" si="124"/>
        <v>0</v>
      </c>
      <c r="AB37" s="96">
        <f t="shared" si="125"/>
        <v>0</v>
      </c>
      <c r="AC37" s="95"/>
      <c r="AD37" s="116">
        <f t="shared" si="126"/>
        <v>746.26767148508054</v>
      </c>
      <c r="AE37" s="116">
        <f t="shared" si="127"/>
        <v>82.918630165008949</v>
      </c>
      <c r="AF37" s="115">
        <f t="shared" si="128"/>
        <v>829.18630165008949</v>
      </c>
      <c r="AG37" s="116">
        <f t="shared" ref="AG37:AI37" si="130">AD37+AD87+AD137</f>
        <v>1835.9556462578109</v>
      </c>
      <c r="AH37" s="116">
        <f t="shared" si="130"/>
        <v>194.11416980216367</v>
      </c>
      <c r="AI37" s="116">
        <f t="shared" si="130"/>
        <v>2137.8643055167931</v>
      </c>
    </row>
    <row r="38" spans="1:35" s="115" customFormat="1" x14ac:dyDescent="0.25">
      <c r="A38" s="96" t="s">
        <v>366</v>
      </c>
      <c r="B38" s="96"/>
      <c r="C38" s="147">
        <v>0.91</v>
      </c>
      <c r="D38" s="118"/>
      <c r="E38" s="115">
        <f t="shared" si="19"/>
        <v>0.91</v>
      </c>
      <c r="F38" s="96">
        <f>E38/$G$110</f>
        <v>2.0399470958775137</v>
      </c>
      <c r="G38" s="96">
        <f t="shared" si="0"/>
        <v>1.4112354009280639</v>
      </c>
      <c r="H38" s="96">
        <f>G38*$I$60</f>
        <v>0.62953800000000004</v>
      </c>
      <c r="I38" s="96">
        <f t="shared" si="1"/>
        <v>0.69179999999999997</v>
      </c>
      <c r="J38" s="117">
        <f t="shared" si="2"/>
        <v>0.62953800000000004</v>
      </c>
      <c r="K38" s="96">
        <f t="shared" si="3"/>
        <v>0.69179999999999997</v>
      </c>
      <c r="L38" s="115">
        <v>0</v>
      </c>
      <c r="M38" s="117">
        <f t="shared" si="4"/>
        <v>0</v>
      </c>
      <c r="N38" s="115">
        <v>0</v>
      </c>
      <c r="O38" s="117">
        <f t="shared" si="20"/>
        <v>0</v>
      </c>
      <c r="P38" s="117">
        <f t="shared" si="5"/>
        <v>0.62953800000000004</v>
      </c>
      <c r="Q38" s="117">
        <f t="shared" si="6"/>
        <v>0.56658420000000009</v>
      </c>
      <c r="R38" s="117">
        <f t="shared" si="7"/>
        <v>6.2953800000000004E-2</v>
      </c>
      <c r="S38" s="117">
        <f t="shared" si="8"/>
        <v>0</v>
      </c>
      <c r="T38" s="96">
        <f t="shared" si="9"/>
        <v>0.56658420000000009</v>
      </c>
      <c r="U38" s="96">
        <f t="shared" si="10"/>
        <v>0</v>
      </c>
      <c r="V38" s="96">
        <f t="shared" si="11"/>
        <v>0</v>
      </c>
      <c r="W38" s="96">
        <f t="shared" si="12"/>
        <v>6.2953800000000004E-2</v>
      </c>
      <c r="X38" s="96">
        <f t="shared" si="13"/>
        <v>0</v>
      </c>
      <c r="Y38" s="96">
        <f t="shared" si="14"/>
        <v>0</v>
      </c>
      <c r="Z38" s="96">
        <f t="shared" si="15"/>
        <v>0</v>
      </c>
      <c r="AA38" s="96">
        <f t="shared" si="16"/>
        <v>0</v>
      </c>
      <c r="AB38" s="96">
        <f t="shared" si="17"/>
        <v>0</v>
      </c>
      <c r="AC38" s="95"/>
      <c r="AD38" s="116">
        <f t="shared" si="21"/>
        <v>18.188000992324802</v>
      </c>
      <c r="AE38" s="116">
        <f t="shared" si="22"/>
        <v>2.0208889991471999</v>
      </c>
      <c r="AF38" s="115">
        <f t="shared" si="23"/>
        <v>20.208889991472002</v>
      </c>
      <c r="AG38" s="116">
        <f t="shared" ref="AG38:AI42" si="131">AD38+AD88+AD138</f>
        <v>44.37790740101071</v>
      </c>
      <c r="AH38" s="116">
        <f t="shared" si="131"/>
        <v>4.6114545195123</v>
      </c>
      <c r="AI38" s="116">
        <f t="shared" si="131"/>
        <v>51.227289404986223</v>
      </c>
    </row>
    <row r="39" spans="1:35" s="115" customFormat="1" x14ac:dyDescent="0.25">
      <c r="A39" s="96" t="s">
        <v>367</v>
      </c>
      <c r="B39" s="96"/>
      <c r="C39" s="147">
        <v>9.99</v>
      </c>
      <c r="D39" s="118"/>
      <c r="E39" s="115">
        <f t="shared" si="19"/>
        <v>9.99</v>
      </c>
      <c r="F39" s="96">
        <f>E39/$G$110</f>
        <v>22.394584052545451</v>
      </c>
      <c r="G39" s="96">
        <f t="shared" si="0"/>
        <v>15.492573247550942</v>
      </c>
      <c r="H39" s="96">
        <f>G39*$I$60</f>
        <v>6.9110819999999995</v>
      </c>
      <c r="I39" s="96">
        <f t="shared" si="1"/>
        <v>0.69179999999999997</v>
      </c>
      <c r="J39" s="117">
        <f t="shared" si="2"/>
        <v>6.9110819999999995</v>
      </c>
      <c r="K39" s="96">
        <f t="shared" si="3"/>
        <v>0.69179999999999997</v>
      </c>
      <c r="L39" s="115">
        <v>0</v>
      </c>
      <c r="M39" s="117">
        <f t="shared" si="4"/>
        <v>0</v>
      </c>
      <c r="N39" s="115">
        <v>0</v>
      </c>
      <c r="O39" s="117">
        <f t="shared" si="20"/>
        <v>0</v>
      </c>
      <c r="P39" s="117">
        <f t="shared" si="5"/>
        <v>6.9110819999999995</v>
      </c>
      <c r="Q39" s="117">
        <f t="shared" si="6"/>
        <v>6.2199738</v>
      </c>
      <c r="R39" s="117">
        <f t="shared" si="7"/>
        <v>0.69110819999999995</v>
      </c>
      <c r="S39" s="117">
        <f t="shared" si="8"/>
        <v>0</v>
      </c>
      <c r="T39" s="96">
        <f t="shared" si="9"/>
        <v>6.2199738</v>
      </c>
      <c r="U39" s="96">
        <f t="shared" si="10"/>
        <v>0</v>
      </c>
      <c r="V39" s="96">
        <f t="shared" si="11"/>
        <v>0</v>
      </c>
      <c r="W39" s="96">
        <f t="shared" si="12"/>
        <v>0.69110819999999995</v>
      </c>
      <c r="X39" s="96">
        <f t="shared" si="13"/>
        <v>0</v>
      </c>
      <c r="Y39" s="96">
        <f t="shared" si="14"/>
        <v>0</v>
      </c>
      <c r="Z39" s="96">
        <f t="shared" si="15"/>
        <v>0</v>
      </c>
      <c r="AA39" s="96">
        <f t="shared" si="16"/>
        <v>0</v>
      </c>
      <c r="AB39" s="96">
        <f t="shared" si="17"/>
        <v>0</v>
      </c>
      <c r="AC39" s="95"/>
      <c r="AD39" s="116">
        <f t="shared" si="21"/>
        <v>199.66827463002718</v>
      </c>
      <c r="AE39" s="116">
        <f t="shared" si="22"/>
        <v>22.185363847780796</v>
      </c>
      <c r="AF39" s="115">
        <f t="shared" si="23"/>
        <v>221.85363847780798</v>
      </c>
      <c r="AG39" s="116">
        <f t="shared" si="131"/>
        <v>588.64158522340108</v>
      </c>
      <c r="AH39" s="116">
        <f t="shared" si="131"/>
        <v>59.571566259777889</v>
      </c>
      <c r="AI39" s="116">
        <f t="shared" si="131"/>
        <v>676.76198219342962</v>
      </c>
    </row>
    <row r="40" spans="1:35" s="115" customFormat="1" x14ac:dyDescent="0.25">
      <c r="A40" s="96" t="s">
        <v>371</v>
      </c>
      <c r="B40" s="96" t="s">
        <v>407</v>
      </c>
      <c r="C40" s="142">
        <v>3.67</v>
      </c>
      <c r="D40" s="116"/>
      <c r="E40" s="115">
        <f t="shared" si="19"/>
        <v>3.67</v>
      </c>
      <c r="F40" s="117">
        <f>E40/$G$110</f>
        <v>8.2270393866708513</v>
      </c>
      <c r="G40" s="117">
        <f t="shared" si="0"/>
        <v>5.6914658476988951</v>
      </c>
      <c r="H40" s="117">
        <f>G40*$I$60</f>
        <v>2.5389059999999999</v>
      </c>
      <c r="I40" s="117">
        <f t="shared" si="1"/>
        <v>0.69179999999999997</v>
      </c>
      <c r="J40" s="117">
        <f t="shared" si="2"/>
        <v>2.5389059999999999</v>
      </c>
      <c r="K40" s="117">
        <f t="shared" si="3"/>
        <v>0.69179999999999997</v>
      </c>
      <c r="L40" s="115">
        <v>0</v>
      </c>
      <c r="M40" s="117">
        <f t="shared" si="4"/>
        <v>0</v>
      </c>
      <c r="N40" s="115">
        <v>0</v>
      </c>
      <c r="O40" s="117">
        <f t="shared" si="20"/>
        <v>0</v>
      </c>
      <c r="P40" s="117">
        <f t="shared" si="5"/>
        <v>2.5389059999999999</v>
      </c>
      <c r="Q40" s="117">
        <f t="shared" si="6"/>
        <v>2.2850153999999998</v>
      </c>
      <c r="R40" s="117">
        <f t="shared" si="7"/>
        <v>0.25389060000000002</v>
      </c>
      <c r="S40" s="117">
        <f t="shared" si="8"/>
        <v>0</v>
      </c>
      <c r="T40" s="117">
        <f t="shared" si="9"/>
        <v>2.2850153999999998</v>
      </c>
      <c r="U40" s="117">
        <f t="shared" si="10"/>
        <v>0</v>
      </c>
      <c r="V40" s="117">
        <f t="shared" si="11"/>
        <v>0</v>
      </c>
      <c r="W40" s="117">
        <f t="shared" si="12"/>
        <v>0.25389060000000002</v>
      </c>
      <c r="X40" s="117">
        <f t="shared" si="13"/>
        <v>0</v>
      </c>
      <c r="Y40" s="117">
        <f t="shared" si="14"/>
        <v>0</v>
      </c>
      <c r="Z40" s="117">
        <f t="shared" si="15"/>
        <v>0</v>
      </c>
      <c r="AA40" s="117">
        <f t="shared" si="16"/>
        <v>0</v>
      </c>
      <c r="AB40" s="117">
        <f t="shared" si="17"/>
        <v>0</v>
      </c>
      <c r="AD40" s="116">
        <f t="shared" si="21"/>
        <v>73.351608397617582</v>
      </c>
      <c r="AE40" s="116">
        <f t="shared" si="22"/>
        <v>8.1501787108464008</v>
      </c>
      <c r="AF40" s="115">
        <f t="shared" si="23"/>
        <v>81.501787108463986</v>
      </c>
      <c r="AG40" s="116">
        <f t="shared" si="131"/>
        <v>171.28955688415647</v>
      </c>
      <c r="AH40" s="116">
        <f t="shared" si="131"/>
        <v>18.2712028841601</v>
      </c>
      <c r="AI40" s="116">
        <f t="shared" si="131"/>
        <v>199.79627457691785</v>
      </c>
    </row>
    <row r="41" spans="1:35" s="115" customFormat="1" x14ac:dyDescent="0.25">
      <c r="A41" s="96" t="s">
        <v>372</v>
      </c>
      <c r="B41" s="96"/>
      <c r="C41" s="142">
        <v>6.34</v>
      </c>
      <c r="D41" s="116"/>
      <c r="E41" s="115">
        <f t="shared" si="19"/>
        <v>6.34</v>
      </c>
      <c r="F41" s="96">
        <f>E41/$G$110</f>
        <v>14.212378667981797</v>
      </c>
      <c r="G41" s="96">
        <f t="shared" ref="G41:G53" si="132">$G$8*F41</f>
        <v>9.8321235625098069</v>
      </c>
      <c r="H41" s="96">
        <f>G41*$I$60</f>
        <v>4.386012</v>
      </c>
      <c r="I41" s="96">
        <f t="shared" ref="I41:I53" si="133">IF(F41=0,0,H41/E41)</f>
        <v>0.69179999999999997</v>
      </c>
      <c r="J41" s="117">
        <f t="shared" ref="J41:J53" si="134">IF(E41=0,0,H41)</f>
        <v>4.386012</v>
      </c>
      <c r="K41" s="96">
        <f t="shared" ref="K41:K53" si="135">IF(J41=0,0,J41/E41)</f>
        <v>0.69179999999999997</v>
      </c>
      <c r="L41" s="115">
        <v>0</v>
      </c>
      <c r="M41" s="117">
        <f t="shared" ref="M41:M53" si="136">K41*L41</f>
        <v>0</v>
      </c>
      <c r="N41" s="115">
        <v>0</v>
      </c>
      <c r="O41" s="117">
        <f t="shared" ref="O41:O53" si="137">K41*N41</f>
        <v>0</v>
      </c>
      <c r="P41" s="117">
        <f t="shared" ref="P41:P53" si="138">SUM(J41,M41,O41)</f>
        <v>4.386012</v>
      </c>
      <c r="Q41" s="117">
        <f t="shared" ref="Q41:Q53" si="139">SUM(T41:V41)</f>
        <v>3.9474108000000001</v>
      </c>
      <c r="R41" s="117">
        <f t="shared" ref="R41:R53" si="140">SUM(W41:Y41)</f>
        <v>0.43860120000000002</v>
      </c>
      <c r="S41" s="117">
        <f t="shared" ref="S41:S53" si="141">SUM(Z41:AB41)</f>
        <v>0</v>
      </c>
      <c r="T41" s="96">
        <f t="shared" si="9"/>
        <v>3.9474108000000001</v>
      </c>
      <c r="U41" s="96">
        <f t="shared" si="10"/>
        <v>0</v>
      </c>
      <c r="V41" s="96">
        <f t="shared" si="11"/>
        <v>0</v>
      </c>
      <c r="W41" s="96">
        <f t="shared" si="12"/>
        <v>0.43860120000000002</v>
      </c>
      <c r="X41" s="96">
        <f t="shared" si="13"/>
        <v>0</v>
      </c>
      <c r="Y41" s="96">
        <f t="shared" si="14"/>
        <v>0</v>
      </c>
      <c r="Z41" s="96">
        <f t="shared" si="15"/>
        <v>0</v>
      </c>
      <c r="AA41" s="96">
        <f t="shared" si="16"/>
        <v>0</v>
      </c>
      <c r="AB41" s="96">
        <f t="shared" si="17"/>
        <v>0</v>
      </c>
      <c r="AD41" s="116">
        <f t="shared" si="21"/>
        <v>126.7164025179552</v>
      </c>
      <c r="AE41" s="116">
        <f t="shared" si="22"/>
        <v>14.0796002797728</v>
      </c>
      <c r="AF41" s="115">
        <f t="shared" si="23"/>
        <v>140.79600279772799</v>
      </c>
      <c r="AG41" s="116">
        <f t="shared" si="131"/>
        <v>303.30388677092304</v>
      </c>
      <c r="AH41" s="116">
        <f t="shared" si="131"/>
        <v>32.216216596619098</v>
      </c>
      <c r="AI41" s="116">
        <f t="shared" si="131"/>
        <v>353.49241460927692</v>
      </c>
    </row>
    <row r="42" spans="1:35" s="115" customFormat="1" x14ac:dyDescent="0.25">
      <c r="A42" s="96" t="s">
        <v>373</v>
      </c>
      <c r="B42" s="96"/>
      <c r="C42" s="142">
        <v>11.83</v>
      </c>
      <c r="D42" s="116"/>
      <c r="E42" s="115">
        <f t="shared" si="19"/>
        <v>11.83</v>
      </c>
      <c r="F42" s="117">
        <f>E42/$G$110</f>
        <v>26.519312246407676</v>
      </c>
      <c r="G42" s="117">
        <f t="shared" si="132"/>
        <v>18.346060212064831</v>
      </c>
      <c r="H42" s="117">
        <f>G42*$I$60</f>
        <v>8.1839940000000002</v>
      </c>
      <c r="I42" s="117">
        <f t="shared" si="133"/>
        <v>0.69179999999999997</v>
      </c>
      <c r="J42" s="117">
        <f t="shared" si="134"/>
        <v>8.1839940000000002</v>
      </c>
      <c r="K42" s="117">
        <f t="shared" si="135"/>
        <v>0.69179999999999997</v>
      </c>
      <c r="L42" s="115">
        <v>0</v>
      </c>
      <c r="M42" s="117">
        <f t="shared" si="136"/>
        <v>0</v>
      </c>
      <c r="N42" s="115">
        <v>0</v>
      </c>
      <c r="O42" s="117">
        <f t="shared" si="137"/>
        <v>0</v>
      </c>
      <c r="P42" s="117">
        <f t="shared" si="138"/>
        <v>8.1839940000000002</v>
      </c>
      <c r="Q42" s="117">
        <f t="shared" si="139"/>
        <v>7.3655946000000005</v>
      </c>
      <c r="R42" s="117">
        <f t="shared" si="140"/>
        <v>0.81839940000000011</v>
      </c>
      <c r="S42" s="117">
        <f t="shared" si="141"/>
        <v>0</v>
      </c>
      <c r="T42" s="117">
        <f t="shared" si="9"/>
        <v>7.3655946000000005</v>
      </c>
      <c r="U42" s="117">
        <f t="shared" si="10"/>
        <v>0</v>
      </c>
      <c r="V42" s="117">
        <f t="shared" si="11"/>
        <v>0</v>
      </c>
      <c r="W42" s="117">
        <f t="shared" si="12"/>
        <v>0.81839940000000011</v>
      </c>
      <c r="X42" s="117">
        <f t="shared" si="13"/>
        <v>0</v>
      </c>
      <c r="Y42" s="117">
        <f t="shared" si="14"/>
        <v>0</v>
      </c>
      <c r="Z42" s="117">
        <f t="shared" si="15"/>
        <v>0</v>
      </c>
      <c r="AA42" s="117">
        <f t="shared" si="16"/>
        <v>0</v>
      </c>
      <c r="AB42" s="117">
        <f t="shared" si="17"/>
        <v>0</v>
      </c>
      <c r="AD42" s="116">
        <f t="shared" si="21"/>
        <v>236.44401290022239</v>
      </c>
      <c r="AE42" s="116">
        <f t="shared" si="22"/>
        <v>26.271556988913602</v>
      </c>
      <c r="AF42" s="115">
        <f t="shared" si="23"/>
        <v>262.71556988913596</v>
      </c>
      <c r="AG42" s="116">
        <f t="shared" si="131"/>
        <v>574.7490819313532</v>
      </c>
      <c r="AH42" s="116">
        <f t="shared" si="131"/>
        <v>60.889671758192094</v>
      </c>
      <c r="AI42" s="116">
        <f t="shared" si="131"/>
        <v>669.51930928255456</v>
      </c>
    </row>
    <row r="43" spans="1:35" x14ac:dyDescent="0.25">
      <c r="A43" s="96" t="s">
        <v>461</v>
      </c>
      <c r="B43" s="96"/>
      <c r="C43" s="142">
        <v>0.13200000000000001</v>
      </c>
      <c r="D43" s="116"/>
      <c r="E43" s="115">
        <f t="shared" si="19"/>
        <v>0.13200000000000001</v>
      </c>
      <c r="F43" s="117">
        <f t="shared" ref="F43:F44" si="142">E43/$G$110</f>
        <v>0.29590441390750749</v>
      </c>
      <c r="G43" s="117">
        <f t="shared" ref="G43:G44" si="143">$G$8*F43</f>
        <v>0.20470667354121366</v>
      </c>
      <c r="H43" s="117">
        <f t="shared" ref="H43:H44" si="144">G43*$I$60</f>
        <v>9.1317599999999999E-2</v>
      </c>
      <c r="I43" s="117">
        <f t="shared" ref="I43:I44" si="145">IF(F43=0,0,H43/E43)</f>
        <v>0.69179999999999997</v>
      </c>
      <c r="J43" s="117">
        <f t="shared" ref="J43:J44" si="146">IF(E43=0,0,H43)</f>
        <v>9.1317599999999999E-2</v>
      </c>
      <c r="K43" s="117">
        <f t="shared" ref="K43:K44" si="147">IF(J43=0,0,J43/E43)</f>
        <v>0.69179999999999997</v>
      </c>
      <c r="L43" s="115">
        <v>1</v>
      </c>
      <c r="M43" s="117">
        <f t="shared" ref="M43:M44" si="148">K43*L43</f>
        <v>0.69179999999999997</v>
      </c>
      <c r="N43" s="115">
        <v>1</v>
      </c>
      <c r="O43" s="117">
        <f t="shared" ref="O43:O44" si="149">K43*N43</f>
        <v>0.69179999999999997</v>
      </c>
      <c r="P43" s="117">
        <f t="shared" ref="P43:P44" si="150">SUM(J43,M43,O43)</f>
        <v>1.4749175999999999</v>
      </c>
      <c r="Q43" s="117">
        <f t="shared" ref="Q43:Q44" si="151">SUM(T43:V43)</f>
        <v>1.3966058399999999</v>
      </c>
      <c r="R43" s="117">
        <f t="shared" ref="R43:R44" si="152">SUM(W43:Y43)</f>
        <v>7.8311760000000008E-2</v>
      </c>
      <c r="S43" s="117">
        <f t="shared" ref="S43:S44" si="153">SUM(Z43:AB43)</f>
        <v>0</v>
      </c>
      <c r="T43" s="117">
        <f t="shared" ref="T43:T44" si="154">$D$3*J43</f>
        <v>8.2185839999999996E-2</v>
      </c>
      <c r="U43" s="117">
        <f t="shared" ref="U43:U44" si="155">$D$4*M43</f>
        <v>0.65720999999999996</v>
      </c>
      <c r="V43" s="117">
        <f t="shared" ref="V43:V44" si="156">$D$5*O43</f>
        <v>0.65720999999999996</v>
      </c>
      <c r="W43" s="117">
        <f t="shared" ref="W43:W44" si="157">$E$3*J43</f>
        <v>9.1317600000000009E-3</v>
      </c>
      <c r="X43" s="117">
        <f t="shared" ref="X43:X44" si="158">$E$4*M43</f>
        <v>3.4590000000000003E-2</v>
      </c>
      <c r="Y43" s="117">
        <f t="shared" ref="Y43:Y44" si="159">$E$5*O43</f>
        <v>3.4590000000000003E-2</v>
      </c>
      <c r="Z43" s="117">
        <f t="shared" ref="Z43:Z44" si="160">$F$3*J43</f>
        <v>0</v>
      </c>
      <c r="AA43" s="117">
        <f t="shared" ref="AA43:AA44" si="161">$F$4*M43</f>
        <v>0</v>
      </c>
      <c r="AB43" s="117">
        <f t="shared" ref="AB43:AB44" si="162">$F$5*O43</f>
        <v>0</v>
      </c>
      <c r="AC43" s="115"/>
      <c r="AD43" s="116">
        <f t="shared" ref="AD43:AD44" si="163">T43*$R$3*$U$6</f>
        <v>2.6382594846009599</v>
      </c>
      <c r="AE43" s="116">
        <f t="shared" ref="AE43:AE44" si="164">W43*$R$3*$U$6</f>
        <v>0.29313994273343996</v>
      </c>
      <c r="AF43" s="115">
        <f t="shared" ref="AF43:AF44" si="165">AD43+AE43</f>
        <v>2.9313994273343997</v>
      </c>
      <c r="AG43" s="116">
        <f t="shared" ref="AG43:AI43" si="166">AD43+AD93+AD143</f>
        <v>2.6382594846009599</v>
      </c>
      <c r="AH43" s="116">
        <f t="shared" si="166"/>
        <v>0.29313994273343996</v>
      </c>
      <c r="AI43" s="116">
        <f t="shared" si="166"/>
        <v>2.9313994273343997</v>
      </c>
    </row>
    <row r="44" spans="1:35" x14ac:dyDescent="0.25">
      <c r="A44" s="96" t="s">
        <v>462</v>
      </c>
      <c r="B44" s="96"/>
      <c r="C44" s="142">
        <v>185.2</v>
      </c>
      <c r="D44" s="116"/>
      <c r="E44" s="115">
        <f t="shared" si="19"/>
        <v>185.2</v>
      </c>
      <c r="F44" s="117">
        <f t="shared" si="142"/>
        <v>415.16285951265439</v>
      </c>
      <c r="G44" s="117">
        <f t="shared" si="143"/>
        <v>287.20966621085432</v>
      </c>
      <c r="H44" s="117">
        <f t="shared" si="144"/>
        <v>128.12136000000001</v>
      </c>
      <c r="I44" s="117">
        <f t="shared" si="145"/>
        <v>0.69180000000000008</v>
      </c>
      <c r="J44" s="117">
        <f t="shared" si="146"/>
        <v>128.12136000000001</v>
      </c>
      <c r="K44" s="117">
        <f t="shared" si="147"/>
        <v>0.69180000000000008</v>
      </c>
      <c r="L44" s="115">
        <v>2</v>
      </c>
      <c r="M44" s="117">
        <f t="shared" si="148"/>
        <v>1.3836000000000002</v>
      </c>
      <c r="N44" s="115">
        <v>2</v>
      </c>
      <c r="O44" s="117">
        <f t="shared" si="149"/>
        <v>1.3836000000000002</v>
      </c>
      <c r="P44" s="117">
        <f t="shared" si="150"/>
        <v>130.88856000000001</v>
      </c>
      <c r="Q44" s="117">
        <f t="shared" si="151"/>
        <v>117.93806400000001</v>
      </c>
      <c r="R44" s="117">
        <f t="shared" si="152"/>
        <v>12.950496000000001</v>
      </c>
      <c r="S44" s="117">
        <f t="shared" si="153"/>
        <v>0</v>
      </c>
      <c r="T44" s="117">
        <f t="shared" si="154"/>
        <v>115.30922400000001</v>
      </c>
      <c r="U44" s="117">
        <f t="shared" si="155"/>
        <v>1.3144200000000001</v>
      </c>
      <c r="V44" s="117">
        <f t="shared" si="156"/>
        <v>1.3144200000000001</v>
      </c>
      <c r="W44" s="117">
        <f t="shared" si="157"/>
        <v>12.812136000000002</v>
      </c>
      <c r="X44" s="117">
        <f t="shared" si="158"/>
        <v>6.9180000000000005E-2</v>
      </c>
      <c r="Y44" s="117">
        <f t="shared" si="159"/>
        <v>6.9180000000000005E-2</v>
      </c>
      <c r="Z44" s="117">
        <f t="shared" si="160"/>
        <v>0</v>
      </c>
      <c r="AA44" s="117">
        <f t="shared" si="161"/>
        <v>0</v>
      </c>
      <c r="AB44" s="117">
        <f t="shared" si="162"/>
        <v>0</v>
      </c>
      <c r="AC44" s="115"/>
      <c r="AD44" s="116">
        <f t="shared" si="163"/>
        <v>3701.5580041522562</v>
      </c>
      <c r="AE44" s="116">
        <f t="shared" si="164"/>
        <v>411.28422268358406</v>
      </c>
      <c r="AF44" s="115">
        <f t="shared" si="165"/>
        <v>4112.8422268358399</v>
      </c>
      <c r="AG44" s="116">
        <f t="shared" ref="AG44:AI44" si="167">AD44+AD94+AD144</f>
        <v>7955.9466410069199</v>
      </c>
      <c r="AH44" s="116">
        <f t="shared" si="167"/>
        <v>872.21647909241426</v>
      </c>
      <c r="AI44" s="116">
        <f t="shared" si="167"/>
        <v>9364.4138620640133</v>
      </c>
    </row>
    <row r="45" spans="1:35" x14ac:dyDescent="0.25">
      <c r="A45" s="96" t="s">
        <v>374</v>
      </c>
      <c r="B45" s="96"/>
      <c r="C45" s="147">
        <v>1.5</v>
      </c>
      <c r="D45" s="116"/>
      <c r="E45" s="115">
        <f t="shared" si="19"/>
        <v>1.5</v>
      </c>
      <c r="F45" s="96">
        <f>E45/$G$110</f>
        <v>3.3625501580398574</v>
      </c>
      <c r="G45" s="96">
        <f t="shared" si="132"/>
        <v>2.3262121993319731</v>
      </c>
      <c r="H45" s="96">
        <f>G45*$I$60</f>
        <v>1.0376999999999998</v>
      </c>
      <c r="I45" s="96">
        <f t="shared" si="133"/>
        <v>0.69179999999999986</v>
      </c>
      <c r="J45" s="117">
        <f t="shared" si="134"/>
        <v>1.0376999999999998</v>
      </c>
      <c r="K45" s="96">
        <f t="shared" si="135"/>
        <v>0.69179999999999986</v>
      </c>
      <c r="L45" s="115">
        <v>0</v>
      </c>
      <c r="M45" s="117">
        <f t="shared" si="136"/>
        <v>0</v>
      </c>
      <c r="N45" s="115">
        <v>0</v>
      </c>
      <c r="O45" s="117">
        <f t="shared" si="137"/>
        <v>0</v>
      </c>
      <c r="P45" s="117">
        <f t="shared" si="138"/>
        <v>1.0376999999999998</v>
      </c>
      <c r="Q45" s="117">
        <f t="shared" si="139"/>
        <v>0.93392999999999993</v>
      </c>
      <c r="R45" s="117">
        <f t="shared" si="140"/>
        <v>0.10376999999999999</v>
      </c>
      <c r="S45" s="117">
        <f t="shared" si="141"/>
        <v>0</v>
      </c>
      <c r="T45" s="96">
        <f t="shared" si="9"/>
        <v>0.93392999999999993</v>
      </c>
      <c r="U45" s="96">
        <f t="shared" si="10"/>
        <v>0</v>
      </c>
      <c r="V45" s="96">
        <f t="shared" si="11"/>
        <v>0</v>
      </c>
      <c r="W45" s="96">
        <f t="shared" si="12"/>
        <v>0.10376999999999999</v>
      </c>
      <c r="X45" s="96">
        <f t="shared" si="13"/>
        <v>0</v>
      </c>
      <c r="Y45" s="96">
        <f t="shared" si="14"/>
        <v>0</v>
      </c>
      <c r="Z45" s="96">
        <f t="shared" si="15"/>
        <v>0</v>
      </c>
      <c r="AA45" s="96">
        <f t="shared" si="16"/>
        <v>0</v>
      </c>
      <c r="AB45" s="96">
        <f t="shared" si="17"/>
        <v>0</v>
      </c>
      <c r="AC45" s="115"/>
      <c r="AD45" s="116">
        <f t="shared" si="21"/>
        <v>29.980221415919992</v>
      </c>
      <c r="AE45" s="116">
        <f t="shared" si="22"/>
        <v>3.3311357128799992</v>
      </c>
      <c r="AF45" s="115">
        <f t="shared" si="23"/>
        <v>33.31135712879999</v>
      </c>
      <c r="AG45" s="116">
        <f t="shared" ref="AG45:AI49" si="168">AD45+AD95+AD145</f>
        <v>79.743058272729883</v>
      </c>
      <c r="AH45" s="116">
        <f t="shared" si="168"/>
        <v>8.1826512074810989</v>
      </c>
      <c r="AI45" s="116">
        <f t="shared" si="168"/>
        <v>91.873266139037042</v>
      </c>
    </row>
    <row r="46" spans="1:35" x14ac:dyDescent="0.25">
      <c r="A46" s="96" t="s">
        <v>375</v>
      </c>
      <c r="B46" s="96"/>
      <c r="C46" s="147">
        <v>1.87</v>
      </c>
      <c r="D46" s="116"/>
      <c r="E46" s="115">
        <f t="shared" si="19"/>
        <v>1.87</v>
      </c>
      <c r="F46" s="117">
        <f>E46/$G$110</f>
        <v>4.1919791970230227</v>
      </c>
      <c r="G46" s="117">
        <f t="shared" si="132"/>
        <v>2.9000112085005272</v>
      </c>
      <c r="H46" s="117">
        <f>G46*$I$60</f>
        <v>1.2936660000000002</v>
      </c>
      <c r="I46" s="117">
        <f t="shared" si="133"/>
        <v>0.69180000000000008</v>
      </c>
      <c r="J46" s="117">
        <f t="shared" si="134"/>
        <v>1.2936660000000002</v>
      </c>
      <c r="K46" s="117">
        <f t="shared" si="135"/>
        <v>0.69180000000000008</v>
      </c>
      <c r="L46" s="115">
        <v>0</v>
      </c>
      <c r="M46" s="117">
        <f t="shared" si="136"/>
        <v>0</v>
      </c>
      <c r="N46" s="115">
        <v>0</v>
      </c>
      <c r="O46" s="117">
        <f t="shared" si="137"/>
        <v>0</v>
      </c>
      <c r="P46" s="117">
        <f t="shared" si="138"/>
        <v>1.2936660000000002</v>
      </c>
      <c r="Q46" s="117">
        <f t="shared" si="139"/>
        <v>1.1642994000000002</v>
      </c>
      <c r="R46" s="117">
        <f t="shared" si="140"/>
        <v>0.12936660000000003</v>
      </c>
      <c r="S46" s="117">
        <f t="shared" si="141"/>
        <v>0</v>
      </c>
      <c r="T46" s="117">
        <f t="shared" si="9"/>
        <v>1.1642994000000002</v>
      </c>
      <c r="U46" s="117">
        <f t="shared" si="10"/>
        <v>0</v>
      </c>
      <c r="V46" s="117">
        <f t="shared" si="11"/>
        <v>0</v>
      </c>
      <c r="W46" s="117">
        <f t="shared" si="12"/>
        <v>0.12936660000000003</v>
      </c>
      <c r="X46" s="117">
        <f t="shared" si="13"/>
        <v>0</v>
      </c>
      <c r="Y46" s="117">
        <f t="shared" si="14"/>
        <v>0</v>
      </c>
      <c r="Z46" s="117">
        <f t="shared" si="15"/>
        <v>0</v>
      </c>
      <c r="AA46" s="117">
        <f t="shared" si="16"/>
        <v>0</v>
      </c>
      <c r="AB46" s="117">
        <f t="shared" si="17"/>
        <v>0</v>
      </c>
      <c r="AC46" s="115"/>
      <c r="AD46" s="116">
        <f t="shared" si="21"/>
        <v>37.375342698513599</v>
      </c>
      <c r="AE46" s="116">
        <f t="shared" si="22"/>
        <v>4.1528158553904007</v>
      </c>
      <c r="AF46" s="115">
        <f t="shared" si="23"/>
        <v>41.528158553903999</v>
      </c>
      <c r="AG46" s="116">
        <f t="shared" si="168"/>
        <v>101.92120373465551</v>
      </c>
      <c r="AH46" s="116">
        <f>AE46+AE96+AE146</f>
        <v>10.422215232139502</v>
      </c>
      <c r="AI46" s="116">
        <f t="shared" si="168"/>
        <v>117.36311595530626</v>
      </c>
    </row>
    <row r="47" spans="1:35" x14ac:dyDescent="0.25">
      <c r="A47" s="96" t="s">
        <v>376</v>
      </c>
      <c r="B47" s="96" t="s">
        <v>408</v>
      </c>
      <c r="C47" s="142">
        <v>4.67</v>
      </c>
      <c r="D47" s="116"/>
      <c r="E47" s="115">
        <f t="shared" si="19"/>
        <v>4.67</v>
      </c>
      <c r="F47" s="96">
        <f>E47/$G$110</f>
        <v>10.468739492030757</v>
      </c>
      <c r="G47" s="96">
        <f t="shared" si="132"/>
        <v>7.2422739805868774</v>
      </c>
      <c r="H47" s="96">
        <f>G47*$I$60</f>
        <v>3.2307060000000001</v>
      </c>
      <c r="I47" s="96">
        <f t="shared" si="133"/>
        <v>0.69180000000000008</v>
      </c>
      <c r="J47" s="117">
        <f t="shared" si="134"/>
        <v>3.2307060000000001</v>
      </c>
      <c r="K47" s="96">
        <f t="shared" si="135"/>
        <v>0.69180000000000008</v>
      </c>
      <c r="L47" s="115">
        <v>0</v>
      </c>
      <c r="M47" s="117">
        <f t="shared" si="136"/>
        <v>0</v>
      </c>
      <c r="N47" s="115">
        <v>0</v>
      </c>
      <c r="O47" s="117">
        <f t="shared" si="137"/>
        <v>0</v>
      </c>
      <c r="P47" s="117">
        <f t="shared" si="138"/>
        <v>3.2307060000000001</v>
      </c>
      <c r="Q47" s="117">
        <f t="shared" si="139"/>
        <v>2.9076354000000002</v>
      </c>
      <c r="R47" s="117">
        <f t="shared" si="140"/>
        <v>0.32307060000000004</v>
      </c>
      <c r="S47" s="117">
        <f t="shared" si="141"/>
        <v>0</v>
      </c>
      <c r="T47" s="96">
        <f t="shared" si="9"/>
        <v>2.9076354000000002</v>
      </c>
      <c r="U47" s="96">
        <f t="shared" si="10"/>
        <v>0</v>
      </c>
      <c r="V47" s="96">
        <f t="shared" si="11"/>
        <v>0</v>
      </c>
      <c r="W47" s="96">
        <f t="shared" si="12"/>
        <v>0.32307060000000004</v>
      </c>
      <c r="X47" s="96">
        <f t="shared" si="13"/>
        <v>0</v>
      </c>
      <c r="Y47" s="96">
        <f t="shared" si="14"/>
        <v>0</v>
      </c>
      <c r="Z47" s="96">
        <f t="shared" si="15"/>
        <v>0</v>
      </c>
      <c r="AA47" s="96">
        <f t="shared" si="16"/>
        <v>0</v>
      </c>
      <c r="AB47" s="96">
        <f t="shared" si="17"/>
        <v>0</v>
      </c>
      <c r="AC47" s="115"/>
      <c r="AD47" s="116">
        <f t="shared" si="21"/>
        <v>93.3384226748976</v>
      </c>
      <c r="AE47" s="116">
        <f t="shared" si="22"/>
        <v>10.370935852766401</v>
      </c>
      <c r="AF47" s="115">
        <f t="shared" si="23"/>
        <v>103.70935852766399</v>
      </c>
      <c r="AG47" s="116">
        <f t="shared" si="168"/>
        <v>220.7331261301365</v>
      </c>
      <c r="AH47" s="116">
        <f t="shared" si="168"/>
        <v>23.494054461860102</v>
      </c>
      <c r="AI47" s="116">
        <f t="shared" si="168"/>
        <v>257.36037196731451</v>
      </c>
    </row>
    <row r="48" spans="1:35" x14ac:dyDescent="0.25">
      <c r="A48" s="96" t="s">
        <v>377</v>
      </c>
      <c r="B48" s="96"/>
      <c r="C48" s="142">
        <v>7.32</v>
      </c>
      <c r="D48" s="116"/>
      <c r="E48" s="115">
        <f t="shared" si="19"/>
        <v>7.32</v>
      </c>
      <c r="F48" s="117">
        <f>E48/$G$110</f>
        <v>16.409244771234505</v>
      </c>
      <c r="G48" s="117">
        <f t="shared" si="132"/>
        <v>11.35191553274003</v>
      </c>
      <c r="H48" s="117">
        <f>G48*$I$60</f>
        <v>5.0639759999999994</v>
      </c>
      <c r="I48" s="117">
        <f t="shared" si="133"/>
        <v>0.69179999999999986</v>
      </c>
      <c r="J48" s="117">
        <f t="shared" si="134"/>
        <v>5.0639759999999994</v>
      </c>
      <c r="K48" s="117">
        <f t="shared" si="135"/>
        <v>0.69179999999999986</v>
      </c>
      <c r="L48" s="115">
        <v>0</v>
      </c>
      <c r="M48" s="117">
        <f t="shared" si="136"/>
        <v>0</v>
      </c>
      <c r="N48" s="115">
        <v>0</v>
      </c>
      <c r="O48" s="117">
        <f t="shared" si="137"/>
        <v>0</v>
      </c>
      <c r="P48" s="117">
        <f t="shared" si="138"/>
        <v>5.0639759999999994</v>
      </c>
      <c r="Q48" s="117">
        <f t="shared" si="139"/>
        <v>4.5575783999999997</v>
      </c>
      <c r="R48" s="117">
        <f t="shared" si="140"/>
        <v>0.5063976</v>
      </c>
      <c r="S48" s="117">
        <f t="shared" si="141"/>
        <v>0</v>
      </c>
      <c r="T48" s="117">
        <f t="shared" si="9"/>
        <v>4.5575783999999997</v>
      </c>
      <c r="U48" s="117">
        <f t="shared" si="10"/>
        <v>0</v>
      </c>
      <c r="V48" s="117">
        <f t="shared" si="11"/>
        <v>0</v>
      </c>
      <c r="W48" s="117">
        <f t="shared" si="12"/>
        <v>0.5063976</v>
      </c>
      <c r="X48" s="117">
        <f t="shared" si="13"/>
        <v>0</v>
      </c>
      <c r="Y48" s="117">
        <f t="shared" si="14"/>
        <v>0</v>
      </c>
      <c r="Z48" s="117">
        <f t="shared" si="15"/>
        <v>0</v>
      </c>
      <c r="AA48" s="117">
        <f t="shared" si="16"/>
        <v>0</v>
      </c>
      <c r="AB48" s="117">
        <f t="shared" si="17"/>
        <v>0</v>
      </c>
      <c r="AC48" s="115"/>
      <c r="AD48" s="116">
        <f t="shared" si="21"/>
        <v>146.30348050968959</v>
      </c>
      <c r="AE48" s="116">
        <f t="shared" si="22"/>
        <v>16.255942278854398</v>
      </c>
      <c r="AF48" s="115">
        <f t="shared" si="23"/>
        <v>162.559422788544</v>
      </c>
      <c r="AG48" s="116">
        <f t="shared" si="168"/>
        <v>351.75858463198347</v>
      </c>
      <c r="AH48" s="116">
        <f t="shared" si="168"/>
        <v>37.334611142765098</v>
      </c>
      <c r="AI48" s="116">
        <f t="shared" si="168"/>
        <v>409.90523005186571</v>
      </c>
    </row>
    <row r="49" spans="1:35" x14ac:dyDescent="0.25">
      <c r="A49" s="96" t="s">
        <v>378</v>
      </c>
      <c r="B49" s="96"/>
      <c r="C49" s="142">
        <v>12.57</v>
      </c>
      <c r="D49" s="116"/>
      <c r="E49" s="115">
        <f t="shared" si="19"/>
        <v>12.57</v>
      </c>
      <c r="F49" s="96">
        <f>E49/$G$110</f>
        <v>28.178170324374008</v>
      </c>
      <c r="G49" s="96">
        <f t="shared" si="132"/>
        <v>19.493658230401937</v>
      </c>
      <c r="H49" s="96">
        <f>G49*$I$60</f>
        <v>8.695926</v>
      </c>
      <c r="I49" s="96">
        <f t="shared" si="133"/>
        <v>0.69179999999999997</v>
      </c>
      <c r="J49" s="117">
        <f t="shared" si="134"/>
        <v>8.695926</v>
      </c>
      <c r="K49" s="96">
        <f t="shared" si="135"/>
        <v>0.69179999999999997</v>
      </c>
      <c r="L49" s="115">
        <v>0</v>
      </c>
      <c r="M49" s="117">
        <f t="shared" si="136"/>
        <v>0</v>
      </c>
      <c r="N49" s="115">
        <v>0</v>
      </c>
      <c r="O49" s="117">
        <f t="shared" si="137"/>
        <v>0</v>
      </c>
      <c r="P49" s="117">
        <f t="shared" si="138"/>
        <v>8.695926</v>
      </c>
      <c r="Q49" s="117">
        <f t="shared" si="139"/>
        <v>7.8263334000000002</v>
      </c>
      <c r="R49" s="117">
        <f t="shared" si="140"/>
        <v>0.86959260000000005</v>
      </c>
      <c r="S49" s="117">
        <f t="shared" si="141"/>
        <v>0</v>
      </c>
      <c r="T49" s="96">
        <f t="shared" si="9"/>
        <v>7.8263334000000002</v>
      </c>
      <c r="U49" s="96">
        <f t="shared" si="10"/>
        <v>0</v>
      </c>
      <c r="V49" s="96">
        <f t="shared" si="11"/>
        <v>0</v>
      </c>
      <c r="W49" s="96">
        <f t="shared" si="12"/>
        <v>0.86959260000000005</v>
      </c>
      <c r="X49" s="96">
        <f t="shared" si="13"/>
        <v>0</v>
      </c>
      <c r="Y49" s="96">
        <f t="shared" si="14"/>
        <v>0</v>
      </c>
      <c r="Z49" s="96">
        <f t="shared" si="15"/>
        <v>0</v>
      </c>
      <c r="AA49" s="96">
        <f t="shared" si="16"/>
        <v>0</v>
      </c>
      <c r="AB49" s="96">
        <f t="shared" si="17"/>
        <v>0</v>
      </c>
      <c r="AC49" s="115"/>
      <c r="AD49" s="116">
        <f t="shared" si="21"/>
        <v>251.2342554654096</v>
      </c>
      <c r="AE49" s="116">
        <f t="shared" si="22"/>
        <v>27.914917273934403</v>
      </c>
      <c r="AF49" s="115">
        <f t="shared" si="23"/>
        <v>279.14917273934401</v>
      </c>
      <c r="AG49" s="116">
        <f t="shared" si="168"/>
        <v>611.33732317337854</v>
      </c>
      <c r="AH49" s="116">
        <f t="shared" si="168"/>
        <v>64.754581925690104</v>
      </c>
      <c r="AI49" s="116">
        <f t="shared" si="168"/>
        <v>712.11674135144835</v>
      </c>
    </row>
    <row r="50" spans="1:35" s="115" customFormat="1" x14ac:dyDescent="0.25">
      <c r="A50" s="96" t="s">
        <v>463</v>
      </c>
      <c r="B50" s="96"/>
      <c r="C50" s="142">
        <v>0.17499999999999999</v>
      </c>
      <c r="D50" s="116"/>
      <c r="E50" s="115">
        <f t="shared" si="19"/>
        <v>0.17499999999999999</v>
      </c>
      <c r="F50" s="96">
        <f t="shared" ref="F50:F51" si="169">E50/$G$110</f>
        <v>0.39229751843798333</v>
      </c>
      <c r="G50" s="96">
        <f t="shared" ref="G50:G51" si="170">$G$8*F50</f>
        <v>0.27139142325539684</v>
      </c>
      <c r="H50" s="96">
        <f t="shared" ref="H50:H51" si="171">G50*$I$60</f>
        <v>0.12106499999999996</v>
      </c>
      <c r="I50" s="96">
        <f t="shared" ref="I50:I51" si="172">IF(F50=0,0,H50/E50)</f>
        <v>0.69179999999999986</v>
      </c>
      <c r="J50" s="117">
        <f t="shared" ref="J50:J51" si="173">IF(E50=0,0,H50)</f>
        <v>0.12106499999999996</v>
      </c>
      <c r="K50" s="96">
        <f t="shared" ref="K50:K51" si="174">IF(J50=0,0,J50/E50)</f>
        <v>0.69179999999999986</v>
      </c>
      <c r="L50" s="115">
        <v>1</v>
      </c>
      <c r="M50" s="117">
        <f t="shared" ref="M50:M51" si="175">K50*L50</f>
        <v>0.69179999999999986</v>
      </c>
      <c r="N50" s="115">
        <v>1</v>
      </c>
      <c r="O50" s="117">
        <f t="shared" ref="O50:O51" si="176">K50*N50</f>
        <v>0.69179999999999986</v>
      </c>
      <c r="P50" s="117">
        <f t="shared" ref="P50:P51" si="177">SUM(J50,M50,O50)</f>
        <v>1.5046649999999997</v>
      </c>
      <c r="Q50" s="117">
        <f t="shared" ref="Q50:Q51" si="178">SUM(T50:V50)</f>
        <v>1.4233784999999997</v>
      </c>
      <c r="R50" s="117">
        <f t="shared" ref="R50:R51" si="179">SUM(W50:Y50)</f>
        <v>8.1286499999999984E-2</v>
      </c>
      <c r="S50" s="117">
        <f t="shared" ref="S50:S51" si="180">SUM(Z50:AB50)</f>
        <v>0</v>
      </c>
      <c r="T50" s="96">
        <f t="shared" ref="T50:T51" si="181">$D$3*J50</f>
        <v>0.10895849999999997</v>
      </c>
      <c r="U50" s="96">
        <f t="shared" ref="U50:U51" si="182">$D$4*M50</f>
        <v>0.65720999999999985</v>
      </c>
      <c r="V50" s="96">
        <f t="shared" ref="V50:V51" si="183">$D$5*O50</f>
        <v>0.65720999999999985</v>
      </c>
      <c r="W50" s="96">
        <f t="shared" ref="W50:W51" si="184">$E$3*J50</f>
        <v>1.2106499999999997E-2</v>
      </c>
      <c r="X50" s="96">
        <f t="shared" ref="X50:X51" si="185">$E$4*M50</f>
        <v>3.4589999999999996E-2</v>
      </c>
      <c r="Y50" s="96">
        <f t="shared" ref="Y50:Y51" si="186">$E$5*O50</f>
        <v>3.4589999999999996E-2</v>
      </c>
      <c r="Z50" s="96">
        <f t="shared" ref="Z50:Z51" si="187">$F$3*J50</f>
        <v>0</v>
      </c>
      <c r="AA50" s="96">
        <f t="shared" ref="AA50:AA51" si="188">$F$4*M50</f>
        <v>0</v>
      </c>
      <c r="AB50" s="96">
        <f t="shared" ref="AB50:AB51" si="189">$F$5*O50</f>
        <v>0</v>
      </c>
      <c r="AD50" s="116">
        <f t="shared" ref="AD50:AD51" si="190">T50*$R$3*$U$6</f>
        <v>3.4976924985239988</v>
      </c>
      <c r="AE50" s="116">
        <f t="shared" ref="AE50:AE51" si="191">W50*$R$3*$U$6</f>
        <v>0.3886324998359999</v>
      </c>
      <c r="AF50" s="115">
        <f t="shared" ref="AF50:AF51" si="192">AD50+AE50</f>
        <v>3.8863249983599988</v>
      </c>
      <c r="AG50" s="116">
        <f t="shared" ref="AG50:AI50" si="193">AD50+AD100+AD150</f>
        <v>4.2814702800638988</v>
      </c>
      <c r="AH50" s="116">
        <f t="shared" si="193"/>
        <v>0.47571892000709987</v>
      </c>
      <c r="AI50" s="116">
        <f t="shared" si="193"/>
        <v>4.8653244079974538</v>
      </c>
    </row>
    <row r="51" spans="1:35" s="115" customFormat="1" x14ac:dyDescent="0.25">
      <c r="A51" s="96" t="s">
        <v>464</v>
      </c>
      <c r="B51" s="96"/>
      <c r="C51" s="142">
        <v>49.811999999999998</v>
      </c>
      <c r="D51" s="116"/>
      <c r="E51" s="115">
        <f t="shared" si="19"/>
        <v>49.811999999999998</v>
      </c>
      <c r="F51" s="96">
        <f t="shared" si="169"/>
        <v>111.66356564818759</v>
      </c>
      <c r="G51" s="96">
        <f t="shared" si="170"/>
        <v>77.248854715416172</v>
      </c>
      <c r="H51" s="96">
        <f t="shared" si="171"/>
        <v>34.459941600000001</v>
      </c>
      <c r="I51" s="96">
        <f t="shared" si="172"/>
        <v>0.69180000000000008</v>
      </c>
      <c r="J51" s="117">
        <f t="shared" si="173"/>
        <v>34.459941600000001</v>
      </c>
      <c r="K51" s="96">
        <f t="shared" si="174"/>
        <v>0.69180000000000008</v>
      </c>
      <c r="L51" s="115">
        <v>2</v>
      </c>
      <c r="M51" s="117">
        <f t="shared" si="175"/>
        <v>1.3836000000000002</v>
      </c>
      <c r="N51" s="115">
        <v>2</v>
      </c>
      <c r="O51" s="117">
        <f t="shared" si="176"/>
        <v>1.3836000000000002</v>
      </c>
      <c r="P51" s="117">
        <f t="shared" si="177"/>
        <v>37.227141600000003</v>
      </c>
      <c r="Q51" s="117">
        <f t="shared" si="178"/>
        <v>33.642787439999999</v>
      </c>
      <c r="R51" s="117">
        <f t="shared" si="179"/>
        <v>3.5843541599999997</v>
      </c>
      <c r="S51" s="117">
        <f t="shared" si="180"/>
        <v>0</v>
      </c>
      <c r="T51" s="96">
        <f t="shared" si="181"/>
        <v>31.013947440000003</v>
      </c>
      <c r="U51" s="96">
        <f t="shared" si="182"/>
        <v>1.3144200000000001</v>
      </c>
      <c r="V51" s="96">
        <f t="shared" si="183"/>
        <v>1.3144200000000001</v>
      </c>
      <c r="W51" s="96">
        <f t="shared" si="184"/>
        <v>3.4459941600000001</v>
      </c>
      <c r="X51" s="96">
        <f t="shared" si="185"/>
        <v>6.9180000000000005E-2</v>
      </c>
      <c r="Y51" s="96">
        <f t="shared" si="186"/>
        <v>6.9180000000000005E-2</v>
      </c>
      <c r="Z51" s="96">
        <f t="shared" si="187"/>
        <v>0</v>
      </c>
      <c r="AA51" s="96">
        <f t="shared" si="188"/>
        <v>0</v>
      </c>
      <c r="AB51" s="96">
        <f t="shared" si="189"/>
        <v>0</v>
      </c>
      <c r="AD51" s="116">
        <f t="shared" si="190"/>
        <v>995.58319277987141</v>
      </c>
      <c r="AE51" s="116">
        <f t="shared" si="191"/>
        <v>110.62035475331905</v>
      </c>
      <c r="AF51" s="115">
        <f t="shared" si="192"/>
        <v>1106.2035475331904</v>
      </c>
      <c r="AG51" s="116">
        <f t="shared" ref="AG51:AI51" si="194">AD51+AD101+AD151</f>
        <v>2384.9810762045845</v>
      </c>
      <c r="AH51" s="116">
        <f t="shared" si="194"/>
        <v>253.90833620532896</v>
      </c>
      <c r="AI51" s="116">
        <f t="shared" si="194"/>
        <v>2782.8295193599561</v>
      </c>
    </row>
    <row r="52" spans="1:35" x14ac:dyDescent="0.25">
      <c r="A52" s="96" t="s">
        <v>379</v>
      </c>
      <c r="B52" s="96"/>
      <c r="C52" s="147">
        <v>1.88</v>
      </c>
      <c r="D52" s="116"/>
      <c r="E52" s="115">
        <f t="shared" si="19"/>
        <v>1.88</v>
      </c>
      <c r="F52" s="117">
        <f>E52/$G$110</f>
        <v>4.2143961980766216</v>
      </c>
      <c r="G52" s="117">
        <f t="shared" si="132"/>
        <v>2.9155192898294069</v>
      </c>
      <c r="H52" s="117">
        <f>G52*$I$60</f>
        <v>1.3005840000000002</v>
      </c>
      <c r="I52" s="117">
        <f t="shared" si="133"/>
        <v>0.69180000000000019</v>
      </c>
      <c r="J52" s="117">
        <f t="shared" si="134"/>
        <v>1.3005840000000002</v>
      </c>
      <c r="K52" s="117">
        <f t="shared" si="135"/>
        <v>0.69180000000000019</v>
      </c>
      <c r="L52" s="115">
        <v>0</v>
      </c>
      <c r="M52" s="117">
        <f t="shared" si="136"/>
        <v>0</v>
      </c>
      <c r="N52" s="115">
        <v>0</v>
      </c>
      <c r="O52" s="117">
        <f t="shared" si="137"/>
        <v>0</v>
      </c>
      <c r="P52" s="117">
        <f t="shared" si="138"/>
        <v>1.3005840000000002</v>
      </c>
      <c r="Q52" s="117">
        <f t="shared" si="139"/>
        <v>1.1705256000000002</v>
      </c>
      <c r="R52" s="117">
        <f t="shared" si="140"/>
        <v>0.13005840000000002</v>
      </c>
      <c r="S52" s="117">
        <f t="shared" si="141"/>
        <v>0</v>
      </c>
      <c r="T52" s="117">
        <f t="shared" si="9"/>
        <v>1.1705256000000002</v>
      </c>
      <c r="U52" s="117">
        <f t="shared" si="10"/>
        <v>0</v>
      </c>
      <c r="V52" s="117">
        <f t="shared" si="11"/>
        <v>0</v>
      </c>
      <c r="W52" s="117">
        <f t="shared" si="12"/>
        <v>0.13005840000000002</v>
      </c>
      <c r="X52" s="117">
        <f t="shared" si="13"/>
        <v>0</v>
      </c>
      <c r="Y52" s="117">
        <f t="shared" si="14"/>
        <v>0</v>
      </c>
      <c r="Z52" s="117">
        <f t="shared" si="15"/>
        <v>0</v>
      </c>
      <c r="AA52" s="117">
        <f t="shared" si="16"/>
        <v>0</v>
      </c>
      <c r="AB52" s="117">
        <f t="shared" si="17"/>
        <v>0</v>
      </c>
      <c r="AC52" s="115"/>
      <c r="AD52" s="116">
        <f t="shared" si="21"/>
        <v>37.575210841286399</v>
      </c>
      <c r="AE52" s="116">
        <f t="shared" si="22"/>
        <v>4.1750234268096005</v>
      </c>
      <c r="AF52" s="115">
        <f t="shared" si="23"/>
        <v>41.750234268096001</v>
      </c>
      <c r="AG52" s="116">
        <f t="shared" ref="AG52:AI53" si="195">AD52+AD102+AD152</f>
        <v>102.52061307146431</v>
      </c>
      <c r="AH52" s="116">
        <f t="shared" si="195"/>
        <v>10.482743989562701</v>
      </c>
      <c r="AI52" s="116">
        <f t="shared" si="195"/>
        <v>118.0520308152054</v>
      </c>
    </row>
    <row r="53" spans="1:35" x14ac:dyDescent="0.25">
      <c r="A53" s="96" t="s">
        <v>380</v>
      </c>
      <c r="B53" s="96"/>
      <c r="C53" s="147">
        <v>1.1599999999999999</v>
      </c>
      <c r="D53" s="116"/>
      <c r="E53" s="115">
        <f t="shared" si="19"/>
        <v>1.1599999999999999</v>
      </c>
      <c r="F53" s="96">
        <f>E53/$G$110</f>
        <v>2.6003721222174896</v>
      </c>
      <c r="G53" s="96">
        <f t="shared" si="132"/>
        <v>1.7989374341500592</v>
      </c>
      <c r="H53" s="96">
        <f>G53*$I$60</f>
        <v>0.80248799999999987</v>
      </c>
      <c r="I53" s="96">
        <f t="shared" si="133"/>
        <v>0.69179999999999997</v>
      </c>
      <c r="J53" s="117">
        <f t="shared" si="134"/>
        <v>0.80248799999999987</v>
      </c>
      <c r="K53" s="96">
        <f t="shared" si="135"/>
        <v>0.69179999999999997</v>
      </c>
      <c r="L53" s="115">
        <v>0</v>
      </c>
      <c r="M53" s="117">
        <f t="shared" si="136"/>
        <v>0</v>
      </c>
      <c r="N53" s="115">
        <v>0</v>
      </c>
      <c r="O53" s="117">
        <f t="shared" si="137"/>
        <v>0</v>
      </c>
      <c r="P53" s="117">
        <f t="shared" si="138"/>
        <v>0.80248799999999987</v>
      </c>
      <c r="Q53" s="117">
        <f t="shared" si="139"/>
        <v>0.72223919999999986</v>
      </c>
      <c r="R53" s="117">
        <f t="shared" si="140"/>
        <v>8.0248799999999995E-2</v>
      </c>
      <c r="S53" s="117">
        <f t="shared" si="141"/>
        <v>0</v>
      </c>
      <c r="T53" s="96">
        <f t="shared" si="9"/>
        <v>0.72223919999999986</v>
      </c>
      <c r="U53" s="96">
        <f t="shared" si="10"/>
        <v>0</v>
      </c>
      <c r="V53" s="96">
        <f t="shared" si="11"/>
        <v>0</v>
      </c>
      <c r="W53" s="96">
        <f t="shared" si="12"/>
        <v>8.0248799999999995E-2</v>
      </c>
      <c r="X53" s="96">
        <f t="shared" si="13"/>
        <v>0</v>
      </c>
      <c r="Y53" s="96">
        <f t="shared" si="14"/>
        <v>0</v>
      </c>
      <c r="Z53" s="96">
        <f t="shared" si="15"/>
        <v>0</v>
      </c>
      <c r="AA53" s="96">
        <f t="shared" si="16"/>
        <v>0</v>
      </c>
      <c r="AB53" s="96">
        <f t="shared" si="17"/>
        <v>0</v>
      </c>
      <c r="AC53" s="115"/>
      <c r="AD53" s="116">
        <f t="shared" si="21"/>
        <v>23.184704561644796</v>
      </c>
      <c r="AE53" s="116">
        <f t="shared" si="22"/>
        <v>2.5760782846271999</v>
      </c>
      <c r="AF53" s="115">
        <f t="shared" si="23"/>
        <v>25.760782846271997</v>
      </c>
      <c r="AG53" s="116">
        <f t="shared" si="195"/>
        <v>59.363140821230701</v>
      </c>
      <c r="AH53" s="116">
        <f t="shared" si="195"/>
        <v>6.1246734550922994</v>
      </c>
      <c r="AI53" s="116">
        <f t="shared" si="195"/>
        <v>68.45016090246537</v>
      </c>
    </row>
    <row r="54" spans="1:35" x14ac:dyDescent="0.25">
      <c r="A54" s="115"/>
      <c r="B54" s="115"/>
      <c r="C54" s="115"/>
      <c r="D54" s="116"/>
      <c r="E54" s="115"/>
      <c r="F54" s="117"/>
      <c r="G54" s="117"/>
      <c r="H54" s="117"/>
      <c r="I54" s="117"/>
      <c r="J54" s="117"/>
      <c r="K54" s="117"/>
      <c r="L54" s="115"/>
      <c r="M54" s="117"/>
      <c r="N54" s="115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5"/>
      <c r="AD54" s="115"/>
      <c r="AE54" s="115"/>
      <c r="AF54" s="115"/>
      <c r="AG54" s="115"/>
      <c r="AH54" s="115"/>
      <c r="AI54" s="115"/>
    </row>
    <row r="55" spans="1:35" x14ac:dyDescent="0.25">
      <c r="F55" s="112" t="s">
        <v>255</v>
      </c>
      <c r="G55" s="112" t="s">
        <v>162</v>
      </c>
      <c r="H55" s="112" t="s">
        <v>163</v>
      </c>
    </row>
    <row r="56" spans="1:35" x14ac:dyDescent="0.25">
      <c r="F56" s="95" t="s">
        <v>256</v>
      </c>
      <c r="G56" s="95">
        <v>0.6804</v>
      </c>
      <c r="H56" s="95">
        <v>-7.0000000000000001E-3</v>
      </c>
    </row>
    <row r="57" spans="1:35" x14ac:dyDescent="0.25">
      <c r="E57" s="112" t="s">
        <v>257</v>
      </c>
    </row>
    <row r="58" spans="1:35" x14ac:dyDescent="0.25">
      <c r="E58" s="95">
        <f>EVInputs!B1</f>
        <v>30</v>
      </c>
    </row>
    <row r="59" spans="1:35" x14ac:dyDescent="0.25">
      <c r="G59" s="112" t="s">
        <v>93</v>
      </c>
    </row>
    <row r="60" spans="1:35" s="115" customFormat="1" x14ac:dyDescent="0.25">
      <c r="A60" s="95"/>
      <c r="B60" s="95"/>
      <c r="C60" s="95" t="s">
        <v>241</v>
      </c>
      <c r="D60" s="95"/>
      <c r="E60" s="112" t="s">
        <v>258</v>
      </c>
      <c r="F60" s="95"/>
      <c r="G60" s="95"/>
      <c r="H60" s="95"/>
      <c r="I60" s="95">
        <v>0.44608999999999999</v>
      </c>
      <c r="J60" s="95" t="s">
        <v>83</v>
      </c>
      <c r="K60" s="95"/>
      <c r="L60" s="112" t="s">
        <v>243</v>
      </c>
      <c r="M60" s="95" t="s">
        <v>83</v>
      </c>
      <c r="N60" s="112" t="s">
        <v>244</v>
      </c>
      <c r="O60" s="95" t="s">
        <v>83</v>
      </c>
      <c r="P60" s="95" t="s">
        <v>83</v>
      </c>
      <c r="Q60" s="95" t="s">
        <v>83</v>
      </c>
      <c r="R60" s="95" t="s">
        <v>83</v>
      </c>
      <c r="S60" s="95" t="s">
        <v>83</v>
      </c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 t="s">
        <v>236</v>
      </c>
      <c r="AE60" s="95"/>
      <c r="AF60" s="95"/>
      <c r="AG60" s="95"/>
      <c r="AH60" s="95"/>
      <c r="AI60" s="95"/>
    </row>
    <row r="61" spans="1:35" x14ac:dyDescent="0.25">
      <c r="A61" s="112" t="s">
        <v>416</v>
      </c>
      <c r="B61" s="112"/>
      <c r="C61" s="95" t="s">
        <v>245</v>
      </c>
      <c r="E61" s="95" t="s">
        <v>100</v>
      </c>
      <c r="F61" s="95" t="s">
        <v>101</v>
      </c>
      <c r="G61" s="95" t="s">
        <v>103</v>
      </c>
      <c r="H61" s="95" t="s">
        <v>100</v>
      </c>
      <c r="I61" s="95" t="s">
        <v>104</v>
      </c>
      <c r="J61" s="115" t="s">
        <v>36</v>
      </c>
      <c r="K61" s="95" t="s">
        <v>105</v>
      </c>
      <c r="L61" s="95" t="s">
        <v>100</v>
      </c>
      <c r="M61" s="115" t="s">
        <v>37</v>
      </c>
      <c r="N61" s="95" t="s">
        <v>100</v>
      </c>
      <c r="O61" s="115" t="s">
        <v>38</v>
      </c>
      <c r="P61" s="115" t="s">
        <v>15</v>
      </c>
      <c r="Q61" s="115" t="s">
        <v>19</v>
      </c>
      <c r="R61" s="115" t="s">
        <v>23</v>
      </c>
      <c r="S61" s="115" t="s">
        <v>27</v>
      </c>
      <c r="T61" s="95" t="s">
        <v>246</v>
      </c>
      <c r="U61" s="95" t="s">
        <v>247</v>
      </c>
      <c r="V61" s="95" t="s">
        <v>248</v>
      </c>
      <c r="W61" s="95" t="s">
        <v>249</v>
      </c>
      <c r="X61" s="95" t="s">
        <v>250</v>
      </c>
      <c r="Y61" s="95" t="s">
        <v>251</v>
      </c>
      <c r="Z61" s="95" t="s">
        <v>252</v>
      </c>
      <c r="AA61" s="95" t="s">
        <v>253</v>
      </c>
      <c r="AB61" s="95" t="s">
        <v>254</v>
      </c>
      <c r="AD61" s="95" t="s">
        <v>412</v>
      </c>
      <c r="AE61" s="95" t="s">
        <v>413</v>
      </c>
      <c r="AF61" s="95" t="s">
        <v>415</v>
      </c>
    </row>
    <row r="62" spans="1:35" x14ac:dyDescent="0.25">
      <c r="A62" s="86" t="s">
        <v>348</v>
      </c>
      <c r="B62" s="86" t="s">
        <v>405</v>
      </c>
      <c r="C62" s="142">
        <v>6.47</v>
      </c>
      <c r="D62" s="116"/>
      <c r="E62" s="115">
        <f t="shared" ref="E62:E103" si="196">C62</f>
        <v>6.47</v>
      </c>
      <c r="F62" s="117">
        <f>E62/$G$110</f>
        <v>14.503799681678585</v>
      </c>
      <c r="G62" s="117">
        <f t="shared" ref="G62" si="197">($G$56*F62)+($H$56*$E$58)</f>
        <v>9.6583853034141089</v>
      </c>
      <c r="H62" s="117">
        <f t="shared" ref="H62" si="198">G62*$I$60</f>
        <v>4.3085090999999993</v>
      </c>
      <c r="I62" s="117">
        <f t="shared" ref="I62" si="199">IF(F62=0,0,H62/E62)</f>
        <v>0.6659210355486862</v>
      </c>
      <c r="J62" s="117">
        <f t="shared" ref="J62" si="200">IF(H62&lt;=0,0,IF(H62&gt;E62,E62,H62))</f>
        <v>4.3085090999999993</v>
      </c>
      <c r="K62" s="117">
        <f t="shared" ref="K62" si="201">IF(J62=0,0,J62/E62)</f>
        <v>0.6659210355486862</v>
      </c>
      <c r="L62" s="115">
        <v>0</v>
      </c>
      <c r="M62" s="117">
        <f t="shared" ref="M62" si="202">K62*L62</f>
        <v>0</v>
      </c>
      <c r="N62" s="115">
        <v>0</v>
      </c>
      <c r="O62" s="117">
        <f t="shared" ref="O62" si="203">K62*N62</f>
        <v>0</v>
      </c>
      <c r="P62" s="117">
        <f t="shared" ref="P62" si="204">SUM(J62,M62,O62)</f>
        <v>4.3085090999999993</v>
      </c>
      <c r="Q62" s="117">
        <f>SUM(T62:V62)</f>
        <v>3.8776581899999996</v>
      </c>
      <c r="R62" s="117">
        <f>SUM(W62:Y62)</f>
        <v>0.43085090999999998</v>
      </c>
      <c r="S62" s="117">
        <f t="shared" ref="S62" si="205">SUM(Z62:AB62)</f>
        <v>0</v>
      </c>
      <c r="T62" s="117">
        <f t="shared" ref="T62" si="206">$D$3*J62</f>
        <v>3.8776581899999996</v>
      </c>
      <c r="U62" s="117">
        <f t="shared" ref="U62" si="207">$D$4*M62</f>
        <v>0</v>
      </c>
      <c r="V62" s="117">
        <f t="shared" ref="V62" si="208">$D$5*O62</f>
        <v>0</v>
      </c>
      <c r="W62" s="117">
        <f t="shared" ref="W62" si="209">$E$3*J62</f>
        <v>0.43085090999999998</v>
      </c>
      <c r="X62" s="117">
        <f t="shared" ref="X62" si="210">$E$4*M62</f>
        <v>0</v>
      </c>
      <c r="Y62" s="117">
        <f t="shared" ref="Y62" si="211">$E$5*O62</f>
        <v>0</v>
      </c>
      <c r="Z62" s="117">
        <f t="shared" ref="Z62" si="212">$F$3*J62</f>
        <v>0</v>
      </c>
      <c r="AA62" s="117">
        <f t="shared" ref="AA62" si="213">$F$4*M62</f>
        <v>0</v>
      </c>
      <c r="AB62" s="117">
        <f t="shared" ref="AB62" si="214">$F$5*O62</f>
        <v>0</v>
      </c>
      <c r="AC62" s="115"/>
      <c r="AD62" s="116">
        <f>T62*$L$3*$U$6</f>
        <v>132.99595937720187</v>
      </c>
      <c r="AE62" s="116">
        <f>W62*$L$3*$U$6</f>
        <v>14.7773288196891</v>
      </c>
      <c r="AF62" s="116">
        <f>AD62+AE62*$U$6</f>
        <v>166.12229739229892</v>
      </c>
      <c r="AG62" s="115"/>
      <c r="AH62" s="115"/>
      <c r="AI62" s="115"/>
    </row>
    <row r="63" spans="1:35" x14ac:dyDescent="0.25">
      <c r="A63" s="86" t="s">
        <v>349</v>
      </c>
      <c r="B63" s="86"/>
      <c r="C63" s="142">
        <v>9.32</v>
      </c>
      <c r="D63" s="116"/>
      <c r="E63" s="115">
        <f t="shared" si="196"/>
        <v>9.32</v>
      </c>
      <c r="F63" s="117">
        <f t="shared" ref="F63:F103" si="215">E63/$G$110</f>
        <v>20.892644981954316</v>
      </c>
      <c r="G63" s="117">
        <f t="shared" ref="G63:G103" si="216">($G$56*F63)+($H$56*$E$58)</f>
        <v>14.005355645721716</v>
      </c>
      <c r="H63" s="117">
        <f t="shared" ref="H63:H103" si="217">G63*$I$60</f>
        <v>6.2476491000000003</v>
      </c>
      <c r="I63" s="117">
        <f t="shared" ref="I63:I103" si="218">IF(F63=0,0,H63/E63)</f>
        <v>0.6703486158798283</v>
      </c>
      <c r="J63" s="117">
        <f t="shared" ref="J63:J103" si="219">IF(H63&lt;=0,0,IF(H63&gt;E63,E63,H63))</f>
        <v>6.2476491000000003</v>
      </c>
      <c r="K63" s="117">
        <f t="shared" ref="K63:K103" si="220">IF(J63=0,0,J63/E63)</f>
        <v>0.6703486158798283</v>
      </c>
      <c r="L63" s="115">
        <v>1</v>
      </c>
      <c r="M63" s="117">
        <f t="shared" ref="M63:M103" si="221">K63*L63</f>
        <v>0.6703486158798283</v>
      </c>
      <c r="N63" s="115">
        <v>1</v>
      </c>
      <c r="O63" s="117">
        <f t="shared" ref="O63:O103" si="222">K63*N63</f>
        <v>0.6703486158798283</v>
      </c>
      <c r="P63" s="117">
        <f t="shared" ref="P63:P103" si="223">SUM(J63,M63,O63)</f>
        <v>7.5883463317596576</v>
      </c>
      <c r="Q63" s="117">
        <f t="shared" ref="Q63:Q103" si="224">SUM(T63:V63)</f>
        <v>6.8965465601716751</v>
      </c>
      <c r="R63" s="117">
        <f t="shared" ref="R63:R103" si="225">SUM(W63:Y63)</f>
        <v>0.69179977158798289</v>
      </c>
      <c r="S63" s="117">
        <f t="shared" ref="S63:S103" si="226">SUM(Z63:AB63)</f>
        <v>0</v>
      </c>
      <c r="T63" s="117">
        <f t="shared" ref="T63:T103" si="227">$D$3*J63</f>
        <v>5.6228841900000006</v>
      </c>
      <c r="U63" s="117">
        <f t="shared" ref="U63:U103" si="228">$D$4*M63</f>
        <v>0.6368311850858368</v>
      </c>
      <c r="V63" s="117">
        <f t="shared" ref="V63:V103" si="229">$D$5*O63</f>
        <v>0.6368311850858368</v>
      </c>
      <c r="W63" s="117">
        <f t="shared" ref="W63:W103" si="230">$E$3*J63</f>
        <v>0.62476491000000012</v>
      </c>
      <c r="X63" s="117">
        <f t="shared" ref="X63:X103" si="231">$E$4*M63</f>
        <v>3.3517430793991415E-2</v>
      </c>
      <c r="Y63" s="117">
        <f t="shared" ref="Y63:Y103" si="232">$E$5*O63</f>
        <v>3.3517430793991415E-2</v>
      </c>
      <c r="Z63" s="117">
        <f t="shared" ref="Z63:Z103" si="233">$F$3*J63</f>
        <v>0</v>
      </c>
      <c r="AA63" s="117">
        <f t="shared" ref="AA63:AA103" si="234">$F$4*M63</f>
        <v>0</v>
      </c>
      <c r="AB63" s="117">
        <f t="shared" ref="AB63:AB103" si="235">$F$5*O63</f>
        <v>0</v>
      </c>
      <c r="AC63" s="115"/>
      <c r="AD63" s="116">
        <f t="shared" ref="AD63:AD103" si="236">T63*$L$3*$U$6</f>
        <v>192.85373817746191</v>
      </c>
      <c r="AE63" s="116">
        <f t="shared" ref="AE63:AE103" si="237">W63*$L$3*$U$6</f>
        <v>21.428193130829104</v>
      </c>
      <c r="AF63" s="116">
        <f t="shared" ref="AF63:AF103" si="238">AD63+AE63*$U$6</f>
        <v>240.88931871884151</v>
      </c>
      <c r="AG63" s="115"/>
      <c r="AH63" s="115"/>
      <c r="AI63" s="115"/>
    </row>
    <row r="64" spans="1:35" x14ac:dyDescent="0.25">
      <c r="A64" s="86" t="s">
        <v>350</v>
      </c>
      <c r="B64" s="86"/>
      <c r="C64" s="142">
        <v>13.28</v>
      </c>
      <c r="D64" s="118"/>
      <c r="E64" s="115">
        <f t="shared" si="196"/>
        <v>13.28</v>
      </c>
      <c r="F64" s="117">
        <f t="shared" si="215"/>
        <v>29.769777399179539</v>
      </c>
      <c r="G64" s="117">
        <f t="shared" si="216"/>
        <v>20.045356542401759</v>
      </c>
      <c r="H64" s="117">
        <f t="shared" si="217"/>
        <v>8.9420330999999997</v>
      </c>
      <c r="I64" s="117">
        <f t="shared" si="218"/>
        <v>0.67334586596385548</v>
      </c>
      <c r="J64" s="117">
        <f t="shared" si="219"/>
        <v>8.9420330999999997</v>
      </c>
      <c r="K64" s="117">
        <f t="shared" si="220"/>
        <v>0.67334586596385548</v>
      </c>
      <c r="L64" s="115">
        <v>2</v>
      </c>
      <c r="M64" s="117">
        <f t="shared" si="221"/>
        <v>1.346691731927711</v>
      </c>
      <c r="N64" s="115">
        <v>2</v>
      </c>
      <c r="O64" s="117">
        <f t="shared" si="222"/>
        <v>1.346691731927711</v>
      </c>
      <c r="P64" s="117">
        <f t="shared" si="223"/>
        <v>11.635416563855422</v>
      </c>
      <c r="Q64" s="117">
        <f t="shared" si="224"/>
        <v>10.606544080662649</v>
      </c>
      <c r="R64" s="117">
        <f t="shared" si="225"/>
        <v>1.0288724831927711</v>
      </c>
      <c r="S64" s="117">
        <f t="shared" si="226"/>
        <v>0</v>
      </c>
      <c r="T64" s="117">
        <f t="shared" si="227"/>
        <v>8.0478297899999998</v>
      </c>
      <c r="U64" s="117">
        <f t="shared" si="228"/>
        <v>1.2793571453313253</v>
      </c>
      <c r="V64" s="117">
        <f t="shared" si="229"/>
        <v>1.2793571453313253</v>
      </c>
      <c r="W64" s="117">
        <f t="shared" si="230"/>
        <v>0.89420330999999997</v>
      </c>
      <c r="X64" s="117">
        <f t="shared" si="231"/>
        <v>6.7334586596385554E-2</v>
      </c>
      <c r="Y64" s="117">
        <f t="shared" si="232"/>
        <v>6.7334586596385554E-2</v>
      </c>
      <c r="Z64" s="117">
        <f t="shared" si="233"/>
        <v>0</v>
      </c>
      <c r="AA64" s="117">
        <f t="shared" si="234"/>
        <v>0</v>
      </c>
      <c r="AB64" s="117">
        <f t="shared" si="235"/>
        <v>0</v>
      </c>
      <c r="AC64" s="115"/>
      <c r="AD64" s="116">
        <f t="shared" si="236"/>
        <v>276.0245466157179</v>
      </c>
      <c r="AE64" s="116">
        <f t="shared" si="237"/>
        <v>30.669394068413098</v>
      </c>
      <c r="AF64" s="116">
        <f t="shared" si="238"/>
        <v>344.77612729887954</v>
      </c>
    </row>
    <row r="65" spans="1:35" x14ac:dyDescent="0.25">
      <c r="A65" s="86" t="s">
        <v>453</v>
      </c>
      <c r="B65" s="86"/>
      <c r="C65" s="142">
        <v>0.78800000000000003</v>
      </c>
      <c r="D65" s="118"/>
      <c r="E65" s="115">
        <f t="shared" si="196"/>
        <v>0.78800000000000003</v>
      </c>
      <c r="F65" s="117">
        <f t="shared" si="215"/>
        <v>1.7664596830236052</v>
      </c>
      <c r="G65" s="117">
        <f t="shared" si="216"/>
        <v>0.99189916832926106</v>
      </c>
      <c r="H65" s="117">
        <f t="shared" si="217"/>
        <v>0.44247630000000004</v>
      </c>
      <c r="I65" s="117">
        <f t="shared" si="218"/>
        <v>0.56151814720812188</v>
      </c>
      <c r="J65" s="117">
        <f t="shared" si="219"/>
        <v>0.44247630000000004</v>
      </c>
      <c r="K65" s="117">
        <f t="shared" si="220"/>
        <v>0.56151814720812188</v>
      </c>
      <c r="L65" s="115">
        <v>3</v>
      </c>
      <c r="M65" s="117">
        <f t="shared" si="221"/>
        <v>1.6845544416243656</v>
      </c>
      <c r="N65" s="115">
        <v>3</v>
      </c>
      <c r="O65" s="117">
        <f t="shared" si="222"/>
        <v>1.6845544416243656</v>
      </c>
      <c r="P65" s="117">
        <f t="shared" si="223"/>
        <v>3.8115851832487317</v>
      </c>
      <c r="Q65" s="117">
        <f t="shared" si="224"/>
        <v>3.5988821090862944</v>
      </c>
      <c r="R65" s="117">
        <f t="shared" si="225"/>
        <v>0.21270307416243658</v>
      </c>
      <c r="S65" s="117">
        <f t="shared" si="226"/>
        <v>0</v>
      </c>
      <c r="T65" s="117">
        <f t="shared" si="227"/>
        <v>0.39822867000000006</v>
      </c>
      <c r="U65" s="117">
        <f t="shared" si="228"/>
        <v>1.6003267195431472</v>
      </c>
      <c r="V65" s="117">
        <f t="shared" si="229"/>
        <v>1.6003267195431472</v>
      </c>
      <c r="W65" s="117">
        <f t="shared" si="230"/>
        <v>4.424763000000001E-2</v>
      </c>
      <c r="X65" s="117">
        <f t="shared" si="231"/>
        <v>8.4227722081218287E-2</v>
      </c>
      <c r="Y65" s="117">
        <f t="shared" si="232"/>
        <v>8.4227722081218287E-2</v>
      </c>
      <c r="Z65" s="117">
        <f t="shared" si="233"/>
        <v>0</v>
      </c>
      <c r="AA65" s="117">
        <f t="shared" si="234"/>
        <v>0</v>
      </c>
      <c r="AB65" s="117">
        <f t="shared" si="235"/>
        <v>0</v>
      </c>
      <c r="AC65" s="115"/>
      <c r="AD65" s="116">
        <f t="shared" si="236"/>
        <v>13.658450905946703</v>
      </c>
      <c r="AE65" s="116">
        <f t="shared" si="237"/>
        <v>1.5176056562163003</v>
      </c>
      <c r="AF65" s="116">
        <f t="shared" si="238"/>
        <v>17.060467505486784</v>
      </c>
    </row>
    <row r="66" spans="1:35" x14ac:dyDescent="0.25">
      <c r="A66" s="86" t="s">
        <v>454</v>
      </c>
      <c r="B66" s="86"/>
      <c r="C66" s="142">
        <v>24.591999999999999</v>
      </c>
      <c r="D66" s="118"/>
      <c r="E66" s="115">
        <f t="shared" si="196"/>
        <v>24.591999999999999</v>
      </c>
      <c r="F66" s="117">
        <f t="shared" si="215"/>
        <v>55.127888991010778</v>
      </c>
      <c r="G66" s="117">
        <f t="shared" si="216"/>
        <v>37.29901566948373</v>
      </c>
      <c r="H66" s="117">
        <f t="shared" si="217"/>
        <v>16.638717899999996</v>
      </c>
      <c r="I66" s="117">
        <f t="shared" si="218"/>
        <v>0.67659067582953791</v>
      </c>
      <c r="J66" s="117">
        <f t="shared" si="219"/>
        <v>16.638717899999996</v>
      </c>
      <c r="K66" s="117">
        <f t="shared" si="220"/>
        <v>0.67659067582953791</v>
      </c>
      <c r="L66" s="115">
        <v>4</v>
      </c>
      <c r="M66" s="117">
        <f t="shared" si="221"/>
        <v>2.7063627033181517</v>
      </c>
      <c r="N66" s="115">
        <v>4</v>
      </c>
      <c r="O66" s="117">
        <f t="shared" si="222"/>
        <v>2.7063627033181517</v>
      </c>
      <c r="P66" s="117">
        <f t="shared" si="223"/>
        <v>22.051443306636301</v>
      </c>
      <c r="Q66" s="117">
        <f t="shared" si="224"/>
        <v>20.116935246304486</v>
      </c>
      <c r="R66" s="117">
        <f t="shared" si="225"/>
        <v>1.934508060331815</v>
      </c>
      <c r="S66" s="117">
        <f t="shared" si="226"/>
        <v>0</v>
      </c>
      <c r="T66" s="117">
        <f t="shared" si="227"/>
        <v>14.974846109999996</v>
      </c>
      <c r="U66" s="117">
        <f t="shared" si="228"/>
        <v>2.571044568152244</v>
      </c>
      <c r="V66" s="117">
        <f t="shared" si="229"/>
        <v>2.571044568152244</v>
      </c>
      <c r="W66" s="117">
        <f t="shared" si="230"/>
        <v>1.6638717899999997</v>
      </c>
      <c r="X66" s="117">
        <f t="shared" si="231"/>
        <v>0.1353181351659076</v>
      </c>
      <c r="Y66" s="117">
        <f t="shared" si="232"/>
        <v>0.1353181351659076</v>
      </c>
      <c r="Z66" s="117">
        <f t="shared" si="233"/>
        <v>0</v>
      </c>
      <c r="AA66" s="117">
        <f t="shared" si="234"/>
        <v>0</v>
      </c>
      <c r="AB66" s="117">
        <f t="shared" si="235"/>
        <v>0</v>
      </c>
      <c r="AC66" s="115"/>
      <c r="AD66" s="116">
        <f t="shared" si="236"/>
        <v>513.607421629241</v>
      </c>
      <c r="AE66" s="116">
        <f t="shared" si="237"/>
        <v>57.067491292137888</v>
      </c>
      <c r="AF66" s="116">
        <f t="shared" si="238"/>
        <v>641.53561685882653</v>
      </c>
    </row>
    <row r="67" spans="1:35" x14ac:dyDescent="0.25">
      <c r="A67" s="86" t="s">
        <v>357</v>
      </c>
      <c r="B67" s="86"/>
      <c r="C67" s="147">
        <v>2.79</v>
      </c>
      <c r="D67" s="118"/>
      <c r="E67" s="115">
        <f t="shared" si="196"/>
        <v>2.79</v>
      </c>
      <c r="F67" s="117">
        <f t="shared" si="215"/>
        <v>6.2543432939541352</v>
      </c>
      <c r="G67" s="117">
        <f t="shared" si="216"/>
        <v>4.045455177206394</v>
      </c>
      <c r="H67" s="117">
        <f t="shared" si="217"/>
        <v>1.8046371000000003</v>
      </c>
      <c r="I67" s="117">
        <f t="shared" si="218"/>
        <v>0.64682333333333342</v>
      </c>
      <c r="J67" s="117">
        <f t="shared" si="219"/>
        <v>1.8046371000000003</v>
      </c>
      <c r="K67" s="117">
        <f t="shared" si="220"/>
        <v>0.64682333333333342</v>
      </c>
      <c r="L67" s="115">
        <v>5</v>
      </c>
      <c r="M67" s="117">
        <f t="shared" si="221"/>
        <v>3.234116666666667</v>
      </c>
      <c r="N67" s="115">
        <v>5</v>
      </c>
      <c r="O67" s="117">
        <f t="shared" si="222"/>
        <v>3.234116666666667</v>
      </c>
      <c r="P67" s="117">
        <f t="shared" si="223"/>
        <v>8.2728704333333347</v>
      </c>
      <c r="Q67" s="117">
        <f t="shared" si="224"/>
        <v>7.7689950566666672</v>
      </c>
      <c r="R67" s="117">
        <f t="shared" si="225"/>
        <v>0.50387537666666671</v>
      </c>
      <c r="S67" s="117">
        <f t="shared" si="226"/>
        <v>0</v>
      </c>
      <c r="T67" s="117">
        <f t="shared" si="227"/>
        <v>1.6241733900000004</v>
      </c>
      <c r="U67" s="117">
        <f t="shared" si="228"/>
        <v>3.0724108333333335</v>
      </c>
      <c r="V67" s="117">
        <f t="shared" si="229"/>
        <v>3.0724108333333335</v>
      </c>
      <c r="W67" s="117">
        <f t="shared" si="230"/>
        <v>0.18046371000000005</v>
      </c>
      <c r="X67" s="117">
        <f t="shared" si="231"/>
        <v>0.16170583333333335</v>
      </c>
      <c r="Y67" s="117">
        <f t="shared" si="232"/>
        <v>0.16170583333333335</v>
      </c>
      <c r="Z67" s="117">
        <f t="shared" si="233"/>
        <v>0</v>
      </c>
      <c r="AA67" s="117">
        <f t="shared" si="234"/>
        <v>0</v>
      </c>
      <c r="AB67" s="117">
        <f t="shared" si="235"/>
        <v>0</v>
      </c>
      <c r="AC67" s="115"/>
      <c r="AD67" s="116">
        <f t="shared" si="236"/>
        <v>55.705915171953912</v>
      </c>
      <c r="AE67" s="116">
        <f t="shared" si="237"/>
        <v>6.1895461302171011</v>
      </c>
      <c r="AF67" s="116">
        <f t="shared" si="238"/>
        <v>69.581020732061589</v>
      </c>
    </row>
    <row r="68" spans="1:35" x14ac:dyDescent="0.25">
      <c r="A68" s="86" t="s">
        <v>351</v>
      </c>
      <c r="B68" s="86"/>
      <c r="C68" s="147">
        <v>2.5</v>
      </c>
      <c r="D68" s="118"/>
      <c r="E68" s="115">
        <f t="shared" si="196"/>
        <v>2.5</v>
      </c>
      <c r="F68" s="117">
        <f t="shared" si="215"/>
        <v>5.6042502633997628</v>
      </c>
      <c r="G68" s="117">
        <f t="shared" si="216"/>
        <v>3.6031318792171989</v>
      </c>
      <c r="H68" s="117">
        <f t="shared" si="217"/>
        <v>1.6073211000000003</v>
      </c>
      <c r="I68" s="117">
        <f t="shared" si="218"/>
        <v>0.64292844000000016</v>
      </c>
      <c r="J68" s="117">
        <f t="shared" si="219"/>
        <v>1.6073211000000003</v>
      </c>
      <c r="K68" s="117">
        <f t="shared" si="220"/>
        <v>0.64292844000000016</v>
      </c>
      <c r="L68" s="115">
        <v>6</v>
      </c>
      <c r="M68" s="117">
        <f t="shared" si="221"/>
        <v>3.8575706400000009</v>
      </c>
      <c r="N68" s="115">
        <v>6</v>
      </c>
      <c r="O68" s="117">
        <f t="shared" si="222"/>
        <v>3.8575706400000009</v>
      </c>
      <c r="P68" s="117">
        <f t="shared" si="223"/>
        <v>9.3224623800000028</v>
      </c>
      <c r="Q68" s="117">
        <f t="shared" si="224"/>
        <v>8.7759732060000015</v>
      </c>
      <c r="R68" s="117">
        <f t="shared" si="225"/>
        <v>0.54648917400000019</v>
      </c>
      <c r="S68" s="117">
        <f t="shared" si="226"/>
        <v>0</v>
      </c>
      <c r="T68" s="117">
        <f t="shared" si="227"/>
        <v>1.4465889900000002</v>
      </c>
      <c r="U68" s="117">
        <f t="shared" si="228"/>
        <v>3.6646921080000006</v>
      </c>
      <c r="V68" s="117">
        <f t="shared" si="229"/>
        <v>3.6646921080000006</v>
      </c>
      <c r="W68" s="117">
        <f t="shared" si="230"/>
        <v>0.16073211000000004</v>
      </c>
      <c r="X68" s="117">
        <f t="shared" si="231"/>
        <v>0.19287853200000005</v>
      </c>
      <c r="Y68" s="117">
        <f t="shared" si="232"/>
        <v>0.19287853200000005</v>
      </c>
      <c r="Z68" s="117">
        <f t="shared" si="233"/>
        <v>0</v>
      </c>
      <c r="AA68" s="117">
        <f t="shared" si="234"/>
        <v>0</v>
      </c>
      <c r="AB68" s="117">
        <f t="shared" si="235"/>
        <v>0</v>
      </c>
      <c r="AC68" s="115"/>
      <c r="AD68" s="116">
        <f t="shared" si="236"/>
        <v>49.6151236449099</v>
      </c>
      <c r="AE68" s="116">
        <f t="shared" si="237"/>
        <v>5.5127915161011005</v>
      </c>
      <c r="AF68" s="116">
        <f t="shared" si="238"/>
        <v>61.973148386553738</v>
      </c>
    </row>
    <row r="69" spans="1:35" x14ac:dyDescent="0.25">
      <c r="A69" s="86" t="s">
        <v>352</v>
      </c>
      <c r="B69" s="86" t="s">
        <v>405</v>
      </c>
      <c r="C69" s="142">
        <v>5.85</v>
      </c>
      <c r="D69" s="118"/>
      <c r="E69" s="115">
        <f t="shared" si="196"/>
        <v>5.85</v>
      </c>
      <c r="F69" s="117">
        <f t="shared" si="215"/>
        <v>13.113945616355444</v>
      </c>
      <c r="G69" s="117">
        <f t="shared" si="216"/>
        <v>8.712728597368244</v>
      </c>
      <c r="H69" s="117">
        <f t="shared" si="217"/>
        <v>3.8866611</v>
      </c>
      <c r="I69" s="117">
        <f t="shared" si="218"/>
        <v>0.66438651282051286</v>
      </c>
      <c r="J69" s="117">
        <f t="shared" si="219"/>
        <v>3.8866611</v>
      </c>
      <c r="K69" s="117">
        <f t="shared" si="220"/>
        <v>0.66438651282051286</v>
      </c>
      <c r="L69" s="115">
        <v>7</v>
      </c>
      <c r="M69" s="117">
        <f t="shared" si="221"/>
        <v>4.6507055897435903</v>
      </c>
      <c r="N69" s="115">
        <v>7</v>
      </c>
      <c r="O69" s="117">
        <f t="shared" si="222"/>
        <v>4.6507055897435903</v>
      </c>
      <c r="P69" s="117">
        <f t="shared" si="223"/>
        <v>13.18807227948718</v>
      </c>
      <c r="Q69" s="117">
        <f t="shared" si="224"/>
        <v>12.334335610512822</v>
      </c>
      <c r="R69" s="117">
        <f t="shared" si="225"/>
        <v>0.85373666897435907</v>
      </c>
      <c r="S69" s="117">
        <f t="shared" si="226"/>
        <v>0</v>
      </c>
      <c r="T69" s="117">
        <f t="shared" si="227"/>
        <v>3.49799499</v>
      </c>
      <c r="U69" s="117">
        <f t="shared" si="228"/>
        <v>4.4181703102564107</v>
      </c>
      <c r="V69" s="117">
        <f t="shared" si="229"/>
        <v>4.4181703102564107</v>
      </c>
      <c r="W69" s="117">
        <f t="shared" si="230"/>
        <v>0.38866611000000001</v>
      </c>
      <c r="X69" s="117">
        <f t="shared" si="231"/>
        <v>0.23253527948717953</v>
      </c>
      <c r="Y69" s="117">
        <f t="shared" si="232"/>
        <v>0.23253527948717953</v>
      </c>
      <c r="Z69" s="117">
        <f t="shared" si="233"/>
        <v>0</v>
      </c>
      <c r="AA69" s="117">
        <f t="shared" si="234"/>
        <v>0</v>
      </c>
      <c r="AB69" s="117">
        <f t="shared" si="235"/>
        <v>0</v>
      </c>
      <c r="AC69" s="115"/>
      <c r="AD69" s="116">
        <f t="shared" si="236"/>
        <v>119.97426714696989</v>
      </c>
      <c r="AE69" s="116">
        <f t="shared" si="237"/>
        <v>13.3304741274411</v>
      </c>
      <c r="AF69" s="116">
        <f t="shared" si="238"/>
        <v>149.8571909984546</v>
      </c>
    </row>
    <row r="70" spans="1:35" s="115" customFormat="1" x14ac:dyDescent="0.25">
      <c r="A70" s="86" t="s">
        <v>353</v>
      </c>
      <c r="B70" s="86"/>
      <c r="C70" s="142">
        <v>8.85</v>
      </c>
      <c r="D70" s="118"/>
      <c r="E70" s="115">
        <f t="shared" si="196"/>
        <v>8.85</v>
      </c>
      <c r="F70" s="117">
        <f t="shared" si="215"/>
        <v>19.839045932435159</v>
      </c>
      <c r="G70" s="117">
        <f t="shared" si="216"/>
        <v>13.288486852428882</v>
      </c>
      <c r="H70" s="117">
        <f t="shared" si="217"/>
        <v>5.9278610999999994</v>
      </c>
      <c r="I70" s="117">
        <f t="shared" si="218"/>
        <v>0.66981481355932204</v>
      </c>
      <c r="J70" s="117">
        <f t="shared" si="219"/>
        <v>5.9278610999999994</v>
      </c>
      <c r="K70" s="117">
        <f t="shared" si="220"/>
        <v>0.66981481355932204</v>
      </c>
      <c r="L70" s="115">
        <v>8</v>
      </c>
      <c r="M70" s="117">
        <f t="shared" si="221"/>
        <v>5.3585185084745763</v>
      </c>
      <c r="N70" s="115">
        <v>8</v>
      </c>
      <c r="O70" s="117">
        <f t="shared" si="222"/>
        <v>5.3585185084745763</v>
      </c>
      <c r="P70" s="117">
        <f t="shared" si="223"/>
        <v>16.64489811694915</v>
      </c>
      <c r="Q70" s="117">
        <f t="shared" si="224"/>
        <v>15.516260156101696</v>
      </c>
      <c r="R70" s="117">
        <f t="shared" si="225"/>
        <v>1.1286379608474575</v>
      </c>
      <c r="S70" s="117">
        <f t="shared" si="226"/>
        <v>0</v>
      </c>
      <c r="T70" s="117">
        <f t="shared" si="227"/>
        <v>5.3350749899999999</v>
      </c>
      <c r="U70" s="117">
        <f t="shared" si="228"/>
        <v>5.0905925830508476</v>
      </c>
      <c r="V70" s="117">
        <f t="shared" si="229"/>
        <v>5.0905925830508476</v>
      </c>
      <c r="W70" s="117">
        <f t="shared" si="230"/>
        <v>0.59278610999999992</v>
      </c>
      <c r="X70" s="117">
        <f t="shared" si="231"/>
        <v>0.26792592542372884</v>
      </c>
      <c r="Y70" s="117">
        <f t="shared" si="232"/>
        <v>0.26792592542372884</v>
      </c>
      <c r="Z70" s="117">
        <f t="shared" si="233"/>
        <v>0</v>
      </c>
      <c r="AA70" s="117">
        <f t="shared" si="234"/>
        <v>0</v>
      </c>
      <c r="AB70" s="117">
        <f t="shared" si="235"/>
        <v>0</v>
      </c>
      <c r="AD70" s="116">
        <f t="shared" si="236"/>
        <v>182.98245535776988</v>
      </c>
      <c r="AE70" s="116">
        <f t="shared" si="237"/>
        <v>20.331383928641099</v>
      </c>
      <c r="AF70" s="116">
        <f t="shared" si="238"/>
        <v>228.55931871060463</v>
      </c>
      <c r="AG70" s="95"/>
      <c r="AH70" s="95"/>
      <c r="AI70" s="95"/>
    </row>
    <row r="71" spans="1:35" s="115" customFormat="1" x14ac:dyDescent="0.25">
      <c r="A71" s="86" t="s">
        <v>354</v>
      </c>
      <c r="B71" s="86"/>
      <c r="C71" s="142">
        <v>12.7</v>
      </c>
      <c r="D71" s="118"/>
      <c r="E71" s="115">
        <f t="shared" si="196"/>
        <v>12.7</v>
      </c>
      <c r="F71" s="117">
        <f t="shared" si="215"/>
        <v>28.469591338070792</v>
      </c>
      <c r="G71" s="117">
        <f t="shared" si="216"/>
        <v>19.160709946423367</v>
      </c>
      <c r="H71" s="117">
        <f t="shared" si="217"/>
        <v>8.5474011000000001</v>
      </c>
      <c r="I71" s="117">
        <f t="shared" si="218"/>
        <v>0.67302370866141736</v>
      </c>
      <c r="J71" s="117">
        <f t="shared" si="219"/>
        <v>8.5474011000000001</v>
      </c>
      <c r="K71" s="117">
        <f t="shared" si="220"/>
        <v>0.67302370866141736</v>
      </c>
      <c r="L71" s="115">
        <v>9</v>
      </c>
      <c r="M71" s="117">
        <f t="shared" si="221"/>
        <v>6.0572133779527562</v>
      </c>
      <c r="N71" s="115">
        <v>9</v>
      </c>
      <c r="O71" s="117">
        <f t="shared" si="222"/>
        <v>6.0572133779527562</v>
      </c>
      <c r="P71" s="117">
        <f t="shared" si="223"/>
        <v>20.661827855905514</v>
      </c>
      <c r="Q71" s="117">
        <f t="shared" si="224"/>
        <v>19.201366408110236</v>
      </c>
      <c r="R71" s="117">
        <f t="shared" si="225"/>
        <v>1.4604614477952758</v>
      </c>
      <c r="S71" s="117">
        <f t="shared" si="226"/>
        <v>0</v>
      </c>
      <c r="T71" s="117">
        <f t="shared" si="227"/>
        <v>7.6926609900000003</v>
      </c>
      <c r="U71" s="117">
        <f t="shared" si="228"/>
        <v>5.7543527090551176</v>
      </c>
      <c r="V71" s="117">
        <f t="shared" si="229"/>
        <v>5.7543527090551176</v>
      </c>
      <c r="W71" s="117">
        <f t="shared" si="230"/>
        <v>0.85474011000000005</v>
      </c>
      <c r="X71" s="117">
        <f t="shared" si="231"/>
        <v>0.30286066889763785</v>
      </c>
      <c r="Y71" s="117">
        <f t="shared" si="232"/>
        <v>0.30286066889763785</v>
      </c>
      <c r="Z71" s="117">
        <f t="shared" si="233"/>
        <v>0</v>
      </c>
      <c r="AA71" s="117">
        <f t="shared" si="234"/>
        <v>0</v>
      </c>
      <c r="AB71" s="117">
        <f t="shared" si="235"/>
        <v>0</v>
      </c>
      <c r="AD71" s="116">
        <f t="shared" si="236"/>
        <v>263.84296356162992</v>
      </c>
      <c r="AE71" s="116">
        <f t="shared" si="237"/>
        <v>29.315884840181099</v>
      </c>
      <c r="AF71" s="116">
        <f t="shared" si="238"/>
        <v>329.56038260786386</v>
      </c>
      <c r="AG71" s="95"/>
      <c r="AH71" s="95"/>
      <c r="AI71" s="95"/>
    </row>
    <row r="72" spans="1:35" s="115" customFormat="1" x14ac:dyDescent="0.25">
      <c r="A72" s="86" t="s">
        <v>455</v>
      </c>
      <c r="B72" s="86"/>
      <c r="C72" s="142">
        <v>0.59199999999999997</v>
      </c>
      <c r="D72" s="118"/>
      <c r="E72" s="115">
        <f t="shared" si="196"/>
        <v>0.59199999999999997</v>
      </c>
      <c r="F72" s="117">
        <f t="shared" si="215"/>
        <v>1.3270864623730636</v>
      </c>
      <c r="G72" s="117">
        <f t="shared" si="216"/>
        <v>0.69294962899863255</v>
      </c>
      <c r="H72" s="117">
        <f t="shared" si="217"/>
        <v>0.3091179</v>
      </c>
      <c r="I72" s="117">
        <f t="shared" si="218"/>
        <v>0.52215861486486492</v>
      </c>
      <c r="J72" s="117">
        <f t="shared" si="219"/>
        <v>0.3091179</v>
      </c>
      <c r="K72" s="117">
        <f t="shared" si="220"/>
        <v>0.52215861486486492</v>
      </c>
      <c r="L72" s="115">
        <v>10</v>
      </c>
      <c r="M72" s="117">
        <f t="shared" si="221"/>
        <v>5.2215861486486492</v>
      </c>
      <c r="N72" s="115">
        <v>10</v>
      </c>
      <c r="O72" s="117">
        <f t="shared" si="222"/>
        <v>5.2215861486486492</v>
      </c>
      <c r="P72" s="117">
        <f t="shared" si="223"/>
        <v>10.752290197297299</v>
      </c>
      <c r="Q72" s="117">
        <f t="shared" si="224"/>
        <v>10.199219792432434</v>
      </c>
      <c r="R72" s="117">
        <f t="shared" si="225"/>
        <v>0.55307040486486492</v>
      </c>
      <c r="S72" s="117">
        <f t="shared" si="226"/>
        <v>0</v>
      </c>
      <c r="T72" s="117">
        <f t="shared" si="227"/>
        <v>0.27820611000000001</v>
      </c>
      <c r="U72" s="117">
        <f t="shared" si="228"/>
        <v>4.9605068412162163</v>
      </c>
      <c r="V72" s="117">
        <f t="shared" si="229"/>
        <v>4.9605068412162163</v>
      </c>
      <c r="W72" s="117">
        <f t="shared" si="230"/>
        <v>3.0911790000000001E-2</v>
      </c>
      <c r="X72" s="117">
        <f t="shared" si="231"/>
        <v>0.26107930743243246</v>
      </c>
      <c r="Y72" s="117">
        <f t="shared" si="232"/>
        <v>0.26107930743243246</v>
      </c>
      <c r="Z72" s="117">
        <f t="shared" si="233"/>
        <v>0</v>
      </c>
      <c r="AA72" s="117">
        <f t="shared" si="234"/>
        <v>0</v>
      </c>
      <c r="AB72" s="117">
        <f t="shared" si="235"/>
        <v>0</v>
      </c>
      <c r="AD72" s="116">
        <f t="shared" si="236"/>
        <v>9.5419159428410989</v>
      </c>
      <c r="AE72" s="116">
        <f t="shared" si="237"/>
        <v>1.0602128825379</v>
      </c>
      <c r="AF72" s="116">
        <f t="shared" si="238"/>
        <v>11.918595161626309</v>
      </c>
    </row>
    <row r="73" spans="1:35" s="115" customFormat="1" x14ac:dyDescent="0.25">
      <c r="A73" s="86" t="s">
        <v>456</v>
      </c>
      <c r="B73" s="86"/>
      <c r="C73" s="142">
        <v>29.315000000000001</v>
      </c>
      <c r="D73" s="118"/>
      <c r="E73" s="115">
        <f t="shared" si="196"/>
        <v>29.315000000000001</v>
      </c>
      <c r="F73" s="117">
        <f t="shared" si="215"/>
        <v>65.715438588625616</v>
      </c>
      <c r="G73" s="117">
        <f t="shared" si="216"/>
        <v>44.502784415700866</v>
      </c>
      <c r="H73" s="117">
        <f t="shared" si="217"/>
        <v>19.8522471</v>
      </c>
      <c r="I73" s="117">
        <f t="shared" si="218"/>
        <v>0.6772044038887941</v>
      </c>
      <c r="J73" s="117">
        <f t="shared" si="219"/>
        <v>19.8522471</v>
      </c>
      <c r="K73" s="117">
        <f t="shared" si="220"/>
        <v>0.6772044038887941</v>
      </c>
      <c r="L73" s="115">
        <v>11</v>
      </c>
      <c r="M73" s="117">
        <f t="shared" si="221"/>
        <v>7.4492484427767351</v>
      </c>
      <c r="N73" s="115">
        <v>11</v>
      </c>
      <c r="O73" s="117">
        <f t="shared" si="222"/>
        <v>7.4492484427767351</v>
      </c>
      <c r="P73" s="117">
        <f t="shared" si="223"/>
        <v>34.75074398555347</v>
      </c>
      <c r="Q73" s="117">
        <f t="shared" si="224"/>
        <v>32.020594431275796</v>
      </c>
      <c r="R73" s="117">
        <f t="shared" si="225"/>
        <v>2.7301495542776735</v>
      </c>
      <c r="S73" s="117">
        <f t="shared" si="226"/>
        <v>0</v>
      </c>
      <c r="T73" s="117">
        <f t="shared" si="227"/>
        <v>17.867022389999999</v>
      </c>
      <c r="U73" s="117">
        <f t="shared" si="228"/>
        <v>7.0767860206378979</v>
      </c>
      <c r="V73" s="117">
        <f t="shared" si="229"/>
        <v>7.0767860206378979</v>
      </c>
      <c r="W73" s="117">
        <f t="shared" si="230"/>
        <v>1.98522471</v>
      </c>
      <c r="X73" s="117">
        <f t="shared" si="231"/>
        <v>0.37246242213883679</v>
      </c>
      <c r="Y73" s="117">
        <f t="shared" si="232"/>
        <v>0.37246242213883679</v>
      </c>
      <c r="Z73" s="117">
        <f t="shared" si="233"/>
        <v>0</v>
      </c>
      <c r="AA73" s="117">
        <f t="shared" si="234"/>
        <v>0</v>
      </c>
      <c r="AB73" s="117">
        <f t="shared" si="235"/>
        <v>0</v>
      </c>
      <c r="AD73" s="116">
        <f t="shared" si="236"/>
        <v>612.80331260244384</v>
      </c>
      <c r="AE73" s="116">
        <f t="shared" si="237"/>
        <v>68.089256955827096</v>
      </c>
      <c r="AF73" s="116">
        <f t="shared" si="238"/>
        <v>765.43899992032141</v>
      </c>
      <c r="AG73" s="95"/>
      <c r="AH73" s="95"/>
      <c r="AI73" s="95"/>
    </row>
    <row r="74" spans="1:35" s="115" customFormat="1" x14ac:dyDescent="0.25">
      <c r="A74" s="86" t="s">
        <v>355</v>
      </c>
      <c r="B74" s="86"/>
      <c r="C74" s="147">
        <v>2.95</v>
      </c>
      <c r="D74" s="118"/>
      <c r="E74" s="115">
        <f t="shared" si="196"/>
        <v>2.95</v>
      </c>
      <c r="F74" s="117">
        <f t="shared" si="215"/>
        <v>6.6130153108117202</v>
      </c>
      <c r="G74" s="117">
        <f t="shared" si="216"/>
        <v>4.2894956174762946</v>
      </c>
      <c r="H74" s="117">
        <f t="shared" si="217"/>
        <v>1.9135011000000002</v>
      </c>
      <c r="I74" s="117">
        <f t="shared" si="218"/>
        <v>0.64864444067796612</v>
      </c>
      <c r="J74" s="117">
        <f t="shared" si="219"/>
        <v>1.9135011000000002</v>
      </c>
      <c r="K74" s="117">
        <f t="shared" si="220"/>
        <v>0.64864444067796612</v>
      </c>
      <c r="L74" s="115">
        <v>12</v>
      </c>
      <c r="M74" s="117">
        <f t="shared" si="221"/>
        <v>7.7837332881355934</v>
      </c>
      <c r="N74" s="115">
        <v>12</v>
      </c>
      <c r="O74" s="117">
        <f t="shared" si="222"/>
        <v>7.7837332881355934</v>
      </c>
      <c r="P74" s="117">
        <f t="shared" si="223"/>
        <v>17.480967676271185</v>
      </c>
      <c r="Q74" s="117">
        <f t="shared" si="224"/>
        <v>16.511244237457628</v>
      </c>
      <c r="R74" s="117">
        <f t="shared" si="225"/>
        <v>0.96972343881355938</v>
      </c>
      <c r="S74" s="117">
        <f t="shared" si="226"/>
        <v>0</v>
      </c>
      <c r="T74" s="117">
        <f t="shared" si="227"/>
        <v>1.7221509900000003</v>
      </c>
      <c r="U74" s="117">
        <f t="shared" si="228"/>
        <v>7.3945466237288136</v>
      </c>
      <c r="V74" s="117">
        <f t="shared" si="229"/>
        <v>7.3945466237288136</v>
      </c>
      <c r="W74" s="117">
        <f t="shared" si="230"/>
        <v>0.19135011000000002</v>
      </c>
      <c r="X74" s="117">
        <f t="shared" si="231"/>
        <v>0.38918666440677968</v>
      </c>
      <c r="Y74" s="117">
        <f t="shared" si="232"/>
        <v>0.38918666440677968</v>
      </c>
      <c r="Z74" s="117">
        <f t="shared" si="233"/>
        <v>0</v>
      </c>
      <c r="AA74" s="117">
        <f t="shared" si="234"/>
        <v>0</v>
      </c>
      <c r="AB74" s="117">
        <f t="shared" si="235"/>
        <v>0</v>
      </c>
      <c r="AD74" s="116">
        <f t="shared" si="236"/>
        <v>59.066351876529907</v>
      </c>
      <c r="AE74" s="116">
        <f t="shared" si="237"/>
        <v>6.5629279862811005</v>
      </c>
      <c r="AF74" s="116">
        <f t="shared" si="238"/>
        <v>73.778467543376252</v>
      </c>
      <c r="AG74" s="95"/>
      <c r="AH74" s="95"/>
      <c r="AI74" s="95"/>
    </row>
    <row r="75" spans="1:35" s="115" customFormat="1" x14ac:dyDescent="0.25">
      <c r="A75" s="86" t="s">
        <v>356</v>
      </c>
      <c r="B75" s="86"/>
      <c r="C75" s="147">
        <v>1.87</v>
      </c>
      <c r="D75" s="118"/>
      <c r="E75" s="115">
        <f t="shared" si="196"/>
        <v>1.87</v>
      </c>
      <c r="F75" s="117">
        <f t="shared" si="215"/>
        <v>4.1919791970230227</v>
      </c>
      <c r="G75" s="117">
        <f t="shared" si="216"/>
        <v>2.6422226456544649</v>
      </c>
      <c r="H75" s="117">
        <f t="shared" si="217"/>
        <v>1.1786691000000002</v>
      </c>
      <c r="I75" s="117">
        <f t="shared" si="218"/>
        <v>0.63030433155080223</v>
      </c>
      <c r="J75" s="117">
        <f t="shared" si="219"/>
        <v>1.1786691000000002</v>
      </c>
      <c r="K75" s="117">
        <f t="shared" si="220"/>
        <v>0.63030433155080223</v>
      </c>
      <c r="L75" s="115">
        <v>13</v>
      </c>
      <c r="M75" s="117">
        <f t="shared" si="221"/>
        <v>8.1939563101604289</v>
      </c>
      <c r="N75" s="115">
        <v>13</v>
      </c>
      <c r="O75" s="117">
        <f t="shared" si="222"/>
        <v>8.1939563101604289</v>
      </c>
      <c r="P75" s="117">
        <f t="shared" si="223"/>
        <v>17.566581720320858</v>
      </c>
      <c r="Q75" s="117">
        <f t="shared" si="224"/>
        <v>16.629319179304815</v>
      </c>
      <c r="R75" s="117">
        <f t="shared" si="225"/>
        <v>0.93726254101604289</v>
      </c>
      <c r="S75" s="117">
        <f t="shared" si="226"/>
        <v>0</v>
      </c>
      <c r="T75" s="117">
        <f t="shared" si="227"/>
        <v>1.0608021900000002</v>
      </c>
      <c r="U75" s="117">
        <f t="shared" si="228"/>
        <v>7.7842584946524074</v>
      </c>
      <c r="V75" s="117">
        <f t="shared" si="229"/>
        <v>7.7842584946524074</v>
      </c>
      <c r="W75" s="117">
        <f t="shared" si="230"/>
        <v>0.11786691000000003</v>
      </c>
      <c r="X75" s="117">
        <f t="shared" si="231"/>
        <v>0.40969781550802148</v>
      </c>
      <c r="Y75" s="117">
        <f t="shared" si="232"/>
        <v>0.40969781550802148</v>
      </c>
      <c r="Z75" s="117">
        <f t="shared" si="233"/>
        <v>0</v>
      </c>
      <c r="AA75" s="117">
        <f t="shared" si="234"/>
        <v>0</v>
      </c>
      <c r="AB75" s="117">
        <f t="shared" si="235"/>
        <v>0</v>
      </c>
      <c r="AD75" s="116">
        <f t="shared" si="236"/>
        <v>36.383404120641906</v>
      </c>
      <c r="AE75" s="116">
        <f t="shared" si="237"/>
        <v>4.042600457849101</v>
      </c>
      <c r="AF75" s="116">
        <f t="shared" si="238"/>
        <v>45.445701567002232</v>
      </c>
      <c r="AG75" s="95"/>
      <c r="AH75" s="95"/>
      <c r="AI75" s="95"/>
    </row>
    <row r="76" spans="1:35" s="115" customFormat="1" x14ac:dyDescent="0.25">
      <c r="A76" s="97" t="s">
        <v>358</v>
      </c>
      <c r="B76" s="86" t="s">
        <v>405</v>
      </c>
      <c r="C76" s="142">
        <v>3.15</v>
      </c>
      <c r="D76" s="116"/>
      <c r="E76" s="115">
        <f t="shared" si="196"/>
        <v>3.15</v>
      </c>
      <c r="F76" s="117">
        <f t="shared" si="215"/>
        <v>7.0613553318837008</v>
      </c>
      <c r="G76" s="117">
        <f t="shared" si="216"/>
        <v>4.5945461678136699</v>
      </c>
      <c r="H76" s="117">
        <f t="shared" si="217"/>
        <v>2.0495810999999997</v>
      </c>
      <c r="I76" s="117">
        <f t="shared" si="218"/>
        <v>0.65066066666666655</v>
      </c>
      <c r="J76" s="117">
        <f t="shared" si="219"/>
        <v>2.0495810999999997</v>
      </c>
      <c r="K76" s="117">
        <f t="shared" si="220"/>
        <v>0.65066066666666655</v>
      </c>
      <c r="L76" s="115">
        <v>14</v>
      </c>
      <c r="M76" s="117">
        <f t="shared" si="221"/>
        <v>9.1092493333333309</v>
      </c>
      <c r="N76" s="115">
        <v>14</v>
      </c>
      <c r="O76" s="117">
        <f t="shared" si="222"/>
        <v>9.1092493333333309</v>
      </c>
      <c r="P76" s="117">
        <f t="shared" si="223"/>
        <v>20.268079766666659</v>
      </c>
      <c r="Q76" s="117">
        <f t="shared" si="224"/>
        <v>19.152196723333326</v>
      </c>
      <c r="R76" s="117">
        <f t="shared" si="225"/>
        <v>1.1158830433333331</v>
      </c>
      <c r="S76" s="117">
        <f t="shared" si="226"/>
        <v>0</v>
      </c>
      <c r="T76" s="117">
        <f t="shared" si="227"/>
        <v>1.8446229899999997</v>
      </c>
      <c r="U76" s="117">
        <f t="shared" si="228"/>
        <v>8.653786866666664</v>
      </c>
      <c r="V76" s="117">
        <f t="shared" si="229"/>
        <v>8.653786866666664</v>
      </c>
      <c r="W76" s="117">
        <f t="shared" si="230"/>
        <v>0.20495810999999997</v>
      </c>
      <c r="X76" s="117">
        <f t="shared" si="231"/>
        <v>0.45546246666666657</v>
      </c>
      <c r="Y76" s="117">
        <f t="shared" si="232"/>
        <v>0.45546246666666657</v>
      </c>
      <c r="Z76" s="117">
        <f t="shared" si="233"/>
        <v>0</v>
      </c>
      <c r="AA76" s="117">
        <f t="shared" si="234"/>
        <v>0</v>
      </c>
      <c r="AB76" s="117">
        <f t="shared" si="235"/>
        <v>0</v>
      </c>
      <c r="AD76" s="116">
        <f t="shared" si="236"/>
        <v>63.266897757249886</v>
      </c>
      <c r="AE76" s="116">
        <f t="shared" si="237"/>
        <v>7.0296553063610991</v>
      </c>
      <c r="AF76" s="116">
        <f t="shared" si="238"/>
        <v>79.025276057519562</v>
      </c>
      <c r="AG76" s="95"/>
      <c r="AH76" s="95"/>
      <c r="AI76" s="95"/>
    </row>
    <row r="77" spans="1:35" s="115" customFormat="1" x14ac:dyDescent="0.25">
      <c r="A77" s="97" t="s">
        <v>359</v>
      </c>
      <c r="B77" s="96"/>
      <c r="C77" s="142">
        <v>6.95</v>
      </c>
      <c r="D77" s="118"/>
      <c r="E77" s="115">
        <f t="shared" si="196"/>
        <v>6.95</v>
      </c>
      <c r="F77" s="117">
        <f t="shared" si="215"/>
        <v>15.57981573225134</v>
      </c>
      <c r="G77" s="117">
        <f t="shared" si="216"/>
        <v>10.390506624223811</v>
      </c>
      <c r="H77" s="117">
        <f t="shared" si="217"/>
        <v>4.6351011</v>
      </c>
      <c r="I77" s="117">
        <f t="shared" si="218"/>
        <v>0.66692102158273381</v>
      </c>
      <c r="J77" s="117">
        <f t="shared" si="219"/>
        <v>4.6351011</v>
      </c>
      <c r="K77" s="117">
        <f t="shared" si="220"/>
        <v>0.66692102158273381</v>
      </c>
      <c r="L77" s="115">
        <v>15</v>
      </c>
      <c r="M77" s="117">
        <f t="shared" si="221"/>
        <v>10.003815323741007</v>
      </c>
      <c r="N77" s="115">
        <v>15</v>
      </c>
      <c r="O77" s="117">
        <f t="shared" si="222"/>
        <v>10.003815323741007</v>
      </c>
      <c r="P77" s="117">
        <f t="shared" si="223"/>
        <v>24.642731747482014</v>
      </c>
      <c r="Q77" s="117">
        <f t="shared" si="224"/>
        <v>23.178840105107909</v>
      </c>
      <c r="R77" s="117">
        <f t="shared" si="225"/>
        <v>1.4638916423741009</v>
      </c>
      <c r="S77" s="117">
        <f t="shared" si="226"/>
        <v>0</v>
      </c>
      <c r="T77" s="117">
        <f t="shared" si="227"/>
        <v>4.1715909900000003</v>
      </c>
      <c r="U77" s="117">
        <f t="shared" si="228"/>
        <v>9.5036245575539553</v>
      </c>
      <c r="V77" s="117">
        <f t="shared" si="229"/>
        <v>9.5036245575539553</v>
      </c>
      <c r="W77" s="117">
        <f t="shared" si="230"/>
        <v>0.46351011000000003</v>
      </c>
      <c r="X77" s="117">
        <f t="shared" si="231"/>
        <v>0.50019076618705038</v>
      </c>
      <c r="Y77" s="117">
        <f t="shared" si="232"/>
        <v>0.50019076618705038</v>
      </c>
      <c r="Z77" s="117">
        <f t="shared" si="233"/>
        <v>0</v>
      </c>
      <c r="AA77" s="117">
        <f t="shared" si="234"/>
        <v>0</v>
      </c>
      <c r="AB77" s="117">
        <f t="shared" si="235"/>
        <v>0</v>
      </c>
      <c r="AD77" s="116">
        <f t="shared" si="236"/>
        <v>143.07726949092989</v>
      </c>
      <c r="AE77" s="116">
        <f t="shared" si="237"/>
        <v>15.8974743878811</v>
      </c>
      <c r="AF77" s="116">
        <f t="shared" si="238"/>
        <v>178.71463782624295</v>
      </c>
      <c r="AG77" s="95"/>
      <c r="AH77" s="95"/>
      <c r="AI77" s="95"/>
    </row>
    <row r="78" spans="1:35" s="115" customFormat="1" x14ac:dyDescent="0.25">
      <c r="A78" s="96" t="s">
        <v>360</v>
      </c>
      <c r="B78" s="96"/>
      <c r="C78" s="142">
        <v>11.7</v>
      </c>
      <c r="D78" s="118"/>
      <c r="E78" s="115">
        <f t="shared" si="196"/>
        <v>11.7</v>
      </c>
      <c r="F78" s="117">
        <f t="shared" si="215"/>
        <v>26.227891232710888</v>
      </c>
      <c r="G78" s="117">
        <f t="shared" si="216"/>
        <v>17.635457194736489</v>
      </c>
      <c r="H78" s="117">
        <f t="shared" si="217"/>
        <v>7.8670011000000004</v>
      </c>
      <c r="I78" s="117">
        <f t="shared" si="218"/>
        <v>0.67239325641025649</v>
      </c>
      <c r="J78" s="117">
        <f t="shared" si="219"/>
        <v>7.8670011000000004</v>
      </c>
      <c r="K78" s="117">
        <f t="shared" si="220"/>
        <v>0.67239325641025649</v>
      </c>
      <c r="L78" s="115">
        <v>16</v>
      </c>
      <c r="M78" s="117">
        <f t="shared" si="221"/>
        <v>10.758292102564104</v>
      </c>
      <c r="N78" s="115">
        <v>16</v>
      </c>
      <c r="O78" s="117">
        <f t="shared" si="222"/>
        <v>10.758292102564104</v>
      </c>
      <c r="P78" s="117">
        <f t="shared" si="223"/>
        <v>29.383585305128207</v>
      </c>
      <c r="Q78" s="117">
        <f t="shared" si="224"/>
        <v>27.521055984871797</v>
      </c>
      <c r="R78" s="117">
        <f t="shared" si="225"/>
        <v>1.8625293202564106</v>
      </c>
      <c r="S78" s="117">
        <f t="shared" si="226"/>
        <v>0</v>
      </c>
      <c r="T78" s="117">
        <f t="shared" si="227"/>
        <v>7.0803009900000005</v>
      </c>
      <c r="U78" s="117">
        <f t="shared" si="228"/>
        <v>10.220377497435898</v>
      </c>
      <c r="V78" s="117">
        <f t="shared" si="229"/>
        <v>10.220377497435898</v>
      </c>
      <c r="W78" s="117">
        <f t="shared" si="230"/>
        <v>0.78670011000000006</v>
      </c>
      <c r="X78" s="117">
        <f t="shared" si="231"/>
        <v>0.53791460512820521</v>
      </c>
      <c r="Y78" s="117">
        <f t="shared" si="232"/>
        <v>0.53791460512820521</v>
      </c>
      <c r="Z78" s="117">
        <f t="shared" si="233"/>
        <v>0</v>
      </c>
      <c r="AA78" s="117">
        <f t="shared" si="234"/>
        <v>0</v>
      </c>
      <c r="AB78" s="117">
        <f t="shared" si="235"/>
        <v>0</v>
      </c>
      <c r="AD78" s="116">
        <f t="shared" si="236"/>
        <v>242.84023415802992</v>
      </c>
      <c r="AE78" s="116">
        <f t="shared" si="237"/>
        <v>26.982248239781104</v>
      </c>
      <c r="AF78" s="116">
        <f t="shared" si="238"/>
        <v>303.32634003714719</v>
      </c>
      <c r="AG78" s="95"/>
      <c r="AH78" s="95"/>
      <c r="AI78" s="95"/>
    </row>
    <row r="79" spans="1:35" s="115" customFormat="1" x14ac:dyDescent="0.25">
      <c r="A79" s="96" t="s">
        <v>457</v>
      </c>
      <c r="B79" s="96"/>
      <c r="C79" s="142">
        <v>0.17499999999999999</v>
      </c>
      <c r="D79" s="118"/>
      <c r="E79" s="115">
        <f t="shared" si="196"/>
        <v>0.17499999999999999</v>
      </c>
      <c r="F79" s="117">
        <f t="shared" si="215"/>
        <v>0.39229751843798333</v>
      </c>
      <c r="G79" s="117">
        <f t="shared" si="216"/>
        <v>5.6919231545203869E-2</v>
      </c>
      <c r="H79" s="117">
        <f t="shared" si="217"/>
        <v>2.5391099999999993E-2</v>
      </c>
      <c r="I79" s="117">
        <f t="shared" si="218"/>
        <v>0.14509199999999997</v>
      </c>
      <c r="J79" s="117">
        <f t="shared" si="219"/>
        <v>2.5391099999999993E-2</v>
      </c>
      <c r="K79" s="117">
        <f t="shared" si="220"/>
        <v>0.14509199999999997</v>
      </c>
      <c r="L79" s="115">
        <v>17</v>
      </c>
      <c r="M79" s="117">
        <f t="shared" si="221"/>
        <v>2.4665639999999995</v>
      </c>
      <c r="N79" s="115">
        <v>17</v>
      </c>
      <c r="O79" s="117">
        <f t="shared" si="222"/>
        <v>2.4665639999999995</v>
      </c>
      <c r="P79" s="117">
        <f t="shared" si="223"/>
        <v>4.9585190999999984</v>
      </c>
      <c r="Q79" s="117">
        <f t="shared" si="224"/>
        <v>4.7093235899999986</v>
      </c>
      <c r="R79" s="117">
        <f t="shared" si="225"/>
        <v>0.24919550999999995</v>
      </c>
      <c r="S79" s="117">
        <f t="shared" si="226"/>
        <v>0</v>
      </c>
      <c r="T79" s="117">
        <f t="shared" si="227"/>
        <v>2.2851989999999996E-2</v>
      </c>
      <c r="U79" s="117">
        <f t="shared" si="228"/>
        <v>2.3432357999999995</v>
      </c>
      <c r="V79" s="117">
        <f t="shared" si="229"/>
        <v>2.3432357999999995</v>
      </c>
      <c r="W79" s="117">
        <f t="shared" si="230"/>
        <v>2.5391099999999994E-3</v>
      </c>
      <c r="X79" s="117">
        <f t="shared" si="231"/>
        <v>0.12332819999999999</v>
      </c>
      <c r="Y79" s="117">
        <f t="shared" si="232"/>
        <v>0.12332819999999999</v>
      </c>
      <c r="Z79" s="117">
        <f t="shared" si="233"/>
        <v>0</v>
      </c>
      <c r="AA79" s="117">
        <f t="shared" si="234"/>
        <v>0</v>
      </c>
      <c r="AB79" s="117">
        <f t="shared" si="235"/>
        <v>0</v>
      </c>
      <c r="AD79" s="116">
        <f t="shared" si="236"/>
        <v>0.78377778153989974</v>
      </c>
      <c r="AE79" s="116">
        <f t="shared" si="237"/>
        <v>8.7086420171099979E-2</v>
      </c>
      <c r="AF79" s="116">
        <f t="shared" si="238"/>
        <v>0.97899940963745458</v>
      </c>
      <c r="AG79" s="95"/>
      <c r="AH79" s="95"/>
      <c r="AI79" s="95"/>
    </row>
    <row r="80" spans="1:35" s="115" customFormat="1" x14ac:dyDescent="0.25">
      <c r="A80" s="96" t="s">
        <v>458</v>
      </c>
      <c r="B80" s="96"/>
      <c r="C80" s="142">
        <v>62.064999999999998</v>
      </c>
      <c r="D80" s="118"/>
      <c r="E80" s="115">
        <f t="shared" si="196"/>
        <v>62.064999999999998</v>
      </c>
      <c r="F80" s="117">
        <f t="shared" si="215"/>
        <v>139.13111703916249</v>
      </c>
      <c r="G80" s="117">
        <f t="shared" si="216"/>
        <v>94.45481203344616</v>
      </c>
      <c r="H80" s="117">
        <f t="shared" si="217"/>
        <v>42.135347099999997</v>
      </c>
      <c r="I80" s="117">
        <f t="shared" si="218"/>
        <v>0.67889063240151448</v>
      </c>
      <c r="J80" s="117">
        <f t="shared" si="219"/>
        <v>42.135347099999997</v>
      </c>
      <c r="K80" s="117">
        <f t="shared" si="220"/>
        <v>0.67889063240151448</v>
      </c>
      <c r="L80" s="115">
        <v>18</v>
      </c>
      <c r="M80" s="117">
        <f t="shared" si="221"/>
        <v>12.22003138322726</v>
      </c>
      <c r="N80" s="115">
        <v>18</v>
      </c>
      <c r="O80" s="117">
        <f t="shared" si="222"/>
        <v>12.22003138322726</v>
      </c>
      <c r="P80" s="117">
        <f t="shared" si="223"/>
        <v>66.575409866454521</v>
      </c>
      <c r="Q80" s="117">
        <f t="shared" si="224"/>
        <v>61.139872018131797</v>
      </c>
      <c r="R80" s="117">
        <f t="shared" si="225"/>
        <v>5.4355378483227268</v>
      </c>
      <c r="S80" s="117">
        <f t="shared" si="226"/>
        <v>0</v>
      </c>
      <c r="T80" s="117">
        <f t="shared" si="227"/>
        <v>37.921812389999999</v>
      </c>
      <c r="U80" s="117">
        <f t="shared" si="228"/>
        <v>11.609029814065897</v>
      </c>
      <c r="V80" s="117">
        <f t="shared" si="229"/>
        <v>11.609029814065897</v>
      </c>
      <c r="W80" s="117">
        <f t="shared" si="230"/>
        <v>4.2135347100000002</v>
      </c>
      <c r="X80" s="117">
        <f t="shared" si="231"/>
        <v>0.61100156916136306</v>
      </c>
      <c r="Y80" s="117">
        <f t="shared" si="232"/>
        <v>0.61100156916136306</v>
      </c>
      <c r="Z80" s="117">
        <f t="shared" si="233"/>
        <v>0</v>
      </c>
      <c r="AA80" s="117">
        <f t="shared" si="234"/>
        <v>0</v>
      </c>
      <c r="AB80" s="117">
        <f t="shared" si="235"/>
        <v>0</v>
      </c>
      <c r="AD80" s="116">
        <f t="shared" si="236"/>
        <v>1300.6427005703438</v>
      </c>
      <c r="AE80" s="116">
        <f t="shared" si="237"/>
        <v>144.51585561892711</v>
      </c>
      <c r="AF80" s="116">
        <f t="shared" si="238"/>
        <v>1624.6038941112927</v>
      </c>
      <c r="AG80" s="95"/>
      <c r="AH80" s="95"/>
      <c r="AI80" s="95"/>
    </row>
    <row r="81" spans="1:35" x14ac:dyDescent="0.25">
      <c r="A81" s="96" t="s">
        <v>361</v>
      </c>
      <c r="B81" s="96"/>
      <c r="C81" s="147">
        <v>0.93</v>
      </c>
      <c r="D81" s="118"/>
      <c r="E81" s="115">
        <f t="shared" si="196"/>
        <v>0.93</v>
      </c>
      <c r="F81" s="117">
        <f t="shared" si="215"/>
        <v>2.0847810979847119</v>
      </c>
      <c r="G81" s="117">
        <f t="shared" si="216"/>
        <v>1.2084850590687981</v>
      </c>
      <c r="H81" s="117">
        <f t="shared" si="217"/>
        <v>0.5390931000000001</v>
      </c>
      <c r="I81" s="117">
        <f t="shared" si="218"/>
        <v>0.57967000000000013</v>
      </c>
      <c r="J81" s="117">
        <f t="shared" si="219"/>
        <v>0.5390931000000001</v>
      </c>
      <c r="K81" s="117">
        <f t="shared" si="220"/>
        <v>0.57967000000000013</v>
      </c>
      <c r="L81" s="115">
        <v>19</v>
      </c>
      <c r="M81" s="117">
        <f t="shared" si="221"/>
        <v>11.013730000000002</v>
      </c>
      <c r="N81" s="115">
        <v>19</v>
      </c>
      <c r="O81" s="117">
        <f t="shared" si="222"/>
        <v>11.013730000000002</v>
      </c>
      <c r="P81" s="117">
        <f t="shared" si="223"/>
        <v>22.566553100000007</v>
      </c>
      <c r="Q81" s="117">
        <f t="shared" si="224"/>
        <v>21.411270790000003</v>
      </c>
      <c r="R81" s="117">
        <f t="shared" si="225"/>
        <v>1.1552823100000005</v>
      </c>
      <c r="S81" s="117">
        <f t="shared" si="226"/>
        <v>0</v>
      </c>
      <c r="T81" s="117">
        <f t="shared" si="227"/>
        <v>0.48518379000000011</v>
      </c>
      <c r="U81" s="117">
        <f t="shared" si="228"/>
        <v>10.463043500000001</v>
      </c>
      <c r="V81" s="117">
        <f t="shared" si="229"/>
        <v>10.463043500000001</v>
      </c>
      <c r="W81" s="117">
        <f t="shared" si="230"/>
        <v>5.3909310000000016E-2</v>
      </c>
      <c r="X81" s="117">
        <f t="shared" si="231"/>
        <v>0.55068650000000019</v>
      </c>
      <c r="Y81" s="117">
        <f t="shared" si="232"/>
        <v>0.55068650000000019</v>
      </c>
      <c r="Z81" s="117">
        <f t="shared" si="233"/>
        <v>0</v>
      </c>
      <c r="AA81" s="117">
        <f t="shared" si="234"/>
        <v>0</v>
      </c>
      <c r="AB81" s="117">
        <f t="shared" si="235"/>
        <v>0</v>
      </c>
      <c r="AC81" s="115"/>
      <c r="AD81" s="116">
        <f t="shared" si="236"/>
        <v>16.640838481257902</v>
      </c>
      <c r="AE81" s="116">
        <f t="shared" si="237"/>
        <v>1.8489820534731003</v>
      </c>
      <c r="AF81" s="116">
        <f t="shared" si="238"/>
        <v>20.78570155052855</v>
      </c>
    </row>
    <row r="82" spans="1:35" x14ac:dyDescent="0.25">
      <c r="A82" s="96" t="s">
        <v>362</v>
      </c>
      <c r="B82" s="96"/>
      <c r="C82" s="147">
        <v>2.5</v>
      </c>
      <c r="D82" s="118"/>
      <c r="E82" s="115">
        <f t="shared" si="196"/>
        <v>2.5</v>
      </c>
      <c r="F82" s="117">
        <f t="shared" si="215"/>
        <v>5.6042502633997628</v>
      </c>
      <c r="G82" s="117">
        <f t="shared" si="216"/>
        <v>3.6031318792171989</v>
      </c>
      <c r="H82" s="117">
        <f t="shared" si="217"/>
        <v>1.6073211000000003</v>
      </c>
      <c r="I82" s="117">
        <f t="shared" si="218"/>
        <v>0.64292844000000016</v>
      </c>
      <c r="J82" s="117">
        <f t="shared" si="219"/>
        <v>1.6073211000000003</v>
      </c>
      <c r="K82" s="117">
        <f t="shared" si="220"/>
        <v>0.64292844000000016</v>
      </c>
      <c r="L82" s="115">
        <v>20</v>
      </c>
      <c r="M82" s="117">
        <f t="shared" si="221"/>
        <v>12.858568800000004</v>
      </c>
      <c r="N82" s="115">
        <v>20</v>
      </c>
      <c r="O82" s="117">
        <f t="shared" si="222"/>
        <v>12.858568800000004</v>
      </c>
      <c r="P82" s="117">
        <f t="shared" si="223"/>
        <v>27.324458700000008</v>
      </c>
      <c r="Q82" s="117">
        <f t="shared" si="224"/>
        <v>25.877869710000006</v>
      </c>
      <c r="R82" s="117">
        <f t="shared" si="225"/>
        <v>1.4465889900000004</v>
      </c>
      <c r="S82" s="117">
        <f t="shared" si="226"/>
        <v>0</v>
      </c>
      <c r="T82" s="117">
        <f t="shared" si="227"/>
        <v>1.4465889900000002</v>
      </c>
      <c r="U82" s="117">
        <f t="shared" si="228"/>
        <v>12.215640360000004</v>
      </c>
      <c r="V82" s="117">
        <f t="shared" si="229"/>
        <v>12.215640360000004</v>
      </c>
      <c r="W82" s="117">
        <f t="shared" si="230"/>
        <v>0.16073211000000004</v>
      </c>
      <c r="X82" s="117">
        <f t="shared" si="231"/>
        <v>0.64292844000000027</v>
      </c>
      <c r="Y82" s="117">
        <f t="shared" si="232"/>
        <v>0.64292844000000027</v>
      </c>
      <c r="Z82" s="117">
        <f t="shared" si="233"/>
        <v>0</v>
      </c>
      <c r="AA82" s="117">
        <f t="shared" si="234"/>
        <v>0</v>
      </c>
      <c r="AB82" s="117">
        <f t="shared" si="235"/>
        <v>0</v>
      </c>
      <c r="AC82" s="115"/>
      <c r="AD82" s="116">
        <f t="shared" si="236"/>
        <v>49.6151236449099</v>
      </c>
      <c r="AE82" s="116">
        <f t="shared" si="237"/>
        <v>5.5127915161011005</v>
      </c>
      <c r="AF82" s="116">
        <f t="shared" si="238"/>
        <v>61.973148386553738</v>
      </c>
      <c r="AG82" s="115"/>
      <c r="AH82" s="115"/>
      <c r="AI82" s="115"/>
    </row>
    <row r="83" spans="1:35" x14ac:dyDescent="0.25">
      <c r="A83" s="96" t="s">
        <v>363</v>
      </c>
      <c r="B83" s="96" t="s">
        <v>406</v>
      </c>
      <c r="C83" s="142">
        <v>3.55</v>
      </c>
      <c r="D83" s="118"/>
      <c r="E83" s="115">
        <f t="shared" si="196"/>
        <v>3.55</v>
      </c>
      <c r="F83" s="117">
        <f t="shared" si="215"/>
        <v>7.9580353740276628</v>
      </c>
      <c r="G83" s="117">
        <f t="shared" si="216"/>
        <v>5.2046472684884222</v>
      </c>
      <c r="H83" s="117">
        <f t="shared" si="217"/>
        <v>2.3217411000000001</v>
      </c>
      <c r="I83" s="117">
        <f t="shared" si="218"/>
        <v>0.65401157746478877</v>
      </c>
      <c r="J83" s="117">
        <f t="shared" si="219"/>
        <v>2.3217411000000001</v>
      </c>
      <c r="K83" s="117">
        <f t="shared" si="220"/>
        <v>0.65401157746478877</v>
      </c>
      <c r="L83" s="115">
        <v>21</v>
      </c>
      <c r="M83" s="117">
        <f t="shared" si="221"/>
        <v>13.734243126760564</v>
      </c>
      <c r="N83" s="115">
        <v>21</v>
      </c>
      <c r="O83" s="117">
        <f t="shared" si="222"/>
        <v>13.734243126760564</v>
      </c>
      <c r="P83" s="117">
        <f t="shared" si="223"/>
        <v>29.790227353521129</v>
      </c>
      <c r="Q83" s="117">
        <f t="shared" si="224"/>
        <v>28.184628930845072</v>
      </c>
      <c r="R83" s="117">
        <f t="shared" si="225"/>
        <v>1.6055984226760565</v>
      </c>
      <c r="S83" s="117">
        <f t="shared" si="226"/>
        <v>0</v>
      </c>
      <c r="T83" s="117">
        <f t="shared" si="227"/>
        <v>2.0895669900000002</v>
      </c>
      <c r="U83" s="117">
        <f t="shared" si="228"/>
        <v>13.047530970422535</v>
      </c>
      <c r="V83" s="117">
        <f t="shared" si="229"/>
        <v>13.047530970422535</v>
      </c>
      <c r="W83" s="117">
        <f t="shared" si="230"/>
        <v>0.23217411000000002</v>
      </c>
      <c r="X83" s="117">
        <f t="shared" si="231"/>
        <v>0.68671215633802829</v>
      </c>
      <c r="Y83" s="117">
        <f t="shared" si="232"/>
        <v>0.68671215633802829</v>
      </c>
      <c r="Z83" s="117">
        <f t="shared" si="233"/>
        <v>0</v>
      </c>
      <c r="AA83" s="117">
        <f t="shared" si="234"/>
        <v>0</v>
      </c>
      <c r="AB83" s="117">
        <f t="shared" si="235"/>
        <v>0</v>
      </c>
      <c r="AC83" s="115"/>
      <c r="AD83" s="116">
        <f t="shared" si="236"/>
        <v>71.667989518689907</v>
      </c>
      <c r="AE83" s="116">
        <f t="shared" si="237"/>
        <v>7.9631099465211008</v>
      </c>
      <c r="AF83" s="116">
        <f t="shared" si="238"/>
        <v>89.518893085806255</v>
      </c>
      <c r="AG83" s="115"/>
      <c r="AH83" s="115"/>
      <c r="AI83" s="115"/>
    </row>
    <row r="84" spans="1:35" x14ac:dyDescent="0.25">
      <c r="A84" s="96" t="s">
        <v>364</v>
      </c>
      <c r="B84" s="96"/>
      <c r="C84" s="142">
        <v>7.11</v>
      </c>
      <c r="D84" s="118"/>
      <c r="E84" s="115">
        <f t="shared" si="196"/>
        <v>7.11</v>
      </c>
      <c r="F84" s="117">
        <f t="shared" si="215"/>
        <v>15.938487749108925</v>
      </c>
      <c r="G84" s="117">
        <f t="shared" si="216"/>
        <v>10.634547064493711</v>
      </c>
      <c r="H84" s="117">
        <f t="shared" si="217"/>
        <v>4.7439650999999996</v>
      </c>
      <c r="I84" s="117">
        <f t="shared" si="218"/>
        <v>0.66722434599156111</v>
      </c>
      <c r="J84" s="117">
        <f t="shared" si="219"/>
        <v>4.7439650999999996</v>
      </c>
      <c r="K84" s="117">
        <f t="shared" si="220"/>
        <v>0.66722434599156111</v>
      </c>
      <c r="L84" s="115">
        <v>22</v>
      </c>
      <c r="M84" s="117">
        <f t="shared" si="221"/>
        <v>14.678935611814344</v>
      </c>
      <c r="N84" s="115">
        <v>22</v>
      </c>
      <c r="O84" s="117">
        <f t="shared" si="222"/>
        <v>14.678935611814344</v>
      </c>
      <c r="P84" s="117">
        <f t="shared" si="223"/>
        <v>34.101836323628689</v>
      </c>
      <c r="Q84" s="117">
        <f t="shared" si="224"/>
        <v>32.15954625244725</v>
      </c>
      <c r="R84" s="117">
        <f t="shared" si="225"/>
        <v>1.9422900711814344</v>
      </c>
      <c r="S84" s="117">
        <f t="shared" si="226"/>
        <v>0</v>
      </c>
      <c r="T84" s="117">
        <f t="shared" si="227"/>
        <v>4.2695685899999996</v>
      </c>
      <c r="U84" s="117">
        <f t="shared" si="228"/>
        <v>13.944988831223625</v>
      </c>
      <c r="V84" s="117">
        <f t="shared" si="229"/>
        <v>13.944988831223625</v>
      </c>
      <c r="W84" s="117">
        <f t="shared" si="230"/>
        <v>0.47439650999999999</v>
      </c>
      <c r="X84" s="117">
        <f t="shared" si="231"/>
        <v>0.73394678059071727</v>
      </c>
      <c r="Y84" s="117">
        <f t="shared" si="232"/>
        <v>0.73394678059071727</v>
      </c>
      <c r="Z84" s="117">
        <f t="shared" si="233"/>
        <v>0</v>
      </c>
      <c r="AA84" s="117">
        <f t="shared" si="234"/>
        <v>0</v>
      </c>
      <c r="AB84" s="117">
        <f t="shared" si="235"/>
        <v>0</v>
      </c>
      <c r="AC84" s="115"/>
      <c r="AD84" s="116">
        <f t="shared" si="236"/>
        <v>146.43770619550588</v>
      </c>
      <c r="AE84" s="116">
        <f t="shared" si="237"/>
        <v>16.270856243945097</v>
      </c>
      <c r="AF84" s="116">
        <f t="shared" si="238"/>
        <v>182.9120846375576</v>
      </c>
      <c r="AG84" s="115"/>
      <c r="AH84" s="115"/>
      <c r="AI84" s="115"/>
    </row>
    <row r="85" spans="1:35" x14ac:dyDescent="0.25">
      <c r="A85" s="96" t="s">
        <v>365</v>
      </c>
      <c r="B85" s="96"/>
      <c r="C85" s="142">
        <v>11.58</v>
      </c>
      <c r="D85" s="118"/>
      <c r="E85" s="115">
        <f t="shared" si="196"/>
        <v>11.58</v>
      </c>
      <c r="F85" s="117">
        <f t="shared" si="215"/>
        <v>25.958887220067702</v>
      </c>
      <c r="G85" s="117">
        <f t="shared" si="216"/>
        <v>17.452426864534065</v>
      </c>
      <c r="H85" s="117">
        <f t="shared" si="217"/>
        <v>7.7853531000000009</v>
      </c>
      <c r="I85" s="117">
        <f t="shared" si="218"/>
        <v>0.67231028497409329</v>
      </c>
      <c r="J85" s="117">
        <f t="shared" si="219"/>
        <v>7.7853531000000009</v>
      </c>
      <c r="K85" s="117">
        <f t="shared" si="220"/>
        <v>0.67231028497409329</v>
      </c>
      <c r="L85" s="115">
        <v>23</v>
      </c>
      <c r="M85" s="117">
        <f t="shared" si="221"/>
        <v>15.463136554404146</v>
      </c>
      <c r="N85" s="115">
        <v>23</v>
      </c>
      <c r="O85" s="117">
        <f t="shared" si="222"/>
        <v>15.463136554404146</v>
      </c>
      <c r="P85" s="117">
        <f t="shared" si="223"/>
        <v>38.711626208808291</v>
      </c>
      <c r="Q85" s="117">
        <f t="shared" si="224"/>
        <v>36.386777243367881</v>
      </c>
      <c r="R85" s="117">
        <f t="shared" si="225"/>
        <v>2.3248489654404145</v>
      </c>
      <c r="S85" s="117">
        <f t="shared" si="226"/>
        <v>0</v>
      </c>
      <c r="T85" s="117">
        <f t="shared" si="227"/>
        <v>7.0068177900000013</v>
      </c>
      <c r="U85" s="117">
        <f t="shared" si="228"/>
        <v>14.689979726683939</v>
      </c>
      <c r="V85" s="117">
        <f t="shared" si="229"/>
        <v>14.689979726683939</v>
      </c>
      <c r="W85" s="117">
        <f t="shared" si="230"/>
        <v>0.77853531000000009</v>
      </c>
      <c r="X85" s="117">
        <f t="shared" si="231"/>
        <v>0.77315682772020733</v>
      </c>
      <c r="Y85" s="117">
        <f t="shared" si="232"/>
        <v>0.77315682772020733</v>
      </c>
      <c r="Z85" s="117">
        <f t="shared" si="233"/>
        <v>0</v>
      </c>
      <c r="AA85" s="117">
        <f t="shared" si="234"/>
        <v>0</v>
      </c>
      <c r="AB85" s="117">
        <f t="shared" si="235"/>
        <v>0</v>
      </c>
      <c r="AC85" s="115"/>
      <c r="AD85" s="116">
        <f t="shared" si="236"/>
        <v>240.31990662959794</v>
      </c>
      <c r="AE85" s="116">
        <f t="shared" si="237"/>
        <v>26.702211847733103</v>
      </c>
      <c r="AF85" s="116">
        <f t="shared" si="238"/>
        <v>300.1782549286612</v>
      </c>
      <c r="AG85" s="115"/>
      <c r="AH85" s="115"/>
      <c r="AI85" s="115"/>
    </row>
    <row r="86" spans="1:35" x14ac:dyDescent="0.25">
      <c r="A86" s="96" t="s">
        <v>459</v>
      </c>
      <c r="B86" s="96"/>
      <c r="C86" s="142">
        <v>0.316</v>
      </c>
      <c r="D86" s="118"/>
      <c r="E86" s="115">
        <f t="shared" si="196"/>
        <v>0.316</v>
      </c>
      <c r="F86" s="117">
        <f t="shared" si="215"/>
        <v>0.70837723329373004</v>
      </c>
      <c r="G86" s="117">
        <f t="shared" si="216"/>
        <v>0.27197986953305398</v>
      </c>
      <c r="H86" s="117">
        <f t="shared" si="217"/>
        <v>0.12132750000000005</v>
      </c>
      <c r="I86" s="117">
        <f t="shared" si="218"/>
        <v>0.3839477848101267</v>
      </c>
      <c r="J86" s="117">
        <f t="shared" si="219"/>
        <v>0.12132750000000005</v>
      </c>
      <c r="K86" s="117">
        <f t="shared" si="220"/>
        <v>0.3839477848101267</v>
      </c>
      <c r="L86" s="115">
        <v>24</v>
      </c>
      <c r="M86" s="117">
        <f t="shared" si="221"/>
        <v>9.2147468354430409</v>
      </c>
      <c r="N86" s="115">
        <v>24</v>
      </c>
      <c r="O86" s="117">
        <f t="shared" si="222"/>
        <v>9.2147468354430409</v>
      </c>
      <c r="P86" s="117">
        <f t="shared" si="223"/>
        <v>18.550821170886081</v>
      </c>
      <c r="Q86" s="117">
        <f t="shared" si="224"/>
        <v>17.617213737341778</v>
      </c>
      <c r="R86" s="117">
        <f t="shared" si="225"/>
        <v>0.9336074335443042</v>
      </c>
      <c r="S86" s="117">
        <f t="shared" si="226"/>
        <v>0</v>
      </c>
      <c r="T86" s="117">
        <f t="shared" si="227"/>
        <v>0.10919475000000005</v>
      </c>
      <c r="U86" s="117">
        <f t="shared" si="228"/>
        <v>8.754009493670889</v>
      </c>
      <c r="V86" s="117">
        <f t="shared" si="229"/>
        <v>8.754009493670889</v>
      </c>
      <c r="W86" s="117">
        <f t="shared" si="230"/>
        <v>1.2132750000000005E-2</v>
      </c>
      <c r="X86" s="117">
        <f t="shared" si="231"/>
        <v>0.46073734177215209</v>
      </c>
      <c r="Y86" s="117">
        <f t="shared" si="232"/>
        <v>0.46073734177215209</v>
      </c>
      <c r="Z86" s="117">
        <f t="shared" si="233"/>
        <v>0</v>
      </c>
      <c r="AA86" s="117">
        <f t="shared" si="234"/>
        <v>0</v>
      </c>
      <c r="AB86" s="117">
        <f t="shared" si="235"/>
        <v>0</v>
      </c>
      <c r="AC86" s="115"/>
      <c r="AD86" s="116">
        <f t="shared" si="236"/>
        <v>3.7451626274475016</v>
      </c>
      <c r="AE86" s="116">
        <f t="shared" si="237"/>
        <v>0.41612918082750017</v>
      </c>
      <c r="AF86" s="116">
        <f t="shared" si="238"/>
        <v>4.6779994121085089</v>
      </c>
      <c r="AG86" s="115"/>
      <c r="AH86" s="115"/>
      <c r="AI86" s="115"/>
    </row>
    <row r="87" spans="1:35" x14ac:dyDescent="0.25">
      <c r="A87" s="96" t="s">
        <v>460</v>
      </c>
      <c r="B87" s="96"/>
      <c r="C87" s="142">
        <v>37.338000000000001</v>
      </c>
      <c r="D87" s="118"/>
      <c r="E87" s="115">
        <f t="shared" si="196"/>
        <v>37.338000000000001</v>
      </c>
      <c r="F87" s="117">
        <f t="shared" si="215"/>
        <v>83.70059853392813</v>
      </c>
      <c r="G87" s="117">
        <f t="shared" si="216"/>
        <v>56.739887242484699</v>
      </c>
      <c r="H87" s="117">
        <f t="shared" si="217"/>
        <v>25.311096299999999</v>
      </c>
      <c r="I87" s="117">
        <f t="shared" si="218"/>
        <v>0.67789105736782895</v>
      </c>
      <c r="J87" s="117">
        <f t="shared" si="219"/>
        <v>25.311096299999999</v>
      </c>
      <c r="K87" s="117">
        <f t="shared" si="220"/>
        <v>0.67789105736782895</v>
      </c>
      <c r="L87" s="115">
        <v>25</v>
      </c>
      <c r="M87" s="117">
        <f t="shared" si="221"/>
        <v>16.947276434195725</v>
      </c>
      <c r="N87" s="115">
        <v>25</v>
      </c>
      <c r="O87" s="117">
        <f t="shared" si="222"/>
        <v>16.947276434195725</v>
      </c>
      <c r="P87" s="117">
        <f t="shared" si="223"/>
        <v>59.205649168391446</v>
      </c>
      <c r="Q87" s="117">
        <f t="shared" si="224"/>
        <v>54.979811894971874</v>
      </c>
      <c r="R87" s="117">
        <f t="shared" si="225"/>
        <v>4.2258372734195726</v>
      </c>
      <c r="S87" s="117">
        <f t="shared" si="226"/>
        <v>0</v>
      </c>
      <c r="T87" s="117">
        <f t="shared" si="227"/>
        <v>22.77998667</v>
      </c>
      <c r="U87" s="117">
        <f t="shared" si="228"/>
        <v>16.099912612485937</v>
      </c>
      <c r="V87" s="117">
        <f t="shared" si="229"/>
        <v>16.099912612485937</v>
      </c>
      <c r="W87" s="117">
        <f t="shared" si="230"/>
        <v>2.53110963</v>
      </c>
      <c r="X87" s="117">
        <f t="shared" si="231"/>
        <v>0.8473638217097863</v>
      </c>
      <c r="Y87" s="117">
        <f t="shared" si="232"/>
        <v>0.8473638217097863</v>
      </c>
      <c r="Z87" s="117">
        <f t="shared" si="233"/>
        <v>0</v>
      </c>
      <c r="AA87" s="117">
        <f t="shared" si="234"/>
        <v>0</v>
      </c>
      <c r="AB87" s="117">
        <f t="shared" si="235"/>
        <v>0</v>
      </c>
      <c r="AC87" s="115"/>
      <c r="AD87" s="116">
        <f t="shared" si="236"/>
        <v>781.30821060752669</v>
      </c>
      <c r="AE87" s="116">
        <f t="shared" si="237"/>
        <v>86.812023400836296</v>
      </c>
      <c r="AF87" s="116">
        <f t="shared" si="238"/>
        <v>975.9147234651814</v>
      </c>
      <c r="AG87" s="115"/>
      <c r="AH87" s="115"/>
      <c r="AI87" s="115"/>
    </row>
    <row r="88" spans="1:35" x14ac:dyDescent="0.25">
      <c r="A88" s="96" t="s">
        <v>366</v>
      </c>
      <c r="B88" s="96"/>
      <c r="C88" s="147">
        <v>0.91</v>
      </c>
      <c r="D88" s="118"/>
      <c r="E88" s="115">
        <f t="shared" si="196"/>
        <v>0.91</v>
      </c>
      <c r="F88" s="117">
        <f t="shared" si="215"/>
        <v>2.0399470958775137</v>
      </c>
      <c r="G88" s="117">
        <f t="shared" si="216"/>
        <v>1.1779800040350603</v>
      </c>
      <c r="H88" s="117">
        <f t="shared" si="217"/>
        <v>0.52548510000000004</v>
      </c>
      <c r="I88" s="117">
        <f t="shared" si="218"/>
        <v>0.5774561538461539</v>
      </c>
      <c r="J88" s="117">
        <f t="shared" si="219"/>
        <v>0.52548510000000004</v>
      </c>
      <c r="K88" s="117">
        <f t="shared" si="220"/>
        <v>0.5774561538461539</v>
      </c>
      <c r="L88" s="115">
        <v>26</v>
      </c>
      <c r="M88" s="117">
        <f t="shared" si="221"/>
        <v>15.013860000000001</v>
      </c>
      <c r="N88" s="115">
        <v>26</v>
      </c>
      <c r="O88" s="117">
        <f t="shared" si="222"/>
        <v>15.013860000000001</v>
      </c>
      <c r="P88" s="117">
        <f t="shared" si="223"/>
        <v>30.553205100000003</v>
      </c>
      <c r="Q88" s="117">
        <f t="shared" si="224"/>
        <v>28.999270590000002</v>
      </c>
      <c r="R88" s="117">
        <f t="shared" si="225"/>
        <v>1.5539345100000002</v>
      </c>
      <c r="S88" s="117">
        <f t="shared" si="226"/>
        <v>0</v>
      </c>
      <c r="T88" s="117">
        <f t="shared" si="227"/>
        <v>0.47293659000000005</v>
      </c>
      <c r="U88" s="117">
        <f t="shared" si="228"/>
        <v>14.263167000000001</v>
      </c>
      <c r="V88" s="117">
        <f t="shared" si="229"/>
        <v>14.263167000000001</v>
      </c>
      <c r="W88" s="117">
        <f t="shared" si="230"/>
        <v>5.2548510000000007E-2</v>
      </c>
      <c r="X88" s="117">
        <f t="shared" si="231"/>
        <v>0.75069300000000005</v>
      </c>
      <c r="Y88" s="117">
        <f t="shared" si="232"/>
        <v>0.75069300000000005</v>
      </c>
      <c r="Z88" s="117">
        <f t="shared" si="233"/>
        <v>0</v>
      </c>
      <c r="AA88" s="117">
        <f t="shared" si="234"/>
        <v>0</v>
      </c>
      <c r="AB88" s="117">
        <f t="shared" si="235"/>
        <v>0</v>
      </c>
      <c r="AC88" s="115"/>
      <c r="AD88" s="116">
        <f t="shared" si="236"/>
        <v>16.220783893185903</v>
      </c>
      <c r="AE88" s="116">
        <f t="shared" si="237"/>
        <v>1.8023093214651003</v>
      </c>
      <c r="AF88" s="116">
        <f t="shared" si="238"/>
        <v>20.261020699114219</v>
      </c>
      <c r="AG88" s="115"/>
      <c r="AH88" s="115"/>
      <c r="AI88" s="115"/>
    </row>
    <row r="89" spans="1:35" x14ac:dyDescent="0.25">
      <c r="A89" s="96" t="s">
        <v>367</v>
      </c>
      <c r="B89" s="96"/>
      <c r="C89" s="147">
        <v>9.99</v>
      </c>
      <c r="D89" s="118"/>
      <c r="E89" s="115">
        <f t="shared" si="196"/>
        <v>9.99</v>
      </c>
      <c r="F89" s="117">
        <f t="shared" si="215"/>
        <v>22.394584052545451</v>
      </c>
      <c r="G89" s="117">
        <f t="shared" si="216"/>
        <v>15.027274989351923</v>
      </c>
      <c r="H89" s="117">
        <f t="shared" si="217"/>
        <v>6.7035170999999991</v>
      </c>
      <c r="I89" s="117">
        <f t="shared" si="218"/>
        <v>0.67102273273273261</v>
      </c>
      <c r="J89" s="117">
        <f t="shared" si="219"/>
        <v>6.7035170999999991</v>
      </c>
      <c r="K89" s="117">
        <f t="shared" si="220"/>
        <v>0.67102273273273261</v>
      </c>
      <c r="L89" s="115">
        <v>27</v>
      </c>
      <c r="M89" s="117">
        <f t="shared" si="221"/>
        <v>18.117613783783781</v>
      </c>
      <c r="N89" s="115">
        <v>27</v>
      </c>
      <c r="O89" s="117">
        <f t="shared" si="222"/>
        <v>18.117613783783781</v>
      </c>
      <c r="P89" s="117">
        <f t="shared" si="223"/>
        <v>42.938744667567562</v>
      </c>
      <c r="Q89" s="117">
        <f t="shared" si="224"/>
        <v>40.456631579189185</v>
      </c>
      <c r="R89" s="117">
        <f t="shared" si="225"/>
        <v>2.482113088378378</v>
      </c>
      <c r="S89" s="117">
        <f t="shared" si="226"/>
        <v>0</v>
      </c>
      <c r="T89" s="117">
        <f t="shared" si="227"/>
        <v>6.0331653899999997</v>
      </c>
      <c r="U89" s="117">
        <f t="shared" si="228"/>
        <v>17.211733094594592</v>
      </c>
      <c r="V89" s="117">
        <f t="shared" si="229"/>
        <v>17.211733094594592</v>
      </c>
      <c r="W89" s="117">
        <f t="shared" si="230"/>
        <v>0.67035170999999993</v>
      </c>
      <c r="X89" s="117">
        <f t="shared" si="231"/>
        <v>0.90588068918918907</v>
      </c>
      <c r="Y89" s="117">
        <f t="shared" si="232"/>
        <v>0.90588068918918907</v>
      </c>
      <c r="Z89" s="117">
        <f t="shared" si="233"/>
        <v>0</v>
      </c>
      <c r="AA89" s="117">
        <f t="shared" si="234"/>
        <v>0</v>
      </c>
      <c r="AB89" s="117">
        <f t="shared" si="235"/>
        <v>0</v>
      </c>
      <c r="AC89" s="115"/>
      <c r="AD89" s="116">
        <f t="shared" si="236"/>
        <v>206.92556687787388</v>
      </c>
      <c r="AE89" s="116">
        <f t="shared" si="237"/>
        <v>22.991729653097096</v>
      </c>
      <c r="AF89" s="116">
        <f t="shared" si="238"/>
        <v>258.46612724122161</v>
      </c>
      <c r="AG89" s="115"/>
      <c r="AH89" s="115"/>
      <c r="AI89" s="115"/>
    </row>
    <row r="90" spans="1:35" x14ac:dyDescent="0.25">
      <c r="A90" s="96" t="s">
        <v>371</v>
      </c>
      <c r="B90" s="96" t="s">
        <v>407</v>
      </c>
      <c r="C90" s="142">
        <v>3.67</v>
      </c>
      <c r="D90" s="116"/>
      <c r="E90" s="115">
        <f t="shared" ref="E90" si="239">C90</f>
        <v>3.67</v>
      </c>
      <c r="F90" s="117">
        <f t="shared" si="215"/>
        <v>8.2270393866708513</v>
      </c>
      <c r="G90" s="117">
        <f t="shared" si="216"/>
        <v>5.3876775986908472</v>
      </c>
      <c r="H90" s="117">
        <f t="shared" si="217"/>
        <v>2.4033891000000001</v>
      </c>
      <c r="I90" s="117">
        <f t="shared" si="218"/>
        <v>0.65487441416893732</v>
      </c>
      <c r="J90" s="117">
        <f t="shared" si="219"/>
        <v>2.4033891000000001</v>
      </c>
      <c r="K90" s="117">
        <f t="shared" si="220"/>
        <v>0.65487441416893732</v>
      </c>
      <c r="L90" s="115">
        <v>28</v>
      </c>
      <c r="M90" s="117">
        <f t="shared" si="221"/>
        <v>18.336483596730247</v>
      </c>
      <c r="N90" s="115">
        <v>28</v>
      </c>
      <c r="O90" s="117">
        <f t="shared" si="222"/>
        <v>18.336483596730247</v>
      </c>
      <c r="P90" s="117">
        <f t="shared" si="223"/>
        <v>39.076356293460492</v>
      </c>
      <c r="Q90" s="117">
        <f t="shared" si="224"/>
        <v>37.002369023787466</v>
      </c>
      <c r="R90" s="117">
        <f t="shared" si="225"/>
        <v>2.073987269673025</v>
      </c>
      <c r="S90" s="117">
        <f t="shared" si="226"/>
        <v>0</v>
      </c>
      <c r="T90" s="117">
        <f t="shared" si="227"/>
        <v>2.1630501900000003</v>
      </c>
      <c r="U90" s="117">
        <f t="shared" si="228"/>
        <v>17.419659416893733</v>
      </c>
      <c r="V90" s="117">
        <f t="shared" si="229"/>
        <v>17.419659416893733</v>
      </c>
      <c r="W90" s="117">
        <f t="shared" si="230"/>
        <v>0.24033891000000002</v>
      </c>
      <c r="X90" s="117">
        <f t="shared" si="231"/>
        <v>0.91682417983651243</v>
      </c>
      <c r="Y90" s="117">
        <f t="shared" si="232"/>
        <v>0.91682417983651243</v>
      </c>
      <c r="Z90" s="117">
        <f t="shared" si="233"/>
        <v>0</v>
      </c>
      <c r="AA90" s="117">
        <f t="shared" si="234"/>
        <v>0</v>
      </c>
      <c r="AB90" s="117">
        <f t="shared" si="235"/>
        <v>0</v>
      </c>
      <c r="AC90" s="115"/>
      <c r="AD90" s="116">
        <f t="shared" si="236"/>
        <v>74.188317047121913</v>
      </c>
      <c r="AE90" s="116">
        <f t="shared" si="237"/>
        <v>8.2431463385690993</v>
      </c>
      <c r="AF90" s="116">
        <f t="shared" si="238"/>
        <v>92.666978194292255</v>
      </c>
      <c r="AG90" s="115"/>
      <c r="AH90" s="115"/>
      <c r="AI90" s="115"/>
    </row>
    <row r="91" spans="1:35" x14ac:dyDescent="0.25">
      <c r="A91" s="96" t="s">
        <v>372</v>
      </c>
      <c r="B91" s="96"/>
      <c r="C91" s="142">
        <v>6.34</v>
      </c>
      <c r="D91" s="118"/>
      <c r="E91" s="115">
        <f t="shared" si="196"/>
        <v>6.34</v>
      </c>
      <c r="F91" s="117">
        <f t="shared" si="215"/>
        <v>14.212378667981797</v>
      </c>
      <c r="G91" s="117">
        <f t="shared" si="216"/>
        <v>9.4601024456948135</v>
      </c>
      <c r="H91" s="117">
        <f t="shared" si="217"/>
        <v>4.2200570999999991</v>
      </c>
      <c r="I91" s="117">
        <f t="shared" si="218"/>
        <v>0.66562414826498406</v>
      </c>
      <c r="J91" s="117">
        <f t="shared" si="219"/>
        <v>4.2200570999999991</v>
      </c>
      <c r="K91" s="117">
        <f t="shared" si="220"/>
        <v>0.66562414826498406</v>
      </c>
      <c r="L91" s="115">
        <v>29</v>
      </c>
      <c r="M91" s="117">
        <f t="shared" si="221"/>
        <v>19.303100299684537</v>
      </c>
      <c r="N91" s="115">
        <v>29</v>
      </c>
      <c r="O91" s="117">
        <f t="shared" si="222"/>
        <v>19.303100299684537</v>
      </c>
      <c r="P91" s="117">
        <f t="shared" si="223"/>
        <v>42.826257699369073</v>
      </c>
      <c r="Q91" s="117">
        <f t="shared" si="224"/>
        <v>40.473941959400619</v>
      </c>
      <c r="R91" s="117">
        <f t="shared" si="225"/>
        <v>2.3523157399684536</v>
      </c>
      <c r="S91" s="117">
        <f t="shared" si="226"/>
        <v>0</v>
      </c>
      <c r="T91" s="117">
        <f t="shared" si="227"/>
        <v>3.7980513899999995</v>
      </c>
      <c r="U91" s="117">
        <f t="shared" si="228"/>
        <v>18.337945284700311</v>
      </c>
      <c r="V91" s="117">
        <f t="shared" si="229"/>
        <v>18.337945284700311</v>
      </c>
      <c r="W91" s="117">
        <f t="shared" si="230"/>
        <v>0.42200570999999992</v>
      </c>
      <c r="X91" s="117">
        <f t="shared" si="231"/>
        <v>0.96515501498422696</v>
      </c>
      <c r="Y91" s="117">
        <f t="shared" si="232"/>
        <v>0.96515501498422696</v>
      </c>
      <c r="Z91" s="117">
        <f t="shared" si="233"/>
        <v>0</v>
      </c>
      <c r="AA91" s="117">
        <f t="shared" si="234"/>
        <v>0</v>
      </c>
      <c r="AB91" s="117">
        <f t="shared" si="235"/>
        <v>0</v>
      </c>
      <c r="AC91" s="115"/>
      <c r="AD91" s="116">
        <f t="shared" si="236"/>
        <v>130.26560455473387</v>
      </c>
      <c r="AE91" s="116">
        <f t="shared" si="237"/>
        <v>14.473956061637098</v>
      </c>
      <c r="AF91" s="116">
        <f t="shared" si="238"/>
        <v>162.71187185810575</v>
      </c>
      <c r="AG91" s="115"/>
      <c r="AH91" s="115"/>
      <c r="AI91" s="115"/>
    </row>
    <row r="92" spans="1:35" x14ac:dyDescent="0.25">
      <c r="A92" s="96" t="s">
        <v>373</v>
      </c>
      <c r="B92" s="96"/>
      <c r="C92" s="142">
        <v>11.83</v>
      </c>
      <c r="D92" s="116"/>
      <c r="E92" s="115">
        <f t="shared" si="196"/>
        <v>11.83</v>
      </c>
      <c r="F92" s="117">
        <f t="shared" si="215"/>
        <v>26.519312246407676</v>
      </c>
      <c r="G92" s="117">
        <f t="shared" si="216"/>
        <v>17.833740052455781</v>
      </c>
      <c r="H92" s="117">
        <f t="shared" si="217"/>
        <v>7.9554530999999988</v>
      </c>
      <c r="I92" s="117">
        <f t="shared" si="218"/>
        <v>0.67248124260355024</v>
      </c>
      <c r="J92" s="117">
        <f t="shared" si="219"/>
        <v>7.9554530999999988</v>
      </c>
      <c r="K92" s="117">
        <f t="shared" si="220"/>
        <v>0.67248124260355024</v>
      </c>
      <c r="L92" s="115">
        <v>30</v>
      </c>
      <c r="M92" s="117">
        <f t="shared" si="221"/>
        <v>20.174437278106506</v>
      </c>
      <c r="N92" s="115">
        <v>30</v>
      </c>
      <c r="O92" s="117">
        <f t="shared" si="222"/>
        <v>20.174437278106506</v>
      </c>
      <c r="P92" s="117">
        <f t="shared" si="223"/>
        <v>48.304327656213012</v>
      </c>
      <c r="Q92" s="117">
        <f t="shared" si="224"/>
        <v>45.491338618402359</v>
      </c>
      <c r="R92" s="117">
        <f t="shared" si="225"/>
        <v>2.8129890378106506</v>
      </c>
      <c r="S92" s="117">
        <f t="shared" si="226"/>
        <v>0</v>
      </c>
      <c r="T92" s="117">
        <f t="shared" si="227"/>
        <v>7.1599077899999992</v>
      </c>
      <c r="U92" s="117">
        <f t="shared" si="228"/>
        <v>19.165715414201181</v>
      </c>
      <c r="V92" s="117">
        <f t="shared" si="229"/>
        <v>19.165715414201181</v>
      </c>
      <c r="W92" s="117">
        <f t="shared" si="230"/>
        <v>0.79554530999999995</v>
      </c>
      <c r="X92" s="117">
        <f t="shared" si="231"/>
        <v>1.0087218639053253</v>
      </c>
      <c r="Y92" s="117">
        <f t="shared" si="232"/>
        <v>1.0087218639053253</v>
      </c>
      <c r="Z92" s="117">
        <f t="shared" si="233"/>
        <v>0</v>
      </c>
      <c r="AA92" s="117">
        <f t="shared" si="234"/>
        <v>0</v>
      </c>
      <c r="AB92" s="117">
        <f t="shared" si="235"/>
        <v>0</v>
      </c>
      <c r="AC92" s="115"/>
      <c r="AD92" s="116">
        <f t="shared" si="236"/>
        <v>245.57058898049786</v>
      </c>
      <c r="AE92" s="116">
        <f t="shared" si="237"/>
        <v>27.285620997833096</v>
      </c>
      <c r="AF92" s="116">
        <f t="shared" si="238"/>
        <v>306.7367655713403</v>
      </c>
      <c r="AG92" s="115"/>
      <c r="AH92" s="115"/>
      <c r="AI92" s="115"/>
    </row>
    <row r="93" spans="1:35" x14ac:dyDescent="0.25">
      <c r="A93" s="96" t="s">
        <v>461</v>
      </c>
      <c r="B93" s="96"/>
      <c r="C93" s="142">
        <v>0.13200000000000001</v>
      </c>
      <c r="D93" s="116"/>
      <c r="E93" s="115">
        <f t="shared" si="196"/>
        <v>0.13200000000000001</v>
      </c>
      <c r="F93" s="117">
        <f t="shared" si="215"/>
        <v>0.29590441390750749</v>
      </c>
      <c r="G93" s="117">
        <f t="shared" si="216"/>
        <v>-8.6666367773318986E-3</v>
      </c>
      <c r="H93" s="117">
        <f t="shared" si="217"/>
        <v>-3.8660999999999865E-3</v>
      </c>
      <c r="I93" s="117">
        <f t="shared" si="218"/>
        <v>-2.928863636363626E-2</v>
      </c>
      <c r="J93" s="117">
        <f t="shared" si="219"/>
        <v>0</v>
      </c>
      <c r="K93" s="117">
        <f t="shared" si="220"/>
        <v>0</v>
      </c>
      <c r="L93" s="115">
        <v>31</v>
      </c>
      <c r="M93" s="117">
        <f t="shared" si="221"/>
        <v>0</v>
      </c>
      <c r="N93" s="115">
        <v>31</v>
      </c>
      <c r="O93" s="117">
        <f t="shared" si="222"/>
        <v>0</v>
      </c>
      <c r="P93" s="117">
        <f t="shared" si="223"/>
        <v>0</v>
      </c>
      <c r="Q93" s="117">
        <f t="shared" si="224"/>
        <v>0</v>
      </c>
      <c r="R93" s="117">
        <f t="shared" si="225"/>
        <v>0</v>
      </c>
      <c r="S93" s="117">
        <f t="shared" si="226"/>
        <v>0</v>
      </c>
      <c r="T93" s="117">
        <f t="shared" si="227"/>
        <v>0</v>
      </c>
      <c r="U93" s="117">
        <f t="shared" si="228"/>
        <v>0</v>
      </c>
      <c r="V93" s="117">
        <f t="shared" si="229"/>
        <v>0</v>
      </c>
      <c r="W93" s="117">
        <f t="shared" si="230"/>
        <v>0</v>
      </c>
      <c r="X93" s="117">
        <f t="shared" si="231"/>
        <v>0</v>
      </c>
      <c r="Y93" s="117">
        <f t="shared" si="232"/>
        <v>0</v>
      </c>
      <c r="Z93" s="117">
        <f t="shared" si="233"/>
        <v>0</v>
      </c>
      <c r="AA93" s="117">
        <f t="shared" si="234"/>
        <v>0</v>
      </c>
      <c r="AB93" s="117">
        <f t="shared" si="235"/>
        <v>0</v>
      </c>
      <c r="AC93" s="115"/>
      <c r="AD93" s="116">
        <f t="shared" si="236"/>
        <v>0</v>
      </c>
      <c r="AE93" s="116">
        <f t="shared" si="237"/>
        <v>0</v>
      </c>
      <c r="AF93" s="116">
        <f t="shared" si="238"/>
        <v>0</v>
      </c>
    </row>
    <row r="94" spans="1:35" x14ac:dyDescent="0.25">
      <c r="A94" s="96" t="s">
        <v>462</v>
      </c>
      <c r="B94" s="96"/>
      <c r="C94" s="142">
        <v>185.2</v>
      </c>
      <c r="D94" s="116"/>
      <c r="E94" s="115">
        <f t="shared" si="196"/>
        <v>185.2</v>
      </c>
      <c r="F94" s="117">
        <f t="shared" si="215"/>
        <v>415.16285951265439</v>
      </c>
      <c r="G94" s="117">
        <f t="shared" si="216"/>
        <v>282.26680961241004</v>
      </c>
      <c r="H94" s="117">
        <f t="shared" si="217"/>
        <v>125.91640109999999</v>
      </c>
      <c r="I94" s="117">
        <f t="shared" si="218"/>
        <v>0.67989417440604749</v>
      </c>
      <c r="J94" s="117">
        <f t="shared" si="219"/>
        <v>125.91640109999999</v>
      </c>
      <c r="K94" s="117">
        <f t="shared" si="220"/>
        <v>0.67989417440604749</v>
      </c>
      <c r="L94" s="115">
        <v>32</v>
      </c>
      <c r="M94" s="117">
        <f t="shared" si="221"/>
        <v>21.75661358099352</v>
      </c>
      <c r="N94" s="115">
        <v>32</v>
      </c>
      <c r="O94" s="117">
        <f t="shared" si="222"/>
        <v>21.75661358099352</v>
      </c>
      <c r="P94" s="117">
        <f t="shared" si="223"/>
        <v>169.42962826198703</v>
      </c>
      <c r="Q94" s="117">
        <f t="shared" si="224"/>
        <v>154.66232679388767</v>
      </c>
      <c r="R94" s="117">
        <f t="shared" si="225"/>
        <v>14.767301468099351</v>
      </c>
      <c r="S94" s="117">
        <f t="shared" si="226"/>
        <v>0</v>
      </c>
      <c r="T94" s="117">
        <f t="shared" si="227"/>
        <v>113.32476098999999</v>
      </c>
      <c r="U94" s="117">
        <f t="shared" si="228"/>
        <v>20.668782901943842</v>
      </c>
      <c r="V94" s="117">
        <f t="shared" si="229"/>
        <v>20.668782901943842</v>
      </c>
      <c r="W94" s="117">
        <f t="shared" si="230"/>
        <v>12.59164011</v>
      </c>
      <c r="X94" s="117">
        <f t="shared" si="231"/>
        <v>1.0878306790496761</v>
      </c>
      <c r="Y94" s="117">
        <f t="shared" si="232"/>
        <v>1.0878306790496761</v>
      </c>
      <c r="Z94" s="117">
        <f t="shared" si="233"/>
        <v>0</v>
      </c>
      <c r="AA94" s="117">
        <f t="shared" si="234"/>
        <v>0</v>
      </c>
      <c r="AB94" s="117">
        <f t="shared" si="235"/>
        <v>0</v>
      </c>
      <c r="AC94" s="115"/>
      <c r="AD94" s="116">
        <f t="shared" si="236"/>
        <v>3886.8137856826293</v>
      </c>
      <c r="AE94" s="116">
        <f t="shared" si="237"/>
        <v>431.86819840918105</v>
      </c>
      <c r="AF94" s="116">
        <f t="shared" si="238"/>
        <v>4854.9327260564905</v>
      </c>
    </row>
    <row r="95" spans="1:35" x14ac:dyDescent="0.25">
      <c r="A95" s="96" t="s">
        <v>374</v>
      </c>
      <c r="B95" s="96"/>
      <c r="C95" s="147">
        <v>1.5</v>
      </c>
      <c r="D95" s="118"/>
      <c r="E95" s="115">
        <f t="shared" si="196"/>
        <v>1.5</v>
      </c>
      <c r="F95" s="117">
        <f t="shared" si="215"/>
        <v>3.3625501580398574</v>
      </c>
      <c r="G95" s="117">
        <f t="shared" si="216"/>
        <v>2.077879127530319</v>
      </c>
      <c r="H95" s="117">
        <f t="shared" si="217"/>
        <v>0.92692109999999994</v>
      </c>
      <c r="I95" s="117">
        <f t="shared" si="218"/>
        <v>0.61794739999999992</v>
      </c>
      <c r="J95" s="117">
        <f t="shared" si="219"/>
        <v>0.92692109999999994</v>
      </c>
      <c r="K95" s="117">
        <f t="shared" si="220"/>
        <v>0.61794739999999992</v>
      </c>
      <c r="L95" s="115">
        <v>33</v>
      </c>
      <c r="M95" s="117">
        <f t="shared" si="221"/>
        <v>20.392264199999996</v>
      </c>
      <c r="N95" s="115">
        <v>33</v>
      </c>
      <c r="O95" s="117">
        <f t="shared" si="222"/>
        <v>20.392264199999996</v>
      </c>
      <c r="P95" s="117">
        <f t="shared" si="223"/>
        <v>41.711449499999993</v>
      </c>
      <c r="Q95" s="117">
        <f t="shared" si="224"/>
        <v>39.579530969999993</v>
      </c>
      <c r="R95" s="117">
        <f t="shared" si="225"/>
        <v>2.1319185300000001</v>
      </c>
      <c r="S95" s="117">
        <f t="shared" si="226"/>
        <v>0</v>
      </c>
      <c r="T95" s="117">
        <f t="shared" si="227"/>
        <v>0.83422898999999995</v>
      </c>
      <c r="U95" s="117">
        <f t="shared" si="228"/>
        <v>19.372650989999997</v>
      </c>
      <c r="V95" s="117">
        <f t="shared" si="229"/>
        <v>19.372650989999997</v>
      </c>
      <c r="W95" s="117">
        <f t="shared" si="230"/>
        <v>9.2692109999999994E-2</v>
      </c>
      <c r="X95" s="117">
        <f t="shared" si="231"/>
        <v>1.0196132099999999</v>
      </c>
      <c r="Y95" s="117">
        <f t="shared" si="232"/>
        <v>1.0196132099999999</v>
      </c>
      <c r="Z95" s="117">
        <f t="shared" si="233"/>
        <v>0</v>
      </c>
      <c r="AA95" s="117">
        <f t="shared" si="234"/>
        <v>0</v>
      </c>
      <c r="AB95" s="117">
        <f t="shared" si="235"/>
        <v>0</v>
      </c>
      <c r="AC95" s="115"/>
      <c r="AD95" s="116">
        <f t="shared" si="236"/>
        <v>28.6123942413099</v>
      </c>
      <c r="AE95" s="116">
        <f t="shared" si="237"/>
        <v>3.1791549157010999</v>
      </c>
      <c r="AF95" s="116">
        <f t="shared" si="238"/>
        <v>35.739105815837057</v>
      </c>
    </row>
    <row r="96" spans="1:35" x14ac:dyDescent="0.25">
      <c r="A96" s="96" t="s">
        <v>375</v>
      </c>
      <c r="B96" s="96"/>
      <c r="C96" s="147">
        <v>1.87</v>
      </c>
      <c r="D96" s="116"/>
      <c r="E96" s="115">
        <f t="shared" si="196"/>
        <v>1.87</v>
      </c>
      <c r="F96" s="117">
        <f t="shared" si="215"/>
        <v>4.1919791970230227</v>
      </c>
      <c r="G96" s="117">
        <f t="shared" si="216"/>
        <v>2.6422226456544649</v>
      </c>
      <c r="H96" s="117">
        <f t="shared" si="217"/>
        <v>1.1786691000000002</v>
      </c>
      <c r="I96" s="117">
        <f t="shared" si="218"/>
        <v>0.63030433155080223</v>
      </c>
      <c r="J96" s="117">
        <f t="shared" si="219"/>
        <v>1.1786691000000002</v>
      </c>
      <c r="K96" s="117">
        <f t="shared" si="220"/>
        <v>0.63030433155080223</v>
      </c>
      <c r="L96" s="115">
        <v>34</v>
      </c>
      <c r="M96" s="117">
        <f t="shared" si="221"/>
        <v>21.430347272727275</v>
      </c>
      <c r="N96" s="115">
        <v>34</v>
      </c>
      <c r="O96" s="117">
        <f t="shared" si="222"/>
        <v>21.430347272727275</v>
      </c>
      <c r="P96" s="117">
        <f t="shared" si="223"/>
        <v>44.03936364545455</v>
      </c>
      <c r="Q96" s="117">
        <f t="shared" si="224"/>
        <v>41.778462008181819</v>
      </c>
      <c r="R96" s="117">
        <f t="shared" si="225"/>
        <v>2.2609016372727275</v>
      </c>
      <c r="S96" s="117">
        <f t="shared" si="226"/>
        <v>0</v>
      </c>
      <c r="T96" s="117">
        <f t="shared" si="227"/>
        <v>1.0608021900000002</v>
      </c>
      <c r="U96" s="117">
        <f t="shared" si="228"/>
        <v>20.358829909090911</v>
      </c>
      <c r="V96" s="117">
        <f t="shared" si="229"/>
        <v>20.358829909090911</v>
      </c>
      <c r="W96" s="117">
        <f t="shared" si="230"/>
        <v>0.11786691000000003</v>
      </c>
      <c r="X96" s="117">
        <f t="shared" si="231"/>
        <v>1.0715173636363637</v>
      </c>
      <c r="Y96" s="117">
        <f t="shared" si="232"/>
        <v>1.0715173636363637</v>
      </c>
      <c r="Z96" s="117">
        <f t="shared" si="233"/>
        <v>0</v>
      </c>
      <c r="AA96" s="117">
        <f t="shared" si="234"/>
        <v>0</v>
      </c>
      <c r="AB96" s="117">
        <f t="shared" si="235"/>
        <v>0</v>
      </c>
      <c r="AC96" s="115"/>
      <c r="AD96" s="116">
        <f t="shared" si="236"/>
        <v>36.383404120641906</v>
      </c>
      <c r="AE96" s="116">
        <f t="shared" si="237"/>
        <v>4.042600457849101</v>
      </c>
      <c r="AF96" s="116">
        <f t="shared" si="238"/>
        <v>45.445701567002232</v>
      </c>
    </row>
    <row r="97" spans="1:32" x14ac:dyDescent="0.25">
      <c r="A97" s="96" t="s">
        <v>376</v>
      </c>
      <c r="B97" s="96" t="s">
        <v>408</v>
      </c>
      <c r="C97" s="142">
        <v>4.67</v>
      </c>
      <c r="D97" s="118"/>
      <c r="E97" s="115">
        <f t="shared" si="196"/>
        <v>4.67</v>
      </c>
      <c r="F97" s="117">
        <f t="shared" si="215"/>
        <v>10.468739492030757</v>
      </c>
      <c r="G97" s="117">
        <f t="shared" si="216"/>
        <v>6.9129303503777271</v>
      </c>
      <c r="H97" s="117">
        <f t="shared" si="217"/>
        <v>3.0837891000000002</v>
      </c>
      <c r="I97" s="117">
        <f t="shared" si="218"/>
        <v>0.66034027837259102</v>
      </c>
      <c r="J97" s="117">
        <f t="shared" si="219"/>
        <v>3.0837891000000002</v>
      </c>
      <c r="K97" s="117">
        <f t="shared" si="220"/>
        <v>0.66034027837259102</v>
      </c>
      <c r="L97" s="115">
        <v>35</v>
      </c>
      <c r="M97" s="117">
        <f t="shared" si="221"/>
        <v>23.111909743040684</v>
      </c>
      <c r="N97" s="115">
        <v>35</v>
      </c>
      <c r="O97" s="117">
        <f t="shared" si="222"/>
        <v>23.111909743040684</v>
      </c>
      <c r="P97" s="117">
        <f t="shared" si="223"/>
        <v>49.307608586081372</v>
      </c>
      <c r="Q97" s="117">
        <f t="shared" si="224"/>
        <v>46.688038701777302</v>
      </c>
      <c r="R97" s="117">
        <f t="shared" si="225"/>
        <v>2.6195698843040685</v>
      </c>
      <c r="S97" s="117">
        <f t="shared" si="226"/>
        <v>0</v>
      </c>
      <c r="T97" s="117">
        <f t="shared" si="227"/>
        <v>2.7754101900000001</v>
      </c>
      <c r="U97" s="117">
        <f t="shared" si="228"/>
        <v>21.95631425588865</v>
      </c>
      <c r="V97" s="117">
        <f t="shared" si="229"/>
        <v>21.95631425588865</v>
      </c>
      <c r="W97" s="117">
        <f t="shared" si="230"/>
        <v>0.30837891000000006</v>
      </c>
      <c r="X97" s="117">
        <f t="shared" si="231"/>
        <v>1.1555954871520342</v>
      </c>
      <c r="Y97" s="117">
        <f t="shared" si="232"/>
        <v>1.1555954871520342</v>
      </c>
      <c r="Z97" s="117">
        <f t="shared" si="233"/>
        <v>0</v>
      </c>
      <c r="AA97" s="117">
        <f t="shared" si="234"/>
        <v>0</v>
      </c>
      <c r="AB97" s="117">
        <f t="shared" si="235"/>
        <v>0</v>
      </c>
      <c r="AC97" s="115"/>
      <c r="AD97" s="116">
        <f t="shared" si="236"/>
        <v>95.191046450721899</v>
      </c>
      <c r="AE97" s="116">
        <f t="shared" si="237"/>
        <v>10.576782938969101</v>
      </c>
      <c r="AF97" s="116">
        <f t="shared" si="238"/>
        <v>118.90102076500892</v>
      </c>
    </row>
    <row r="98" spans="1:32" x14ac:dyDescent="0.25">
      <c r="A98" s="96" t="s">
        <v>377</v>
      </c>
      <c r="B98" s="96"/>
      <c r="C98" s="142">
        <v>7.32</v>
      </c>
      <c r="D98" s="116"/>
      <c r="E98" s="115">
        <f t="shared" si="196"/>
        <v>7.32</v>
      </c>
      <c r="F98" s="117">
        <f t="shared" si="215"/>
        <v>16.409244771234505</v>
      </c>
      <c r="G98" s="117">
        <f t="shared" si="216"/>
        <v>10.954850142347956</v>
      </c>
      <c r="H98" s="117">
        <f t="shared" si="217"/>
        <v>4.8868490999999992</v>
      </c>
      <c r="I98" s="117">
        <f t="shared" si="218"/>
        <v>0.66760233606557362</v>
      </c>
      <c r="J98" s="117">
        <f t="shared" si="219"/>
        <v>4.8868490999999992</v>
      </c>
      <c r="K98" s="117">
        <f t="shared" si="220"/>
        <v>0.66760233606557362</v>
      </c>
      <c r="L98" s="115">
        <v>36</v>
      </c>
      <c r="M98" s="117">
        <f t="shared" si="221"/>
        <v>24.033684098360652</v>
      </c>
      <c r="N98" s="115">
        <v>36</v>
      </c>
      <c r="O98" s="117">
        <f t="shared" si="222"/>
        <v>24.033684098360652</v>
      </c>
      <c r="P98" s="117">
        <f t="shared" si="223"/>
        <v>52.954217296721303</v>
      </c>
      <c r="Q98" s="117">
        <f t="shared" si="224"/>
        <v>50.06216397688523</v>
      </c>
      <c r="R98" s="117">
        <f t="shared" si="225"/>
        <v>2.8920533198360654</v>
      </c>
      <c r="S98" s="117">
        <f t="shared" si="226"/>
        <v>0</v>
      </c>
      <c r="T98" s="117">
        <f t="shared" si="227"/>
        <v>4.3981641899999993</v>
      </c>
      <c r="U98" s="117">
        <f t="shared" si="228"/>
        <v>22.831999893442617</v>
      </c>
      <c r="V98" s="117">
        <f t="shared" si="229"/>
        <v>22.831999893442617</v>
      </c>
      <c r="W98" s="117">
        <f t="shared" si="230"/>
        <v>0.48868490999999992</v>
      </c>
      <c r="X98" s="117">
        <f t="shared" si="231"/>
        <v>1.2016842049180327</v>
      </c>
      <c r="Y98" s="117">
        <f t="shared" si="232"/>
        <v>1.2016842049180327</v>
      </c>
      <c r="Z98" s="117">
        <f t="shared" si="233"/>
        <v>0</v>
      </c>
      <c r="AA98" s="117">
        <f t="shared" si="234"/>
        <v>0</v>
      </c>
      <c r="AB98" s="117">
        <f t="shared" si="235"/>
        <v>0</v>
      </c>
      <c r="AC98" s="115"/>
      <c r="AD98" s="116">
        <f t="shared" si="236"/>
        <v>150.84827937026185</v>
      </c>
      <c r="AE98" s="116">
        <f t="shared" si="237"/>
        <v>16.760919930029097</v>
      </c>
      <c r="AF98" s="116">
        <f t="shared" si="238"/>
        <v>188.42123357740809</v>
      </c>
    </row>
    <row r="99" spans="1:32" x14ac:dyDescent="0.25">
      <c r="A99" s="96" t="s">
        <v>378</v>
      </c>
      <c r="B99" s="96"/>
      <c r="C99" s="142">
        <v>12.57</v>
      </c>
      <c r="D99" s="118"/>
      <c r="E99" s="115">
        <f t="shared" si="196"/>
        <v>12.57</v>
      </c>
      <c r="F99" s="117">
        <f t="shared" si="215"/>
        <v>28.178170324374008</v>
      </c>
      <c r="G99" s="117">
        <f t="shared" si="216"/>
        <v>18.962427088704075</v>
      </c>
      <c r="H99" s="117">
        <f t="shared" si="217"/>
        <v>8.4589490999999999</v>
      </c>
      <c r="I99" s="117">
        <f t="shared" si="218"/>
        <v>0.67294742243436756</v>
      </c>
      <c r="J99" s="117">
        <f t="shared" si="219"/>
        <v>8.4589490999999999</v>
      </c>
      <c r="K99" s="117">
        <f t="shared" si="220"/>
        <v>0.67294742243436756</v>
      </c>
      <c r="L99" s="115">
        <v>37</v>
      </c>
      <c r="M99" s="117">
        <f t="shared" si="221"/>
        <v>24.8990546300716</v>
      </c>
      <c r="N99" s="115">
        <v>37</v>
      </c>
      <c r="O99" s="117">
        <f t="shared" si="222"/>
        <v>24.8990546300716</v>
      </c>
      <c r="P99" s="117">
        <f t="shared" si="223"/>
        <v>58.257058360143205</v>
      </c>
      <c r="Q99" s="117">
        <f t="shared" si="224"/>
        <v>54.921257987136038</v>
      </c>
      <c r="R99" s="117">
        <f t="shared" si="225"/>
        <v>3.3358003730071601</v>
      </c>
      <c r="S99" s="117">
        <f t="shared" si="226"/>
        <v>0</v>
      </c>
      <c r="T99" s="117">
        <f t="shared" si="227"/>
        <v>7.6130541899999997</v>
      </c>
      <c r="U99" s="117">
        <f t="shared" si="228"/>
        <v>23.654101898568019</v>
      </c>
      <c r="V99" s="117">
        <f t="shared" si="229"/>
        <v>23.654101898568019</v>
      </c>
      <c r="W99" s="117">
        <f t="shared" si="230"/>
        <v>0.84589491000000006</v>
      </c>
      <c r="X99" s="117">
        <f t="shared" si="231"/>
        <v>1.24495273150358</v>
      </c>
      <c r="Y99" s="117">
        <f t="shared" si="232"/>
        <v>1.24495273150358</v>
      </c>
      <c r="Z99" s="117">
        <f t="shared" si="233"/>
        <v>0</v>
      </c>
      <c r="AA99" s="117">
        <f t="shared" si="234"/>
        <v>0</v>
      </c>
      <c r="AB99" s="117">
        <f t="shared" si="235"/>
        <v>0</v>
      </c>
      <c r="AC99" s="115"/>
      <c r="AD99" s="116">
        <f t="shared" si="236"/>
        <v>261.11260873916189</v>
      </c>
      <c r="AE99" s="116">
        <f t="shared" si="237"/>
        <v>29.012512082129103</v>
      </c>
      <c r="AF99" s="116">
        <f t="shared" si="238"/>
        <v>326.14995707367069</v>
      </c>
    </row>
    <row r="100" spans="1:32" x14ac:dyDescent="0.25">
      <c r="A100" s="96" t="s">
        <v>463</v>
      </c>
      <c r="B100" s="96"/>
      <c r="C100" s="142">
        <v>0.17499999999999999</v>
      </c>
      <c r="D100" s="118"/>
      <c r="E100" s="115">
        <f t="shared" si="196"/>
        <v>0.17499999999999999</v>
      </c>
      <c r="F100" s="117">
        <f t="shared" si="215"/>
        <v>0.39229751843798333</v>
      </c>
      <c r="G100" s="117">
        <f t="shared" si="216"/>
        <v>5.6919231545203869E-2</v>
      </c>
      <c r="H100" s="117">
        <f t="shared" si="217"/>
        <v>2.5391099999999993E-2</v>
      </c>
      <c r="I100" s="117">
        <f t="shared" si="218"/>
        <v>0.14509199999999997</v>
      </c>
      <c r="J100" s="117">
        <f t="shared" si="219"/>
        <v>2.5391099999999993E-2</v>
      </c>
      <c r="K100" s="117">
        <f t="shared" si="220"/>
        <v>0.14509199999999997</v>
      </c>
      <c r="L100" s="115">
        <v>38</v>
      </c>
      <c r="M100" s="117">
        <f t="shared" si="221"/>
        <v>5.5134959999999991</v>
      </c>
      <c r="N100" s="115">
        <v>38</v>
      </c>
      <c r="O100" s="117">
        <f t="shared" si="222"/>
        <v>5.5134959999999991</v>
      </c>
      <c r="P100" s="117">
        <f t="shared" si="223"/>
        <v>11.052383099999998</v>
      </c>
      <c r="Q100" s="117">
        <f t="shared" si="224"/>
        <v>10.498494389999998</v>
      </c>
      <c r="R100" s="117">
        <f t="shared" si="225"/>
        <v>0.55388870999999984</v>
      </c>
      <c r="S100" s="117">
        <f t="shared" si="226"/>
        <v>0</v>
      </c>
      <c r="T100" s="117">
        <f t="shared" si="227"/>
        <v>2.2851989999999996E-2</v>
      </c>
      <c r="U100" s="117">
        <f t="shared" si="228"/>
        <v>5.2378211999999991</v>
      </c>
      <c r="V100" s="117">
        <f t="shared" si="229"/>
        <v>5.2378211999999991</v>
      </c>
      <c r="W100" s="117">
        <f t="shared" si="230"/>
        <v>2.5391099999999994E-3</v>
      </c>
      <c r="X100" s="117">
        <f t="shared" si="231"/>
        <v>0.27567479999999994</v>
      </c>
      <c r="Y100" s="117">
        <f t="shared" si="232"/>
        <v>0.27567479999999994</v>
      </c>
      <c r="Z100" s="117">
        <f t="shared" si="233"/>
        <v>0</v>
      </c>
      <c r="AA100" s="117">
        <f t="shared" si="234"/>
        <v>0</v>
      </c>
      <c r="AB100" s="117">
        <f t="shared" si="235"/>
        <v>0</v>
      </c>
      <c r="AC100" s="115"/>
      <c r="AD100" s="116">
        <f t="shared" si="236"/>
        <v>0.78377778153989974</v>
      </c>
      <c r="AE100" s="116">
        <f t="shared" si="237"/>
        <v>8.7086420171099979E-2</v>
      </c>
      <c r="AF100" s="116">
        <f t="shared" si="238"/>
        <v>0.97899940963745458</v>
      </c>
    </row>
    <row r="101" spans="1:32" x14ac:dyDescent="0.25">
      <c r="A101" s="96" t="s">
        <v>464</v>
      </c>
      <c r="B101" s="96"/>
      <c r="C101" s="142">
        <v>49.811999999999998</v>
      </c>
      <c r="D101" s="118"/>
      <c r="E101" s="115">
        <f t="shared" si="196"/>
        <v>49.811999999999998</v>
      </c>
      <c r="F101" s="117">
        <f t="shared" si="215"/>
        <v>111.66356564818759</v>
      </c>
      <c r="G101" s="117">
        <f t="shared" si="216"/>
        <v>75.765890067026845</v>
      </c>
      <c r="H101" s="117">
        <f t="shared" si="217"/>
        <v>33.798405900000006</v>
      </c>
      <c r="I101" s="117">
        <f t="shared" si="218"/>
        <v>0.67851935075885339</v>
      </c>
      <c r="J101" s="117">
        <f t="shared" si="219"/>
        <v>33.798405900000006</v>
      </c>
      <c r="K101" s="117">
        <f t="shared" si="220"/>
        <v>0.67851935075885339</v>
      </c>
      <c r="L101" s="115">
        <v>39</v>
      </c>
      <c r="M101" s="117">
        <f t="shared" si="221"/>
        <v>26.462254679595283</v>
      </c>
      <c r="N101" s="115">
        <v>39</v>
      </c>
      <c r="O101" s="117">
        <f t="shared" si="222"/>
        <v>26.462254679595283</v>
      </c>
      <c r="P101" s="117">
        <f t="shared" si="223"/>
        <v>86.722915259190572</v>
      </c>
      <c r="Q101" s="117">
        <f t="shared" si="224"/>
        <v>80.696849201231046</v>
      </c>
      <c r="R101" s="117">
        <f t="shared" si="225"/>
        <v>6.0260660579595289</v>
      </c>
      <c r="S101" s="117">
        <f t="shared" si="226"/>
        <v>0</v>
      </c>
      <c r="T101" s="117">
        <f t="shared" si="227"/>
        <v>30.418565310000005</v>
      </c>
      <c r="U101" s="117">
        <f t="shared" si="228"/>
        <v>25.139141945615517</v>
      </c>
      <c r="V101" s="117">
        <f t="shared" si="229"/>
        <v>25.139141945615517</v>
      </c>
      <c r="W101" s="117">
        <f t="shared" si="230"/>
        <v>3.3798405900000006</v>
      </c>
      <c r="X101" s="117">
        <f t="shared" si="231"/>
        <v>1.3231127339797641</v>
      </c>
      <c r="Y101" s="117">
        <f t="shared" si="232"/>
        <v>1.3231127339797641</v>
      </c>
      <c r="Z101" s="117">
        <f t="shared" si="233"/>
        <v>0</v>
      </c>
      <c r="AA101" s="117">
        <f t="shared" si="234"/>
        <v>0</v>
      </c>
      <c r="AB101" s="117">
        <f t="shared" si="235"/>
        <v>0</v>
      </c>
      <c r="AC101" s="115"/>
      <c r="AD101" s="116">
        <f t="shared" si="236"/>
        <v>1043.2962571880332</v>
      </c>
      <c r="AE101" s="116">
        <f t="shared" si="237"/>
        <v>115.92180635422591</v>
      </c>
      <c r="AF101" s="116">
        <f t="shared" si="238"/>
        <v>1303.1581704923015</v>
      </c>
    </row>
    <row r="102" spans="1:32" x14ac:dyDescent="0.25">
      <c r="A102" s="96" t="s">
        <v>379</v>
      </c>
      <c r="B102" s="96"/>
      <c r="C102" s="147">
        <v>1.88</v>
      </c>
      <c r="D102" s="116"/>
      <c r="E102" s="115">
        <f t="shared" si="196"/>
        <v>1.88</v>
      </c>
      <c r="F102" s="117">
        <f t="shared" si="215"/>
        <v>4.2143961980766216</v>
      </c>
      <c r="G102" s="117">
        <f t="shared" si="216"/>
        <v>2.6574751731713335</v>
      </c>
      <c r="H102" s="117">
        <f t="shared" si="217"/>
        <v>1.1854731000000001</v>
      </c>
      <c r="I102" s="117">
        <f t="shared" si="218"/>
        <v>0.63057079787234049</v>
      </c>
      <c r="J102" s="117">
        <f t="shared" si="219"/>
        <v>1.1854731000000001</v>
      </c>
      <c r="K102" s="117">
        <f t="shared" si="220"/>
        <v>0.63057079787234049</v>
      </c>
      <c r="L102" s="115">
        <v>40</v>
      </c>
      <c r="M102" s="117">
        <f t="shared" si="221"/>
        <v>25.222831914893618</v>
      </c>
      <c r="N102" s="115">
        <v>40</v>
      </c>
      <c r="O102" s="117">
        <f t="shared" si="222"/>
        <v>25.222831914893618</v>
      </c>
      <c r="P102" s="117">
        <f t="shared" si="223"/>
        <v>51.631136929787232</v>
      </c>
      <c r="Q102" s="117">
        <f t="shared" si="224"/>
        <v>48.99030642829787</v>
      </c>
      <c r="R102" s="117">
        <f t="shared" si="225"/>
        <v>2.6408305014893623</v>
      </c>
      <c r="S102" s="117">
        <f t="shared" si="226"/>
        <v>0</v>
      </c>
      <c r="T102" s="117">
        <f t="shared" si="227"/>
        <v>1.06692579</v>
      </c>
      <c r="U102" s="117">
        <f t="shared" si="228"/>
        <v>23.961690319148936</v>
      </c>
      <c r="V102" s="117">
        <f t="shared" si="229"/>
        <v>23.961690319148936</v>
      </c>
      <c r="W102" s="117">
        <f t="shared" si="230"/>
        <v>0.11854731000000002</v>
      </c>
      <c r="X102" s="117">
        <f t="shared" si="231"/>
        <v>1.261141595744681</v>
      </c>
      <c r="Y102" s="117">
        <f t="shared" si="232"/>
        <v>1.261141595744681</v>
      </c>
      <c r="Z102" s="117">
        <f t="shared" si="233"/>
        <v>0</v>
      </c>
      <c r="AA102" s="117">
        <f t="shared" si="234"/>
        <v>0</v>
      </c>
      <c r="AB102" s="117">
        <f t="shared" si="235"/>
        <v>0</v>
      </c>
      <c r="AC102" s="115"/>
      <c r="AD102" s="116">
        <f t="shared" si="236"/>
        <v>36.593431414677895</v>
      </c>
      <c r="AE102" s="116">
        <f t="shared" si="237"/>
        <v>4.0659368238531002</v>
      </c>
      <c r="AF102" s="116">
        <f t="shared" si="238"/>
        <v>45.70804199270939</v>
      </c>
    </row>
    <row r="103" spans="1:32" x14ac:dyDescent="0.25">
      <c r="A103" s="96" t="s">
        <v>380</v>
      </c>
      <c r="B103" s="96"/>
      <c r="C103" s="147">
        <v>1.1599999999999999</v>
      </c>
      <c r="D103" s="118"/>
      <c r="E103" s="115">
        <f t="shared" si="196"/>
        <v>1.1599999999999999</v>
      </c>
      <c r="F103" s="117">
        <f t="shared" si="215"/>
        <v>2.6003721222174896</v>
      </c>
      <c r="G103" s="117">
        <f t="shared" si="216"/>
        <v>1.5592931919567801</v>
      </c>
      <c r="H103" s="117">
        <f t="shared" si="217"/>
        <v>0.69558509999999996</v>
      </c>
      <c r="I103" s="117">
        <f t="shared" si="218"/>
        <v>0.59964232758620695</v>
      </c>
      <c r="J103" s="117">
        <f t="shared" si="219"/>
        <v>0.69558509999999996</v>
      </c>
      <c r="K103" s="117">
        <f t="shared" si="220"/>
        <v>0.59964232758620695</v>
      </c>
      <c r="L103" s="115">
        <v>41</v>
      </c>
      <c r="M103" s="117">
        <f t="shared" si="221"/>
        <v>24.585335431034483</v>
      </c>
      <c r="N103" s="115">
        <v>41</v>
      </c>
      <c r="O103" s="117">
        <f t="shared" si="222"/>
        <v>24.585335431034483</v>
      </c>
      <c r="P103" s="117">
        <f t="shared" si="223"/>
        <v>49.866255962068962</v>
      </c>
      <c r="Q103" s="117">
        <f t="shared" si="224"/>
        <v>47.338163908965512</v>
      </c>
      <c r="R103" s="117">
        <f t="shared" si="225"/>
        <v>2.5280920531034488</v>
      </c>
      <c r="S103" s="117">
        <f t="shared" si="226"/>
        <v>0</v>
      </c>
      <c r="T103" s="117">
        <f t="shared" si="227"/>
        <v>0.62602658999999994</v>
      </c>
      <c r="U103" s="117">
        <f t="shared" si="228"/>
        <v>23.356068659482759</v>
      </c>
      <c r="V103" s="117">
        <f t="shared" si="229"/>
        <v>23.356068659482759</v>
      </c>
      <c r="W103" s="117">
        <f t="shared" si="230"/>
        <v>6.9558510000000004E-2</v>
      </c>
      <c r="X103" s="117">
        <f t="shared" si="231"/>
        <v>1.2292667715517243</v>
      </c>
      <c r="Y103" s="117">
        <f t="shared" si="232"/>
        <v>1.2292667715517243</v>
      </c>
      <c r="Z103" s="117">
        <f t="shared" si="233"/>
        <v>0</v>
      </c>
      <c r="AA103" s="117">
        <f t="shared" si="234"/>
        <v>0</v>
      </c>
      <c r="AB103" s="117">
        <f t="shared" si="235"/>
        <v>0</v>
      </c>
      <c r="AC103" s="115"/>
      <c r="AD103" s="116">
        <f t="shared" si="236"/>
        <v>21.471466244085896</v>
      </c>
      <c r="AE103" s="116">
        <f t="shared" si="237"/>
        <v>2.3857184715650996</v>
      </c>
      <c r="AF103" s="116">
        <f t="shared" si="238"/>
        <v>26.819531341793379</v>
      </c>
    </row>
    <row r="104" spans="1:32" x14ac:dyDescent="0.25">
      <c r="A104" s="115"/>
      <c r="C104" s="115"/>
      <c r="D104" s="116"/>
      <c r="E104" s="115"/>
      <c r="F104" s="117"/>
      <c r="G104" s="117"/>
      <c r="H104" s="117"/>
      <c r="I104" s="117"/>
      <c r="J104" s="117"/>
      <c r="K104" s="117"/>
      <c r="L104" s="115"/>
      <c r="M104" s="117"/>
      <c r="N104" s="115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5"/>
      <c r="AD104" s="116"/>
      <c r="AE104" s="115"/>
      <c r="AF104" s="115"/>
    </row>
    <row r="105" spans="1:32" x14ac:dyDescent="0.25">
      <c r="F105" s="112" t="s">
        <v>259</v>
      </c>
      <c r="G105" s="112" t="s">
        <v>162</v>
      </c>
      <c r="H105" s="112" t="s">
        <v>163</v>
      </c>
      <c r="K105" s="112"/>
      <c r="AD105" s="116"/>
    </row>
    <row r="106" spans="1:32" x14ac:dyDescent="0.25">
      <c r="E106" s="95" t="s">
        <v>236</v>
      </c>
      <c r="F106" s="95" t="s">
        <v>260</v>
      </c>
      <c r="G106" s="95">
        <v>0.97940000000000005</v>
      </c>
      <c r="H106" s="95">
        <v>-2.81E-2</v>
      </c>
      <c r="T106" s="112"/>
      <c r="V106" s="112"/>
    </row>
    <row r="107" spans="1:32" x14ac:dyDescent="0.25">
      <c r="F107" s="113" t="s">
        <v>261</v>
      </c>
    </row>
    <row r="108" spans="1:32" x14ac:dyDescent="0.25">
      <c r="G108" s="112" t="s">
        <v>257</v>
      </c>
      <c r="P108" s="96"/>
      <c r="Q108" s="96"/>
      <c r="R108" s="96"/>
      <c r="S108" s="96"/>
      <c r="U108" s="96"/>
      <c r="W108" s="96"/>
    </row>
    <row r="109" spans="1:32" x14ac:dyDescent="0.25">
      <c r="G109" s="95">
        <v>30</v>
      </c>
      <c r="P109" s="96"/>
      <c r="Q109" s="96"/>
      <c r="R109" s="96"/>
      <c r="S109" s="96"/>
      <c r="U109" s="96"/>
      <c r="W109" s="96"/>
    </row>
    <row r="110" spans="1:32" x14ac:dyDescent="0.25">
      <c r="C110" s="95" t="s">
        <v>241</v>
      </c>
      <c r="G110" s="95">
        <v>0.44608999999999999</v>
      </c>
      <c r="H110" s="95" t="s">
        <v>83</v>
      </c>
      <c r="L110" s="112" t="s">
        <v>243</v>
      </c>
      <c r="M110" s="95" t="s">
        <v>83</v>
      </c>
      <c r="N110" s="112" t="s">
        <v>244</v>
      </c>
      <c r="O110" s="95" t="s">
        <v>83</v>
      </c>
      <c r="P110" s="95" t="s">
        <v>83</v>
      </c>
      <c r="Q110" s="95" t="s">
        <v>83</v>
      </c>
      <c r="R110" s="95" t="s">
        <v>83</v>
      </c>
      <c r="S110" s="95" t="s">
        <v>83</v>
      </c>
      <c r="AD110" s="95" t="s">
        <v>236</v>
      </c>
    </row>
    <row r="111" spans="1:32" x14ac:dyDescent="0.25">
      <c r="A111" s="112" t="s">
        <v>368</v>
      </c>
      <c r="B111" s="112"/>
      <c r="C111" s="95" t="s">
        <v>245</v>
      </c>
      <c r="F111" s="95" t="s">
        <v>101</v>
      </c>
      <c r="G111" s="95" t="s">
        <v>103</v>
      </c>
      <c r="H111" s="95" t="s">
        <v>100</v>
      </c>
      <c r="I111" s="95" t="s">
        <v>104</v>
      </c>
      <c r="J111" s="95" t="s">
        <v>36</v>
      </c>
      <c r="K111" s="95" t="s">
        <v>105</v>
      </c>
      <c r="L111" s="95" t="s">
        <v>100</v>
      </c>
      <c r="M111" s="115" t="s">
        <v>37</v>
      </c>
      <c r="N111" s="95" t="s">
        <v>100</v>
      </c>
      <c r="O111" s="115" t="s">
        <v>38</v>
      </c>
      <c r="P111" s="115" t="s">
        <v>15</v>
      </c>
      <c r="Q111" s="115" t="s">
        <v>19</v>
      </c>
      <c r="R111" s="115" t="s">
        <v>23</v>
      </c>
      <c r="S111" s="115" t="s">
        <v>27</v>
      </c>
      <c r="T111" s="95" t="s">
        <v>246</v>
      </c>
      <c r="U111" s="95" t="s">
        <v>247</v>
      </c>
      <c r="V111" s="95" t="s">
        <v>248</v>
      </c>
      <c r="W111" s="95" t="s">
        <v>249</v>
      </c>
      <c r="X111" s="95" t="s">
        <v>250</v>
      </c>
      <c r="Y111" s="95" t="s">
        <v>251</v>
      </c>
      <c r="Z111" s="95" t="s">
        <v>252</v>
      </c>
      <c r="AA111" s="95" t="s">
        <v>253</v>
      </c>
      <c r="AB111" s="95" t="s">
        <v>254</v>
      </c>
      <c r="AD111" s="95" t="s">
        <v>412</v>
      </c>
      <c r="AE111" s="95" t="s">
        <v>413</v>
      </c>
      <c r="AF111" s="95" t="s">
        <v>415</v>
      </c>
    </row>
    <row r="112" spans="1:32" x14ac:dyDescent="0.25">
      <c r="A112" s="86" t="s">
        <v>348</v>
      </c>
      <c r="B112" s="86" t="s">
        <v>405</v>
      </c>
      <c r="C112" s="142">
        <v>6.47</v>
      </c>
      <c r="F112" s="96">
        <f>C112</f>
        <v>6.47</v>
      </c>
      <c r="G112" s="96">
        <f t="shared" ref="G112" si="240">($G$106*F112)+($H$106*$G$109)</f>
        <v>5.4937180000000003</v>
      </c>
      <c r="H112" s="96">
        <f t="shared" ref="H112" si="241">G112*$I$60</f>
        <v>2.4506926626199999</v>
      </c>
      <c r="I112" s="96">
        <f t="shared" ref="I112" si="242">IF(F112=0,0,H112/C112)</f>
        <v>0.3787778458454405</v>
      </c>
      <c r="J112" s="96">
        <f t="shared" ref="J112" si="243">IF(H112&lt;=0,0,IF(H112&gt;C112,C112,H112))</f>
        <v>2.4506926626199999</v>
      </c>
      <c r="K112" s="96">
        <f t="shared" ref="K112" si="244">IF(J112=0,0,J112/C112)</f>
        <v>0.3787778458454405</v>
      </c>
      <c r="L112" s="115">
        <v>0</v>
      </c>
      <c r="M112" s="117">
        <f>K112*L112</f>
        <v>0</v>
      </c>
      <c r="N112" s="115">
        <v>0</v>
      </c>
      <c r="O112" s="117">
        <f>K112*N112</f>
        <v>0</v>
      </c>
      <c r="P112" s="117">
        <f>SUM(J112,M112,O112)</f>
        <v>2.4506926626199999</v>
      </c>
      <c r="Q112" s="117">
        <f>SUM(T112:V112)</f>
        <v>2.2056233963579999</v>
      </c>
      <c r="R112" s="117">
        <f>SUM(W112:Y112)</f>
        <v>0.24506926626199999</v>
      </c>
      <c r="S112" s="117">
        <f t="shared" ref="S112" si="245">SUM(Z112:AB112)</f>
        <v>0</v>
      </c>
      <c r="T112" s="117">
        <f>$D$3*J112</f>
        <v>2.2056233963579999</v>
      </c>
      <c r="U112" s="117">
        <f t="shared" ref="U112" si="246">$D$4*M112</f>
        <v>0</v>
      </c>
      <c r="V112" s="117">
        <f t="shared" ref="V112" si="247">$D$5*O112</f>
        <v>0</v>
      </c>
      <c r="W112" s="117">
        <f>$E$3*J112</f>
        <v>0.24506926626199999</v>
      </c>
      <c r="X112" s="117">
        <f t="shared" ref="X112" si="248">$E$4*M112</f>
        <v>0</v>
      </c>
      <c r="Y112" s="117">
        <f t="shared" ref="Y112" si="249">$E$5*O112</f>
        <v>0</v>
      </c>
      <c r="Z112" s="117">
        <f>$F$3*J112</f>
        <v>0</v>
      </c>
      <c r="AA112" s="117">
        <f t="shared" ref="AA112" si="250">$F$4*M112</f>
        <v>0</v>
      </c>
      <c r="AB112" s="117">
        <f t="shared" ref="AB112" si="251">$F$5*O112</f>
        <v>0</v>
      </c>
      <c r="AC112" s="115"/>
      <c r="AD112" s="116">
        <f>T112*$S$3</f>
        <v>47.420903021697001</v>
      </c>
      <c r="AE112" s="116">
        <f>W112*$L$3</f>
        <v>3.7495597738085999</v>
      </c>
      <c r="AF112" s="116">
        <f>AD112+AE112</f>
        <v>51.1704627955056</v>
      </c>
    </row>
    <row r="113" spans="1:32" x14ac:dyDescent="0.25">
      <c r="A113" s="86" t="s">
        <v>349</v>
      </c>
      <c r="B113" s="86"/>
      <c r="C113" s="142">
        <v>9.32</v>
      </c>
      <c r="F113" s="96">
        <f t="shared" ref="F113:F116" si="252">C113</f>
        <v>9.32</v>
      </c>
      <c r="G113" s="96">
        <f t="shared" ref="G113:G153" si="253">($G$106*F113)+($H$106*$G$109)</f>
        <v>8.2850080000000013</v>
      </c>
      <c r="H113" s="96">
        <f t="shared" ref="H113:H153" si="254">G113*$I$60</f>
        <v>3.6958592187200003</v>
      </c>
      <c r="I113" s="96">
        <f t="shared" ref="I113:I153" si="255">IF(F113=0,0,H113/C113)</f>
        <v>0.3965514183175966</v>
      </c>
      <c r="J113" s="96">
        <f t="shared" ref="J113:J153" si="256">IF(H113&lt;=0,0,IF(H113&gt;C113,C113,H113))</f>
        <v>3.6958592187200003</v>
      </c>
      <c r="K113" s="96">
        <f t="shared" ref="K113:K153" si="257">IF(J113=0,0,J113/C113)</f>
        <v>0.3965514183175966</v>
      </c>
      <c r="L113" s="115">
        <v>1</v>
      </c>
      <c r="M113" s="117">
        <f t="shared" ref="M113:M153" si="258">K113*L113</f>
        <v>0.3965514183175966</v>
      </c>
      <c r="N113" s="115">
        <v>1</v>
      </c>
      <c r="O113" s="117">
        <f t="shared" ref="O113:O153" si="259">K113*N113</f>
        <v>0.3965514183175966</v>
      </c>
      <c r="P113" s="117">
        <f t="shared" ref="P113:P153" si="260">SUM(J113,M113,O113)</f>
        <v>4.4889620553551932</v>
      </c>
      <c r="Q113" s="117">
        <f t="shared" ref="Q113:Q153" si="261">SUM(T113:V113)</f>
        <v>4.0797209916514339</v>
      </c>
      <c r="R113" s="117">
        <f t="shared" ref="R113:R153" si="262">SUM(W113:Y113)</f>
        <v>0.40924106370375973</v>
      </c>
      <c r="S113" s="117">
        <f t="shared" ref="S113:S153" si="263">SUM(Z113:AB113)</f>
        <v>0</v>
      </c>
      <c r="T113" s="117">
        <f t="shared" ref="T113:T153" si="264">$D$3*J113</f>
        <v>3.3262732968480004</v>
      </c>
      <c r="U113" s="117">
        <f t="shared" ref="U113:U153" si="265">$D$4*M113</f>
        <v>0.37672384740171677</v>
      </c>
      <c r="V113" s="117">
        <f t="shared" ref="V113:V153" si="266">$D$5*O113</f>
        <v>0.37672384740171677</v>
      </c>
      <c r="W113" s="117">
        <f t="shared" ref="W113:W153" si="267">$E$3*J113</f>
        <v>0.36958592187200007</v>
      </c>
      <c r="X113" s="117">
        <f t="shared" ref="X113:X153" si="268">$E$4*M113</f>
        <v>1.9827570915879833E-2</v>
      </c>
      <c r="Y113" s="117">
        <f t="shared" ref="Y113:Y153" si="269">$E$5*O113</f>
        <v>1.9827570915879833E-2</v>
      </c>
      <c r="Z113" s="117">
        <f t="shared" ref="Z113:Z153" si="270">$F$3*J113</f>
        <v>0</v>
      </c>
      <c r="AA113" s="117">
        <f t="shared" ref="AA113:AA153" si="271">$F$4*M113</f>
        <v>0</v>
      </c>
      <c r="AB113" s="117">
        <f t="shared" ref="AB113:AB153" si="272">$F$5*O113</f>
        <v>0</v>
      </c>
      <c r="AC113" s="115"/>
      <c r="AD113" s="116">
        <f t="shared" ref="AD113:AD153" si="273">T113*$S$3</f>
        <v>71.514875882232005</v>
      </c>
      <c r="AE113" s="116">
        <f t="shared" ref="AE113:AE153" si="274">W113*$L$3</f>
        <v>5.6546646046416011</v>
      </c>
      <c r="AF113" s="116">
        <f t="shared" ref="AF113:AF153" si="275">AD113+AE113</f>
        <v>77.169540486873601</v>
      </c>
    </row>
    <row r="114" spans="1:32" x14ac:dyDescent="0.25">
      <c r="A114" s="86" t="s">
        <v>350</v>
      </c>
      <c r="B114" s="86"/>
      <c r="C114" s="142">
        <v>13.28</v>
      </c>
      <c r="F114" s="96">
        <f t="shared" si="252"/>
        <v>13.28</v>
      </c>
      <c r="G114" s="96">
        <f t="shared" si="253"/>
        <v>12.163432</v>
      </c>
      <c r="H114" s="96">
        <f t="shared" si="254"/>
        <v>5.4259853808800003</v>
      </c>
      <c r="I114" s="96">
        <f t="shared" si="255"/>
        <v>0.40858323651204825</v>
      </c>
      <c r="J114" s="96">
        <f t="shared" si="256"/>
        <v>5.4259853808800003</v>
      </c>
      <c r="K114" s="96">
        <f t="shared" si="257"/>
        <v>0.40858323651204825</v>
      </c>
      <c r="L114" s="115">
        <v>2</v>
      </c>
      <c r="M114" s="117">
        <f t="shared" si="258"/>
        <v>0.81716647302409651</v>
      </c>
      <c r="N114" s="115">
        <v>2</v>
      </c>
      <c r="O114" s="117">
        <f t="shared" si="259"/>
        <v>0.81716647302409651</v>
      </c>
      <c r="P114" s="117">
        <f t="shared" si="260"/>
        <v>7.0603183269281935</v>
      </c>
      <c r="Q114" s="117">
        <f t="shared" si="261"/>
        <v>6.4360031415377836</v>
      </c>
      <c r="R114" s="117">
        <f t="shared" si="262"/>
        <v>0.62431518539040964</v>
      </c>
      <c r="S114" s="117">
        <f t="shared" si="263"/>
        <v>0</v>
      </c>
      <c r="T114" s="117">
        <f t="shared" si="264"/>
        <v>4.8833868427920004</v>
      </c>
      <c r="U114" s="117">
        <f t="shared" si="265"/>
        <v>0.77630814937289161</v>
      </c>
      <c r="V114" s="117">
        <f t="shared" si="266"/>
        <v>0.77630814937289161</v>
      </c>
      <c r="W114" s="117">
        <f t="shared" si="267"/>
        <v>0.54259853808800007</v>
      </c>
      <c r="X114" s="117">
        <f t="shared" si="268"/>
        <v>4.0858323651204828E-2</v>
      </c>
      <c r="Y114" s="117">
        <f t="shared" si="269"/>
        <v>4.0858323651204828E-2</v>
      </c>
      <c r="Z114" s="117">
        <f t="shared" si="270"/>
        <v>0</v>
      </c>
      <c r="AA114" s="117">
        <f t="shared" si="271"/>
        <v>0</v>
      </c>
      <c r="AB114" s="117">
        <f t="shared" si="272"/>
        <v>0</v>
      </c>
      <c r="AC114" s="115"/>
      <c r="AD114" s="116">
        <f t="shared" si="273"/>
        <v>104.99281712002801</v>
      </c>
      <c r="AE114" s="116">
        <f t="shared" si="274"/>
        <v>8.3017576327464013</v>
      </c>
      <c r="AF114" s="116">
        <f t="shared" si="275"/>
        <v>113.29457475277441</v>
      </c>
    </row>
    <row r="115" spans="1:32" x14ac:dyDescent="0.25">
      <c r="A115" s="86" t="s">
        <v>453</v>
      </c>
      <c r="B115" s="86"/>
      <c r="C115" s="142">
        <v>0.78800000000000003</v>
      </c>
      <c r="F115" s="96">
        <f t="shared" si="252"/>
        <v>0.78800000000000003</v>
      </c>
      <c r="G115" s="96">
        <f t="shared" si="253"/>
        <v>-7.1232799999999874E-2</v>
      </c>
      <c r="H115" s="96">
        <f t="shared" si="254"/>
        <v>-3.1776239751999946E-2</v>
      </c>
      <c r="I115" s="96">
        <f t="shared" si="255"/>
        <v>-4.0325177350253739E-2</v>
      </c>
      <c r="J115" s="96">
        <f t="shared" si="256"/>
        <v>0</v>
      </c>
      <c r="K115" s="96">
        <f t="shared" si="257"/>
        <v>0</v>
      </c>
      <c r="L115" s="115">
        <v>3</v>
      </c>
      <c r="M115" s="117">
        <f t="shared" si="258"/>
        <v>0</v>
      </c>
      <c r="N115" s="115">
        <v>3</v>
      </c>
      <c r="O115" s="117">
        <f t="shared" si="259"/>
        <v>0</v>
      </c>
      <c r="P115" s="117">
        <f t="shared" si="260"/>
        <v>0</v>
      </c>
      <c r="Q115" s="117">
        <f t="shared" si="261"/>
        <v>0</v>
      </c>
      <c r="R115" s="117">
        <f t="shared" si="262"/>
        <v>0</v>
      </c>
      <c r="S115" s="117">
        <f t="shared" si="263"/>
        <v>0</v>
      </c>
      <c r="T115" s="117">
        <f t="shared" si="264"/>
        <v>0</v>
      </c>
      <c r="U115" s="117">
        <f t="shared" si="265"/>
        <v>0</v>
      </c>
      <c r="V115" s="117">
        <f t="shared" si="266"/>
        <v>0</v>
      </c>
      <c r="W115" s="117">
        <f t="shared" si="267"/>
        <v>0</v>
      </c>
      <c r="X115" s="117">
        <f t="shared" si="268"/>
        <v>0</v>
      </c>
      <c r="Y115" s="117">
        <f t="shared" si="269"/>
        <v>0</v>
      </c>
      <c r="Z115" s="117">
        <f t="shared" si="270"/>
        <v>0</v>
      </c>
      <c r="AA115" s="117">
        <f t="shared" si="271"/>
        <v>0</v>
      </c>
      <c r="AB115" s="117">
        <f t="shared" si="272"/>
        <v>0</v>
      </c>
      <c r="AC115" s="115"/>
      <c r="AD115" s="116">
        <f t="shared" si="273"/>
        <v>0</v>
      </c>
      <c r="AE115" s="116">
        <f t="shared" si="274"/>
        <v>0</v>
      </c>
      <c r="AF115" s="116">
        <f t="shared" si="275"/>
        <v>0</v>
      </c>
    </row>
    <row r="116" spans="1:32" x14ac:dyDescent="0.25">
      <c r="A116" s="86" t="s">
        <v>454</v>
      </c>
      <c r="B116" s="86"/>
      <c r="C116" s="142">
        <v>24.591999999999999</v>
      </c>
      <c r="F116" s="96">
        <f t="shared" si="252"/>
        <v>24.591999999999999</v>
      </c>
      <c r="G116" s="96">
        <f t="shared" si="253"/>
        <v>23.242404799999999</v>
      </c>
      <c r="H116" s="96">
        <f t="shared" si="254"/>
        <v>10.368204357231999</v>
      </c>
      <c r="I116" s="96">
        <f t="shared" si="255"/>
        <v>0.42160883040143132</v>
      </c>
      <c r="J116" s="96">
        <f t="shared" si="256"/>
        <v>10.368204357231999</v>
      </c>
      <c r="K116" s="96">
        <f t="shared" si="257"/>
        <v>0.42160883040143132</v>
      </c>
      <c r="L116" s="115">
        <v>4</v>
      </c>
      <c r="M116" s="117">
        <f t="shared" si="258"/>
        <v>1.6864353216057253</v>
      </c>
      <c r="N116" s="115">
        <v>4</v>
      </c>
      <c r="O116" s="117">
        <f t="shared" si="259"/>
        <v>1.6864353216057253</v>
      </c>
      <c r="P116" s="117">
        <f t="shared" si="260"/>
        <v>13.741075000443448</v>
      </c>
      <c r="Q116" s="117">
        <f t="shared" si="261"/>
        <v>12.535611032559675</v>
      </c>
      <c r="R116" s="117">
        <f t="shared" si="262"/>
        <v>1.2054639678837724</v>
      </c>
      <c r="S116" s="117">
        <f t="shared" si="263"/>
        <v>0</v>
      </c>
      <c r="T116" s="117">
        <f t="shared" si="264"/>
        <v>9.3313839215087988</v>
      </c>
      <c r="U116" s="117">
        <f t="shared" si="265"/>
        <v>1.6021135555254389</v>
      </c>
      <c r="V116" s="117">
        <f t="shared" si="266"/>
        <v>1.6021135555254389</v>
      </c>
      <c r="W116" s="117">
        <f t="shared" si="267"/>
        <v>1.0368204357232</v>
      </c>
      <c r="X116" s="117">
        <f t="shared" si="268"/>
        <v>8.432176608028627E-2</v>
      </c>
      <c r="Y116" s="117">
        <f t="shared" si="269"/>
        <v>8.432176608028627E-2</v>
      </c>
      <c r="Z116" s="117">
        <f t="shared" si="270"/>
        <v>0</v>
      </c>
      <c r="AA116" s="117">
        <f t="shared" si="271"/>
        <v>0</v>
      </c>
      <c r="AB116" s="117">
        <f t="shared" si="272"/>
        <v>0</v>
      </c>
      <c r="AC116" s="115"/>
      <c r="AD116" s="116">
        <f t="shared" si="273"/>
        <v>200.62475431243917</v>
      </c>
      <c r="AE116" s="116">
        <f t="shared" si="274"/>
        <v>15.863352666564962</v>
      </c>
      <c r="AF116" s="116">
        <f t="shared" si="275"/>
        <v>216.48810697900413</v>
      </c>
    </row>
    <row r="117" spans="1:32" x14ac:dyDescent="0.25">
      <c r="A117" s="86" t="s">
        <v>357</v>
      </c>
      <c r="B117" s="86"/>
      <c r="C117" s="147">
        <v>2.79</v>
      </c>
      <c r="F117" s="96">
        <f t="shared" ref="F113:F153" si="276">C117/$G$110</f>
        <v>6.2543432939541352</v>
      </c>
      <c r="G117" s="96">
        <f t="shared" si="253"/>
        <v>5.28250382209868</v>
      </c>
      <c r="H117" s="96">
        <f t="shared" si="254"/>
        <v>2.3564721300000002</v>
      </c>
      <c r="I117" s="96">
        <f t="shared" si="255"/>
        <v>0.84461366666666671</v>
      </c>
      <c r="J117" s="96">
        <f t="shared" si="256"/>
        <v>2.3564721300000002</v>
      </c>
      <c r="K117" s="96">
        <f t="shared" si="257"/>
        <v>0.84461366666666671</v>
      </c>
      <c r="L117" s="115">
        <v>5</v>
      </c>
      <c r="M117" s="117">
        <f t="shared" si="258"/>
        <v>4.2230683333333339</v>
      </c>
      <c r="N117" s="115">
        <v>5</v>
      </c>
      <c r="O117" s="117">
        <f t="shared" si="259"/>
        <v>4.2230683333333339</v>
      </c>
      <c r="P117" s="117">
        <f t="shared" si="260"/>
        <v>10.802608796666668</v>
      </c>
      <c r="Q117" s="117">
        <f t="shared" si="261"/>
        <v>10.144654750333334</v>
      </c>
      <c r="R117" s="117">
        <f t="shared" si="262"/>
        <v>0.65795404633333343</v>
      </c>
      <c r="S117" s="117">
        <f t="shared" si="263"/>
        <v>0</v>
      </c>
      <c r="T117" s="117">
        <f t="shared" si="264"/>
        <v>2.1208249170000002</v>
      </c>
      <c r="U117" s="117">
        <f t="shared" si="265"/>
        <v>4.011914916666667</v>
      </c>
      <c r="V117" s="117">
        <f t="shared" si="266"/>
        <v>4.011914916666667</v>
      </c>
      <c r="W117" s="117">
        <f t="shared" si="267"/>
        <v>0.23564721300000002</v>
      </c>
      <c r="X117" s="117">
        <f t="shared" si="268"/>
        <v>0.2111534166666667</v>
      </c>
      <c r="Y117" s="117">
        <f t="shared" si="269"/>
        <v>0.2111534166666667</v>
      </c>
      <c r="Z117" s="117">
        <f t="shared" si="270"/>
        <v>0</v>
      </c>
      <c r="AA117" s="117">
        <f t="shared" si="271"/>
        <v>0</v>
      </c>
      <c r="AB117" s="117">
        <f t="shared" si="272"/>
        <v>0</v>
      </c>
      <c r="AC117" s="115"/>
      <c r="AD117" s="116">
        <f t="shared" si="273"/>
        <v>45.597735715500008</v>
      </c>
      <c r="AE117" s="116">
        <f t="shared" si="274"/>
        <v>3.6054023589000006</v>
      </c>
      <c r="AF117" s="116">
        <f t="shared" si="275"/>
        <v>49.203138074400009</v>
      </c>
    </row>
    <row r="118" spans="1:32" x14ac:dyDescent="0.25">
      <c r="A118" s="86" t="s">
        <v>351</v>
      </c>
      <c r="B118" s="86"/>
      <c r="C118" s="147">
        <v>2.5</v>
      </c>
      <c r="F118" s="96">
        <f t="shared" si="276"/>
        <v>5.6042502633997628</v>
      </c>
      <c r="G118" s="96">
        <f t="shared" si="253"/>
        <v>4.6458027079737283</v>
      </c>
      <c r="H118" s="96">
        <f t="shared" si="254"/>
        <v>2.0724461300000003</v>
      </c>
      <c r="I118" s="96">
        <f t="shared" si="255"/>
        <v>0.82897845200000009</v>
      </c>
      <c r="J118" s="96">
        <f t="shared" si="256"/>
        <v>2.0724461300000003</v>
      </c>
      <c r="K118" s="96">
        <f t="shared" si="257"/>
        <v>0.82897845200000009</v>
      </c>
      <c r="L118" s="115">
        <v>6</v>
      </c>
      <c r="M118" s="117">
        <f t="shared" si="258"/>
        <v>4.9738707120000001</v>
      </c>
      <c r="N118" s="115">
        <v>6</v>
      </c>
      <c r="O118" s="117">
        <f t="shared" si="259"/>
        <v>4.9738707120000001</v>
      </c>
      <c r="P118" s="117">
        <f t="shared" si="260"/>
        <v>12.020187554</v>
      </c>
      <c r="Q118" s="117">
        <f t="shared" si="261"/>
        <v>11.315555869800001</v>
      </c>
      <c r="R118" s="117">
        <f t="shared" si="262"/>
        <v>0.7046316842</v>
      </c>
      <c r="S118" s="117">
        <f t="shared" si="263"/>
        <v>0</v>
      </c>
      <c r="T118" s="117">
        <f t="shared" si="264"/>
        <v>1.8652015170000003</v>
      </c>
      <c r="U118" s="117">
        <f t="shared" si="265"/>
        <v>4.7251771763999999</v>
      </c>
      <c r="V118" s="117">
        <f t="shared" si="266"/>
        <v>4.7251771763999999</v>
      </c>
      <c r="W118" s="117">
        <f t="shared" si="267"/>
        <v>0.20724461300000005</v>
      </c>
      <c r="X118" s="117">
        <f t="shared" si="268"/>
        <v>0.24869353560000002</v>
      </c>
      <c r="Y118" s="117">
        <f t="shared" si="269"/>
        <v>0.24869353560000002</v>
      </c>
      <c r="Z118" s="117">
        <f t="shared" si="270"/>
        <v>0</v>
      </c>
      <c r="AA118" s="117">
        <f t="shared" si="271"/>
        <v>0</v>
      </c>
      <c r="AB118" s="117">
        <f t="shared" si="272"/>
        <v>0</v>
      </c>
      <c r="AC118" s="115"/>
      <c r="AD118" s="116">
        <f t="shared" si="273"/>
        <v>40.101832615500008</v>
      </c>
      <c r="AE118" s="116">
        <f t="shared" si="274"/>
        <v>3.1708425789000008</v>
      </c>
      <c r="AF118" s="116">
        <f t="shared" si="275"/>
        <v>43.272675194400009</v>
      </c>
    </row>
    <row r="119" spans="1:32" x14ac:dyDescent="0.25">
      <c r="A119" s="86" t="s">
        <v>352</v>
      </c>
      <c r="B119" s="86" t="s">
        <v>405</v>
      </c>
      <c r="C119" s="142">
        <v>5.85</v>
      </c>
      <c r="F119" s="96">
        <f>C119</f>
        <v>5.85</v>
      </c>
      <c r="G119" s="96">
        <f t="shared" si="253"/>
        <v>4.8864900000000002</v>
      </c>
      <c r="H119" s="96">
        <f t="shared" si="254"/>
        <v>2.1798143241000001</v>
      </c>
      <c r="I119" s="96">
        <f t="shared" si="255"/>
        <v>0.37261783317948721</v>
      </c>
      <c r="J119" s="96">
        <f t="shared" si="256"/>
        <v>2.1798143241000001</v>
      </c>
      <c r="K119" s="96">
        <f t="shared" si="257"/>
        <v>0.37261783317948721</v>
      </c>
      <c r="L119" s="115">
        <v>7</v>
      </c>
      <c r="M119" s="117">
        <f t="shared" si="258"/>
        <v>2.6083248322564105</v>
      </c>
      <c r="N119" s="115">
        <v>7</v>
      </c>
      <c r="O119" s="117">
        <f t="shared" si="259"/>
        <v>2.6083248322564105</v>
      </c>
      <c r="P119" s="117">
        <f t="shared" si="260"/>
        <v>7.3964639886128207</v>
      </c>
      <c r="Q119" s="117">
        <f t="shared" si="261"/>
        <v>6.9176500729771799</v>
      </c>
      <c r="R119" s="117">
        <f t="shared" si="262"/>
        <v>0.47881391563564102</v>
      </c>
      <c r="S119" s="117">
        <f t="shared" si="263"/>
        <v>0</v>
      </c>
      <c r="T119" s="117">
        <f t="shared" si="264"/>
        <v>1.9618328916900001</v>
      </c>
      <c r="U119" s="117">
        <f t="shared" si="265"/>
        <v>2.4779085906435898</v>
      </c>
      <c r="V119" s="117">
        <f t="shared" si="266"/>
        <v>2.4779085906435898</v>
      </c>
      <c r="W119" s="117">
        <f t="shared" si="267"/>
        <v>0.21798143241000001</v>
      </c>
      <c r="X119" s="117">
        <f t="shared" si="268"/>
        <v>0.13041624161282053</v>
      </c>
      <c r="Y119" s="117">
        <f t="shared" si="269"/>
        <v>0.13041624161282053</v>
      </c>
      <c r="Z119" s="117">
        <f t="shared" si="270"/>
        <v>0</v>
      </c>
      <c r="AA119" s="117">
        <f t="shared" si="271"/>
        <v>0</v>
      </c>
      <c r="AB119" s="117">
        <f t="shared" si="272"/>
        <v>0</v>
      </c>
      <c r="AC119" s="115"/>
      <c r="AD119" s="116">
        <f t="shared" si="273"/>
        <v>42.179407171335001</v>
      </c>
      <c r="AE119" s="116">
        <f t="shared" si="274"/>
        <v>3.3351159158730002</v>
      </c>
      <c r="AF119" s="116">
        <f t="shared" si="275"/>
        <v>45.514523087207998</v>
      </c>
    </row>
    <row r="120" spans="1:32" x14ac:dyDescent="0.25">
      <c r="A120" s="86" t="s">
        <v>353</v>
      </c>
      <c r="B120" s="86"/>
      <c r="C120" s="142">
        <v>8.85</v>
      </c>
      <c r="F120" s="96">
        <f t="shared" ref="F120:F123" si="277">C120</f>
        <v>8.85</v>
      </c>
      <c r="G120" s="96">
        <f t="shared" si="253"/>
        <v>7.8246900000000004</v>
      </c>
      <c r="H120" s="96">
        <f t="shared" si="254"/>
        <v>3.4905159620999999</v>
      </c>
      <c r="I120" s="96">
        <f t="shared" si="255"/>
        <v>0.39440858328813561</v>
      </c>
      <c r="J120" s="96">
        <f t="shared" si="256"/>
        <v>3.4905159620999999</v>
      </c>
      <c r="K120" s="96">
        <f t="shared" si="257"/>
        <v>0.39440858328813561</v>
      </c>
      <c r="L120" s="115">
        <v>8</v>
      </c>
      <c r="M120" s="117">
        <f t="shared" si="258"/>
        <v>3.1552686663050848</v>
      </c>
      <c r="N120" s="115">
        <v>8</v>
      </c>
      <c r="O120" s="117">
        <f t="shared" si="259"/>
        <v>3.1552686663050848</v>
      </c>
      <c r="P120" s="117">
        <f t="shared" si="260"/>
        <v>9.8010532947101705</v>
      </c>
      <c r="Q120" s="117">
        <f t="shared" si="261"/>
        <v>9.1364748318696609</v>
      </c>
      <c r="R120" s="117">
        <f t="shared" si="262"/>
        <v>0.66457846284050848</v>
      </c>
      <c r="S120" s="117">
        <f t="shared" si="263"/>
        <v>0</v>
      </c>
      <c r="T120" s="117">
        <f t="shared" si="264"/>
        <v>3.1414643658900001</v>
      </c>
      <c r="U120" s="117">
        <f t="shared" si="265"/>
        <v>2.9975052329898304</v>
      </c>
      <c r="V120" s="117">
        <f t="shared" si="266"/>
        <v>2.9975052329898304</v>
      </c>
      <c r="W120" s="117">
        <f t="shared" si="267"/>
        <v>0.34905159621000004</v>
      </c>
      <c r="X120" s="117">
        <f t="shared" si="268"/>
        <v>0.15776343331525425</v>
      </c>
      <c r="Y120" s="117">
        <f t="shared" si="269"/>
        <v>0.15776343331525425</v>
      </c>
      <c r="Z120" s="117">
        <f t="shared" si="270"/>
        <v>0</v>
      </c>
      <c r="AA120" s="117">
        <f t="shared" si="271"/>
        <v>0</v>
      </c>
      <c r="AB120" s="117">
        <f t="shared" si="272"/>
        <v>0</v>
      </c>
      <c r="AC120" s="115"/>
      <c r="AD120" s="116">
        <f t="shared" si="273"/>
        <v>67.541483866635005</v>
      </c>
      <c r="AE120" s="116">
        <f t="shared" si="274"/>
        <v>5.3404894220130013</v>
      </c>
      <c r="AF120" s="116">
        <f t="shared" si="275"/>
        <v>72.881973288648012</v>
      </c>
    </row>
    <row r="121" spans="1:32" x14ac:dyDescent="0.25">
      <c r="A121" s="86" t="s">
        <v>354</v>
      </c>
      <c r="B121" s="86"/>
      <c r="C121" s="142">
        <v>12.7</v>
      </c>
      <c r="F121" s="96">
        <f t="shared" si="277"/>
        <v>12.7</v>
      </c>
      <c r="G121" s="96">
        <f t="shared" si="253"/>
        <v>11.59538</v>
      </c>
      <c r="H121" s="96">
        <f t="shared" si="254"/>
        <v>5.1725830642000004</v>
      </c>
      <c r="I121" s="96">
        <f t="shared" si="255"/>
        <v>0.40729000505511814</v>
      </c>
      <c r="J121" s="96">
        <f t="shared" si="256"/>
        <v>5.1725830642000004</v>
      </c>
      <c r="K121" s="96">
        <f t="shared" si="257"/>
        <v>0.40729000505511814</v>
      </c>
      <c r="L121" s="115">
        <v>9</v>
      </c>
      <c r="M121" s="117">
        <f t="shared" si="258"/>
        <v>3.6656100454960634</v>
      </c>
      <c r="N121" s="115">
        <v>9</v>
      </c>
      <c r="O121" s="117">
        <f t="shared" si="259"/>
        <v>3.6656100454960634</v>
      </c>
      <c r="P121" s="117">
        <f t="shared" si="260"/>
        <v>12.503803155192127</v>
      </c>
      <c r="Q121" s="117">
        <f t="shared" si="261"/>
        <v>11.619983844222521</v>
      </c>
      <c r="R121" s="117">
        <f t="shared" si="262"/>
        <v>0.88381931096960642</v>
      </c>
      <c r="S121" s="117">
        <f t="shared" si="263"/>
        <v>0</v>
      </c>
      <c r="T121" s="117">
        <f t="shared" si="264"/>
        <v>4.6553247577800008</v>
      </c>
      <c r="U121" s="117">
        <f t="shared" si="265"/>
        <v>3.48232954322126</v>
      </c>
      <c r="V121" s="117">
        <f t="shared" si="266"/>
        <v>3.48232954322126</v>
      </c>
      <c r="W121" s="117">
        <f t="shared" si="267"/>
        <v>0.51725830642000004</v>
      </c>
      <c r="X121" s="117">
        <f t="shared" si="268"/>
        <v>0.18328050227480319</v>
      </c>
      <c r="Y121" s="117">
        <f t="shared" si="269"/>
        <v>0.18328050227480319</v>
      </c>
      <c r="Z121" s="117">
        <f t="shared" si="270"/>
        <v>0</v>
      </c>
      <c r="AA121" s="117">
        <f t="shared" si="271"/>
        <v>0</v>
      </c>
      <c r="AB121" s="117">
        <f t="shared" si="272"/>
        <v>0</v>
      </c>
      <c r="AC121" s="115"/>
      <c r="AD121" s="116">
        <f t="shared" si="273"/>
        <v>100.08948229227002</v>
      </c>
      <c r="AE121" s="116">
        <f t="shared" si="274"/>
        <v>7.9140520882260006</v>
      </c>
      <c r="AF121" s="116">
        <f t="shared" si="275"/>
        <v>108.00353438049602</v>
      </c>
    </row>
    <row r="122" spans="1:32" x14ac:dyDescent="0.25">
      <c r="A122" s="86" t="s">
        <v>455</v>
      </c>
      <c r="B122" s="86"/>
      <c r="C122" s="142">
        <v>0.59199999999999997</v>
      </c>
      <c r="F122" s="96">
        <f t="shared" si="277"/>
        <v>0.59199999999999997</v>
      </c>
      <c r="G122" s="96">
        <f t="shared" si="253"/>
        <v>-0.26319519999999996</v>
      </c>
      <c r="H122" s="96">
        <f t="shared" si="254"/>
        <v>-0.11740874676799998</v>
      </c>
      <c r="I122" s="96">
        <f t="shared" si="255"/>
        <v>-0.19832558575675674</v>
      </c>
      <c r="J122" s="96">
        <f t="shared" si="256"/>
        <v>0</v>
      </c>
      <c r="K122" s="96">
        <f t="shared" si="257"/>
        <v>0</v>
      </c>
      <c r="L122" s="115">
        <v>10</v>
      </c>
      <c r="M122" s="117">
        <f t="shared" si="258"/>
        <v>0</v>
      </c>
      <c r="N122" s="115">
        <v>10</v>
      </c>
      <c r="O122" s="117">
        <f t="shared" si="259"/>
        <v>0</v>
      </c>
      <c r="P122" s="117">
        <f t="shared" si="260"/>
        <v>0</v>
      </c>
      <c r="Q122" s="117">
        <f t="shared" si="261"/>
        <v>0</v>
      </c>
      <c r="R122" s="117">
        <f t="shared" si="262"/>
        <v>0</v>
      </c>
      <c r="S122" s="117">
        <f t="shared" si="263"/>
        <v>0</v>
      </c>
      <c r="T122" s="117">
        <f t="shared" si="264"/>
        <v>0</v>
      </c>
      <c r="U122" s="117">
        <f t="shared" si="265"/>
        <v>0</v>
      </c>
      <c r="V122" s="117">
        <f t="shared" si="266"/>
        <v>0</v>
      </c>
      <c r="W122" s="117">
        <f t="shared" si="267"/>
        <v>0</v>
      </c>
      <c r="X122" s="117">
        <f t="shared" si="268"/>
        <v>0</v>
      </c>
      <c r="Y122" s="117">
        <f t="shared" si="269"/>
        <v>0</v>
      </c>
      <c r="Z122" s="117">
        <f t="shared" si="270"/>
        <v>0</v>
      </c>
      <c r="AA122" s="117">
        <f t="shared" si="271"/>
        <v>0</v>
      </c>
      <c r="AB122" s="117">
        <f t="shared" si="272"/>
        <v>0</v>
      </c>
      <c r="AC122" s="115"/>
      <c r="AD122" s="116">
        <f t="shared" si="273"/>
        <v>0</v>
      </c>
      <c r="AE122" s="116">
        <f t="shared" si="274"/>
        <v>0</v>
      </c>
      <c r="AF122" s="116">
        <f t="shared" si="275"/>
        <v>0</v>
      </c>
    </row>
    <row r="123" spans="1:32" x14ac:dyDescent="0.25">
      <c r="A123" s="86" t="s">
        <v>456</v>
      </c>
      <c r="B123" s="86"/>
      <c r="C123" s="142">
        <v>29.315000000000001</v>
      </c>
      <c r="F123" s="96">
        <f t="shared" si="277"/>
        <v>29.315000000000001</v>
      </c>
      <c r="G123" s="96">
        <f t="shared" si="253"/>
        <v>27.868111000000003</v>
      </c>
      <c r="H123" s="96">
        <f t="shared" si="254"/>
        <v>12.43168563599</v>
      </c>
      <c r="I123" s="96">
        <f t="shared" si="255"/>
        <v>0.4240725101821593</v>
      </c>
      <c r="J123" s="96">
        <f t="shared" si="256"/>
        <v>12.43168563599</v>
      </c>
      <c r="K123" s="96">
        <f t="shared" si="257"/>
        <v>0.4240725101821593</v>
      </c>
      <c r="L123" s="115">
        <v>11</v>
      </c>
      <c r="M123" s="117">
        <f t="shared" si="258"/>
        <v>4.6647976120037526</v>
      </c>
      <c r="N123" s="115">
        <v>11</v>
      </c>
      <c r="O123" s="117">
        <f t="shared" si="259"/>
        <v>4.6647976120037526</v>
      </c>
      <c r="P123" s="117">
        <f t="shared" si="260"/>
        <v>21.761280859997505</v>
      </c>
      <c r="Q123" s="117">
        <f t="shared" si="261"/>
        <v>20.051632535198131</v>
      </c>
      <c r="R123" s="117">
        <f t="shared" si="262"/>
        <v>1.7096483247993755</v>
      </c>
      <c r="S123" s="117">
        <f t="shared" si="263"/>
        <v>0</v>
      </c>
      <c r="T123" s="117">
        <f t="shared" si="264"/>
        <v>11.188517072391001</v>
      </c>
      <c r="U123" s="117">
        <f t="shared" si="265"/>
        <v>4.431557731403565</v>
      </c>
      <c r="V123" s="117">
        <f t="shared" si="266"/>
        <v>4.431557731403565</v>
      </c>
      <c r="W123" s="117">
        <f t="shared" si="267"/>
        <v>1.2431685635990002</v>
      </c>
      <c r="X123" s="117">
        <f t="shared" si="268"/>
        <v>0.23323988060018763</v>
      </c>
      <c r="Y123" s="117">
        <f t="shared" si="269"/>
        <v>0.23323988060018763</v>
      </c>
      <c r="Z123" s="117">
        <f t="shared" si="270"/>
        <v>0</v>
      </c>
      <c r="AA123" s="117">
        <f t="shared" si="271"/>
        <v>0</v>
      </c>
      <c r="AB123" s="117">
        <f t="shared" si="272"/>
        <v>0</v>
      </c>
      <c r="AC123" s="115"/>
      <c r="AD123" s="116">
        <f t="shared" si="273"/>
        <v>240.55311705640651</v>
      </c>
      <c r="AE123" s="116">
        <f t="shared" si="274"/>
        <v>19.020479023064702</v>
      </c>
      <c r="AF123" s="116">
        <f t="shared" si="275"/>
        <v>259.5735960794712</v>
      </c>
    </row>
    <row r="124" spans="1:32" x14ac:dyDescent="0.25">
      <c r="A124" s="86" t="s">
        <v>355</v>
      </c>
      <c r="B124" s="86"/>
      <c r="C124" s="147">
        <v>2.95</v>
      </c>
      <c r="F124" s="96">
        <f t="shared" si="276"/>
        <v>6.6130153108117202</v>
      </c>
      <c r="G124" s="96">
        <f t="shared" si="253"/>
        <v>5.6337871954089991</v>
      </c>
      <c r="H124" s="96">
        <f t="shared" si="254"/>
        <v>2.5131761300000002</v>
      </c>
      <c r="I124" s="96">
        <f t="shared" si="255"/>
        <v>0.85192411186440675</v>
      </c>
      <c r="J124" s="96">
        <f t="shared" si="256"/>
        <v>2.5131761300000002</v>
      </c>
      <c r="K124" s="96">
        <f t="shared" si="257"/>
        <v>0.85192411186440675</v>
      </c>
      <c r="L124" s="115">
        <v>12</v>
      </c>
      <c r="M124" s="117">
        <f t="shared" si="258"/>
        <v>10.22308934237288</v>
      </c>
      <c r="N124" s="115">
        <v>12</v>
      </c>
      <c r="O124" s="117">
        <f t="shared" si="259"/>
        <v>10.22308934237288</v>
      </c>
      <c r="P124" s="117">
        <f t="shared" si="260"/>
        <v>22.959354814745758</v>
      </c>
      <c r="Q124" s="117">
        <f t="shared" si="261"/>
        <v>21.685728267508473</v>
      </c>
      <c r="R124" s="117">
        <f t="shared" si="262"/>
        <v>1.2736265472372881</v>
      </c>
      <c r="S124" s="117">
        <f t="shared" si="263"/>
        <v>0</v>
      </c>
      <c r="T124" s="117">
        <f t="shared" si="264"/>
        <v>2.2618585170000003</v>
      </c>
      <c r="U124" s="117">
        <f t="shared" si="265"/>
        <v>9.7119348752542365</v>
      </c>
      <c r="V124" s="117">
        <f t="shared" si="266"/>
        <v>9.7119348752542365</v>
      </c>
      <c r="W124" s="117">
        <f t="shared" si="267"/>
        <v>0.25131761300000005</v>
      </c>
      <c r="X124" s="117">
        <f t="shared" si="268"/>
        <v>0.51115446711864398</v>
      </c>
      <c r="Y124" s="117">
        <f t="shared" si="269"/>
        <v>0.51115446711864398</v>
      </c>
      <c r="Z124" s="117">
        <f t="shared" si="270"/>
        <v>0</v>
      </c>
      <c r="AA124" s="117">
        <f t="shared" si="271"/>
        <v>0</v>
      </c>
      <c r="AB124" s="117">
        <f t="shared" si="272"/>
        <v>0</v>
      </c>
      <c r="AC124" s="115"/>
      <c r="AD124" s="116">
        <f t="shared" si="273"/>
        <v>48.629958115500003</v>
      </c>
      <c r="AE124" s="116">
        <f t="shared" si="274"/>
        <v>3.8451594789000008</v>
      </c>
      <c r="AF124" s="116">
        <f t="shared" si="275"/>
        <v>52.475117594400004</v>
      </c>
    </row>
    <row r="125" spans="1:32" x14ac:dyDescent="0.25">
      <c r="A125" s="86" t="s">
        <v>356</v>
      </c>
      <c r="B125" s="86"/>
      <c r="C125" s="147">
        <v>1.87</v>
      </c>
      <c r="F125" s="96">
        <f t="shared" si="276"/>
        <v>4.1919791970230227</v>
      </c>
      <c r="G125" s="96">
        <f t="shared" si="253"/>
        <v>3.2626244255643488</v>
      </c>
      <c r="H125" s="96">
        <f t="shared" si="254"/>
        <v>1.4554241300000004</v>
      </c>
      <c r="I125" s="96">
        <f t="shared" si="255"/>
        <v>0.7783016737967916</v>
      </c>
      <c r="J125" s="96">
        <f t="shared" si="256"/>
        <v>1.4554241300000004</v>
      </c>
      <c r="K125" s="96">
        <f t="shared" si="257"/>
        <v>0.7783016737967916</v>
      </c>
      <c r="L125" s="115">
        <v>13</v>
      </c>
      <c r="M125" s="117">
        <f t="shared" si="258"/>
        <v>10.117921759358291</v>
      </c>
      <c r="N125" s="115">
        <v>13</v>
      </c>
      <c r="O125" s="117">
        <f t="shared" si="259"/>
        <v>10.117921759358291</v>
      </c>
      <c r="P125" s="117">
        <f t="shared" si="260"/>
        <v>21.691267648716583</v>
      </c>
      <c r="Q125" s="117">
        <f t="shared" si="261"/>
        <v>20.53393305978075</v>
      </c>
      <c r="R125" s="117">
        <f t="shared" si="262"/>
        <v>1.1573345889358291</v>
      </c>
      <c r="S125" s="117">
        <f t="shared" si="263"/>
        <v>0</v>
      </c>
      <c r="T125" s="117">
        <f t="shared" si="264"/>
        <v>1.3098817170000003</v>
      </c>
      <c r="U125" s="117">
        <f t="shared" si="265"/>
        <v>9.6120256713903753</v>
      </c>
      <c r="V125" s="117">
        <f t="shared" si="266"/>
        <v>9.6120256713903753</v>
      </c>
      <c r="W125" s="117">
        <f t="shared" si="267"/>
        <v>0.14554241300000004</v>
      </c>
      <c r="X125" s="117">
        <f t="shared" si="268"/>
        <v>0.50589608796791452</v>
      </c>
      <c r="Y125" s="117">
        <f t="shared" si="269"/>
        <v>0.50589608796791452</v>
      </c>
      <c r="Z125" s="117">
        <f t="shared" si="270"/>
        <v>0</v>
      </c>
      <c r="AA125" s="117">
        <f t="shared" si="271"/>
        <v>0</v>
      </c>
      <c r="AB125" s="117">
        <f t="shared" si="272"/>
        <v>0</v>
      </c>
      <c r="AC125" s="115"/>
      <c r="AD125" s="116">
        <f t="shared" si="273"/>
        <v>28.162456915500009</v>
      </c>
      <c r="AE125" s="116">
        <f t="shared" si="274"/>
        <v>2.2267989189000006</v>
      </c>
      <c r="AF125" s="116">
        <f t="shared" si="275"/>
        <v>30.389255834400011</v>
      </c>
    </row>
    <row r="126" spans="1:32" x14ac:dyDescent="0.25">
      <c r="A126" s="97" t="s">
        <v>358</v>
      </c>
      <c r="B126" s="86" t="s">
        <v>405</v>
      </c>
      <c r="C126" s="142">
        <v>3.15</v>
      </c>
      <c r="F126" s="96">
        <f>C126</f>
        <v>3.15</v>
      </c>
      <c r="G126" s="96">
        <f t="shared" si="253"/>
        <v>2.2421100000000003</v>
      </c>
      <c r="H126" s="96">
        <f t="shared" si="254"/>
        <v>1.0001828499000001</v>
      </c>
      <c r="I126" s="96">
        <f t="shared" si="255"/>
        <v>0.3175183650476191</v>
      </c>
      <c r="J126" s="96">
        <f t="shared" si="256"/>
        <v>1.0001828499000001</v>
      </c>
      <c r="K126" s="96">
        <f t="shared" si="257"/>
        <v>0.3175183650476191</v>
      </c>
      <c r="L126" s="115">
        <v>14</v>
      </c>
      <c r="M126" s="117">
        <f t="shared" si="258"/>
        <v>4.4452571106666676</v>
      </c>
      <c r="N126" s="115">
        <v>14</v>
      </c>
      <c r="O126" s="117">
        <f t="shared" si="259"/>
        <v>4.4452571106666676</v>
      </c>
      <c r="P126" s="117">
        <f t="shared" si="260"/>
        <v>9.8906970712333351</v>
      </c>
      <c r="Q126" s="117">
        <f t="shared" si="261"/>
        <v>9.3461530751766677</v>
      </c>
      <c r="R126" s="117">
        <f t="shared" si="262"/>
        <v>0.54454399605666681</v>
      </c>
      <c r="S126" s="117">
        <f t="shared" si="263"/>
        <v>0</v>
      </c>
      <c r="T126" s="117">
        <f t="shared" si="264"/>
        <v>0.90016456491000008</v>
      </c>
      <c r="U126" s="117">
        <f t="shared" si="265"/>
        <v>4.2229942551333339</v>
      </c>
      <c r="V126" s="117">
        <f t="shared" si="266"/>
        <v>4.2229942551333339</v>
      </c>
      <c r="W126" s="117">
        <f t="shared" si="267"/>
        <v>0.10001828499000001</v>
      </c>
      <c r="X126" s="117">
        <f t="shared" si="268"/>
        <v>0.22226285553333339</v>
      </c>
      <c r="Y126" s="117">
        <f t="shared" si="269"/>
        <v>0.22226285553333339</v>
      </c>
      <c r="Z126" s="117">
        <f t="shared" si="270"/>
        <v>0</v>
      </c>
      <c r="AA126" s="117">
        <f t="shared" si="271"/>
        <v>0</v>
      </c>
      <c r="AB126" s="117">
        <f t="shared" si="272"/>
        <v>0</v>
      </c>
      <c r="AC126" s="115"/>
      <c r="AD126" s="116">
        <f t="shared" si="273"/>
        <v>19.353538145565</v>
      </c>
      <c r="AE126" s="116">
        <f t="shared" si="274"/>
        <v>1.5302797603470002</v>
      </c>
      <c r="AF126" s="116">
        <f t="shared" si="275"/>
        <v>20.883817905912</v>
      </c>
    </row>
    <row r="127" spans="1:32" x14ac:dyDescent="0.25">
      <c r="A127" s="97" t="s">
        <v>359</v>
      </c>
      <c r="B127" s="96"/>
      <c r="C127" s="142">
        <v>6.95</v>
      </c>
      <c r="F127" s="96">
        <f t="shared" ref="F127:F130" si="278">C127</f>
        <v>6.95</v>
      </c>
      <c r="G127" s="96">
        <f t="shared" si="253"/>
        <v>5.9638300000000006</v>
      </c>
      <c r="H127" s="96">
        <f t="shared" si="254"/>
        <v>2.6604049247000003</v>
      </c>
      <c r="I127" s="96">
        <f t="shared" si="255"/>
        <v>0.38279207549640293</v>
      </c>
      <c r="J127" s="96">
        <f t="shared" si="256"/>
        <v>2.6604049247000003</v>
      </c>
      <c r="K127" s="96">
        <f t="shared" si="257"/>
        <v>0.38279207549640293</v>
      </c>
      <c r="L127" s="115">
        <v>15</v>
      </c>
      <c r="M127" s="117">
        <f t="shared" si="258"/>
        <v>5.7418811324460437</v>
      </c>
      <c r="N127" s="115">
        <v>15</v>
      </c>
      <c r="O127" s="117">
        <f t="shared" si="259"/>
        <v>5.7418811324460437</v>
      </c>
      <c r="P127" s="117">
        <f t="shared" si="260"/>
        <v>14.144167189592089</v>
      </c>
      <c r="Q127" s="117">
        <f t="shared" si="261"/>
        <v>13.303938583877484</v>
      </c>
      <c r="R127" s="117">
        <f t="shared" si="262"/>
        <v>0.84022860571460445</v>
      </c>
      <c r="S127" s="117">
        <f t="shared" si="263"/>
        <v>0</v>
      </c>
      <c r="T127" s="117">
        <f t="shared" si="264"/>
        <v>2.3943644322300002</v>
      </c>
      <c r="U127" s="117">
        <f t="shared" si="265"/>
        <v>5.4547870758237416</v>
      </c>
      <c r="V127" s="117">
        <f t="shared" si="266"/>
        <v>5.4547870758237416</v>
      </c>
      <c r="W127" s="117">
        <f t="shared" si="267"/>
        <v>0.26604049247000006</v>
      </c>
      <c r="X127" s="117">
        <f t="shared" si="268"/>
        <v>0.2870940566223022</v>
      </c>
      <c r="Y127" s="117">
        <f t="shared" si="269"/>
        <v>0.2870940566223022</v>
      </c>
      <c r="Z127" s="117">
        <f t="shared" si="270"/>
        <v>0</v>
      </c>
      <c r="AA127" s="117">
        <f t="shared" si="271"/>
        <v>0</v>
      </c>
      <c r="AB127" s="117">
        <f t="shared" si="272"/>
        <v>0</v>
      </c>
      <c r="AC127" s="115"/>
      <c r="AD127" s="116">
        <f t="shared" si="273"/>
        <v>51.478835292945007</v>
      </c>
      <c r="AE127" s="116">
        <f t="shared" si="274"/>
        <v>4.070419534791001</v>
      </c>
      <c r="AF127" s="116">
        <f t="shared" si="275"/>
        <v>55.549254827736007</v>
      </c>
    </row>
    <row r="128" spans="1:32" x14ac:dyDescent="0.25">
      <c r="A128" s="96" t="s">
        <v>360</v>
      </c>
      <c r="B128" s="96"/>
      <c r="C128" s="142">
        <v>11.7</v>
      </c>
      <c r="F128" s="96">
        <f t="shared" si="278"/>
        <v>11.7</v>
      </c>
      <c r="G128" s="96">
        <f t="shared" si="253"/>
        <v>10.61598</v>
      </c>
      <c r="H128" s="96">
        <f t="shared" si="254"/>
        <v>4.7356825182</v>
      </c>
      <c r="I128" s="96">
        <f t="shared" si="255"/>
        <v>0.40475918958974361</v>
      </c>
      <c r="J128" s="96">
        <f t="shared" si="256"/>
        <v>4.7356825182</v>
      </c>
      <c r="K128" s="96">
        <f t="shared" si="257"/>
        <v>0.40475918958974361</v>
      </c>
      <c r="L128" s="115">
        <v>16</v>
      </c>
      <c r="M128" s="117">
        <f t="shared" si="258"/>
        <v>6.4761470334358977</v>
      </c>
      <c r="N128" s="115">
        <v>16</v>
      </c>
      <c r="O128" s="117">
        <f t="shared" si="259"/>
        <v>6.4761470334358977</v>
      </c>
      <c r="P128" s="117">
        <f t="shared" si="260"/>
        <v>17.687976585071794</v>
      </c>
      <c r="Q128" s="117">
        <f t="shared" si="261"/>
        <v>16.566793629908204</v>
      </c>
      <c r="R128" s="117">
        <f t="shared" si="262"/>
        <v>1.1211829551635899</v>
      </c>
      <c r="S128" s="117">
        <f t="shared" si="263"/>
        <v>0</v>
      </c>
      <c r="T128" s="117">
        <f t="shared" si="264"/>
        <v>4.2621142663800002</v>
      </c>
      <c r="U128" s="117">
        <f t="shared" si="265"/>
        <v>6.1523396817641025</v>
      </c>
      <c r="V128" s="117">
        <f t="shared" si="266"/>
        <v>6.1523396817641025</v>
      </c>
      <c r="W128" s="117">
        <f t="shared" si="267"/>
        <v>0.47356825182000001</v>
      </c>
      <c r="X128" s="117">
        <f t="shared" si="268"/>
        <v>0.32380735167179492</v>
      </c>
      <c r="Y128" s="117">
        <f t="shared" si="269"/>
        <v>0.32380735167179492</v>
      </c>
      <c r="Z128" s="117">
        <f t="shared" si="270"/>
        <v>0</v>
      </c>
      <c r="AA128" s="117">
        <f t="shared" si="271"/>
        <v>0</v>
      </c>
      <c r="AB128" s="117">
        <f t="shared" si="272"/>
        <v>0</v>
      </c>
      <c r="AC128" s="115"/>
      <c r="AD128" s="116">
        <f t="shared" si="273"/>
        <v>91.635456727170009</v>
      </c>
      <c r="AE128" s="116">
        <f t="shared" si="274"/>
        <v>7.2455942528460007</v>
      </c>
      <c r="AF128" s="116">
        <f t="shared" si="275"/>
        <v>98.881050980016013</v>
      </c>
    </row>
    <row r="129" spans="1:32" x14ac:dyDescent="0.25">
      <c r="A129" s="96" t="s">
        <v>457</v>
      </c>
      <c r="B129" s="96"/>
      <c r="C129" s="142">
        <v>0.17499999999999999</v>
      </c>
      <c r="F129" s="96">
        <f t="shared" si="278"/>
        <v>0.17499999999999999</v>
      </c>
      <c r="G129" s="96">
        <f t="shared" si="253"/>
        <v>-0.67160500000000001</v>
      </c>
      <c r="H129" s="96">
        <f t="shared" si="254"/>
        <v>-0.29959627444999998</v>
      </c>
      <c r="I129" s="96">
        <f t="shared" si="255"/>
        <v>-1.711978711142857</v>
      </c>
      <c r="J129" s="96">
        <f t="shared" si="256"/>
        <v>0</v>
      </c>
      <c r="K129" s="96">
        <f t="shared" si="257"/>
        <v>0</v>
      </c>
      <c r="L129" s="115">
        <v>17</v>
      </c>
      <c r="M129" s="117">
        <f t="shared" si="258"/>
        <v>0</v>
      </c>
      <c r="N129" s="115">
        <v>17</v>
      </c>
      <c r="O129" s="117">
        <f t="shared" si="259"/>
        <v>0</v>
      </c>
      <c r="P129" s="117">
        <f t="shared" si="260"/>
        <v>0</v>
      </c>
      <c r="Q129" s="117">
        <f t="shared" si="261"/>
        <v>0</v>
      </c>
      <c r="R129" s="117">
        <f t="shared" si="262"/>
        <v>0</v>
      </c>
      <c r="S129" s="117">
        <f t="shared" si="263"/>
        <v>0</v>
      </c>
      <c r="T129" s="117">
        <f t="shared" si="264"/>
        <v>0</v>
      </c>
      <c r="U129" s="117">
        <f t="shared" si="265"/>
        <v>0</v>
      </c>
      <c r="V129" s="117">
        <f t="shared" si="266"/>
        <v>0</v>
      </c>
      <c r="W129" s="117">
        <f t="shared" si="267"/>
        <v>0</v>
      </c>
      <c r="X129" s="117">
        <f t="shared" si="268"/>
        <v>0</v>
      </c>
      <c r="Y129" s="117">
        <f t="shared" si="269"/>
        <v>0</v>
      </c>
      <c r="Z129" s="117">
        <f t="shared" si="270"/>
        <v>0</v>
      </c>
      <c r="AA129" s="117">
        <f t="shared" si="271"/>
        <v>0</v>
      </c>
      <c r="AB129" s="117">
        <f t="shared" si="272"/>
        <v>0</v>
      </c>
      <c r="AC129" s="115"/>
      <c r="AD129" s="116">
        <f t="shared" si="273"/>
        <v>0</v>
      </c>
      <c r="AE129" s="116">
        <f t="shared" si="274"/>
        <v>0</v>
      </c>
      <c r="AF129" s="116">
        <f t="shared" si="275"/>
        <v>0</v>
      </c>
    </row>
    <row r="130" spans="1:32" x14ac:dyDescent="0.25">
      <c r="A130" s="96" t="s">
        <v>458</v>
      </c>
      <c r="B130" s="96"/>
      <c r="C130" s="142">
        <v>43.906999999999996</v>
      </c>
      <c r="F130" s="96">
        <f t="shared" si="278"/>
        <v>43.906999999999996</v>
      </c>
      <c r="G130" s="96">
        <f t="shared" si="253"/>
        <v>42.159515799999994</v>
      </c>
      <c r="H130" s="96">
        <f t="shared" si="254"/>
        <v>18.806938403221995</v>
      </c>
      <c r="I130" s="96">
        <f t="shared" si="255"/>
        <v>0.42833576430232073</v>
      </c>
      <c r="J130" s="96">
        <f t="shared" si="256"/>
        <v>18.806938403221995</v>
      </c>
      <c r="K130" s="96">
        <f t="shared" si="257"/>
        <v>0.42833576430232073</v>
      </c>
      <c r="L130" s="115">
        <v>18</v>
      </c>
      <c r="M130" s="117">
        <f t="shared" si="258"/>
        <v>7.7100437574417731</v>
      </c>
      <c r="N130" s="115">
        <v>18</v>
      </c>
      <c r="O130" s="117">
        <f t="shared" si="259"/>
        <v>7.7100437574417731</v>
      </c>
      <c r="P130" s="117">
        <f t="shared" si="260"/>
        <v>34.227025918105539</v>
      </c>
      <c r="Q130" s="117">
        <f t="shared" si="261"/>
        <v>31.575327702039161</v>
      </c>
      <c r="R130" s="117">
        <f t="shared" si="262"/>
        <v>2.6516982160663769</v>
      </c>
      <c r="S130" s="117">
        <f t="shared" si="263"/>
        <v>0</v>
      </c>
      <c r="T130" s="117">
        <f t="shared" si="264"/>
        <v>16.926244562899797</v>
      </c>
      <c r="U130" s="117">
        <f t="shared" si="265"/>
        <v>7.3245415695696838</v>
      </c>
      <c r="V130" s="117">
        <f t="shared" si="266"/>
        <v>7.3245415695696838</v>
      </c>
      <c r="W130" s="117">
        <f t="shared" si="267"/>
        <v>1.8806938403221996</v>
      </c>
      <c r="X130" s="117">
        <f t="shared" si="268"/>
        <v>0.38550218787208868</v>
      </c>
      <c r="Y130" s="117">
        <f t="shared" si="269"/>
        <v>0.38550218787208868</v>
      </c>
      <c r="Z130" s="117">
        <f t="shared" si="270"/>
        <v>0</v>
      </c>
      <c r="AA130" s="117">
        <f t="shared" si="271"/>
        <v>0</v>
      </c>
      <c r="AB130" s="117">
        <f t="shared" si="272"/>
        <v>0</v>
      </c>
      <c r="AC130" s="115"/>
      <c r="AD130" s="116">
        <f t="shared" si="273"/>
        <v>363.91425810234563</v>
      </c>
      <c r="AE130" s="116">
        <f t="shared" si="274"/>
        <v>28.774615756929656</v>
      </c>
      <c r="AF130" s="116">
        <f t="shared" si="275"/>
        <v>392.6888738592753</v>
      </c>
    </row>
    <row r="131" spans="1:32" x14ac:dyDescent="0.25">
      <c r="A131" s="96" t="s">
        <v>361</v>
      </c>
      <c r="B131" s="96"/>
      <c r="C131" s="147">
        <v>0.93</v>
      </c>
      <c r="F131" s="96">
        <f t="shared" si="276"/>
        <v>2.0847810979847119</v>
      </c>
      <c r="G131" s="96">
        <f t="shared" si="253"/>
        <v>1.1988346073662268</v>
      </c>
      <c r="H131" s="96">
        <f t="shared" si="254"/>
        <v>0.53478813000000014</v>
      </c>
      <c r="I131" s="96">
        <f t="shared" si="255"/>
        <v>0.57504100000000014</v>
      </c>
      <c r="J131" s="96">
        <f t="shared" si="256"/>
        <v>0.53478813000000014</v>
      </c>
      <c r="K131" s="96">
        <f t="shared" si="257"/>
        <v>0.57504100000000014</v>
      </c>
      <c r="L131" s="115">
        <v>19</v>
      </c>
      <c r="M131" s="117">
        <f t="shared" si="258"/>
        <v>10.925779000000002</v>
      </c>
      <c r="N131" s="115">
        <v>19</v>
      </c>
      <c r="O131" s="117">
        <f t="shared" si="259"/>
        <v>10.925779000000002</v>
      </c>
      <c r="P131" s="117">
        <f t="shared" si="260"/>
        <v>22.386346130000007</v>
      </c>
      <c r="Q131" s="117">
        <f t="shared" si="261"/>
        <v>21.240289417000003</v>
      </c>
      <c r="R131" s="117">
        <f t="shared" si="262"/>
        <v>1.1460567130000001</v>
      </c>
      <c r="S131" s="117">
        <f t="shared" si="263"/>
        <v>0</v>
      </c>
      <c r="T131" s="117">
        <f t="shared" si="264"/>
        <v>0.48130931700000013</v>
      </c>
      <c r="U131" s="117">
        <f t="shared" si="265"/>
        <v>10.379490050000001</v>
      </c>
      <c r="V131" s="117">
        <f t="shared" si="266"/>
        <v>10.379490050000001</v>
      </c>
      <c r="W131" s="117">
        <f t="shared" si="267"/>
        <v>5.3478813000000014E-2</v>
      </c>
      <c r="X131" s="117">
        <f t="shared" si="268"/>
        <v>0.54628895000000011</v>
      </c>
      <c r="Y131" s="117">
        <f t="shared" si="269"/>
        <v>0.54628895000000011</v>
      </c>
      <c r="Z131" s="117">
        <f t="shared" si="270"/>
        <v>0</v>
      </c>
      <c r="AA131" s="117">
        <f t="shared" si="271"/>
        <v>0</v>
      </c>
      <c r="AB131" s="117">
        <f t="shared" si="272"/>
        <v>0</v>
      </c>
      <c r="AC131" s="115"/>
      <c r="AD131" s="116">
        <f t="shared" si="273"/>
        <v>10.348150315500003</v>
      </c>
      <c r="AE131" s="116">
        <f t="shared" si="274"/>
        <v>0.81822583890000022</v>
      </c>
      <c r="AF131" s="116">
        <f t="shared" si="275"/>
        <v>11.166376154400004</v>
      </c>
    </row>
    <row r="132" spans="1:32" x14ac:dyDescent="0.25">
      <c r="A132" s="96" t="s">
        <v>362</v>
      </c>
      <c r="B132" s="96"/>
      <c r="C132" s="147">
        <v>2.5</v>
      </c>
      <c r="F132" s="96">
        <f t="shared" si="276"/>
        <v>5.6042502633997628</v>
      </c>
      <c r="G132" s="96">
        <f t="shared" si="253"/>
        <v>4.6458027079737283</v>
      </c>
      <c r="H132" s="96">
        <f t="shared" si="254"/>
        <v>2.0724461300000003</v>
      </c>
      <c r="I132" s="96">
        <f t="shared" si="255"/>
        <v>0.82897845200000009</v>
      </c>
      <c r="J132" s="96">
        <f t="shared" si="256"/>
        <v>2.0724461300000003</v>
      </c>
      <c r="K132" s="96">
        <f t="shared" si="257"/>
        <v>0.82897845200000009</v>
      </c>
      <c r="L132" s="115">
        <v>20</v>
      </c>
      <c r="M132" s="117">
        <f t="shared" si="258"/>
        <v>16.579569040000003</v>
      </c>
      <c r="N132" s="115">
        <v>20</v>
      </c>
      <c r="O132" s="117">
        <f t="shared" si="259"/>
        <v>16.579569040000003</v>
      </c>
      <c r="P132" s="117">
        <f t="shared" si="260"/>
        <v>35.231584210000008</v>
      </c>
      <c r="Q132" s="117">
        <f t="shared" si="261"/>
        <v>33.366382693000006</v>
      </c>
      <c r="R132" s="117">
        <f t="shared" si="262"/>
        <v>1.8652015170000005</v>
      </c>
      <c r="S132" s="117">
        <f t="shared" si="263"/>
        <v>0</v>
      </c>
      <c r="T132" s="117">
        <f t="shared" si="264"/>
        <v>1.8652015170000003</v>
      </c>
      <c r="U132" s="117">
        <f t="shared" si="265"/>
        <v>15.750590588000001</v>
      </c>
      <c r="V132" s="117">
        <f t="shared" si="266"/>
        <v>15.750590588000001</v>
      </c>
      <c r="W132" s="117">
        <f t="shared" si="267"/>
        <v>0.20724461300000005</v>
      </c>
      <c r="X132" s="117">
        <f t="shared" si="268"/>
        <v>0.8289784520000002</v>
      </c>
      <c r="Y132" s="117">
        <f t="shared" si="269"/>
        <v>0.8289784520000002</v>
      </c>
      <c r="Z132" s="117">
        <f t="shared" si="270"/>
        <v>0</v>
      </c>
      <c r="AA132" s="117">
        <f t="shared" si="271"/>
        <v>0</v>
      </c>
      <c r="AB132" s="117">
        <f t="shared" si="272"/>
        <v>0</v>
      </c>
      <c r="AC132" s="115"/>
      <c r="AD132" s="116">
        <f t="shared" si="273"/>
        <v>40.101832615500008</v>
      </c>
      <c r="AE132" s="116">
        <f t="shared" si="274"/>
        <v>3.1708425789000008</v>
      </c>
      <c r="AF132" s="116">
        <f t="shared" si="275"/>
        <v>43.272675194400009</v>
      </c>
    </row>
    <row r="133" spans="1:32" x14ac:dyDescent="0.25">
      <c r="A133" s="96" t="s">
        <v>363</v>
      </c>
      <c r="B133" s="96" t="s">
        <v>406</v>
      </c>
      <c r="C133" s="142">
        <v>3.55</v>
      </c>
      <c r="F133" s="96">
        <f>C133</f>
        <v>3.55</v>
      </c>
      <c r="G133" s="96">
        <f t="shared" si="253"/>
        <v>2.6338699999999999</v>
      </c>
      <c r="H133" s="96">
        <f t="shared" si="254"/>
        <v>1.1749430682999999</v>
      </c>
      <c r="I133" s="96">
        <f t="shared" si="255"/>
        <v>0.3309698783943662</v>
      </c>
      <c r="J133" s="96">
        <f t="shared" si="256"/>
        <v>1.1749430682999999</v>
      </c>
      <c r="K133" s="96">
        <f t="shared" si="257"/>
        <v>0.3309698783943662</v>
      </c>
      <c r="L133" s="115">
        <v>21</v>
      </c>
      <c r="M133" s="117">
        <f t="shared" si="258"/>
        <v>6.9503674462816907</v>
      </c>
      <c r="N133" s="115">
        <v>21</v>
      </c>
      <c r="O133" s="117">
        <f t="shared" si="259"/>
        <v>6.9503674462816907</v>
      </c>
      <c r="P133" s="117">
        <f t="shared" si="260"/>
        <v>15.075677960863381</v>
      </c>
      <c r="Q133" s="117">
        <f t="shared" si="261"/>
        <v>14.263146909405211</v>
      </c>
      <c r="R133" s="117">
        <f t="shared" si="262"/>
        <v>0.81253105145816917</v>
      </c>
      <c r="S133" s="117">
        <f t="shared" si="263"/>
        <v>0</v>
      </c>
      <c r="T133" s="117">
        <f t="shared" si="264"/>
        <v>1.0574487614699999</v>
      </c>
      <c r="U133" s="117">
        <f t="shared" si="265"/>
        <v>6.6028490739676062</v>
      </c>
      <c r="V133" s="117">
        <f t="shared" si="266"/>
        <v>6.6028490739676062</v>
      </c>
      <c r="W133" s="117">
        <f t="shared" si="267"/>
        <v>0.11749430683000001</v>
      </c>
      <c r="X133" s="117">
        <f t="shared" si="268"/>
        <v>0.34751837231408456</v>
      </c>
      <c r="Y133" s="117">
        <f t="shared" si="269"/>
        <v>0.34751837231408456</v>
      </c>
      <c r="Z133" s="117">
        <f t="shared" si="270"/>
        <v>0</v>
      </c>
      <c r="AA133" s="117">
        <f t="shared" si="271"/>
        <v>0</v>
      </c>
      <c r="AB133" s="117">
        <f t="shared" si="272"/>
        <v>0</v>
      </c>
      <c r="AC133" s="115"/>
      <c r="AD133" s="116">
        <f t="shared" si="273"/>
        <v>22.735148371604996</v>
      </c>
      <c r="AE133" s="116">
        <f t="shared" si="274"/>
        <v>1.7976628944990001</v>
      </c>
      <c r="AF133" s="116">
        <f t="shared" si="275"/>
        <v>24.532811266103998</v>
      </c>
    </row>
    <row r="134" spans="1:32" x14ac:dyDescent="0.25">
      <c r="A134" s="96" t="s">
        <v>364</v>
      </c>
      <c r="B134" s="96"/>
      <c r="C134" s="142">
        <v>7.11</v>
      </c>
      <c r="F134" s="96">
        <f t="shared" ref="F134:F137" si="279">C134</f>
        <v>7.11</v>
      </c>
      <c r="G134" s="96">
        <f t="shared" si="253"/>
        <v>6.120534000000001</v>
      </c>
      <c r="H134" s="96">
        <f t="shared" si="254"/>
        <v>2.7303090120600002</v>
      </c>
      <c r="I134" s="96">
        <f t="shared" si="255"/>
        <v>0.38400970633755277</v>
      </c>
      <c r="J134" s="96">
        <f t="shared" si="256"/>
        <v>2.7303090120600002</v>
      </c>
      <c r="K134" s="96">
        <f t="shared" si="257"/>
        <v>0.38400970633755277</v>
      </c>
      <c r="L134" s="115">
        <v>22</v>
      </c>
      <c r="M134" s="117">
        <f t="shared" si="258"/>
        <v>8.4482135394261615</v>
      </c>
      <c r="N134" s="115">
        <v>22</v>
      </c>
      <c r="O134" s="117">
        <f t="shared" si="259"/>
        <v>8.4482135394261615</v>
      </c>
      <c r="P134" s="117">
        <f t="shared" si="260"/>
        <v>19.626736090912324</v>
      </c>
      <c r="Q134" s="117">
        <f t="shared" si="261"/>
        <v>18.508883835763704</v>
      </c>
      <c r="R134" s="117">
        <f t="shared" si="262"/>
        <v>1.1178522551486161</v>
      </c>
      <c r="S134" s="117">
        <f t="shared" si="263"/>
        <v>0</v>
      </c>
      <c r="T134" s="117">
        <f t="shared" si="264"/>
        <v>2.4572781108540003</v>
      </c>
      <c r="U134" s="117">
        <f t="shared" si="265"/>
        <v>8.025802862454853</v>
      </c>
      <c r="V134" s="117">
        <f t="shared" si="266"/>
        <v>8.025802862454853</v>
      </c>
      <c r="W134" s="117">
        <f t="shared" si="267"/>
        <v>0.27303090120600004</v>
      </c>
      <c r="X134" s="117">
        <f t="shared" si="268"/>
        <v>0.42241067697130807</v>
      </c>
      <c r="Y134" s="117">
        <f t="shared" si="269"/>
        <v>0.42241067697130807</v>
      </c>
      <c r="Z134" s="117">
        <f t="shared" si="270"/>
        <v>0</v>
      </c>
      <c r="AA134" s="117">
        <f t="shared" si="271"/>
        <v>0</v>
      </c>
      <c r="AB134" s="117">
        <f t="shared" si="272"/>
        <v>0</v>
      </c>
      <c r="AC134" s="115"/>
      <c r="AD134" s="116">
        <f t="shared" si="273"/>
        <v>52.831479383361007</v>
      </c>
      <c r="AE134" s="116">
        <f t="shared" si="274"/>
        <v>4.1773727884518008</v>
      </c>
      <c r="AF134" s="116">
        <f t="shared" si="275"/>
        <v>57.008852171812805</v>
      </c>
    </row>
    <row r="135" spans="1:32" x14ac:dyDescent="0.25">
      <c r="A135" s="96" t="s">
        <v>365</v>
      </c>
      <c r="B135" s="96"/>
      <c r="C135" s="142">
        <v>11.58</v>
      </c>
      <c r="F135" s="96">
        <f t="shared" si="279"/>
        <v>11.58</v>
      </c>
      <c r="G135" s="96">
        <f t="shared" si="253"/>
        <v>10.498452</v>
      </c>
      <c r="H135" s="96">
        <f t="shared" si="254"/>
        <v>4.68325445268</v>
      </c>
      <c r="I135" s="96">
        <f t="shared" si="255"/>
        <v>0.40442611853886012</v>
      </c>
      <c r="J135" s="96">
        <f t="shared" si="256"/>
        <v>4.68325445268</v>
      </c>
      <c r="K135" s="96">
        <f t="shared" si="257"/>
        <v>0.40442611853886012</v>
      </c>
      <c r="L135" s="115">
        <v>23</v>
      </c>
      <c r="M135" s="117">
        <f t="shared" si="258"/>
        <v>9.3018007263937825</v>
      </c>
      <c r="N135" s="115">
        <v>23</v>
      </c>
      <c r="O135" s="117">
        <f t="shared" si="259"/>
        <v>9.3018007263937825</v>
      </c>
      <c r="P135" s="117">
        <f t="shared" si="260"/>
        <v>23.286855905467565</v>
      </c>
      <c r="Q135" s="117">
        <f t="shared" si="261"/>
        <v>21.888350387560184</v>
      </c>
      <c r="R135" s="117">
        <f t="shared" si="262"/>
        <v>1.3985055179073784</v>
      </c>
      <c r="S135" s="117">
        <f t="shared" si="263"/>
        <v>0</v>
      </c>
      <c r="T135" s="117">
        <f t="shared" si="264"/>
        <v>4.2149290074120005</v>
      </c>
      <c r="U135" s="117">
        <f t="shared" si="265"/>
        <v>8.8367106900740922</v>
      </c>
      <c r="V135" s="117">
        <f t="shared" si="266"/>
        <v>8.8367106900740922</v>
      </c>
      <c r="W135" s="117">
        <f t="shared" si="267"/>
        <v>0.46832544526800002</v>
      </c>
      <c r="X135" s="117">
        <f t="shared" si="268"/>
        <v>0.46509003631968915</v>
      </c>
      <c r="Y135" s="117">
        <f t="shared" si="269"/>
        <v>0.46509003631968915</v>
      </c>
      <c r="Z135" s="117">
        <f t="shared" si="270"/>
        <v>0</v>
      </c>
      <c r="AA135" s="117">
        <f t="shared" si="271"/>
        <v>0</v>
      </c>
      <c r="AB135" s="117">
        <f t="shared" si="272"/>
        <v>0</v>
      </c>
      <c r="AC135" s="115"/>
      <c r="AD135" s="116">
        <f t="shared" si="273"/>
        <v>90.620973659358015</v>
      </c>
      <c r="AE135" s="116">
        <f t="shared" si="274"/>
        <v>7.1653793126004004</v>
      </c>
      <c r="AF135" s="116">
        <f t="shared" si="275"/>
        <v>97.786352971958422</v>
      </c>
    </row>
    <row r="136" spans="1:32" x14ac:dyDescent="0.25">
      <c r="A136" s="96" t="s">
        <v>459</v>
      </c>
      <c r="B136" s="96"/>
      <c r="C136" s="142">
        <v>0.316</v>
      </c>
      <c r="F136" s="96">
        <f t="shared" si="279"/>
        <v>0.316</v>
      </c>
      <c r="G136" s="96">
        <f t="shared" si="253"/>
        <v>-0.53350959999999992</v>
      </c>
      <c r="H136" s="96">
        <f t="shared" si="254"/>
        <v>-0.23799329746399994</v>
      </c>
      <c r="I136" s="96">
        <f t="shared" si="255"/>
        <v>-0.75314334640506309</v>
      </c>
      <c r="J136" s="96">
        <f t="shared" si="256"/>
        <v>0</v>
      </c>
      <c r="K136" s="96">
        <f t="shared" si="257"/>
        <v>0</v>
      </c>
      <c r="L136" s="115">
        <v>24</v>
      </c>
      <c r="M136" s="117">
        <f t="shared" si="258"/>
        <v>0</v>
      </c>
      <c r="N136" s="115">
        <v>24</v>
      </c>
      <c r="O136" s="117">
        <f t="shared" si="259"/>
        <v>0</v>
      </c>
      <c r="P136" s="117">
        <f t="shared" si="260"/>
        <v>0</v>
      </c>
      <c r="Q136" s="117">
        <f t="shared" si="261"/>
        <v>0</v>
      </c>
      <c r="R136" s="117">
        <f t="shared" si="262"/>
        <v>0</v>
      </c>
      <c r="S136" s="117">
        <f t="shared" si="263"/>
        <v>0</v>
      </c>
      <c r="T136" s="117">
        <f t="shared" si="264"/>
        <v>0</v>
      </c>
      <c r="U136" s="117">
        <f t="shared" si="265"/>
        <v>0</v>
      </c>
      <c r="V136" s="117">
        <f t="shared" si="266"/>
        <v>0</v>
      </c>
      <c r="W136" s="117">
        <f t="shared" si="267"/>
        <v>0</v>
      </c>
      <c r="X136" s="117">
        <f t="shared" si="268"/>
        <v>0</v>
      </c>
      <c r="Y136" s="117">
        <f t="shared" si="269"/>
        <v>0</v>
      </c>
      <c r="Z136" s="117">
        <f t="shared" si="270"/>
        <v>0</v>
      </c>
      <c r="AA136" s="117">
        <f t="shared" si="271"/>
        <v>0</v>
      </c>
      <c r="AB136" s="117">
        <f t="shared" si="272"/>
        <v>0</v>
      </c>
      <c r="AC136" s="115"/>
      <c r="AD136" s="116">
        <f t="shared" si="273"/>
        <v>0</v>
      </c>
      <c r="AE136" s="116">
        <f t="shared" si="274"/>
        <v>0</v>
      </c>
      <c r="AF136" s="116">
        <f t="shared" si="275"/>
        <v>0</v>
      </c>
    </row>
    <row r="137" spans="1:32" x14ac:dyDescent="0.25">
      <c r="A137" s="96" t="s">
        <v>460</v>
      </c>
      <c r="B137" s="96"/>
      <c r="C137" s="142">
        <v>37.338000000000001</v>
      </c>
      <c r="F137" s="96">
        <f t="shared" si="279"/>
        <v>37.338000000000001</v>
      </c>
      <c r="G137" s="96">
        <f t="shared" si="253"/>
        <v>35.725837200000001</v>
      </c>
      <c r="H137" s="96">
        <f t="shared" si="254"/>
        <v>15.936938716547999</v>
      </c>
      <c r="I137" s="96">
        <f t="shared" si="255"/>
        <v>0.42682893343371359</v>
      </c>
      <c r="J137" s="96">
        <f t="shared" si="256"/>
        <v>15.936938716547999</v>
      </c>
      <c r="K137" s="96">
        <f t="shared" si="257"/>
        <v>0.42682893343371359</v>
      </c>
      <c r="L137" s="115">
        <v>25</v>
      </c>
      <c r="M137" s="117">
        <f t="shared" si="258"/>
        <v>10.67072333584284</v>
      </c>
      <c r="N137" s="115">
        <v>25</v>
      </c>
      <c r="O137" s="117">
        <f t="shared" si="259"/>
        <v>10.67072333584284</v>
      </c>
      <c r="P137" s="117">
        <f t="shared" si="260"/>
        <v>37.27838538823368</v>
      </c>
      <c r="Q137" s="117">
        <f t="shared" si="261"/>
        <v>34.617619182994595</v>
      </c>
      <c r="R137" s="117">
        <f t="shared" si="262"/>
        <v>2.6607662052390841</v>
      </c>
      <c r="S137" s="117">
        <f t="shared" si="263"/>
        <v>0</v>
      </c>
      <c r="T137" s="117">
        <f t="shared" si="264"/>
        <v>14.343244844893199</v>
      </c>
      <c r="U137" s="117">
        <f t="shared" si="265"/>
        <v>10.137187169050698</v>
      </c>
      <c r="V137" s="117">
        <f t="shared" si="266"/>
        <v>10.137187169050698</v>
      </c>
      <c r="W137" s="117">
        <f t="shared" si="267"/>
        <v>1.5936938716547999</v>
      </c>
      <c r="X137" s="117">
        <f t="shared" si="268"/>
        <v>0.533536166792142</v>
      </c>
      <c r="Y137" s="117">
        <f t="shared" si="269"/>
        <v>0.533536166792142</v>
      </c>
      <c r="Z137" s="117">
        <f t="shared" si="270"/>
        <v>0</v>
      </c>
      <c r="AA137" s="117">
        <f t="shared" si="271"/>
        <v>0</v>
      </c>
      <c r="AB137" s="117">
        <f t="shared" si="272"/>
        <v>0</v>
      </c>
      <c r="AC137" s="115"/>
      <c r="AD137" s="116">
        <f t="shared" si="273"/>
        <v>308.37976416520377</v>
      </c>
      <c r="AE137" s="116">
        <f t="shared" si="274"/>
        <v>24.383516236318439</v>
      </c>
      <c r="AF137" s="116">
        <f t="shared" si="275"/>
        <v>332.7632804015222</v>
      </c>
    </row>
    <row r="138" spans="1:32" x14ac:dyDescent="0.25">
      <c r="A138" s="96" t="s">
        <v>366</v>
      </c>
      <c r="B138" s="96"/>
      <c r="C138" s="147">
        <v>0.91</v>
      </c>
      <c r="F138" s="96">
        <f t="shared" si="276"/>
        <v>2.0399470958775137</v>
      </c>
      <c r="G138" s="96">
        <f t="shared" si="253"/>
        <v>1.154924185702437</v>
      </c>
      <c r="H138" s="96">
        <f t="shared" si="254"/>
        <v>0.51520013000000009</v>
      </c>
      <c r="I138" s="96">
        <f t="shared" si="255"/>
        <v>0.56615398901098912</v>
      </c>
      <c r="J138" s="96">
        <f t="shared" si="256"/>
        <v>0.51520013000000009</v>
      </c>
      <c r="K138" s="96">
        <f t="shared" si="257"/>
        <v>0.56615398901098912</v>
      </c>
      <c r="L138" s="115">
        <v>26</v>
      </c>
      <c r="M138" s="117">
        <f t="shared" si="258"/>
        <v>14.720003714285717</v>
      </c>
      <c r="N138" s="115">
        <v>26</v>
      </c>
      <c r="O138" s="117">
        <f t="shared" si="259"/>
        <v>14.720003714285717</v>
      </c>
      <c r="P138" s="117">
        <f t="shared" si="260"/>
        <v>29.955207558571434</v>
      </c>
      <c r="Q138" s="117">
        <f t="shared" si="261"/>
        <v>28.431687174142859</v>
      </c>
      <c r="R138" s="117">
        <f t="shared" si="262"/>
        <v>1.5235203844285718</v>
      </c>
      <c r="S138" s="117">
        <f t="shared" si="263"/>
        <v>0</v>
      </c>
      <c r="T138" s="117">
        <f t="shared" si="264"/>
        <v>0.46368011700000011</v>
      </c>
      <c r="U138" s="117">
        <f t="shared" si="265"/>
        <v>13.98400352857143</v>
      </c>
      <c r="V138" s="117">
        <f t="shared" si="266"/>
        <v>13.98400352857143</v>
      </c>
      <c r="W138" s="117">
        <f t="shared" si="267"/>
        <v>5.152001300000001E-2</v>
      </c>
      <c r="X138" s="117">
        <f t="shared" si="268"/>
        <v>0.73600018571428594</v>
      </c>
      <c r="Y138" s="117">
        <f t="shared" si="269"/>
        <v>0.73600018571428594</v>
      </c>
      <c r="Z138" s="117">
        <f t="shared" si="270"/>
        <v>0</v>
      </c>
      <c r="AA138" s="117">
        <f t="shared" si="271"/>
        <v>0</v>
      </c>
      <c r="AB138" s="117">
        <f t="shared" si="272"/>
        <v>0</v>
      </c>
      <c r="AC138" s="115"/>
      <c r="AD138" s="116">
        <f t="shared" si="273"/>
        <v>9.9691225155000023</v>
      </c>
      <c r="AE138" s="116">
        <f t="shared" si="274"/>
        <v>0.7882561989000002</v>
      </c>
      <c r="AF138" s="116">
        <f t="shared" si="275"/>
        <v>10.757378714400003</v>
      </c>
    </row>
    <row r="139" spans="1:32" x14ac:dyDescent="0.25">
      <c r="A139" s="96" t="s">
        <v>367</v>
      </c>
      <c r="B139" s="96"/>
      <c r="C139" s="147">
        <v>9.99</v>
      </c>
      <c r="F139" s="96">
        <f t="shared" si="276"/>
        <v>22.394584052545451</v>
      </c>
      <c r="G139" s="96">
        <f t="shared" si="253"/>
        <v>21.090255621063015</v>
      </c>
      <c r="H139" s="96">
        <f t="shared" si="254"/>
        <v>9.4081521299999995</v>
      </c>
      <c r="I139" s="96">
        <f t="shared" si="255"/>
        <v>0.94175696996996994</v>
      </c>
      <c r="J139" s="96">
        <f t="shared" si="256"/>
        <v>9.4081521299999995</v>
      </c>
      <c r="K139" s="96">
        <f t="shared" si="257"/>
        <v>0.94175696996996994</v>
      </c>
      <c r="L139" s="115">
        <v>27</v>
      </c>
      <c r="M139" s="117">
        <f t="shared" si="258"/>
        <v>25.427438189189189</v>
      </c>
      <c r="N139" s="115">
        <v>27</v>
      </c>
      <c r="O139" s="117">
        <f t="shared" si="259"/>
        <v>25.427438189189189</v>
      </c>
      <c r="P139" s="117">
        <f t="shared" si="260"/>
        <v>60.263028508378376</v>
      </c>
      <c r="Q139" s="117">
        <f t="shared" si="261"/>
        <v>56.779469476459454</v>
      </c>
      <c r="R139" s="117">
        <f t="shared" si="262"/>
        <v>3.4835590319189191</v>
      </c>
      <c r="S139" s="117">
        <f t="shared" si="263"/>
        <v>0</v>
      </c>
      <c r="T139" s="117">
        <f t="shared" si="264"/>
        <v>8.467336916999999</v>
      </c>
      <c r="U139" s="117">
        <f t="shared" si="265"/>
        <v>24.156066279729728</v>
      </c>
      <c r="V139" s="117">
        <f t="shared" si="266"/>
        <v>24.156066279729728</v>
      </c>
      <c r="W139" s="117">
        <f t="shared" si="267"/>
        <v>0.94081521300000004</v>
      </c>
      <c r="X139" s="117">
        <f t="shared" si="268"/>
        <v>1.2713719094594595</v>
      </c>
      <c r="Y139" s="117">
        <f t="shared" si="269"/>
        <v>1.2713719094594595</v>
      </c>
      <c r="Z139" s="117">
        <f t="shared" si="270"/>
        <v>0</v>
      </c>
      <c r="AA139" s="117">
        <f t="shared" si="271"/>
        <v>0</v>
      </c>
      <c r="AB139" s="117">
        <f t="shared" si="272"/>
        <v>0</v>
      </c>
      <c r="AC139" s="115"/>
      <c r="AD139" s="116">
        <f t="shared" si="273"/>
        <v>182.04774371549999</v>
      </c>
      <c r="AE139" s="116">
        <f t="shared" si="274"/>
        <v>14.394472758900001</v>
      </c>
      <c r="AF139" s="116">
        <f t="shared" si="275"/>
        <v>196.4422164744</v>
      </c>
    </row>
    <row r="140" spans="1:32" x14ac:dyDescent="0.25">
      <c r="A140" s="96" t="s">
        <v>371</v>
      </c>
      <c r="B140" s="96" t="s">
        <v>407</v>
      </c>
      <c r="C140" s="142">
        <v>3.67</v>
      </c>
      <c r="F140" s="96">
        <f>C140</f>
        <v>3.67</v>
      </c>
      <c r="G140" s="96">
        <f t="shared" si="253"/>
        <v>2.751398</v>
      </c>
      <c r="H140" s="96">
        <f t="shared" si="254"/>
        <v>1.22737113382</v>
      </c>
      <c r="I140" s="96">
        <f t="shared" si="255"/>
        <v>0.33443355144959125</v>
      </c>
      <c r="J140" s="96">
        <f t="shared" si="256"/>
        <v>1.22737113382</v>
      </c>
      <c r="K140" s="96">
        <f t="shared" si="257"/>
        <v>0.33443355144959125</v>
      </c>
      <c r="L140" s="115">
        <v>28</v>
      </c>
      <c r="M140" s="117">
        <f t="shared" si="258"/>
        <v>9.3641394405885556</v>
      </c>
      <c r="N140" s="115">
        <v>28</v>
      </c>
      <c r="O140" s="117">
        <f t="shared" si="259"/>
        <v>9.3641394405885556</v>
      </c>
      <c r="P140" s="117">
        <f t="shared" si="260"/>
        <v>19.955650014997111</v>
      </c>
      <c r="Q140" s="117">
        <f t="shared" si="261"/>
        <v>18.896498957556254</v>
      </c>
      <c r="R140" s="117">
        <f t="shared" si="262"/>
        <v>1.0591510574408556</v>
      </c>
      <c r="S140" s="117">
        <f t="shared" si="263"/>
        <v>0</v>
      </c>
      <c r="T140" s="117">
        <f t="shared" si="264"/>
        <v>1.1046340204380001</v>
      </c>
      <c r="U140" s="117">
        <f t="shared" si="265"/>
        <v>8.8959324685591277</v>
      </c>
      <c r="V140" s="117">
        <f t="shared" si="266"/>
        <v>8.8959324685591277</v>
      </c>
      <c r="W140" s="117">
        <f t="shared" si="267"/>
        <v>0.122737113382</v>
      </c>
      <c r="X140" s="117">
        <f t="shared" si="268"/>
        <v>0.46820697202942779</v>
      </c>
      <c r="Y140" s="117">
        <f t="shared" si="269"/>
        <v>0.46820697202942779</v>
      </c>
      <c r="Z140" s="117">
        <f t="shared" si="270"/>
        <v>0</v>
      </c>
      <c r="AA140" s="117">
        <f t="shared" si="271"/>
        <v>0</v>
      </c>
      <c r="AB140" s="117">
        <f t="shared" si="272"/>
        <v>0</v>
      </c>
      <c r="AC140" s="115"/>
      <c r="AD140" s="116">
        <f t="shared" si="273"/>
        <v>23.749631439417001</v>
      </c>
      <c r="AE140" s="116">
        <f t="shared" si="274"/>
        <v>1.8778778347446001</v>
      </c>
      <c r="AF140" s="116">
        <f t="shared" si="275"/>
        <v>25.6275092741616</v>
      </c>
    </row>
    <row r="141" spans="1:32" x14ac:dyDescent="0.25">
      <c r="A141" s="96" t="s">
        <v>372</v>
      </c>
      <c r="B141" s="96"/>
      <c r="C141" s="142">
        <v>6.34</v>
      </c>
      <c r="F141" s="96">
        <f t="shared" ref="F141:F144" si="280">C141</f>
        <v>6.34</v>
      </c>
      <c r="G141" s="96">
        <f t="shared" si="253"/>
        <v>5.3663959999999999</v>
      </c>
      <c r="H141" s="96">
        <f t="shared" si="254"/>
        <v>2.3938955916399998</v>
      </c>
      <c r="I141" s="96">
        <f t="shared" si="255"/>
        <v>0.37758605546372237</v>
      </c>
      <c r="J141" s="96">
        <f t="shared" si="256"/>
        <v>2.3938955916399998</v>
      </c>
      <c r="K141" s="96">
        <f t="shared" si="257"/>
        <v>0.37758605546372237</v>
      </c>
      <c r="L141" s="115">
        <v>29</v>
      </c>
      <c r="M141" s="117">
        <f t="shared" si="258"/>
        <v>10.949995608447949</v>
      </c>
      <c r="N141" s="115">
        <v>29</v>
      </c>
      <c r="O141" s="117">
        <f t="shared" si="259"/>
        <v>10.949995608447949</v>
      </c>
      <c r="P141" s="117">
        <f t="shared" si="260"/>
        <v>24.293886808535898</v>
      </c>
      <c r="Q141" s="117">
        <f t="shared" si="261"/>
        <v>22.959497688527104</v>
      </c>
      <c r="R141" s="117">
        <f t="shared" si="262"/>
        <v>1.3343891200087947</v>
      </c>
      <c r="S141" s="117">
        <f t="shared" si="263"/>
        <v>0</v>
      </c>
      <c r="T141" s="117">
        <f t="shared" si="264"/>
        <v>2.1545060324759997</v>
      </c>
      <c r="U141" s="117">
        <f t="shared" si="265"/>
        <v>10.402495828025552</v>
      </c>
      <c r="V141" s="117">
        <f t="shared" si="266"/>
        <v>10.402495828025552</v>
      </c>
      <c r="W141" s="117">
        <f t="shared" si="267"/>
        <v>0.23938955916399998</v>
      </c>
      <c r="X141" s="117">
        <f t="shared" si="268"/>
        <v>0.54749978042239744</v>
      </c>
      <c r="Y141" s="117">
        <f t="shared" si="269"/>
        <v>0.54749978042239744</v>
      </c>
      <c r="Z141" s="117">
        <f t="shared" si="270"/>
        <v>0</v>
      </c>
      <c r="AA141" s="117">
        <f t="shared" si="271"/>
        <v>0</v>
      </c>
      <c r="AB141" s="117">
        <f t="shared" si="272"/>
        <v>0</v>
      </c>
      <c r="AC141" s="115"/>
      <c r="AD141" s="116">
        <f t="shared" si="273"/>
        <v>46.321879698233992</v>
      </c>
      <c r="AE141" s="116">
        <f t="shared" si="274"/>
        <v>3.6626602552091998</v>
      </c>
      <c r="AF141" s="116">
        <f t="shared" si="275"/>
        <v>49.984539953443189</v>
      </c>
    </row>
    <row r="142" spans="1:32" x14ac:dyDescent="0.25">
      <c r="A142" s="96" t="s">
        <v>373</v>
      </c>
      <c r="B142" s="96"/>
      <c r="C142" s="142">
        <v>11.83</v>
      </c>
      <c r="F142" s="96">
        <f t="shared" si="280"/>
        <v>11.83</v>
      </c>
      <c r="G142" s="96">
        <f t="shared" si="253"/>
        <v>10.743302</v>
      </c>
      <c r="H142" s="96">
        <f t="shared" si="254"/>
        <v>4.7924795891800001</v>
      </c>
      <c r="I142" s="96">
        <f t="shared" si="255"/>
        <v>0.4051123913085376</v>
      </c>
      <c r="J142" s="96">
        <f t="shared" si="256"/>
        <v>4.7924795891800001</v>
      </c>
      <c r="K142" s="96">
        <f t="shared" si="257"/>
        <v>0.4051123913085376</v>
      </c>
      <c r="L142" s="115">
        <v>30</v>
      </c>
      <c r="M142" s="117">
        <f t="shared" si="258"/>
        <v>12.153371739256128</v>
      </c>
      <c r="N142" s="115">
        <v>30</v>
      </c>
      <c r="O142" s="117">
        <f t="shared" si="259"/>
        <v>12.153371739256128</v>
      </c>
      <c r="P142" s="117">
        <f t="shared" si="260"/>
        <v>29.099223067692257</v>
      </c>
      <c r="Q142" s="117">
        <f t="shared" si="261"/>
        <v>27.40463793484864</v>
      </c>
      <c r="R142" s="117">
        <f t="shared" si="262"/>
        <v>1.694585132843613</v>
      </c>
      <c r="S142" s="117">
        <f t="shared" si="263"/>
        <v>0</v>
      </c>
      <c r="T142" s="117">
        <f t="shared" si="264"/>
        <v>4.313231630262</v>
      </c>
      <c r="U142" s="117">
        <f t="shared" si="265"/>
        <v>11.545703152293321</v>
      </c>
      <c r="V142" s="117">
        <f t="shared" si="266"/>
        <v>11.545703152293321</v>
      </c>
      <c r="W142" s="117">
        <f t="shared" si="267"/>
        <v>0.47924795891800004</v>
      </c>
      <c r="X142" s="117">
        <f t="shared" si="268"/>
        <v>0.60766858696280646</v>
      </c>
      <c r="Y142" s="117">
        <f t="shared" si="269"/>
        <v>0.60766858696280646</v>
      </c>
      <c r="Z142" s="117">
        <f t="shared" si="270"/>
        <v>0</v>
      </c>
      <c r="AA142" s="117">
        <f t="shared" si="271"/>
        <v>0</v>
      </c>
      <c r="AB142" s="117">
        <f t="shared" si="272"/>
        <v>0</v>
      </c>
      <c r="AC142" s="115"/>
      <c r="AD142" s="116">
        <f t="shared" si="273"/>
        <v>92.734480050632996</v>
      </c>
      <c r="AE142" s="116">
        <f t="shared" si="274"/>
        <v>7.3324937714454013</v>
      </c>
      <c r="AF142" s="116">
        <f t="shared" si="275"/>
        <v>100.0669738220784</v>
      </c>
    </row>
    <row r="143" spans="1:32" x14ac:dyDescent="0.25">
      <c r="A143" s="96" t="s">
        <v>461</v>
      </c>
      <c r="B143" s="96"/>
      <c r="C143" s="142">
        <v>0.13200000000000001</v>
      </c>
      <c r="F143" s="96">
        <f t="shared" si="280"/>
        <v>0.13200000000000001</v>
      </c>
      <c r="G143" s="96">
        <f t="shared" si="253"/>
        <v>-0.7137192</v>
      </c>
      <c r="H143" s="96">
        <f t="shared" si="254"/>
        <v>-0.31838299792800001</v>
      </c>
      <c r="I143" s="96">
        <f t="shared" si="255"/>
        <v>-2.4119924085454545</v>
      </c>
      <c r="J143" s="96">
        <f t="shared" si="256"/>
        <v>0</v>
      </c>
      <c r="K143" s="96">
        <f t="shared" si="257"/>
        <v>0</v>
      </c>
      <c r="L143" s="115">
        <v>31</v>
      </c>
      <c r="M143" s="117">
        <f t="shared" si="258"/>
        <v>0</v>
      </c>
      <c r="N143" s="115">
        <v>31</v>
      </c>
      <c r="O143" s="117">
        <f t="shared" si="259"/>
        <v>0</v>
      </c>
      <c r="P143" s="117">
        <f t="shared" si="260"/>
        <v>0</v>
      </c>
      <c r="Q143" s="117">
        <f t="shared" si="261"/>
        <v>0</v>
      </c>
      <c r="R143" s="117">
        <f t="shared" si="262"/>
        <v>0</v>
      </c>
      <c r="S143" s="117">
        <f t="shared" si="263"/>
        <v>0</v>
      </c>
      <c r="T143" s="117">
        <f t="shared" si="264"/>
        <v>0</v>
      </c>
      <c r="U143" s="117">
        <f t="shared" si="265"/>
        <v>0</v>
      </c>
      <c r="V143" s="117">
        <f t="shared" si="266"/>
        <v>0</v>
      </c>
      <c r="W143" s="117">
        <f t="shared" si="267"/>
        <v>0</v>
      </c>
      <c r="X143" s="117">
        <f t="shared" si="268"/>
        <v>0</v>
      </c>
      <c r="Y143" s="117">
        <f t="shared" si="269"/>
        <v>0</v>
      </c>
      <c r="Z143" s="117">
        <f t="shared" si="270"/>
        <v>0</v>
      </c>
      <c r="AA143" s="117">
        <f t="shared" si="271"/>
        <v>0</v>
      </c>
      <c r="AB143" s="117">
        <f t="shared" si="272"/>
        <v>0</v>
      </c>
      <c r="AC143" s="115"/>
      <c r="AD143" s="116">
        <f t="shared" si="273"/>
        <v>0</v>
      </c>
      <c r="AE143" s="116">
        <f t="shared" si="274"/>
        <v>0</v>
      </c>
      <c r="AF143" s="116">
        <f t="shared" si="275"/>
        <v>0</v>
      </c>
    </row>
    <row r="144" spans="1:32" x14ac:dyDescent="0.25">
      <c r="A144" s="96" t="s">
        <v>462</v>
      </c>
      <c r="B144" s="96"/>
      <c r="C144" s="142">
        <v>44.34</v>
      </c>
      <c r="F144" s="96">
        <f t="shared" si="280"/>
        <v>44.34</v>
      </c>
      <c r="G144" s="96">
        <f t="shared" si="253"/>
        <v>42.583596</v>
      </c>
      <c r="H144" s="96">
        <f t="shared" si="254"/>
        <v>18.99611633964</v>
      </c>
      <c r="I144" s="96">
        <f t="shared" si="255"/>
        <v>0.42841940323951283</v>
      </c>
      <c r="J144" s="96">
        <f t="shared" si="256"/>
        <v>18.99611633964</v>
      </c>
      <c r="K144" s="96">
        <f t="shared" si="257"/>
        <v>0.42841940323951283</v>
      </c>
      <c r="L144" s="115">
        <v>32</v>
      </c>
      <c r="M144" s="117">
        <f t="shared" si="258"/>
        <v>13.709420903664411</v>
      </c>
      <c r="N144" s="115">
        <v>32</v>
      </c>
      <c r="O144" s="117">
        <f t="shared" si="259"/>
        <v>13.709420903664411</v>
      </c>
      <c r="P144" s="117">
        <f t="shared" si="260"/>
        <v>46.414958146968821</v>
      </c>
      <c r="Q144" s="117">
        <f t="shared" si="261"/>
        <v>43.144404422638381</v>
      </c>
      <c r="R144" s="117">
        <f t="shared" si="262"/>
        <v>3.270553724330441</v>
      </c>
      <c r="S144" s="117">
        <f t="shared" si="263"/>
        <v>0</v>
      </c>
      <c r="T144" s="117">
        <f t="shared" si="264"/>
        <v>17.096504705676001</v>
      </c>
      <c r="U144" s="117">
        <f t="shared" si="265"/>
        <v>13.02394985848119</v>
      </c>
      <c r="V144" s="117">
        <f t="shared" si="266"/>
        <v>13.02394985848119</v>
      </c>
      <c r="W144" s="117">
        <f t="shared" si="267"/>
        <v>1.8996116339640001</v>
      </c>
      <c r="X144" s="117">
        <f t="shared" si="268"/>
        <v>0.68547104518322055</v>
      </c>
      <c r="Y144" s="117">
        <f t="shared" si="269"/>
        <v>0.68547104518322055</v>
      </c>
      <c r="Z144" s="117">
        <f t="shared" si="270"/>
        <v>0</v>
      </c>
      <c r="AA144" s="117">
        <f t="shared" si="271"/>
        <v>0</v>
      </c>
      <c r="AB144" s="117">
        <f t="shared" si="272"/>
        <v>0</v>
      </c>
      <c r="AC144" s="115"/>
      <c r="AD144" s="116">
        <f t="shared" si="273"/>
        <v>367.57485117203402</v>
      </c>
      <c r="AE144" s="116">
        <f t="shared" si="274"/>
        <v>29.064057999649204</v>
      </c>
      <c r="AF144" s="116">
        <f t="shared" si="275"/>
        <v>396.63890917168322</v>
      </c>
    </row>
    <row r="145" spans="1:32" x14ac:dyDescent="0.25">
      <c r="A145" s="96" t="s">
        <v>374</v>
      </c>
      <c r="B145" s="96"/>
      <c r="C145" s="147">
        <v>1.5</v>
      </c>
      <c r="F145" s="96">
        <f t="shared" si="276"/>
        <v>3.3625501580398574</v>
      </c>
      <c r="G145" s="96">
        <f t="shared" si="253"/>
        <v>2.4502816247842363</v>
      </c>
      <c r="H145" s="96">
        <f t="shared" si="254"/>
        <v>1.0930461299999998</v>
      </c>
      <c r="I145" s="96">
        <f t="shared" si="255"/>
        <v>0.72869741999999993</v>
      </c>
      <c r="J145" s="96">
        <f t="shared" si="256"/>
        <v>1.0930461299999998</v>
      </c>
      <c r="K145" s="96">
        <f t="shared" si="257"/>
        <v>0.72869741999999993</v>
      </c>
      <c r="L145" s="115">
        <v>33</v>
      </c>
      <c r="M145" s="117">
        <f t="shared" si="258"/>
        <v>24.047014859999997</v>
      </c>
      <c r="N145" s="115">
        <v>33</v>
      </c>
      <c r="O145" s="117">
        <f t="shared" si="259"/>
        <v>24.047014859999997</v>
      </c>
      <c r="P145" s="117">
        <f t="shared" si="260"/>
        <v>49.187075849999999</v>
      </c>
      <c r="Q145" s="117">
        <f t="shared" si="261"/>
        <v>46.673069750999993</v>
      </c>
      <c r="R145" s="117">
        <f t="shared" si="262"/>
        <v>2.5140060989999999</v>
      </c>
      <c r="S145" s="117">
        <f t="shared" si="263"/>
        <v>0</v>
      </c>
      <c r="T145" s="117">
        <f t="shared" si="264"/>
        <v>0.9837415169999999</v>
      </c>
      <c r="U145" s="117">
        <f t="shared" si="265"/>
        <v>22.844664116999997</v>
      </c>
      <c r="V145" s="117">
        <f t="shared" si="266"/>
        <v>22.844664116999997</v>
      </c>
      <c r="W145" s="117">
        <f t="shared" si="267"/>
        <v>0.10930461299999999</v>
      </c>
      <c r="X145" s="117">
        <f t="shared" si="268"/>
        <v>1.202350743</v>
      </c>
      <c r="Y145" s="117">
        <f t="shared" si="269"/>
        <v>1.202350743</v>
      </c>
      <c r="Z145" s="117">
        <f t="shared" si="270"/>
        <v>0</v>
      </c>
      <c r="AA145" s="117">
        <f t="shared" si="271"/>
        <v>0</v>
      </c>
      <c r="AB145" s="117">
        <f t="shared" si="272"/>
        <v>0</v>
      </c>
      <c r="AC145" s="115"/>
      <c r="AD145" s="116">
        <f t="shared" si="273"/>
        <v>21.150442615499998</v>
      </c>
      <c r="AE145" s="116">
        <f t="shared" si="274"/>
        <v>1.6723605789</v>
      </c>
      <c r="AF145" s="116">
        <f t="shared" si="275"/>
        <v>22.822803194399999</v>
      </c>
    </row>
    <row r="146" spans="1:32" x14ac:dyDescent="0.25">
      <c r="A146" s="96" t="s">
        <v>375</v>
      </c>
      <c r="B146" s="96"/>
      <c r="C146" s="147">
        <v>1.87</v>
      </c>
      <c r="F146" s="96">
        <f t="shared" si="276"/>
        <v>4.1919791970230227</v>
      </c>
      <c r="G146" s="96">
        <f t="shared" si="253"/>
        <v>3.2626244255643488</v>
      </c>
      <c r="H146" s="96">
        <f t="shared" si="254"/>
        <v>1.4554241300000004</v>
      </c>
      <c r="I146" s="96">
        <f t="shared" si="255"/>
        <v>0.7783016737967916</v>
      </c>
      <c r="J146" s="96">
        <f t="shared" si="256"/>
        <v>1.4554241300000004</v>
      </c>
      <c r="K146" s="96">
        <f t="shared" si="257"/>
        <v>0.7783016737967916</v>
      </c>
      <c r="L146" s="115">
        <v>34</v>
      </c>
      <c r="M146" s="117">
        <f t="shared" si="258"/>
        <v>26.462256909090915</v>
      </c>
      <c r="N146" s="115">
        <v>34</v>
      </c>
      <c r="O146" s="117">
        <f t="shared" si="259"/>
        <v>26.462256909090915</v>
      </c>
      <c r="P146" s="117">
        <f t="shared" si="260"/>
        <v>54.379937948181833</v>
      </c>
      <c r="Q146" s="117">
        <f t="shared" si="261"/>
        <v>51.588169844272741</v>
      </c>
      <c r="R146" s="117">
        <f t="shared" si="262"/>
        <v>2.7917681039090914</v>
      </c>
      <c r="S146" s="117">
        <f t="shared" si="263"/>
        <v>0</v>
      </c>
      <c r="T146" s="117">
        <f t="shared" si="264"/>
        <v>1.3098817170000003</v>
      </c>
      <c r="U146" s="117">
        <f t="shared" si="265"/>
        <v>25.139144063636369</v>
      </c>
      <c r="V146" s="117">
        <f t="shared" si="266"/>
        <v>25.139144063636369</v>
      </c>
      <c r="W146" s="117">
        <f t="shared" si="267"/>
        <v>0.14554241300000004</v>
      </c>
      <c r="X146" s="117">
        <f t="shared" si="268"/>
        <v>1.3231128454545458</v>
      </c>
      <c r="Y146" s="117">
        <f t="shared" si="269"/>
        <v>1.3231128454545458</v>
      </c>
      <c r="Z146" s="117">
        <f t="shared" si="270"/>
        <v>0</v>
      </c>
      <c r="AA146" s="117">
        <f t="shared" si="271"/>
        <v>0</v>
      </c>
      <c r="AB146" s="117">
        <f t="shared" si="272"/>
        <v>0</v>
      </c>
      <c r="AC146" s="115"/>
      <c r="AD146" s="116">
        <f t="shared" si="273"/>
        <v>28.162456915500009</v>
      </c>
      <c r="AE146" s="116">
        <f t="shared" si="274"/>
        <v>2.2267989189000006</v>
      </c>
      <c r="AF146" s="116">
        <f>AD146+AE146</f>
        <v>30.389255834400011</v>
      </c>
    </row>
    <row r="147" spans="1:32" x14ac:dyDescent="0.25">
      <c r="A147" s="96" t="s">
        <v>376</v>
      </c>
      <c r="B147" s="96" t="s">
        <v>408</v>
      </c>
      <c r="C147" s="142">
        <v>4.67</v>
      </c>
      <c r="F147" s="96">
        <f>C147</f>
        <v>4.67</v>
      </c>
      <c r="G147" s="96">
        <f t="shared" si="253"/>
        <v>3.7307980000000001</v>
      </c>
      <c r="H147" s="96">
        <f t="shared" si="254"/>
        <v>1.6642716798199999</v>
      </c>
      <c r="I147" s="96">
        <f t="shared" si="255"/>
        <v>0.35637509203854389</v>
      </c>
      <c r="J147" s="96">
        <f t="shared" si="256"/>
        <v>1.6642716798199999</v>
      </c>
      <c r="K147" s="96">
        <f t="shared" si="257"/>
        <v>0.35637509203854389</v>
      </c>
      <c r="L147" s="115">
        <v>35</v>
      </c>
      <c r="M147" s="117">
        <f t="shared" si="258"/>
        <v>12.473128221349036</v>
      </c>
      <c r="N147" s="115">
        <v>35</v>
      </c>
      <c r="O147" s="117">
        <f t="shared" si="259"/>
        <v>12.473128221349036</v>
      </c>
      <c r="P147" s="117">
        <f t="shared" si="260"/>
        <v>26.610528122518073</v>
      </c>
      <c r="Q147" s="117">
        <f t="shared" si="261"/>
        <v>25.196788132401167</v>
      </c>
      <c r="R147" s="117">
        <f t="shared" si="262"/>
        <v>1.4137399901169037</v>
      </c>
      <c r="S147" s="117">
        <f t="shared" si="263"/>
        <v>0</v>
      </c>
      <c r="T147" s="117">
        <f t="shared" si="264"/>
        <v>1.4978445118379999</v>
      </c>
      <c r="U147" s="117">
        <f t="shared" si="265"/>
        <v>11.849471810281583</v>
      </c>
      <c r="V147" s="117">
        <f t="shared" si="266"/>
        <v>11.849471810281583</v>
      </c>
      <c r="W147" s="117">
        <f t="shared" si="267"/>
        <v>0.166427167982</v>
      </c>
      <c r="X147" s="117">
        <f t="shared" si="268"/>
        <v>0.62365641106745184</v>
      </c>
      <c r="Y147" s="117">
        <f t="shared" si="269"/>
        <v>0.62365641106745184</v>
      </c>
      <c r="Z147" s="117">
        <f t="shared" si="270"/>
        <v>0</v>
      </c>
      <c r="AA147" s="117">
        <f t="shared" si="271"/>
        <v>0</v>
      </c>
      <c r="AB147" s="117">
        <f t="shared" si="272"/>
        <v>0</v>
      </c>
      <c r="AC147" s="115"/>
      <c r="AD147" s="116">
        <f t="shared" si="273"/>
        <v>32.203657004516998</v>
      </c>
      <c r="AE147" s="116">
        <f t="shared" si="274"/>
        <v>2.5463356701246003</v>
      </c>
      <c r="AF147" s="116">
        <f t="shared" si="275"/>
        <v>34.749992674641597</v>
      </c>
    </row>
    <row r="148" spans="1:32" x14ac:dyDescent="0.25">
      <c r="A148" s="96" t="s">
        <v>377</v>
      </c>
      <c r="B148" s="96"/>
      <c r="C148" s="142">
        <v>7.32</v>
      </c>
      <c r="F148" s="96">
        <f t="shared" ref="F148:F151" si="281">C148</f>
        <v>7.32</v>
      </c>
      <c r="G148" s="96">
        <f t="shared" si="253"/>
        <v>6.3262080000000003</v>
      </c>
      <c r="H148" s="96">
        <f t="shared" si="254"/>
        <v>2.82205812672</v>
      </c>
      <c r="I148" s="96">
        <f t="shared" si="255"/>
        <v>0.38552706649180324</v>
      </c>
      <c r="J148" s="96">
        <f t="shared" si="256"/>
        <v>2.82205812672</v>
      </c>
      <c r="K148" s="96">
        <f t="shared" si="257"/>
        <v>0.38552706649180324</v>
      </c>
      <c r="L148" s="115">
        <v>36</v>
      </c>
      <c r="M148" s="117">
        <f t="shared" si="258"/>
        <v>13.878974393704917</v>
      </c>
      <c r="N148" s="115">
        <v>36</v>
      </c>
      <c r="O148" s="117">
        <f t="shared" si="259"/>
        <v>13.878974393704917</v>
      </c>
      <c r="P148" s="117">
        <f t="shared" si="260"/>
        <v>30.580006914129832</v>
      </c>
      <c r="Q148" s="117">
        <f t="shared" si="261"/>
        <v>28.909903662087338</v>
      </c>
      <c r="R148" s="117">
        <f t="shared" si="262"/>
        <v>1.6701032520424917</v>
      </c>
      <c r="S148" s="117">
        <f t="shared" si="263"/>
        <v>0</v>
      </c>
      <c r="T148" s="117">
        <f t="shared" si="264"/>
        <v>2.5398523140480003</v>
      </c>
      <c r="U148" s="117">
        <f t="shared" si="265"/>
        <v>13.18502567401967</v>
      </c>
      <c r="V148" s="117">
        <f t="shared" si="266"/>
        <v>13.18502567401967</v>
      </c>
      <c r="W148" s="117">
        <f t="shared" si="267"/>
        <v>0.28220581267200001</v>
      </c>
      <c r="X148" s="117">
        <f t="shared" si="268"/>
        <v>0.69394871968524585</v>
      </c>
      <c r="Y148" s="117">
        <f t="shared" si="269"/>
        <v>0.69394871968524585</v>
      </c>
      <c r="Z148" s="117">
        <f t="shared" si="270"/>
        <v>0</v>
      </c>
      <c r="AA148" s="117">
        <f t="shared" si="271"/>
        <v>0</v>
      </c>
      <c r="AB148" s="117">
        <f t="shared" si="272"/>
        <v>0</v>
      </c>
      <c r="AC148" s="115"/>
      <c r="AD148" s="116">
        <f t="shared" si="273"/>
        <v>54.606824752032004</v>
      </c>
      <c r="AE148" s="116">
        <f t="shared" si="274"/>
        <v>4.3177489338816004</v>
      </c>
      <c r="AF148" s="116">
        <f t="shared" si="275"/>
        <v>58.924573685913607</v>
      </c>
    </row>
    <row r="149" spans="1:32" x14ac:dyDescent="0.25">
      <c r="A149" s="96" t="s">
        <v>378</v>
      </c>
      <c r="B149" s="96"/>
      <c r="C149" s="142">
        <v>12.57</v>
      </c>
      <c r="F149" s="96">
        <f t="shared" si="281"/>
        <v>12.57</v>
      </c>
      <c r="G149" s="96">
        <f t="shared" si="253"/>
        <v>11.468058000000001</v>
      </c>
      <c r="H149" s="96">
        <f t="shared" si="254"/>
        <v>5.1157859932200003</v>
      </c>
      <c r="I149" s="96">
        <f t="shared" si="255"/>
        <v>0.40698377034367544</v>
      </c>
      <c r="J149" s="96">
        <f t="shared" si="256"/>
        <v>5.1157859932200003</v>
      </c>
      <c r="K149" s="96">
        <f t="shared" si="257"/>
        <v>0.40698377034367544</v>
      </c>
      <c r="L149" s="115">
        <v>37</v>
      </c>
      <c r="M149" s="117">
        <f t="shared" si="258"/>
        <v>15.058399502715991</v>
      </c>
      <c r="N149" s="115">
        <v>37</v>
      </c>
      <c r="O149" s="117">
        <f t="shared" si="259"/>
        <v>15.058399502715991</v>
      </c>
      <c r="P149" s="117">
        <f t="shared" si="260"/>
        <v>35.23258499865198</v>
      </c>
      <c r="Q149" s="117">
        <f t="shared" si="261"/>
        <v>33.21516644905838</v>
      </c>
      <c r="R149" s="117">
        <f t="shared" si="262"/>
        <v>2.0174185495935992</v>
      </c>
      <c r="S149" s="117">
        <f t="shared" si="263"/>
        <v>0</v>
      </c>
      <c r="T149" s="117">
        <f t="shared" si="264"/>
        <v>4.6042073938980002</v>
      </c>
      <c r="U149" s="117">
        <f t="shared" si="265"/>
        <v>14.305479527580191</v>
      </c>
      <c r="V149" s="117">
        <f t="shared" si="266"/>
        <v>14.305479527580191</v>
      </c>
      <c r="W149" s="117">
        <f t="shared" si="267"/>
        <v>0.511578599322</v>
      </c>
      <c r="X149" s="117">
        <f t="shared" si="268"/>
        <v>0.75291997513579956</v>
      </c>
      <c r="Y149" s="117">
        <f t="shared" si="269"/>
        <v>0.75291997513579956</v>
      </c>
      <c r="Z149" s="117">
        <f t="shared" si="270"/>
        <v>0</v>
      </c>
      <c r="AA149" s="117">
        <f t="shared" si="271"/>
        <v>0</v>
      </c>
      <c r="AB149" s="117">
        <f t="shared" si="272"/>
        <v>0</v>
      </c>
      <c r="AC149" s="115"/>
      <c r="AD149" s="116">
        <f t="shared" si="273"/>
        <v>98.990458968807005</v>
      </c>
      <c r="AE149" s="116">
        <f t="shared" si="274"/>
        <v>7.8271525696266</v>
      </c>
      <c r="AF149" s="116">
        <f t="shared" si="275"/>
        <v>106.81761153843361</v>
      </c>
    </row>
    <row r="150" spans="1:32" x14ac:dyDescent="0.25">
      <c r="A150" s="96" t="s">
        <v>463</v>
      </c>
      <c r="B150" s="96"/>
      <c r="C150" s="142">
        <v>0.17499999999999999</v>
      </c>
      <c r="F150" s="96">
        <f t="shared" si="281"/>
        <v>0.17499999999999999</v>
      </c>
      <c r="G150" s="96">
        <f t="shared" si="253"/>
        <v>-0.67160500000000001</v>
      </c>
      <c r="H150" s="96">
        <f t="shared" si="254"/>
        <v>-0.29959627444999998</v>
      </c>
      <c r="I150" s="96">
        <f t="shared" si="255"/>
        <v>-1.711978711142857</v>
      </c>
      <c r="J150" s="96">
        <f t="shared" si="256"/>
        <v>0</v>
      </c>
      <c r="K150" s="96">
        <f t="shared" si="257"/>
        <v>0</v>
      </c>
      <c r="L150" s="115">
        <v>38</v>
      </c>
      <c r="M150" s="117">
        <f t="shared" si="258"/>
        <v>0</v>
      </c>
      <c r="N150" s="115">
        <v>38</v>
      </c>
      <c r="O150" s="117">
        <f t="shared" si="259"/>
        <v>0</v>
      </c>
      <c r="P150" s="117">
        <f t="shared" si="260"/>
        <v>0</v>
      </c>
      <c r="Q150" s="117">
        <f t="shared" si="261"/>
        <v>0</v>
      </c>
      <c r="R150" s="117">
        <f t="shared" si="262"/>
        <v>0</v>
      </c>
      <c r="S150" s="117">
        <f t="shared" si="263"/>
        <v>0</v>
      </c>
      <c r="T150" s="117">
        <f t="shared" si="264"/>
        <v>0</v>
      </c>
      <c r="U150" s="117">
        <f t="shared" si="265"/>
        <v>0</v>
      </c>
      <c r="V150" s="117">
        <f t="shared" si="266"/>
        <v>0</v>
      </c>
      <c r="W150" s="117">
        <f t="shared" si="267"/>
        <v>0</v>
      </c>
      <c r="X150" s="117">
        <f t="shared" si="268"/>
        <v>0</v>
      </c>
      <c r="Y150" s="117">
        <f t="shared" si="269"/>
        <v>0</v>
      </c>
      <c r="Z150" s="117">
        <f t="shared" si="270"/>
        <v>0</v>
      </c>
      <c r="AA150" s="117">
        <f t="shared" si="271"/>
        <v>0</v>
      </c>
      <c r="AB150" s="117">
        <f t="shared" si="272"/>
        <v>0</v>
      </c>
      <c r="AC150" s="115"/>
      <c r="AD150" s="116">
        <f t="shared" si="273"/>
        <v>0</v>
      </c>
      <c r="AE150" s="116">
        <f t="shared" si="274"/>
        <v>0</v>
      </c>
      <c r="AF150" s="116">
        <f t="shared" si="275"/>
        <v>0</v>
      </c>
    </row>
    <row r="151" spans="1:32" x14ac:dyDescent="0.25">
      <c r="A151" s="96" t="s">
        <v>464</v>
      </c>
      <c r="B151" s="96"/>
      <c r="C151" s="142">
        <v>41.8</v>
      </c>
      <c r="F151" s="96">
        <f t="shared" si="281"/>
        <v>41.8</v>
      </c>
      <c r="G151" s="96">
        <f t="shared" si="253"/>
        <v>40.095919999999992</v>
      </c>
      <c r="H151" s="96">
        <f t="shared" si="254"/>
        <v>17.886388952799997</v>
      </c>
      <c r="I151" s="96">
        <f t="shared" si="255"/>
        <v>0.42790404193301435</v>
      </c>
      <c r="J151" s="96">
        <f t="shared" si="256"/>
        <v>17.886388952799997</v>
      </c>
      <c r="K151" s="96">
        <f t="shared" si="257"/>
        <v>0.42790404193301435</v>
      </c>
      <c r="L151" s="115">
        <v>39</v>
      </c>
      <c r="M151" s="117">
        <f t="shared" si="258"/>
        <v>16.688257635387558</v>
      </c>
      <c r="N151" s="115">
        <v>39</v>
      </c>
      <c r="O151" s="117">
        <f t="shared" si="259"/>
        <v>16.688257635387558</v>
      </c>
      <c r="P151" s="117">
        <f t="shared" si="260"/>
        <v>51.262904223575113</v>
      </c>
      <c r="Q151" s="117">
        <f t="shared" si="261"/>
        <v>47.805439564756355</v>
      </c>
      <c r="R151" s="117">
        <f t="shared" si="262"/>
        <v>3.4574646588187559</v>
      </c>
      <c r="S151" s="117">
        <f t="shared" si="263"/>
        <v>0</v>
      </c>
      <c r="T151" s="117">
        <f t="shared" si="264"/>
        <v>16.097750057519999</v>
      </c>
      <c r="U151" s="117">
        <f t="shared" si="265"/>
        <v>15.85384475361818</v>
      </c>
      <c r="V151" s="117">
        <f t="shared" si="266"/>
        <v>15.85384475361818</v>
      </c>
      <c r="W151" s="117">
        <f t="shared" si="267"/>
        <v>1.7886388952799999</v>
      </c>
      <c r="X151" s="117">
        <f t="shared" si="268"/>
        <v>0.83441288176937789</v>
      </c>
      <c r="Y151" s="117">
        <f t="shared" si="269"/>
        <v>0.83441288176937789</v>
      </c>
      <c r="Z151" s="117">
        <f t="shared" si="270"/>
        <v>0</v>
      </c>
      <c r="AA151" s="117">
        <f t="shared" si="271"/>
        <v>0</v>
      </c>
      <c r="AB151" s="117">
        <f t="shared" si="272"/>
        <v>0</v>
      </c>
      <c r="AC151" s="115"/>
      <c r="AD151" s="116">
        <f t="shared" si="273"/>
        <v>346.10162623667998</v>
      </c>
      <c r="AE151" s="116">
        <f t="shared" si="274"/>
        <v>27.366175097783998</v>
      </c>
      <c r="AF151" s="116">
        <f t="shared" si="275"/>
        <v>373.46780133446396</v>
      </c>
    </row>
    <row r="152" spans="1:32" x14ac:dyDescent="0.25">
      <c r="A152" s="96" t="s">
        <v>379</v>
      </c>
      <c r="B152" s="96"/>
      <c r="C152" s="147">
        <v>1.88</v>
      </c>
      <c r="F152" s="96">
        <f t="shared" si="276"/>
        <v>4.2143961980766216</v>
      </c>
      <c r="G152" s="96">
        <f t="shared" si="253"/>
        <v>3.2845796363962432</v>
      </c>
      <c r="H152" s="96">
        <f t="shared" si="254"/>
        <v>1.46521813</v>
      </c>
      <c r="I152" s="96">
        <f t="shared" si="255"/>
        <v>0.77937134574468092</v>
      </c>
      <c r="J152" s="96">
        <f t="shared" si="256"/>
        <v>1.46521813</v>
      </c>
      <c r="K152" s="96">
        <f t="shared" si="257"/>
        <v>0.77937134574468092</v>
      </c>
      <c r="L152" s="115">
        <v>40</v>
      </c>
      <c r="M152" s="117">
        <f t="shared" si="258"/>
        <v>31.174853829787239</v>
      </c>
      <c r="N152" s="115">
        <v>40</v>
      </c>
      <c r="O152" s="117">
        <f t="shared" si="259"/>
        <v>31.174853829787239</v>
      </c>
      <c r="P152" s="117">
        <f t="shared" si="260"/>
        <v>63.814925789574474</v>
      </c>
      <c r="Q152" s="117">
        <f t="shared" si="261"/>
        <v>60.550918593595753</v>
      </c>
      <c r="R152" s="117">
        <f t="shared" si="262"/>
        <v>3.2640071959787242</v>
      </c>
      <c r="S152" s="117">
        <f t="shared" si="263"/>
        <v>0</v>
      </c>
      <c r="T152" s="117">
        <f t="shared" si="264"/>
        <v>1.3186963170000001</v>
      </c>
      <c r="U152" s="117">
        <f t="shared" si="265"/>
        <v>29.616111138297875</v>
      </c>
      <c r="V152" s="117">
        <f t="shared" si="266"/>
        <v>29.616111138297875</v>
      </c>
      <c r="W152" s="117">
        <f t="shared" si="267"/>
        <v>0.146521813</v>
      </c>
      <c r="X152" s="117">
        <f t="shared" si="268"/>
        <v>1.5587426914893621</v>
      </c>
      <c r="Y152" s="117">
        <f t="shared" si="269"/>
        <v>1.5587426914893621</v>
      </c>
      <c r="Z152" s="117">
        <f t="shared" si="270"/>
        <v>0</v>
      </c>
      <c r="AA152" s="117">
        <f t="shared" si="271"/>
        <v>0</v>
      </c>
      <c r="AB152" s="117">
        <f t="shared" si="272"/>
        <v>0</v>
      </c>
      <c r="AC152" s="115"/>
      <c r="AD152" s="116">
        <f t="shared" si="273"/>
        <v>28.351970815500003</v>
      </c>
      <c r="AE152" s="116">
        <f t="shared" si="274"/>
        <v>2.2417837389000002</v>
      </c>
      <c r="AF152" s="116">
        <f t="shared" si="275"/>
        <v>30.593754554400004</v>
      </c>
    </row>
    <row r="153" spans="1:32" x14ac:dyDescent="0.25">
      <c r="A153" s="96" t="s">
        <v>380</v>
      </c>
      <c r="B153" s="96"/>
      <c r="C153" s="147">
        <v>1.1599999999999999</v>
      </c>
      <c r="F153" s="96">
        <f t="shared" si="276"/>
        <v>2.6003721222174896</v>
      </c>
      <c r="G153" s="96">
        <f t="shared" si="253"/>
        <v>1.7038044564998094</v>
      </c>
      <c r="H153" s="96">
        <f t="shared" si="254"/>
        <v>0.76005012999999999</v>
      </c>
      <c r="I153" s="96">
        <f t="shared" si="255"/>
        <v>0.65521562931034483</v>
      </c>
      <c r="J153" s="96">
        <f t="shared" si="256"/>
        <v>0.76005012999999999</v>
      </c>
      <c r="K153" s="96">
        <f t="shared" si="257"/>
        <v>0.65521562931034483</v>
      </c>
      <c r="L153" s="115">
        <v>41</v>
      </c>
      <c r="M153" s="117">
        <f t="shared" si="258"/>
        <v>26.863840801724137</v>
      </c>
      <c r="N153" s="115">
        <v>41</v>
      </c>
      <c r="O153" s="117">
        <f t="shared" si="259"/>
        <v>26.863840801724137</v>
      </c>
      <c r="P153" s="117">
        <f t="shared" si="260"/>
        <v>54.487731733448271</v>
      </c>
      <c r="Q153" s="117">
        <f t="shared" si="261"/>
        <v>51.725342640275855</v>
      </c>
      <c r="R153" s="117">
        <f t="shared" si="262"/>
        <v>2.762389093172414</v>
      </c>
      <c r="S153" s="117">
        <f t="shared" si="263"/>
        <v>0</v>
      </c>
      <c r="T153" s="117">
        <f t="shared" si="264"/>
        <v>0.68404511700000004</v>
      </c>
      <c r="U153" s="117">
        <f t="shared" si="265"/>
        <v>25.520648761637929</v>
      </c>
      <c r="V153" s="117">
        <f t="shared" si="266"/>
        <v>25.520648761637929</v>
      </c>
      <c r="W153" s="117">
        <f t="shared" si="267"/>
        <v>7.600501300000001E-2</v>
      </c>
      <c r="X153" s="117">
        <f t="shared" si="268"/>
        <v>1.343192040086207</v>
      </c>
      <c r="Y153" s="117">
        <f t="shared" si="269"/>
        <v>1.343192040086207</v>
      </c>
      <c r="Z153" s="117">
        <f t="shared" si="270"/>
        <v>0</v>
      </c>
      <c r="AA153" s="117">
        <f t="shared" si="271"/>
        <v>0</v>
      </c>
      <c r="AB153" s="117">
        <f t="shared" si="272"/>
        <v>0</v>
      </c>
      <c r="AC153" s="115"/>
      <c r="AD153" s="116">
        <f t="shared" si="273"/>
        <v>14.706970015500001</v>
      </c>
      <c r="AE153" s="116">
        <f t="shared" si="274"/>
        <v>1.1628766989000001</v>
      </c>
      <c r="AF153" s="116">
        <f t="shared" si="275"/>
        <v>15.869846714400001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2"/>
  <sheetViews>
    <sheetView topLeftCell="A12" zoomScale="70" zoomScaleNormal="70" workbookViewId="0">
      <selection activeCell="W15" sqref="W15:W56"/>
    </sheetView>
  </sheetViews>
  <sheetFormatPr defaultColWidth="8.7109375" defaultRowHeight="15" x14ac:dyDescent="0.25"/>
  <cols>
    <col min="1" max="2" width="8.7109375" style="95"/>
    <col min="3" max="4" width="8.5703125" style="95"/>
    <col min="5" max="5" width="12.5703125" style="95" customWidth="1"/>
    <col min="6" max="6" width="13.28515625" style="95"/>
    <col min="7" max="10" width="8.5703125" style="95"/>
    <col min="11" max="11" width="9.7109375" style="95"/>
    <col min="12" max="15" width="8.7109375" style="95"/>
    <col min="16" max="16" width="7.28515625" style="95"/>
    <col min="17" max="18" width="8.7109375" style="95"/>
    <col min="19" max="24" width="11" style="95"/>
    <col min="25" max="25" width="8.28515625" style="95"/>
    <col min="26" max="26" width="7.7109375" style="95"/>
    <col min="27" max="28" width="8.42578125" style="95"/>
    <col min="29" max="29" width="9.28515625" style="95"/>
    <col min="30" max="32" width="8.5703125" style="95"/>
    <col min="33" max="33" width="11.7109375" style="95"/>
    <col min="34" max="1026" width="8.5703125" style="95"/>
    <col min="1027" max="16384" width="8.7109375" style="95"/>
  </cols>
  <sheetData>
    <row r="1" spans="1:28" x14ac:dyDescent="0.25">
      <c r="A1" s="113" t="s">
        <v>232</v>
      </c>
      <c r="J1" s="95" t="s">
        <v>262</v>
      </c>
      <c r="M1" s="107" t="s">
        <v>387</v>
      </c>
      <c r="N1" s="107"/>
      <c r="O1" s="107"/>
      <c r="P1" s="107" t="s">
        <v>389</v>
      </c>
      <c r="Q1" s="107"/>
      <c r="R1" s="107"/>
      <c r="S1" s="83" t="s">
        <v>397</v>
      </c>
      <c r="T1" s="83" t="s">
        <v>417</v>
      </c>
    </row>
    <row r="2" spans="1:28" x14ac:dyDescent="0.25">
      <c r="J2" s="95">
        <v>0.44608999999999999</v>
      </c>
      <c r="M2" s="108" t="s">
        <v>390</v>
      </c>
      <c r="N2" s="108" t="s">
        <v>41</v>
      </c>
      <c r="O2" s="108" t="s">
        <v>42</v>
      </c>
      <c r="P2" s="108" t="s">
        <v>390</v>
      </c>
      <c r="Q2" s="108" t="s">
        <v>41</v>
      </c>
      <c r="R2" s="108" t="s">
        <v>42</v>
      </c>
      <c r="S2" s="108" t="s">
        <v>390</v>
      </c>
      <c r="T2" s="108" t="s">
        <v>390</v>
      </c>
      <c r="U2" s="95" t="s">
        <v>421</v>
      </c>
    </row>
    <row r="3" spans="1:28" x14ac:dyDescent="0.25">
      <c r="D3" s="119" t="s">
        <v>89</v>
      </c>
      <c r="F3" s="95" t="s">
        <v>263</v>
      </c>
      <c r="M3" s="81">
        <v>15.3</v>
      </c>
      <c r="N3" s="81">
        <v>13.73</v>
      </c>
      <c r="O3" s="81">
        <v>25.38</v>
      </c>
      <c r="P3" s="81">
        <v>29.43</v>
      </c>
      <c r="Q3" s="81">
        <v>17.559999999999999</v>
      </c>
      <c r="R3" s="81">
        <v>49.72</v>
      </c>
      <c r="S3" s="81">
        <v>14.32</v>
      </c>
      <c r="T3">
        <v>21.5</v>
      </c>
      <c r="U3" s="95">
        <v>50</v>
      </c>
    </row>
    <row r="4" spans="1:28" x14ac:dyDescent="0.25">
      <c r="D4" s="95" t="s">
        <v>264</v>
      </c>
      <c r="E4" s="95" t="s">
        <v>265</v>
      </c>
      <c r="F4" s="95" t="s">
        <v>266</v>
      </c>
      <c r="G4" s="95">
        <f>EVInputs!B13/100</f>
        <v>0.5</v>
      </c>
      <c r="M4" s="81">
        <v>7.45</v>
      </c>
      <c r="N4" s="81">
        <v>5.18</v>
      </c>
      <c r="O4" s="81">
        <v>11.4</v>
      </c>
      <c r="P4" s="81">
        <v>27.88</v>
      </c>
      <c r="Q4" s="81">
        <v>11.26</v>
      </c>
      <c r="R4" s="81">
        <v>32.700000000000003</v>
      </c>
      <c r="S4" s="81">
        <v>14.09</v>
      </c>
      <c r="Y4" s="114" t="s">
        <v>233</v>
      </c>
      <c r="Z4" s="95" t="s">
        <v>234</v>
      </c>
      <c r="AA4" s="95" t="s">
        <v>154</v>
      </c>
      <c r="AB4" s="95" t="s">
        <v>235</v>
      </c>
    </row>
    <row r="5" spans="1:28" x14ac:dyDescent="0.25">
      <c r="D5" s="95" t="s">
        <v>267</v>
      </c>
      <c r="E5" s="95" t="s">
        <v>268</v>
      </c>
      <c r="F5" s="95" t="s">
        <v>269</v>
      </c>
      <c r="G5" s="95">
        <f>EVInputs!B14/100</f>
        <v>0.5</v>
      </c>
      <c r="Y5" s="114" t="s">
        <v>264</v>
      </c>
      <c r="Z5" s="95">
        <v>0.1</v>
      </c>
      <c r="AA5" s="95">
        <v>0.7</v>
      </c>
      <c r="AB5" s="95">
        <v>0.2</v>
      </c>
    </row>
    <row r="6" spans="1:28" x14ac:dyDescent="0.25">
      <c r="D6" s="95" t="s">
        <v>270</v>
      </c>
      <c r="E6" s="95" t="s">
        <v>271</v>
      </c>
      <c r="M6" s="95" t="s">
        <v>399</v>
      </c>
      <c r="N6" s="95" t="s">
        <v>431</v>
      </c>
      <c r="Y6" s="114" t="s">
        <v>267</v>
      </c>
      <c r="Z6" s="95">
        <v>0</v>
      </c>
      <c r="AA6" s="95">
        <v>0.2</v>
      </c>
      <c r="AB6" s="95">
        <v>0.8</v>
      </c>
    </row>
    <row r="7" spans="1:28" x14ac:dyDescent="0.25">
      <c r="N7" s="95">
        <v>2241.6999999999998</v>
      </c>
      <c r="Y7" s="114" t="s">
        <v>272</v>
      </c>
      <c r="Z7" s="95">
        <v>0.1</v>
      </c>
      <c r="AA7" s="95">
        <v>0.4</v>
      </c>
      <c r="AB7" s="95">
        <v>0.5</v>
      </c>
    </row>
    <row r="8" spans="1:28" x14ac:dyDescent="0.25">
      <c r="E8" s="112" t="s">
        <v>239</v>
      </c>
      <c r="F8" s="112" t="s">
        <v>108</v>
      </c>
      <c r="G8" s="112" t="s">
        <v>162</v>
      </c>
      <c r="H8" s="112" t="s">
        <v>163</v>
      </c>
      <c r="N8" s="95" t="s">
        <v>428</v>
      </c>
      <c r="Y8" s="114" t="s">
        <v>273</v>
      </c>
      <c r="Z8" s="95">
        <v>0.1</v>
      </c>
      <c r="AA8" s="95">
        <v>0.3</v>
      </c>
      <c r="AB8" s="95">
        <v>0.6</v>
      </c>
    </row>
    <row r="9" spans="1:28" x14ac:dyDescent="0.25">
      <c r="D9" s="95" t="s">
        <v>274</v>
      </c>
      <c r="E9" s="95" t="s">
        <v>275</v>
      </c>
      <c r="F9" s="95">
        <v>2.9710999999999999</v>
      </c>
      <c r="G9" s="95">
        <v>7.0199999999999999E-2</v>
      </c>
      <c r="H9" s="95">
        <v>-0.17150000000000001</v>
      </c>
      <c r="N9" s="95">
        <v>1E-3</v>
      </c>
    </row>
    <row r="10" spans="1:28" ht="15.75" thickBot="1" x14ac:dyDescent="0.3">
      <c r="D10" s="120" t="s">
        <v>276</v>
      </c>
      <c r="F10" s="95" t="s">
        <v>277</v>
      </c>
      <c r="N10" s="95" t="s">
        <v>430</v>
      </c>
    </row>
    <row r="11" spans="1:28" ht="15.75" thickBot="1" x14ac:dyDescent="0.3">
      <c r="D11" s="95">
        <v>10</v>
      </c>
      <c r="F11" s="95" t="s">
        <v>278</v>
      </c>
      <c r="G11" s="112"/>
      <c r="H11" s="112"/>
      <c r="N11" s="133">
        <f>N7*N9</f>
        <v>2.2416999999999998</v>
      </c>
    </row>
    <row r="12" spans="1:28" x14ac:dyDescent="0.25">
      <c r="D12" s="112" t="s">
        <v>279</v>
      </c>
      <c r="K12" s="113"/>
      <c r="M12" s="95" t="s">
        <v>83</v>
      </c>
      <c r="P12" s="95" t="s">
        <v>404</v>
      </c>
    </row>
    <row r="13" spans="1:28" x14ac:dyDescent="0.25">
      <c r="C13" s="95" t="s">
        <v>49</v>
      </c>
      <c r="D13" s="95" t="s">
        <v>49</v>
      </c>
      <c r="E13" s="95" t="s">
        <v>49</v>
      </c>
      <c r="K13" s="95" t="s">
        <v>83</v>
      </c>
      <c r="L13" s="95" t="s">
        <v>83</v>
      </c>
      <c r="M13" s="95" t="s">
        <v>45</v>
      </c>
      <c r="N13" s="95" t="s">
        <v>46</v>
      </c>
      <c r="O13" s="95" t="s">
        <v>47</v>
      </c>
      <c r="P13" s="122" t="s">
        <v>422</v>
      </c>
      <c r="T13" s="122" t="s">
        <v>429</v>
      </c>
    </row>
    <row r="14" spans="1:28" x14ac:dyDescent="0.25">
      <c r="A14" s="112" t="s">
        <v>416</v>
      </c>
      <c r="B14" s="112"/>
      <c r="C14" s="95" t="s">
        <v>270</v>
      </c>
      <c r="D14" s="95" t="s">
        <v>100</v>
      </c>
      <c r="E14" s="95" t="s">
        <v>101</v>
      </c>
      <c r="F14" s="95" t="s">
        <v>103</v>
      </c>
      <c r="G14" s="95" t="s">
        <v>100</v>
      </c>
      <c r="H14" s="95" t="s">
        <v>104</v>
      </c>
      <c r="I14" s="95" t="s">
        <v>170</v>
      </c>
      <c r="J14" s="95" t="s">
        <v>105</v>
      </c>
      <c r="K14" s="95" t="s">
        <v>280</v>
      </c>
      <c r="L14" s="115" t="s">
        <v>39</v>
      </c>
      <c r="M14" s="95" t="s">
        <v>281</v>
      </c>
      <c r="N14" s="95" t="s">
        <v>282</v>
      </c>
      <c r="O14" s="95" t="s">
        <v>283</v>
      </c>
      <c r="P14" s="95" t="s">
        <v>412</v>
      </c>
      <c r="Q14" s="95" t="s">
        <v>413</v>
      </c>
      <c r="R14" s="95" t="s">
        <v>414</v>
      </c>
      <c r="S14" s="95" t="s">
        <v>420</v>
      </c>
      <c r="T14" s="95" t="s">
        <v>412</v>
      </c>
      <c r="U14" s="95" t="s">
        <v>413</v>
      </c>
      <c r="V14" s="95" t="s">
        <v>414</v>
      </c>
      <c r="W14" s="95" t="s">
        <v>420</v>
      </c>
    </row>
    <row r="15" spans="1:28" s="115" customFormat="1" x14ac:dyDescent="0.25">
      <c r="A15" s="86" t="s">
        <v>348</v>
      </c>
      <c r="B15" s="86" t="s">
        <v>405</v>
      </c>
      <c r="C15">
        <v>2.2999999999999998</v>
      </c>
      <c r="D15" s="115">
        <f>C15*0.44609</f>
        <v>1.0260069999999999</v>
      </c>
      <c r="E15" s="117">
        <f t="shared" ref="E15" si="0">D15/$J$2</f>
        <v>2.2999999999999998</v>
      </c>
      <c r="F15" s="117">
        <f t="shared" ref="F15" si="1">$F$9+($G$9*E15)+($H$9*$D$11)</f>
        <v>1.4175599999999997</v>
      </c>
      <c r="G15" s="117">
        <f t="shared" ref="G15" si="2">F15*$J$2</f>
        <v>0.63235934039999986</v>
      </c>
      <c r="H15" s="117">
        <f t="shared" ref="H15" si="3">IF(E15=0,0,G15/D15)</f>
        <v>0.61633043478260863</v>
      </c>
      <c r="I15" s="117">
        <f t="shared" ref="I15" si="4">IF(G15&lt;=0,0,IF(G15&gt;D15,D15,G15))</f>
        <v>0.63235934039999986</v>
      </c>
      <c r="J15" s="117">
        <f t="shared" ref="J15" si="5">IF(I15=0,0,I15/D15)</f>
        <v>0.61633043478260863</v>
      </c>
      <c r="K15" s="115">
        <f>D15*$G$4</f>
        <v>0.51300349999999995</v>
      </c>
      <c r="L15" s="117">
        <f>IF(K15&gt;=I15,I15,IF(K15&lt;I15,K15))</f>
        <v>0.51300349999999995</v>
      </c>
      <c r="M15" s="117">
        <f>$Z$5*L15</f>
        <v>5.1300349999999995E-2</v>
      </c>
      <c r="N15" s="117">
        <f t="shared" ref="N15" si="6">$AA$5*L15</f>
        <v>0.35910244999999996</v>
      </c>
      <c r="O15" s="117">
        <f t="shared" ref="O15" si="7">$AB$5*L15</f>
        <v>0.10260069999999999</v>
      </c>
      <c r="P15" s="116">
        <f>$S$3*M15*$N$11</f>
        <v>1.6467999226003998</v>
      </c>
      <c r="Q15" s="116">
        <f>$S$3*N15*$N$11</f>
        <v>11.527599458202799</v>
      </c>
      <c r="R15" s="116">
        <f>O15*$U$3*$N$11</f>
        <v>11.499999459499998</v>
      </c>
      <c r="S15" s="116">
        <f>SUM(P15:R15)</f>
        <v>24.674398840303198</v>
      </c>
      <c r="T15" s="121">
        <f>P15+P64</f>
        <v>2.2257331062000167</v>
      </c>
      <c r="U15" s="121">
        <f>Q15+Q64</f>
        <v>19.018733427489607</v>
      </c>
      <c r="V15" s="121">
        <f>R15+R64</f>
        <v>15.716555785789996</v>
      </c>
      <c r="W15" s="121">
        <f>S15+S64</f>
        <v>36.961022319479625</v>
      </c>
    </row>
    <row r="16" spans="1:28" s="115" customFormat="1" x14ac:dyDescent="0.25">
      <c r="A16" s="86" t="s">
        <v>349</v>
      </c>
      <c r="B16" s="86"/>
      <c r="C16">
        <v>5.69</v>
      </c>
      <c r="D16" s="115">
        <f t="shared" ref="D16:D19" si="8">C16*0.44609</f>
        <v>2.5382521000000002</v>
      </c>
      <c r="E16" s="117">
        <f t="shared" ref="E16:E56" si="9">D16/$J$2</f>
        <v>5.69</v>
      </c>
      <c r="F16" s="117">
        <f t="shared" ref="F16:F56" si="10">$F$9+($G$9*E16)+($H$9*$D$11)</f>
        <v>1.6555379999999997</v>
      </c>
      <c r="G16" s="117">
        <f t="shared" ref="G16:G56" si="11">F16*$J$2</f>
        <v>0.73851894641999982</v>
      </c>
      <c r="H16" s="117">
        <f t="shared" ref="H16:H56" si="12">IF(E16=0,0,G16/D16)</f>
        <v>0.29095571177504381</v>
      </c>
      <c r="I16" s="117">
        <f t="shared" ref="I16:I56" si="13">IF(G16&lt;=0,0,IF(G16&gt;D16,D16,G16))</f>
        <v>0.73851894641999982</v>
      </c>
      <c r="J16" s="117">
        <f t="shared" ref="J16:J56" si="14">IF(I16=0,0,I16/D16)</f>
        <v>0.29095571177504381</v>
      </c>
      <c r="K16" s="115">
        <f t="shared" ref="K16:K56" si="15">D16*$G$4</f>
        <v>1.2691260500000001</v>
      </c>
      <c r="L16" s="117">
        <f t="shared" ref="L16:L56" si="16">IF(K16&gt;=I16,I16,IF(K16&lt;I16,K16))</f>
        <v>0.73851894641999982</v>
      </c>
      <c r="M16" s="117">
        <f t="shared" ref="M16:M56" si="17">$Z$5*L16</f>
        <v>7.3851894641999982E-2</v>
      </c>
      <c r="N16" s="117">
        <f t="shared" ref="N16:N56" si="18">$AA$5*L16</f>
        <v>0.51696326249399982</v>
      </c>
      <c r="O16" s="117">
        <f t="shared" ref="O16:O56" si="19">$AB$5*L16</f>
        <v>0.14770378928399996</v>
      </c>
      <c r="P16" s="116">
        <f t="shared" ref="P16:P56" si="20">$S$3*M16*$N$11</f>
        <v>2.37073030457567</v>
      </c>
      <c r="Q16" s="116">
        <f t="shared" ref="Q16:Q56" si="21">$S$3*N16*$N$11</f>
        <v>16.595112132029683</v>
      </c>
      <c r="R16" s="116">
        <f t="shared" ref="R16:R56" si="22">O16*$U$3*$N$11</f>
        <v>16.555379221897134</v>
      </c>
      <c r="S16" s="116">
        <f t="shared" ref="S16:S56" si="23">SUM(P16:R16)</f>
        <v>35.521221658502483</v>
      </c>
      <c r="T16" s="121">
        <f>P16+P65</f>
        <v>9.6858057257696863</v>
      </c>
      <c r="U16" s="121">
        <f t="shared" ref="U16:W16" si="24">Q16+Q65</f>
        <v>111.24888484356127</v>
      </c>
      <c r="V16" s="121">
        <f t="shared" si="24"/>
        <v>69.833423076187131</v>
      </c>
      <c r="W16" s="121">
        <f t="shared" si="24"/>
        <v>190.7681136455181</v>
      </c>
    </row>
    <row r="17" spans="1:23" x14ac:dyDescent="0.25">
      <c r="A17" s="86" t="s">
        <v>350</v>
      </c>
      <c r="B17" s="86"/>
      <c r="C17">
        <v>17.010000000000002</v>
      </c>
      <c r="D17" s="115">
        <f t="shared" si="8"/>
        <v>7.5879909000000003</v>
      </c>
      <c r="E17" s="117">
        <f t="shared" si="9"/>
        <v>17.010000000000002</v>
      </c>
      <c r="F17" s="117">
        <f t="shared" si="10"/>
        <v>2.450202</v>
      </c>
      <c r="G17" s="117">
        <f t="shared" si="11"/>
        <v>1.0930106101799999</v>
      </c>
      <c r="H17" s="117">
        <f t="shared" si="12"/>
        <v>0.14404479717813048</v>
      </c>
      <c r="I17" s="117">
        <f t="shared" si="13"/>
        <v>1.0930106101799999</v>
      </c>
      <c r="J17" s="117">
        <f t="shared" si="14"/>
        <v>0.14404479717813048</v>
      </c>
      <c r="K17" s="115">
        <f t="shared" si="15"/>
        <v>3.7939954500000002</v>
      </c>
      <c r="L17" s="117">
        <f t="shared" si="16"/>
        <v>1.0930106101799999</v>
      </c>
      <c r="M17" s="117">
        <f t="shared" si="17"/>
        <v>0.109301061018</v>
      </c>
      <c r="N17" s="117">
        <f t="shared" si="18"/>
        <v>0.76510742712599988</v>
      </c>
      <c r="O17" s="117">
        <f t="shared" si="19"/>
        <v>0.21860212203599999</v>
      </c>
      <c r="P17" s="116">
        <f t="shared" si="20"/>
        <v>3.5086890990916042</v>
      </c>
      <c r="Q17" s="116">
        <f t="shared" si="21"/>
        <v>24.560823693641225</v>
      </c>
      <c r="R17" s="116">
        <f t="shared" si="22"/>
        <v>24.502018848405058</v>
      </c>
      <c r="S17" s="116">
        <f t="shared" si="23"/>
        <v>52.571531641137888</v>
      </c>
      <c r="T17" s="121">
        <f t="shared" ref="T17:W17" si="25">P17+P66</f>
        <v>29.685838219591606</v>
      </c>
      <c r="U17" s="121">
        <f t="shared" si="25"/>
        <v>363.28131260464119</v>
      </c>
      <c r="V17" s="121">
        <f t="shared" si="25"/>
        <v>215.15860384840505</v>
      </c>
      <c r="W17" s="121">
        <f t="shared" si="25"/>
        <v>608.12575467263787</v>
      </c>
    </row>
    <row r="18" spans="1:23" x14ac:dyDescent="0.25">
      <c r="A18" s="86" t="s">
        <v>453</v>
      </c>
      <c r="B18" s="86"/>
      <c r="C18">
        <v>0.192</v>
      </c>
      <c r="D18" s="115">
        <f t="shared" si="8"/>
        <v>8.5649279999999994E-2</v>
      </c>
      <c r="E18" s="117">
        <f t="shared" si="9"/>
        <v>0.192</v>
      </c>
      <c r="F18" s="117">
        <f t="shared" si="10"/>
        <v>1.2695783999999997</v>
      </c>
      <c r="G18" s="117">
        <f t="shared" si="11"/>
        <v>0.5663462284559998</v>
      </c>
      <c r="H18" s="117">
        <f t="shared" si="12"/>
        <v>6.6123874999999979</v>
      </c>
      <c r="I18" s="117">
        <f t="shared" si="13"/>
        <v>8.5649279999999994E-2</v>
      </c>
      <c r="J18" s="117">
        <f t="shared" si="14"/>
        <v>1</v>
      </c>
      <c r="K18" s="115">
        <f t="shared" si="15"/>
        <v>4.2824639999999997E-2</v>
      </c>
      <c r="L18" s="117">
        <f t="shared" si="16"/>
        <v>4.2824639999999997E-2</v>
      </c>
      <c r="M18" s="117">
        <f t="shared" si="17"/>
        <v>4.2824639999999997E-3</v>
      </c>
      <c r="N18" s="117">
        <f t="shared" si="18"/>
        <v>2.9977247999999995E-2</v>
      </c>
      <c r="O18" s="117">
        <f t="shared" si="19"/>
        <v>8.5649279999999994E-3</v>
      </c>
      <c r="P18" s="116">
        <f t="shared" si="20"/>
        <v>0.13747199353881598</v>
      </c>
      <c r="Q18" s="116">
        <f t="shared" si="21"/>
        <v>0.96230395477171182</v>
      </c>
      <c r="R18" s="116">
        <f t="shared" si="22"/>
        <v>0.95999995487999989</v>
      </c>
      <c r="S18" s="116">
        <f t="shared" si="23"/>
        <v>2.0597759031905278</v>
      </c>
      <c r="T18" s="121">
        <f t="shared" ref="T18:W18" si="26">P18+P67</f>
        <v>0.13747199353881598</v>
      </c>
      <c r="U18" s="121">
        <f t="shared" si="26"/>
        <v>0.96230395477171182</v>
      </c>
      <c r="V18" s="121">
        <f t="shared" si="26"/>
        <v>0.95999995487999989</v>
      </c>
      <c r="W18" s="121">
        <f t="shared" si="26"/>
        <v>2.0597759031905278</v>
      </c>
    </row>
    <row r="19" spans="1:23" x14ac:dyDescent="0.25">
      <c r="A19" s="86" t="s">
        <v>454</v>
      </c>
      <c r="B19" s="86"/>
      <c r="C19">
        <v>66.823999999999998</v>
      </c>
      <c r="D19" s="115">
        <f t="shared" si="8"/>
        <v>29.80951816</v>
      </c>
      <c r="E19" s="117">
        <f t="shared" si="9"/>
        <v>66.823999999999998</v>
      </c>
      <c r="F19" s="117">
        <f t="shared" si="10"/>
        <v>5.9471447999999993</v>
      </c>
      <c r="G19" s="117">
        <f t="shared" si="11"/>
        <v>2.6529618238319994</v>
      </c>
      <c r="H19" s="117">
        <f t="shared" si="12"/>
        <v>8.8997138752543975E-2</v>
      </c>
      <c r="I19" s="117">
        <f t="shared" si="13"/>
        <v>2.6529618238319994</v>
      </c>
      <c r="J19" s="117">
        <f t="shared" si="14"/>
        <v>8.8997138752543975E-2</v>
      </c>
      <c r="K19" s="115">
        <f t="shared" si="15"/>
        <v>14.90475908</v>
      </c>
      <c r="L19" s="117">
        <f t="shared" si="16"/>
        <v>2.6529618238319994</v>
      </c>
      <c r="M19" s="117">
        <f t="shared" si="17"/>
        <v>0.26529618238319996</v>
      </c>
      <c r="N19" s="117">
        <f t="shared" si="18"/>
        <v>1.8570732766823994</v>
      </c>
      <c r="O19" s="117">
        <f t="shared" si="19"/>
        <v>0.53059236476639993</v>
      </c>
      <c r="P19" s="116">
        <f t="shared" si="20"/>
        <v>8.516310953333365</v>
      </c>
      <c r="Q19" s="116">
        <f t="shared" si="21"/>
        <v>59.614176673333539</v>
      </c>
      <c r="R19" s="116">
        <f t="shared" si="22"/>
        <v>59.471445204841935</v>
      </c>
      <c r="S19" s="116">
        <f t="shared" si="23"/>
        <v>127.60193283150883</v>
      </c>
      <c r="T19" s="121">
        <f t="shared" ref="T19:W19" si="27">P19+P68</f>
        <v>134.50365175568336</v>
      </c>
      <c r="U19" s="121">
        <f t="shared" si="27"/>
        <v>1689.8334750670333</v>
      </c>
      <c r="V19" s="121">
        <f t="shared" si="27"/>
        <v>977.07771470484181</v>
      </c>
      <c r="W19" s="121">
        <f t="shared" si="27"/>
        <v>2801.4148415275586</v>
      </c>
    </row>
    <row r="20" spans="1:23" x14ac:dyDescent="0.25">
      <c r="A20" s="86" t="s">
        <v>357</v>
      </c>
      <c r="B20" s="86"/>
      <c r="C20" s="12">
        <v>7.2</v>
      </c>
      <c r="D20" s="115">
        <f t="shared" ref="D16:D56" si="28">C20</f>
        <v>7.2</v>
      </c>
      <c r="E20" s="117">
        <f t="shared" si="9"/>
        <v>16.140240758591318</v>
      </c>
      <c r="F20" s="117">
        <f t="shared" si="10"/>
        <v>2.3891449012531103</v>
      </c>
      <c r="G20" s="117">
        <f t="shared" si="11"/>
        <v>1.065773649</v>
      </c>
      <c r="H20" s="117">
        <f t="shared" si="12"/>
        <v>0.14802411791666667</v>
      </c>
      <c r="I20" s="117">
        <f t="shared" si="13"/>
        <v>1.065773649</v>
      </c>
      <c r="J20" s="117">
        <f t="shared" si="14"/>
        <v>0.14802411791666667</v>
      </c>
      <c r="K20" s="115">
        <f t="shared" si="15"/>
        <v>3.6</v>
      </c>
      <c r="L20" s="117">
        <f t="shared" si="16"/>
        <v>1.065773649</v>
      </c>
      <c r="M20" s="117">
        <f t="shared" si="17"/>
        <v>0.10657736490000001</v>
      </c>
      <c r="N20" s="117">
        <f t="shared" si="18"/>
        <v>0.74604155429999996</v>
      </c>
      <c r="O20" s="117">
        <f t="shared" si="19"/>
        <v>0.21315472980000003</v>
      </c>
      <c r="P20" s="116">
        <f t="shared" si="20"/>
        <v>3.4212553377954453</v>
      </c>
      <c r="Q20" s="116">
        <f t="shared" si="21"/>
        <v>23.948787364568116</v>
      </c>
      <c r="R20" s="116">
        <f t="shared" si="22"/>
        <v>23.891447889633</v>
      </c>
      <c r="S20" s="116">
        <f t="shared" si="23"/>
        <v>51.261490591996562</v>
      </c>
      <c r="T20" s="121">
        <f t="shared" ref="T20:W20" si="29">P20+P69</f>
        <v>13.736795295499064</v>
      </c>
      <c r="U20" s="121">
        <f t="shared" si="29"/>
        <v>157.42721627102293</v>
      </c>
      <c r="V20" s="121">
        <f t="shared" si="29"/>
        <v>99.022838695923014</v>
      </c>
      <c r="W20" s="121">
        <f t="shared" si="29"/>
        <v>270.18685026244498</v>
      </c>
    </row>
    <row r="21" spans="1:23" x14ac:dyDescent="0.25">
      <c r="A21" s="86" t="s">
        <v>351</v>
      </c>
      <c r="B21" s="86"/>
      <c r="C21" s="12">
        <v>1.2</v>
      </c>
      <c r="D21" s="115">
        <f t="shared" si="28"/>
        <v>1.2</v>
      </c>
      <c r="E21" s="117">
        <f t="shared" si="9"/>
        <v>2.6900401264318861</v>
      </c>
      <c r="F21" s="117">
        <f t="shared" si="10"/>
        <v>1.444940816875518</v>
      </c>
      <c r="G21" s="117">
        <f t="shared" si="11"/>
        <v>0.6445736489999998</v>
      </c>
      <c r="H21" s="117">
        <f t="shared" si="12"/>
        <v>0.53714470749999987</v>
      </c>
      <c r="I21" s="117">
        <f t="shared" si="13"/>
        <v>0.6445736489999998</v>
      </c>
      <c r="J21" s="117">
        <f t="shared" si="14"/>
        <v>0.53714470749999987</v>
      </c>
      <c r="K21" s="115">
        <f t="shared" si="15"/>
        <v>0.6</v>
      </c>
      <c r="L21" s="117">
        <f t="shared" si="16"/>
        <v>0.6</v>
      </c>
      <c r="M21" s="117">
        <f t="shared" si="17"/>
        <v>0.06</v>
      </c>
      <c r="N21" s="117">
        <f t="shared" si="18"/>
        <v>0.42</v>
      </c>
      <c r="O21" s="117">
        <f t="shared" si="19"/>
        <v>0.12</v>
      </c>
      <c r="P21" s="116">
        <f t="shared" si="20"/>
        <v>1.9260686399999998</v>
      </c>
      <c r="Q21" s="116">
        <f t="shared" si="21"/>
        <v>13.48248048</v>
      </c>
      <c r="R21" s="116">
        <f t="shared" si="22"/>
        <v>13.450199999999999</v>
      </c>
      <c r="S21" s="116">
        <f t="shared" si="23"/>
        <v>28.858749119999999</v>
      </c>
      <c r="T21" s="121">
        <f t="shared" ref="T21:W21" si="30">P21+P70</f>
        <v>1.9260686399999998</v>
      </c>
      <c r="U21" s="121">
        <f t="shared" si="30"/>
        <v>13.48248048</v>
      </c>
      <c r="V21" s="121">
        <f t="shared" si="30"/>
        <v>13.450199999999999</v>
      </c>
      <c r="W21" s="121">
        <f t="shared" si="30"/>
        <v>28.858749119999999</v>
      </c>
    </row>
    <row r="22" spans="1:23" x14ac:dyDescent="0.25">
      <c r="A22" s="86" t="s">
        <v>352</v>
      </c>
      <c r="B22" s="86" t="s">
        <v>405</v>
      </c>
      <c r="C22">
        <v>6.22</v>
      </c>
      <c r="D22" s="115">
        <f>C22*0.44609</f>
        <v>2.7746797999999999</v>
      </c>
      <c r="E22" s="117">
        <f t="shared" si="9"/>
        <v>6.22</v>
      </c>
      <c r="F22" s="117">
        <f t="shared" si="10"/>
        <v>1.6927439999999996</v>
      </c>
      <c r="G22" s="117">
        <f t="shared" si="11"/>
        <v>0.75511617095999983</v>
      </c>
      <c r="H22" s="117">
        <f t="shared" si="12"/>
        <v>0.27214533762057874</v>
      </c>
      <c r="I22" s="117">
        <f t="shared" si="13"/>
        <v>0.75511617095999983</v>
      </c>
      <c r="J22" s="117">
        <f t="shared" si="14"/>
        <v>0.27214533762057874</v>
      </c>
      <c r="K22" s="115">
        <f t="shared" si="15"/>
        <v>1.3873399</v>
      </c>
      <c r="L22" s="117">
        <f t="shared" si="16"/>
        <v>0.75511617095999983</v>
      </c>
      <c r="M22" s="117">
        <f t="shared" si="17"/>
        <v>7.5511617095999989E-2</v>
      </c>
      <c r="N22" s="117">
        <f t="shared" si="18"/>
        <v>0.52858131967199984</v>
      </c>
      <c r="O22" s="117">
        <f t="shared" si="19"/>
        <v>0.15102323419199998</v>
      </c>
      <c r="P22" s="116">
        <f t="shared" si="20"/>
        <v>2.4240092940715572</v>
      </c>
      <c r="Q22" s="116">
        <f t="shared" si="21"/>
        <v>16.968065058500898</v>
      </c>
      <c r="R22" s="116">
        <f t="shared" si="22"/>
        <v>16.927439204410316</v>
      </c>
      <c r="S22" s="116">
        <f t="shared" si="23"/>
        <v>36.31951355698277</v>
      </c>
      <c r="T22" s="121">
        <f t="shared" ref="T22:W22" si="31">P22+P71</f>
        <v>10.792227896954373</v>
      </c>
      <c r="U22" s="121">
        <f t="shared" si="31"/>
        <v>125.24903497752209</v>
      </c>
      <c r="V22" s="121">
        <f t="shared" si="31"/>
        <v>77.875863114700309</v>
      </c>
      <c r="W22" s="121">
        <f t="shared" si="31"/>
        <v>213.91712598917678</v>
      </c>
    </row>
    <row r="23" spans="1:23" x14ac:dyDescent="0.25">
      <c r="A23" s="86" t="s">
        <v>353</v>
      </c>
      <c r="B23" s="86"/>
      <c r="C23">
        <v>17.93</v>
      </c>
      <c r="D23" s="115">
        <f t="shared" ref="D23:D26" si="32">C23*0.44609</f>
        <v>7.9983936999999994</v>
      </c>
      <c r="E23" s="117">
        <f t="shared" si="9"/>
        <v>17.93</v>
      </c>
      <c r="F23" s="117">
        <f t="shared" si="10"/>
        <v>2.514786</v>
      </c>
      <c r="G23" s="117">
        <f t="shared" si="11"/>
        <v>1.1218208867399999</v>
      </c>
      <c r="H23" s="117">
        <f t="shared" si="12"/>
        <v>0.14025577244841048</v>
      </c>
      <c r="I23" s="117">
        <f t="shared" si="13"/>
        <v>1.1218208867399999</v>
      </c>
      <c r="J23" s="117">
        <f t="shared" si="14"/>
        <v>0.14025577244841048</v>
      </c>
      <c r="K23" s="115">
        <f t="shared" si="15"/>
        <v>3.9991968499999997</v>
      </c>
      <c r="L23" s="117">
        <f t="shared" si="16"/>
        <v>1.1218208867399999</v>
      </c>
      <c r="M23" s="117">
        <f t="shared" si="17"/>
        <v>0.11218208867399999</v>
      </c>
      <c r="N23" s="117">
        <f t="shared" si="18"/>
        <v>0.78527462071799992</v>
      </c>
      <c r="O23" s="117">
        <f t="shared" si="19"/>
        <v>0.22436417734799999</v>
      </c>
      <c r="P23" s="116">
        <f t="shared" si="20"/>
        <v>3.6011733827448427</v>
      </c>
      <c r="Q23" s="116">
        <f t="shared" si="21"/>
        <v>25.208213679213898</v>
      </c>
      <c r="R23" s="116">
        <f t="shared" si="22"/>
        <v>25.147858818050576</v>
      </c>
      <c r="S23" s="116">
        <f t="shared" si="23"/>
        <v>53.957245880009317</v>
      </c>
      <c r="T23" s="121">
        <f t="shared" ref="T23:W23" si="33">P23+P72</f>
        <v>31.194135389244845</v>
      </c>
      <c r="U23" s="121">
        <f t="shared" si="33"/>
        <v>382.2486820022138</v>
      </c>
      <c r="V23" s="121">
        <f t="shared" si="33"/>
        <v>226.11626381805056</v>
      </c>
      <c r="W23" s="121">
        <f t="shared" si="33"/>
        <v>639.55908120950915</v>
      </c>
    </row>
    <row r="24" spans="1:23" x14ac:dyDescent="0.25">
      <c r="A24" s="86" t="s">
        <v>354</v>
      </c>
      <c r="B24" s="86"/>
      <c r="C24">
        <v>33.69</v>
      </c>
      <c r="D24" s="115">
        <f t="shared" si="32"/>
        <v>15.028772099999999</v>
      </c>
      <c r="E24" s="117">
        <f t="shared" si="9"/>
        <v>33.69</v>
      </c>
      <c r="F24" s="117">
        <f t="shared" si="10"/>
        <v>3.6211380000000002</v>
      </c>
      <c r="G24" s="117">
        <f t="shared" si="11"/>
        <v>1.61535345042</v>
      </c>
      <c r="H24" s="117">
        <f t="shared" si="12"/>
        <v>0.10748406055209261</v>
      </c>
      <c r="I24" s="117">
        <f t="shared" si="13"/>
        <v>1.61535345042</v>
      </c>
      <c r="J24" s="117">
        <f t="shared" si="14"/>
        <v>0.10748406055209261</v>
      </c>
      <c r="K24" s="115">
        <f t="shared" si="15"/>
        <v>7.5143860499999997</v>
      </c>
      <c r="L24" s="117">
        <f t="shared" si="16"/>
        <v>1.61535345042</v>
      </c>
      <c r="M24" s="117">
        <f t="shared" si="17"/>
        <v>0.16153534504200001</v>
      </c>
      <c r="N24" s="117">
        <f t="shared" si="18"/>
        <v>1.130747415294</v>
      </c>
      <c r="O24" s="117">
        <f t="shared" si="19"/>
        <v>0.32307069008400002</v>
      </c>
      <c r="P24" s="116">
        <f t="shared" si="20"/>
        <v>5.1854693722829284</v>
      </c>
      <c r="Q24" s="116">
        <f t="shared" si="21"/>
        <v>36.298285605980496</v>
      </c>
      <c r="R24" s="116">
        <f t="shared" si="22"/>
        <v>36.211378298065135</v>
      </c>
      <c r="S24" s="116">
        <f t="shared" si="23"/>
        <v>77.695133276328562</v>
      </c>
      <c r="T24" s="121">
        <f t="shared" ref="T24:W24" si="34">P24+P73</f>
        <v>57.031921686782923</v>
      </c>
      <c r="U24" s="121">
        <f t="shared" si="34"/>
        <v>707.1679664649804</v>
      </c>
      <c r="V24" s="121">
        <f t="shared" si="34"/>
        <v>413.82574329806511</v>
      </c>
      <c r="W24" s="121">
        <f t="shared" si="34"/>
        <v>1178.0256314498283</v>
      </c>
    </row>
    <row r="25" spans="1:23" s="115" customFormat="1" x14ac:dyDescent="0.25">
      <c r="A25" s="86" t="s">
        <v>455</v>
      </c>
      <c r="B25" s="86"/>
      <c r="C25">
        <v>0.192</v>
      </c>
      <c r="D25" s="115">
        <f t="shared" si="32"/>
        <v>8.5649279999999994E-2</v>
      </c>
      <c r="E25" s="117">
        <f t="shared" si="9"/>
        <v>0.192</v>
      </c>
      <c r="F25" s="117">
        <f t="shared" si="10"/>
        <v>1.2695783999999997</v>
      </c>
      <c r="G25" s="117">
        <f t="shared" si="11"/>
        <v>0.5663462284559998</v>
      </c>
      <c r="H25" s="117">
        <f t="shared" si="12"/>
        <v>6.6123874999999979</v>
      </c>
      <c r="I25" s="117">
        <f t="shared" si="13"/>
        <v>8.5649279999999994E-2</v>
      </c>
      <c r="J25" s="117">
        <f t="shared" si="14"/>
        <v>1</v>
      </c>
      <c r="K25" s="115">
        <f t="shared" si="15"/>
        <v>4.2824639999999997E-2</v>
      </c>
      <c r="L25" s="117">
        <f t="shared" si="16"/>
        <v>4.2824639999999997E-2</v>
      </c>
      <c r="M25" s="117">
        <f t="shared" si="17"/>
        <v>4.2824639999999997E-3</v>
      </c>
      <c r="N25" s="117">
        <f t="shared" si="18"/>
        <v>2.9977247999999995E-2</v>
      </c>
      <c r="O25" s="117">
        <f t="shared" si="19"/>
        <v>8.5649279999999994E-3</v>
      </c>
      <c r="P25" s="116">
        <f t="shared" si="20"/>
        <v>0.13747199353881598</v>
      </c>
      <c r="Q25" s="116">
        <f t="shared" si="21"/>
        <v>0.96230395477171182</v>
      </c>
      <c r="R25" s="116">
        <f t="shared" si="22"/>
        <v>0.95999995487999989</v>
      </c>
      <c r="S25" s="116">
        <f t="shared" si="23"/>
        <v>2.0597759031905278</v>
      </c>
      <c r="T25" s="121">
        <f t="shared" ref="T25:W25" si="35">P25+P74</f>
        <v>0.13747199353881598</v>
      </c>
      <c r="U25" s="121">
        <f t="shared" si="35"/>
        <v>0.96230395477171182</v>
      </c>
      <c r="V25" s="121">
        <f t="shared" si="35"/>
        <v>0.95999995487999989</v>
      </c>
      <c r="W25" s="121">
        <f t="shared" si="35"/>
        <v>2.0597759031905278</v>
      </c>
    </row>
    <row r="26" spans="1:23" x14ac:dyDescent="0.25">
      <c r="A26" s="86" t="s">
        <v>456</v>
      </c>
      <c r="B26" s="86"/>
      <c r="C26">
        <v>119.581</v>
      </c>
      <c r="D26" s="115">
        <f t="shared" si="32"/>
        <v>53.343888290000002</v>
      </c>
      <c r="E26" s="117">
        <f t="shared" si="9"/>
        <v>119.581</v>
      </c>
      <c r="F26" s="117">
        <f t="shared" si="10"/>
        <v>9.6506862000000009</v>
      </c>
      <c r="G26" s="117">
        <f t="shared" si="11"/>
        <v>4.3050746069580006</v>
      </c>
      <c r="H26" s="117">
        <f t="shared" si="12"/>
        <v>8.0704177084988421E-2</v>
      </c>
      <c r="I26" s="117">
        <f t="shared" si="13"/>
        <v>4.3050746069580006</v>
      </c>
      <c r="J26" s="117">
        <f t="shared" si="14"/>
        <v>8.0704177084988421E-2</v>
      </c>
      <c r="K26" s="115">
        <f t="shared" si="15"/>
        <v>26.671944145000001</v>
      </c>
      <c r="L26" s="117">
        <f t="shared" si="16"/>
        <v>4.3050746069580006</v>
      </c>
      <c r="M26" s="117">
        <f t="shared" si="17"/>
        <v>0.43050746069580009</v>
      </c>
      <c r="N26" s="117">
        <f t="shared" si="18"/>
        <v>3.0135522248706001</v>
      </c>
      <c r="O26" s="117">
        <f t="shared" si="19"/>
        <v>0.86101492139160019</v>
      </c>
      <c r="P26" s="116">
        <f t="shared" si="20"/>
        <v>13.819781988870218</v>
      </c>
      <c r="Q26" s="116">
        <f t="shared" si="21"/>
        <v>96.738473922091515</v>
      </c>
      <c r="R26" s="116">
        <f t="shared" si="22"/>
        <v>96.5068574641775</v>
      </c>
      <c r="S26" s="116">
        <f t="shared" si="23"/>
        <v>207.06511337513922</v>
      </c>
      <c r="T26" s="121">
        <f t="shared" ref="T26:W26" si="36">P26+P75</f>
        <v>197.8462175549202</v>
      </c>
      <c r="U26" s="121">
        <f t="shared" si="36"/>
        <v>2477.9574500811909</v>
      </c>
      <c r="V26" s="121">
        <f t="shared" si="36"/>
        <v>1436.8304959641775</v>
      </c>
      <c r="W26" s="121">
        <f t="shared" si="36"/>
        <v>4112.634163600289</v>
      </c>
    </row>
    <row r="27" spans="1:23" x14ac:dyDescent="0.25">
      <c r="A27" s="86" t="s">
        <v>355</v>
      </c>
      <c r="B27" s="86"/>
      <c r="C27" s="12">
        <v>7.92</v>
      </c>
      <c r="D27" s="115">
        <f t="shared" si="28"/>
        <v>7.92</v>
      </c>
      <c r="E27" s="117">
        <f t="shared" si="9"/>
        <v>17.754264834450449</v>
      </c>
      <c r="F27" s="117">
        <f t="shared" si="10"/>
        <v>2.5024493913784216</v>
      </c>
      <c r="G27" s="117">
        <f t="shared" si="11"/>
        <v>1.116317649</v>
      </c>
      <c r="H27" s="117">
        <f t="shared" si="12"/>
        <v>0.1409491981060606</v>
      </c>
      <c r="I27" s="117">
        <f t="shared" si="13"/>
        <v>1.116317649</v>
      </c>
      <c r="J27" s="117">
        <f t="shared" si="14"/>
        <v>0.1409491981060606</v>
      </c>
      <c r="K27" s="115">
        <f t="shared" si="15"/>
        <v>3.96</v>
      </c>
      <c r="L27" s="117">
        <f t="shared" si="16"/>
        <v>1.116317649</v>
      </c>
      <c r="M27" s="117">
        <f t="shared" si="17"/>
        <v>0.1116317649</v>
      </c>
      <c r="N27" s="117">
        <f t="shared" si="18"/>
        <v>0.78142235429999995</v>
      </c>
      <c r="O27" s="117">
        <f t="shared" si="19"/>
        <v>0.2232635298</v>
      </c>
      <c r="P27" s="116">
        <f t="shared" si="20"/>
        <v>3.5835073600290452</v>
      </c>
      <c r="Q27" s="116">
        <f t="shared" si="21"/>
        <v>25.084551520203313</v>
      </c>
      <c r="R27" s="116">
        <f t="shared" si="22"/>
        <v>25.024492737632997</v>
      </c>
      <c r="S27" s="116">
        <f t="shared" si="23"/>
        <v>53.692551617865355</v>
      </c>
      <c r="T27" s="121">
        <f t="shared" ref="T27:W27" si="37">P27+P76</f>
        <v>15.329732394743864</v>
      </c>
      <c r="U27" s="121">
        <f t="shared" si="37"/>
        <v>177.0753992745685</v>
      </c>
      <c r="V27" s="121">
        <f t="shared" si="37"/>
        <v>110.57602248792301</v>
      </c>
      <c r="W27" s="121">
        <f t="shared" si="37"/>
        <v>302.98115415723538</v>
      </c>
    </row>
    <row r="28" spans="1:23" x14ac:dyDescent="0.25">
      <c r="A28" s="86" t="s">
        <v>356</v>
      </c>
      <c r="B28" s="86"/>
      <c r="C28" s="12">
        <v>7.31</v>
      </c>
      <c r="D28" s="115">
        <f t="shared" si="28"/>
        <v>7.31</v>
      </c>
      <c r="E28" s="117">
        <f t="shared" si="9"/>
        <v>16.386827770180904</v>
      </c>
      <c r="F28" s="117">
        <f t="shared" si="10"/>
        <v>2.4064553094666996</v>
      </c>
      <c r="G28" s="117">
        <f t="shared" si="11"/>
        <v>1.0734956490000001</v>
      </c>
      <c r="H28" s="117">
        <f t="shared" si="12"/>
        <v>0.14685302995896035</v>
      </c>
      <c r="I28" s="117">
        <f t="shared" si="13"/>
        <v>1.0734956490000001</v>
      </c>
      <c r="J28" s="117">
        <f t="shared" si="14"/>
        <v>0.14685302995896035</v>
      </c>
      <c r="K28" s="115">
        <f t="shared" si="15"/>
        <v>3.6549999999999998</v>
      </c>
      <c r="L28" s="117">
        <f t="shared" si="16"/>
        <v>1.0734956490000001</v>
      </c>
      <c r="M28" s="117">
        <f t="shared" si="17"/>
        <v>0.10734956490000001</v>
      </c>
      <c r="N28" s="117">
        <f t="shared" si="18"/>
        <v>0.75144695429999997</v>
      </c>
      <c r="O28" s="117">
        <f t="shared" si="19"/>
        <v>0.21469912980000003</v>
      </c>
      <c r="P28" s="116">
        <f t="shared" si="20"/>
        <v>3.4460438411922456</v>
      </c>
      <c r="Q28" s="116">
        <f t="shared" si="21"/>
        <v>24.122306888345719</v>
      </c>
      <c r="R28" s="116">
        <f t="shared" si="22"/>
        <v>24.064551963633001</v>
      </c>
      <c r="S28" s="116">
        <f t="shared" si="23"/>
        <v>51.632902693170962</v>
      </c>
      <c r="T28" s="121">
        <f t="shared" ref="T28:W28" si="38">P28+P77</f>
        <v>13.980160685661463</v>
      </c>
      <c r="U28" s="121">
        <f t="shared" si="38"/>
        <v>160.42902200767568</v>
      </c>
      <c r="V28" s="121">
        <f t="shared" si="38"/>
        <v>100.78790844192298</v>
      </c>
      <c r="W28" s="121">
        <f t="shared" si="38"/>
        <v>275.19709113526017</v>
      </c>
    </row>
    <row r="29" spans="1:23" x14ac:dyDescent="0.25">
      <c r="A29" s="97" t="s">
        <v>358</v>
      </c>
      <c r="B29" s="86" t="s">
        <v>405</v>
      </c>
      <c r="C29">
        <v>2.2999999999999998</v>
      </c>
      <c r="D29" s="115">
        <f>C29*0.44609</f>
        <v>1.0260069999999999</v>
      </c>
      <c r="E29" s="117">
        <f t="shared" si="9"/>
        <v>2.2999999999999998</v>
      </c>
      <c r="F29" s="117">
        <f t="shared" si="10"/>
        <v>1.4175599999999997</v>
      </c>
      <c r="G29" s="117">
        <f t="shared" si="11"/>
        <v>0.63235934039999986</v>
      </c>
      <c r="H29" s="117">
        <f t="shared" si="12"/>
        <v>0.61633043478260863</v>
      </c>
      <c r="I29" s="117">
        <f t="shared" si="13"/>
        <v>0.63235934039999986</v>
      </c>
      <c r="J29" s="117">
        <f t="shared" si="14"/>
        <v>0.61633043478260863</v>
      </c>
      <c r="K29" s="115">
        <f t="shared" si="15"/>
        <v>0.51300349999999995</v>
      </c>
      <c r="L29" s="117">
        <f t="shared" si="16"/>
        <v>0.51300349999999995</v>
      </c>
      <c r="M29" s="117">
        <f t="shared" si="17"/>
        <v>5.1300349999999995E-2</v>
      </c>
      <c r="N29" s="117">
        <f t="shared" si="18"/>
        <v>0.35910244999999996</v>
      </c>
      <c r="O29" s="117">
        <f t="shared" si="19"/>
        <v>0.10260069999999999</v>
      </c>
      <c r="P29" s="116">
        <f t="shared" si="20"/>
        <v>1.6467999226003998</v>
      </c>
      <c r="Q29" s="116">
        <f t="shared" si="21"/>
        <v>11.527599458202799</v>
      </c>
      <c r="R29" s="116">
        <f t="shared" si="22"/>
        <v>11.499999459499998</v>
      </c>
      <c r="S29" s="116">
        <f t="shared" si="23"/>
        <v>24.674398840303198</v>
      </c>
      <c r="T29" s="121">
        <f t="shared" ref="T29:W29" si="39">P29+P78</f>
        <v>2.2257331062000167</v>
      </c>
      <c r="U29" s="121">
        <f t="shared" si="39"/>
        <v>19.018733427489607</v>
      </c>
      <c r="V29" s="121">
        <f t="shared" si="39"/>
        <v>15.716555785789996</v>
      </c>
      <c r="W29" s="121">
        <f t="shared" si="39"/>
        <v>36.961022319479625</v>
      </c>
    </row>
    <row r="30" spans="1:23" x14ac:dyDescent="0.25">
      <c r="A30" s="97" t="s">
        <v>359</v>
      </c>
      <c r="B30" s="96"/>
      <c r="C30">
        <v>3.45</v>
      </c>
      <c r="D30" s="115">
        <f t="shared" ref="D30:D33" si="40">C30*0.44609</f>
        <v>1.5390105000000001</v>
      </c>
      <c r="E30" s="117">
        <f t="shared" si="9"/>
        <v>3.45</v>
      </c>
      <c r="F30" s="117">
        <f t="shared" si="10"/>
        <v>1.4982899999999997</v>
      </c>
      <c r="G30" s="117">
        <f t="shared" si="11"/>
        <v>0.66837218609999982</v>
      </c>
      <c r="H30" s="117">
        <f t="shared" si="12"/>
        <v>0.43428695652173899</v>
      </c>
      <c r="I30" s="117">
        <f t="shared" si="13"/>
        <v>0.66837218609999982</v>
      </c>
      <c r="J30" s="117">
        <f t="shared" si="14"/>
        <v>0.43428695652173899</v>
      </c>
      <c r="K30" s="115">
        <f t="shared" si="15"/>
        <v>0.76950525000000003</v>
      </c>
      <c r="L30" s="117">
        <f t="shared" si="16"/>
        <v>0.66837218609999982</v>
      </c>
      <c r="M30" s="117">
        <f t="shared" si="17"/>
        <v>6.6837218609999985E-2</v>
      </c>
      <c r="N30" s="117">
        <f t="shared" si="18"/>
        <v>0.46786053026999985</v>
      </c>
      <c r="O30" s="117">
        <f t="shared" si="19"/>
        <v>0.13367443721999997</v>
      </c>
      <c r="P30" s="116">
        <f t="shared" si="20"/>
        <v>2.1455511791590891</v>
      </c>
      <c r="Q30" s="116">
        <f t="shared" si="21"/>
        <v>15.018858254113624</v>
      </c>
      <c r="R30" s="116">
        <f t="shared" si="22"/>
        <v>14.982899295803696</v>
      </c>
      <c r="S30" s="116">
        <f t="shared" si="23"/>
        <v>32.147308729076407</v>
      </c>
      <c r="T30" s="121">
        <f t="shared" ref="T30:W30" si="41">P30+P79</f>
        <v>5.0096063607627066</v>
      </c>
      <c r="U30" s="121">
        <f t="shared" si="41"/>
        <v>52.07843899436844</v>
      </c>
      <c r="V30" s="121">
        <f t="shared" si="41"/>
        <v>35.842733102093703</v>
      </c>
      <c r="W30" s="121">
        <f t="shared" si="41"/>
        <v>92.930778457224847</v>
      </c>
    </row>
    <row r="31" spans="1:23" x14ac:dyDescent="0.25">
      <c r="A31" s="96" t="s">
        <v>360</v>
      </c>
      <c r="B31" s="96"/>
      <c r="C31">
        <v>7.75</v>
      </c>
      <c r="D31" s="115">
        <f t="shared" si="40"/>
        <v>3.4571974999999999</v>
      </c>
      <c r="E31" s="117">
        <f t="shared" si="9"/>
        <v>7.75</v>
      </c>
      <c r="F31" s="117">
        <f t="shared" si="10"/>
        <v>1.8001499999999997</v>
      </c>
      <c r="G31" s="117">
        <f t="shared" si="11"/>
        <v>0.80302891349999983</v>
      </c>
      <c r="H31" s="117">
        <f t="shared" si="12"/>
        <v>0.23227741935483867</v>
      </c>
      <c r="I31" s="117">
        <f t="shared" si="13"/>
        <v>0.80302891349999983</v>
      </c>
      <c r="J31" s="117">
        <f t="shared" si="14"/>
        <v>0.23227741935483867</v>
      </c>
      <c r="K31" s="115">
        <f t="shared" si="15"/>
        <v>1.72859875</v>
      </c>
      <c r="L31" s="117">
        <f t="shared" si="16"/>
        <v>0.80302891349999983</v>
      </c>
      <c r="M31" s="117">
        <f t="shared" si="17"/>
        <v>8.0302891349999989E-2</v>
      </c>
      <c r="N31" s="117">
        <f t="shared" si="18"/>
        <v>0.56212023944999989</v>
      </c>
      <c r="O31" s="117">
        <f t="shared" si="19"/>
        <v>0.16060578269999998</v>
      </c>
      <c r="P31" s="116">
        <f t="shared" si="20"/>
        <v>2.5778146788427039</v>
      </c>
      <c r="Q31" s="116">
        <f t="shared" si="21"/>
        <v>18.044702751898924</v>
      </c>
      <c r="R31" s="116">
        <f t="shared" si="22"/>
        <v>18.001499153929494</v>
      </c>
      <c r="S31" s="116">
        <f t="shared" si="23"/>
        <v>38.624016584671125</v>
      </c>
      <c r="T31" s="121">
        <f t="shared" ref="T31:W31" si="42">P31+P80</f>
        <v>13.986239070374317</v>
      </c>
      <c r="U31" s="121">
        <f t="shared" si="42"/>
        <v>165.66456272272967</v>
      </c>
      <c r="V31" s="121">
        <f t="shared" si="42"/>
        <v>101.09271832021946</v>
      </c>
      <c r="W31" s="121">
        <f t="shared" si="42"/>
        <v>280.74352011332348</v>
      </c>
    </row>
    <row r="32" spans="1:23" x14ac:dyDescent="0.25">
      <c r="A32" s="96" t="s">
        <v>457</v>
      </c>
      <c r="B32" s="96"/>
      <c r="C32">
        <v>0.192</v>
      </c>
      <c r="D32" s="115">
        <f t="shared" si="40"/>
        <v>8.5649279999999994E-2</v>
      </c>
      <c r="E32" s="117">
        <f t="shared" si="9"/>
        <v>0.192</v>
      </c>
      <c r="F32" s="117">
        <f t="shared" si="10"/>
        <v>1.2695783999999997</v>
      </c>
      <c r="G32" s="117">
        <f t="shared" si="11"/>
        <v>0.5663462284559998</v>
      </c>
      <c r="H32" s="117">
        <f t="shared" si="12"/>
        <v>6.6123874999999979</v>
      </c>
      <c r="I32" s="117">
        <f t="shared" si="13"/>
        <v>8.5649279999999994E-2</v>
      </c>
      <c r="J32" s="117">
        <f t="shared" si="14"/>
        <v>1</v>
      </c>
      <c r="K32" s="115">
        <f t="shared" si="15"/>
        <v>4.2824639999999997E-2</v>
      </c>
      <c r="L32" s="117">
        <f t="shared" si="16"/>
        <v>4.2824639999999997E-2</v>
      </c>
      <c r="M32" s="117">
        <f t="shared" si="17"/>
        <v>4.2824639999999997E-3</v>
      </c>
      <c r="N32" s="117">
        <f t="shared" si="18"/>
        <v>2.9977247999999995E-2</v>
      </c>
      <c r="O32" s="117">
        <f t="shared" si="19"/>
        <v>8.5649279999999994E-3</v>
      </c>
      <c r="P32" s="116">
        <f t="shared" si="20"/>
        <v>0.13747199353881598</v>
      </c>
      <c r="Q32" s="116">
        <f t="shared" si="21"/>
        <v>0.96230395477171182</v>
      </c>
      <c r="R32" s="116">
        <f t="shared" si="22"/>
        <v>0.95999995487999989</v>
      </c>
      <c r="S32" s="116">
        <f t="shared" si="23"/>
        <v>2.0597759031905278</v>
      </c>
      <c r="T32" s="121">
        <f t="shared" ref="T32:W32" si="43">P32+P81</f>
        <v>0.13747199353881598</v>
      </c>
      <c r="U32" s="121">
        <f>Q32+Q81</f>
        <v>0.96230395477171182</v>
      </c>
      <c r="V32" s="121">
        <f t="shared" si="43"/>
        <v>0.95999995487999989</v>
      </c>
      <c r="W32" s="121">
        <f t="shared" si="43"/>
        <v>2.0597759031905278</v>
      </c>
    </row>
    <row r="33" spans="1:36" x14ac:dyDescent="0.25">
      <c r="A33" s="96" t="s">
        <v>458</v>
      </c>
      <c r="B33" s="96"/>
      <c r="C33">
        <v>28.713000000000001</v>
      </c>
      <c r="D33" s="115">
        <f t="shared" si="40"/>
        <v>12.808582169999999</v>
      </c>
      <c r="E33" s="117">
        <f t="shared" si="9"/>
        <v>28.713000000000001</v>
      </c>
      <c r="F33" s="117">
        <f t="shared" si="10"/>
        <v>3.2717526000000001</v>
      </c>
      <c r="G33" s="117">
        <f t="shared" si="11"/>
        <v>1.459496117334</v>
      </c>
      <c r="H33" s="117">
        <f t="shared" si="12"/>
        <v>0.11394673492842963</v>
      </c>
      <c r="I33" s="117">
        <f t="shared" si="13"/>
        <v>1.459496117334</v>
      </c>
      <c r="J33" s="117">
        <f t="shared" si="14"/>
        <v>0.11394673492842963</v>
      </c>
      <c r="K33" s="115">
        <f t="shared" si="15"/>
        <v>6.4042910849999997</v>
      </c>
      <c r="L33" s="117">
        <f t="shared" si="16"/>
        <v>1.459496117334</v>
      </c>
      <c r="M33" s="117">
        <f t="shared" si="17"/>
        <v>0.14594961173340001</v>
      </c>
      <c r="N33" s="117">
        <f t="shared" si="18"/>
        <v>1.0216472821337999</v>
      </c>
      <c r="O33" s="117">
        <f t="shared" si="19"/>
        <v>0.29189922346680003</v>
      </c>
      <c r="P33" s="116">
        <f t="shared" si="20"/>
        <v>4.6851495029979633</v>
      </c>
      <c r="Q33" s="116">
        <f t="shared" si="21"/>
        <v>32.796046520985733</v>
      </c>
      <c r="R33" s="116">
        <f t="shared" si="22"/>
        <v>32.71752446227628</v>
      </c>
      <c r="S33" s="116">
        <f t="shared" si="23"/>
        <v>70.198720486259987</v>
      </c>
      <c r="T33" s="121">
        <f t="shared" ref="T33:W33" si="44">P33+P82</f>
        <v>291.53807376889796</v>
      </c>
      <c r="U33" s="121">
        <f t="shared" si="44"/>
        <v>3744.5433535187854</v>
      </c>
      <c r="V33" s="121">
        <f t="shared" si="44"/>
        <v>2121.9595074622762</v>
      </c>
      <c r="W33" s="121">
        <f t="shared" si="44"/>
        <v>6158.040934749959</v>
      </c>
    </row>
    <row r="34" spans="1:36" x14ac:dyDescent="0.25">
      <c r="A34" s="96" t="s">
        <v>361</v>
      </c>
      <c r="B34" s="96"/>
      <c r="C34" s="12">
        <v>0.8</v>
      </c>
      <c r="D34" s="115">
        <f t="shared" si="28"/>
        <v>0.8</v>
      </c>
      <c r="E34" s="117">
        <f t="shared" si="9"/>
        <v>1.793360084287924</v>
      </c>
      <c r="F34" s="117">
        <f t="shared" si="10"/>
        <v>1.3819938779170122</v>
      </c>
      <c r="G34" s="117">
        <f t="shared" si="11"/>
        <v>0.61649364899999992</v>
      </c>
      <c r="H34" s="117">
        <f t="shared" si="12"/>
        <v>0.77061706124999985</v>
      </c>
      <c r="I34" s="117">
        <f t="shared" si="13"/>
        <v>0.61649364899999992</v>
      </c>
      <c r="J34" s="117">
        <f t="shared" si="14"/>
        <v>0.77061706124999985</v>
      </c>
      <c r="K34" s="115">
        <f t="shared" si="15"/>
        <v>0.4</v>
      </c>
      <c r="L34" s="117">
        <f t="shared" si="16"/>
        <v>0.4</v>
      </c>
      <c r="M34" s="117">
        <f t="shared" si="17"/>
        <v>4.0000000000000008E-2</v>
      </c>
      <c r="N34" s="117">
        <f t="shared" si="18"/>
        <v>0.27999999999999997</v>
      </c>
      <c r="O34" s="117">
        <f t="shared" si="19"/>
        <v>8.0000000000000016E-2</v>
      </c>
      <c r="P34" s="116">
        <f t="shared" si="20"/>
        <v>1.2840457600000001</v>
      </c>
      <c r="Q34" s="116">
        <f t="shared" si="21"/>
        <v>8.9883203199999997</v>
      </c>
      <c r="R34" s="116">
        <f t="shared" si="22"/>
        <v>8.966800000000001</v>
      </c>
      <c r="S34" s="116">
        <f t="shared" si="23"/>
        <v>19.23916608</v>
      </c>
      <c r="T34" s="121">
        <f t="shared" ref="T34:W34" si="45">P34+P83</f>
        <v>1.2840457600000001</v>
      </c>
      <c r="U34" s="121">
        <f t="shared" si="45"/>
        <v>8.9883203199999997</v>
      </c>
      <c r="V34" s="121">
        <f t="shared" si="45"/>
        <v>8.966800000000001</v>
      </c>
      <c r="W34" s="121">
        <f t="shared" si="45"/>
        <v>19.23916608</v>
      </c>
    </row>
    <row r="35" spans="1:36" s="115" customFormat="1" x14ac:dyDescent="0.25">
      <c r="A35" s="96" t="s">
        <v>362</v>
      </c>
      <c r="B35" s="96"/>
      <c r="C35" s="12">
        <v>1.2</v>
      </c>
      <c r="D35" s="115">
        <f t="shared" si="28"/>
        <v>1.2</v>
      </c>
      <c r="E35" s="117">
        <f t="shared" si="9"/>
        <v>2.6900401264318861</v>
      </c>
      <c r="F35" s="117">
        <f t="shared" si="10"/>
        <v>1.444940816875518</v>
      </c>
      <c r="G35" s="117">
        <f t="shared" si="11"/>
        <v>0.6445736489999998</v>
      </c>
      <c r="H35" s="117">
        <f t="shared" si="12"/>
        <v>0.53714470749999987</v>
      </c>
      <c r="I35" s="117">
        <f t="shared" si="13"/>
        <v>0.6445736489999998</v>
      </c>
      <c r="J35" s="117">
        <f t="shared" si="14"/>
        <v>0.53714470749999987</v>
      </c>
      <c r="K35" s="115">
        <f t="shared" si="15"/>
        <v>0.6</v>
      </c>
      <c r="L35" s="117">
        <f t="shared" si="16"/>
        <v>0.6</v>
      </c>
      <c r="M35" s="117">
        <f t="shared" si="17"/>
        <v>0.06</v>
      </c>
      <c r="N35" s="117">
        <f t="shared" si="18"/>
        <v>0.42</v>
      </c>
      <c r="O35" s="117">
        <f t="shared" si="19"/>
        <v>0.12</v>
      </c>
      <c r="P35" s="116">
        <f t="shared" si="20"/>
        <v>1.9260686399999998</v>
      </c>
      <c r="Q35" s="116">
        <f t="shared" si="21"/>
        <v>13.48248048</v>
      </c>
      <c r="R35" s="116">
        <f t="shared" si="22"/>
        <v>13.450199999999999</v>
      </c>
      <c r="S35" s="116">
        <f t="shared" si="23"/>
        <v>28.858749119999999</v>
      </c>
      <c r="T35" s="121">
        <f t="shared" ref="T35:W35" si="46">P35+P84</f>
        <v>1.9260686399999998</v>
      </c>
      <c r="U35" s="121">
        <f t="shared" si="46"/>
        <v>13.48248048</v>
      </c>
      <c r="V35" s="121">
        <f t="shared" si="46"/>
        <v>13.450199999999999</v>
      </c>
      <c r="W35" s="121">
        <f t="shared" si="46"/>
        <v>28.858749119999999</v>
      </c>
    </row>
    <row r="36" spans="1:36" x14ac:dyDescent="0.25">
      <c r="A36" s="96" t="s">
        <v>363</v>
      </c>
      <c r="B36" s="96" t="s">
        <v>406</v>
      </c>
      <c r="C36">
        <v>25.56</v>
      </c>
      <c r="D36" s="115">
        <f>C36*0.44609</f>
        <v>11.4020604</v>
      </c>
      <c r="E36" s="117">
        <f t="shared" si="9"/>
        <v>25.56</v>
      </c>
      <c r="F36" s="117">
        <f t="shared" si="10"/>
        <v>3.0504119999999997</v>
      </c>
      <c r="G36" s="117">
        <f t="shared" si="11"/>
        <v>1.3607582890799998</v>
      </c>
      <c r="H36" s="117">
        <f t="shared" si="12"/>
        <v>0.1193431924882629</v>
      </c>
      <c r="I36" s="117">
        <f t="shared" si="13"/>
        <v>1.3607582890799998</v>
      </c>
      <c r="J36" s="117">
        <f t="shared" si="14"/>
        <v>0.1193431924882629</v>
      </c>
      <c r="K36" s="115">
        <f t="shared" si="15"/>
        <v>5.7010301999999999</v>
      </c>
      <c r="L36" s="117">
        <f t="shared" si="16"/>
        <v>1.3607582890799998</v>
      </c>
      <c r="M36" s="117">
        <f t="shared" si="17"/>
        <v>0.13607582890799999</v>
      </c>
      <c r="N36" s="117">
        <f t="shared" si="18"/>
        <v>0.95253080235599985</v>
      </c>
      <c r="O36" s="117">
        <f t="shared" si="19"/>
        <v>0.27215165781599998</v>
      </c>
      <c r="P36" s="116">
        <f t="shared" si="20"/>
        <v>4.3681897786950703</v>
      </c>
      <c r="Q36" s="116">
        <f t="shared" si="21"/>
        <v>30.577328450865487</v>
      </c>
      <c r="R36" s="116">
        <f t="shared" si="22"/>
        <v>30.504118566306357</v>
      </c>
      <c r="S36" s="116">
        <f t="shared" si="23"/>
        <v>65.449636795866908</v>
      </c>
      <c r="T36" s="121">
        <f t="shared" ref="T36:W36" si="47">P36+P85</f>
        <v>43.703165176695066</v>
      </c>
      <c r="U36" s="121">
        <f t="shared" si="47"/>
        <v>539.55414776686541</v>
      </c>
      <c r="V36" s="121">
        <f t="shared" si="47"/>
        <v>316.99337856630632</v>
      </c>
      <c r="W36" s="121">
        <f t="shared" si="47"/>
        <v>900.25069150986678</v>
      </c>
    </row>
    <row r="37" spans="1:36" x14ac:dyDescent="0.25">
      <c r="A37" s="96" t="s">
        <v>364</v>
      </c>
      <c r="B37" s="96"/>
      <c r="C37">
        <v>58.72</v>
      </c>
      <c r="D37" s="115">
        <f t="shared" ref="D37:D40" si="48">C37*0.44609</f>
        <v>26.194404799999997</v>
      </c>
      <c r="E37" s="117">
        <f t="shared" si="9"/>
        <v>58.72</v>
      </c>
      <c r="F37" s="117">
        <f t="shared" si="10"/>
        <v>5.3782439999999996</v>
      </c>
      <c r="G37" s="117">
        <f t="shared" si="11"/>
        <v>2.3991808659599996</v>
      </c>
      <c r="H37" s="117">
        <f t="shared" si="12"/>
        <v>9.1591348773841952E-2</v>
      </c>
      <c r="I37" s="117">
        <f t="shared" si="13"/>
        <v>2.3991808659599996</v>
      </c>
      <c r="J37" s="117">
        <f t="shared" si="14"/>
        <v>9.1591348773841952E-2</v>
      </c>
      <c r="K37" s="115">
        <f t="shared" si="15"/>
        <v>13.097202399999999</v>
      </c>
      <c r="L37" s="117">
        <f t="shared" si="16"/>
        <v>2.3991808659599996</v>
      </c>
      <c r="M37" s="117">
        <f t="shared" si="17"/>
        <v>0.23991808659599997</v>
      </c>
      <c r="N37" s="117">
        <f t="shared" si="18"/>
        <v>1.6794266061719996</v>
      </c>
      <c r="O37" s="117">
        <f t="shared" si="19"/>
        <v>0.47983617319199995</v>
      </c>
      <c r="P37" s="116">
        <f t="shared" si="20"/>
        <v>7.701645046022664</v>
      </c>
      <c r="Q37" s="116">
        <f t="shared" si="21"/>
        <v>53.911515322158643</v>
      </c>
      <c r="R37" s="116">
        <f t="shared" si="22"/>
        <v>53.782437472225311</v>
      </c>
      <c r="S37" s="116">
        <f t="shared" si="23"/>
        <v>115.39559784040662</v>
      </c>
      <c r="T37" s="121">
        <f t="shared" ref="T37:W37" si="49">P37+P86</f>
        <v>98.067441422022668</v>
      </c>
      <c r="U37" s="121">
        <f t="shared" si="49"/>
        <v>1223.2041143141585</v>
      </c>
      <c r="V37" s="121">
        <f t="shared" si="49"/>
        <v>711.94555747222535</v>
      </c>
      <c r="W37" s="121">
        <f t="shared" si="49"/>
        <v>2033.2171132084065</v>
      </c>
    </row>
    <row r="38" spans="1:36" x14ac:dyDescent="0.25">
      <c r="A38" s="96" t="s">
        <v>365</v>
      </c>
      <c r="B38" s="96"/>
      <c r="C38">
        <v>86.26</v>
      </c>
      <c r="D38" s="115">
        <f t="shared" si="48"/>
        <v>38.479723400000005</v>
      </c>
      <c r="E38" s="117">
        <f t="shared" si="9"/>
        <v>86.260000000000019</v>
      </c>
      <c r="F38" s="117">
        <f t="shared" si="10"/>
        <v>7.3115520000000025</v>
      </c>
      <c r="G38" s="117">
        <f t="shared" si="11"/>
        <v>3.2616102316800011</v>
      </c>
      <c r="H38" s="117">
        <f t="shared" si="12"/>
        <v>8.4761789937398579E-2</v>
      </c>
      <c r="I38" s="117">
        <f t="shared" si="13"/>
        <v>3.2616102316800011</v>
      </c>
      <c r="J38" s="117">
        <f t="shared" si="14"/>
        <v>8.4761789937398579E-2</v>
      </c>
      <c r="K38" s="115">
        <f t="shared" si="15"/>
        <v>19.239861700000002</v>
      </c>
      <c r="L38" s="117">
        <f t="shared" si="16"/>
        <v>3.2616102316800011</v>
      </c>
      <c r="M38" s="117">
        <f t="shared" si="17"/>
        <v>0.32616102316800011</v>
      </c>
      <c r="N38" s="117">
        <f t="shared" si="18"/>
        <v>2.2831271621760005</v>
      </c>
      <c r="O38" s="117">
        <f t="shared" si="19"/>
        <v>0.65232204633600022</v>
      </c>
      <c r="P38" s="116">
        <f t="shared" si="20"/>
        <v>10.470141971903306</v>
      </c>
      <c r="Q38" s="116">
        <f t="shared" si="21"/>
        <v>73.290993803323133</v>
      </c>
      <c r="R38" s="116">
        <f t="shared" si="22"/>
        <v>73.11551656357058</v>
      </c>
      <c r="S38" s="116">
        <f t="shared" si="23"/>
        <v>156.87665233879702</v>
      </c>
      <c r="T38" s="121">
        <f t="shared" ref="T38:W38" si="50">P38+P87</f>
        <v>143.21798930490331</v>
      </c>
      <c r="U38" s="121">
        <f t="shared" si="50"/>
        <v>1790.9881938893229</v>
      </c>
      <c r="V38" s="121">
        <f t="shared" si="50"/>
        <v>1039.9607265635707</v>
      </c>
      <c r="W38" s="121">
        <f t="shared" si="50"/>
        <v>2974.1669097577969</v>
      </c>
    </row>
    <row r="39" spans="1:36" x14ac:dyDescent="0.25">
      <c r="A39" s="96" t="s">
        <v>459</v>
      </c>
      <c r="B39" s="96"/>
      <c r="C39">
        <v>2.2970000000000002</v>
      </c>
      <c r="D39" s="115">
        <f t="shared" si="48"/>
        <v>1.0246687300000001</v>
      </c>
      <c r="E39" s="117">
        <f t="shared" si="9"/>
        <v>2.2970000000000006</v>
      </c>
      <c r="F39" s="117">
        <f t="shared" si="10"/>
        <v>1.4173493999999998</v>
      </c>
      <c r="G39" s="117">
        <f t="shared" si="11"/>
        <v>0.63226539384599989</v>
      </c>
      <c r="H39" s="117">
        <f t="shared" si="12"/>
        <v>0.61704370918589446</v>
      </c>
      <c r="I39" s="117">
        <f t="shared" si="13"/>
        <v>0.63226539384599989</v>
      </c>
      <c r="J39" s="117">
        <f t="shared" si="14"/>
        <v>0.61704370918589446</v>
      </c>
      <c r="K39" s="115">
        <f t="shared" si="15"/>
        <v>0.51233436500000007</v>
      </c>
      <c r="L39" s="117">
        <f t="shared" si="16"/>
        <v>0.51233436500000007</v>
      </c>
      <c r="M39" s="117">
        <f t="shared" si="17"/>
        <v>5.1233436500000007E-2</v>
      </c>
      <c r="N39" s="117">
        <f t="shared" si="18"/>
        <v>0.35863405550000005</v>
      </c>
      <c r="O39" s="117">
        <f t="shared" si="19"/>
        <v>0.10246687300000001</v>
      </c>
      <c r="P39" s="116">
        <f t="shared" si="20"/>
        <v>1.6446519227013563</v>
      </c>
      <c r="Q39" s="116">
        <f t="shared" si="21"/>
        <v>11.512563458909494</v>
      </c>
      <c r="R39" s="116">
        <f t="shared" si="22"/>
        <v>11.484999460205001</v>
      </c>
      <c r="S39" s="116">
        <f t="shared" si="23"/>
        <v>24.64221484181585</v>
      </c>
      <c r="T39" s="121">
        <f t="shared" ref="T39:W39" si="51">P39+P88</f>
        <v>2.2176239184800934</v>
      </c>
      <c r="U39" s="121">
        <f t="shared" si="51"/>
        <v>18.926562349663346</v>
      </c>
      <c r="V39" s="121">
        <f t="shared" si="51"/>
        <v>15.658138540895003</v>
      </c>
      <c r="W39" s="121">
        <f t="shared" si="51"/>
        <v>36.802324809038439</v>
      </c>
    </row>
    <row r="40" spans="1:36" x14ac:dyDescent="0.25">
      <c r="A40" s="96" t="s">
        <v>460</v>
      </c>
      <c r="B40" s="96"/>
      <c r="C40">
        <v>266.90699999999998</v>
      </c>
      <c r="D40" s="115">
        <f t="shared" si="48"/>
        <v>119.06454362999999</v>
      </c>
      <c r="E40" s="117">
        <f t="shared" si="9"/>
        <v>266.90699999999998</v>
      </c>
      <c r="F40" s="117">
        <f t="shared" si="10"/>
        <v>19.992971399999998</v>
      </c>
      <c r="G40" s="117">
        <f t="shared" si="11"/>
        <v>8.9186646118259993</v>
      </c>
      <c r="H40" s="117">
        <f t="shared" si="12"/>
        <v>7.4906133597095623E-2</v>
      </c>
      <c r="I40" s="117">
        <f t="shared" si="13"/>
        <v>8.9186646118259993</v>
      </c>
      <c r="J40" s="117">
        <f t="shared" si="14"/>
        <v>7.4906133597095623E-2</v>
      </c>
      <c r="K40" s="115">
        <f t="shared" si="15"/>
        <v>59.532271814999994</v>
      </c>
      <c r="L40" s="117">
        <f t="shared" si="16"/>
        <v>8.9186646118259993</v>
      </c>
      <c r="M40" s="117">
        <f t="shared" si="17"/>
        <v>0.89186646118259993</v>
      </c>
      <c r="N40" s="117">
        <f t="shared" si="18"/>
        <v>6.2430652282781995</v>
      </c>
      <c r="O40" s="117">
        <f t="shared" si="19"/>
        <v>1.7837329223651999</v>
      </c>
      <c r="P40" s="116">
        <f t="shared" si="20"/>
        <v>28.62993369919305</v>
      </c>
      <c r="Q40" s="116">
        <f t="shared" si="21"/>
        <v>200.40953589435134</v>
      </c>
      <c r="R40" s="116">
        <f t="shared" si="22"/>
        <v>199.92970460330343</v>
      </c>
      <c r="S40" s="116">
        <f t="shared" si="23"/>
        <v>428.9691741968478</v>
      </c>
      <c r="T40" s="121">
        <f t="shared" ref="T40:W40" si="52">P40+P89</f>
        <v>439.38033583354303</v>
      </c>
      <c r="U40" s="121">
        <f t="shared" si="52"/>
        <v>5515.3342586320505</v>
      </c>
      <c r="V40" s="121">
        <f t="shared" si="52"/>
        <v>3191.5568141033032</v>
      </c>
      <c r="W40" s="121">
        <f t="shared" si="52"/>
        <v>9146.2714085688967</v>
      </c>
    </row>
    <row r="41" spans="1:36" x14ac:dyDescent="0.25">
      <c r="A41" s="96" t="s">
        <v>366</v>
      </c>
      <c r="B41" s="96"/>
      <c r="C41" s="12">
        <f>91.2 + 250.8</f>
        <v>342</v>
      </c>
      <c r="D41" s="115">
        <f t="shared" si="28"/>
        <v>342</v>
      </c>
      <c r="E41" s="117">
        <f t="shared" si="9"/>
        <v>766.66143603308751</v>
      </c>
      <c r="F41" s="117">
        <f t="shared" si="10"/>
        <v>55.075732809522741</v>
      </c>
      <c r="G41" s="117">
        <f t="shared" si="11"/>
        <v>24.568733648999999</v>
      </c>
      <c r="H41" s="117">
        <f t="shared" si="12"/>
        <v>7.183840248245614E-2</v>
      </c>
      <c r="I41" s="117">
        <f t="shared" si="13"/>
        <v>24.568733648999999</v>
      </c>
      <c r="J41" s="117">
        <f t="shared" si="14"/>
        <v>7.183840248245614E-2</v>
      </c>
      <c r="K41" s="115">
        <f t="shared" si="15"/>
        <v>171</v>
      </c>
      <c r="L41" s="117">
        <f t="shared" si="16"/>
        <v>24.568733648999999</v>
      </c>
      <c r="M41" s="117">
        <f t="shared" si="17"/>
        <v>2.4568733648999999</v>
      </c>
      <c r="N41" s="117">
        <f t="shared" si="18"/>
        <v>17.198113554299997</v>
      </c>
      <c r="O41" s="117">
        <f t="shared" si="19"/>
        <v>4.9137467297999997</v>
      </c>
      <c r="P41" s="116">
        <f t="shared" si="20"/>
        <v>78.868445676419441</v>
      </c>
      <c r="Q41" s="116">
        <f t="shared" si="21"/>
        <v>552.07911973493594</v>
      </c>
      <c r="R41" s="116">
        <f t="shared" si="22"/>
        <v>550.75730220963294</v>
      </c>
      <c r="S41" s="116">
        <f t="shared" si="23"/>
        <v>1181.7048676209884</v>
      </c>
      <c r="T41" s="121">
        <f t="shared" ref="T41:W41" si="53">P41+P90</f>
        <v>605.18149677641941</v>
      </c>
      <c r="U41" s="121">
        <f t="shared" si="53"/>
        <v>7362.3323359349342</v>
      </c>
      <c r="V41" s="121">
        <f t="shared" si="53"/>
        <v>4384.0643022096328</v>
      </c>
      <c r="W41" s="121">
        <f t="shared" si="53"/>
        <v>12351.578134920986</v>
      </c>
    </row>
    <row r="42" spans="1:36" x14ac:dyDescent="0.25">
      <c r="A42" s="96" t="s">
        <v>367</v>
      </c>
      <c r="B42" s="96"/>
      <c r="C42" s="12">
        <v>99.99</v>
      </c>
      <c r="D42" s="115">
        <f t="shared" si="28"/>
        <v>99.99</v>
      </c>
      <c r="E42" s="117">
        <f t="shared" si="9"/>
        <v>224.1475935349369</v>
      </c>
      <c r="F42" s="117">
        <f t="shared" si="10"/>
        <v>16.991261066152571</v>
      </c>
      <c r="G42" s="117">
        <f t="shared" si="11"/>
        <v>7.5796316490000004</v>
      </c>
      <c r="H42" s="117">
        <f t="shared" si="12"/>
        <v>7.5803896879687971E-2</v>
      </c>
      <c r="I42" s="117">
        <f t="shared" si="13"/>
        <v>7.5796316490000004</v>
      </c>
      <c r="J42" s="117">
        <f t="shared" si="14"/>
        <v>7.5803896879687971E-2</v>
      </c>
      <c r="K42" s="115">
        <f t="shared" si="15"/>
        <v>49.994999999999997</v>
      </c>
      <c r="L42" s="117">
        <f t="shared" si="16"/>
        <v>7.5796316490000004</v>
      </c>
      <c r="M42" s="117">
        <f t="shared" si="17"/>
        <v>0.75796316490000004</v>
      </c>
      <c r="N42" s="117">
        <f t="shared" si="18"/>
        <v>5.3057421542999998</v>
      </c>
      <c r="O42" s="117">
        <f t="shared" si="19"/>
        <v>1.5159263298000001</v>
      </c>
      <c r="P42" s="116">
        <f t="shared" si="20"/>
        <v>24.331484703150647</v>
      </c>
      <c r="Q42" s="116">
        <f t="shared" si="21"/>
        <v>170.32039292205451</v>
      </c>
      <c r="R42" s="116">
        <f t="shared" si="22"/>
        <v>169.912602675633</v>
      </c>
      <c r="S42" s="116">
        <f t="shared" si="23"/>
        <v>364.56448030083811</v>
      </c>
      <c r="T42" s="121">
        <f t="shared" ref="T42:W42" si="54">P42+P91</f>
        <v>178.20880043265063</v>
      </c>
      <c r="U42" s="121">
        <f t="shared" si="54"/>
        <v>2161.4233727110541</v>
      </c>
      <c r="V42" s="121">
        <f t="shared" si="54"/>
        <v>1290.650517675633</v>
      </c>
      <c r="W42" s="121">
        <f t="shared" si="54"/>
        <v>3630.2826908193374</v>
      </c>
    </row>
    <row r="43" spans="1:36" x14ac:dyDescent="0.25">
      <c r="A43" s="96" t="s">
        <v>371</v>
      </c>
      <c r="B43" s="96" t="s">
        <v>407</v>
      </c>
      <c r="C43">
        <v>4.55</v>
      </c>
      <c r="D43" s="115">
        <f>C43*0.44609</f>
        <v>2.0297095000000001</v>
      </c>
      <c r="E43" s="117">
        <f t="shared" si="9"/>
        <v>4.55</v>
      </c>
      <c r="F43" s="117">
        <f t="shared" si="10"/>
        <v>1.5755099999999997</v>
      </c>
      <c r="G43" s="117">
        <f t="shared" si="11"/>
        <v>0.70281925589999983</v>
      </c>
      <c r="H43" s="117">
        <f t="shared" si="12"/>
        <v>0.34626593406593398</v>
      </c>
      <c r="I43" s="117">
        <f t="shared" si="13"/>
        <v>0.70281925589999983</v>
      </c>
      <c r="J43" s="117">
        <f t="shared" si="14"/>
        <v>0.34626593406593398</v>
      </c>
      <c r="K43" s="115">
        <f t="shared" si="15"/>
        <v>1.01485475</v>
      </c>
      <c r="L43" s="117">
        <f t="shared" si="16"/>
        <v>0.70281925589999983</v>
      </c>
      <c r="M43" s="117">
        <f t="shared" si="17"/>
        <v>7.0281925589999988E-2</v>
      </c>
      <c r="N43" s="117">
        <f t="shared" si="18"/>
        <v>0.49197347912999984</v>
      </c>
      <c r="O43" s="117">
        <f t="shared" si="19"/>
        <v>0.14056385117999998</v>
      </c>
      <c r="P43" s="116">
        <f t="shared" si="20"/>
        <v>2.2561302139618746</v>
      </c>
      <c r="Q43" s="116">
        <f t="shared" si="21"/>
        <v>15.792911497733119</v>
      </c>
      <c r="R43" s="116">
        <f t="shared" si="22"/>
        <v>15.755099259510295</v>
      </c>
      <c r="S43" s="116">
        <f t="shared" si="23"/>
        <v>33.804140971205285</v>
      </c>
      <c r="T43" s="121">
        <f t="shared" ref="T43:W43" si="55">P43+P92</f>
        <v>7.3059542632214924</v>
      </c>
      <c r="U43" s="121">
        <f t="shared" si="55"/>
        <v>81.135354366739918</v>
      </c>
      <c r="V43" s="121">
        <f t="shared" si="55"/>
        <v>52.5345897858003</v>
      </c>
      <c r="W43" s="121">
        <f t="shared" si="55"/>
        <v>140.97589841576172</v>
      </c>
    </row>
    <row r="44" spans="1:36" s="115" customFormat="1" x14ac:dyDescent="0.25">
      <c r="A44" s="96" t="s">
        <v>372</v>
      </c>
      <c r="B44" s="96"/>
      <c r="C44">
        <v>10.65</v>
      </c>
      <c r="D44" s="115">
        <f t="shared" ref="D44:D47" si="56">C44*0.44609</f>
        <v>4.7508584999999997</v>
      </c>
      <c r="E44" s="117">
        <f t="shared" si="9"/>
        <v>10.65</v>
      </c>
      <c r="F44" s="117">
        <f t="shared" si="10"/>
        <v>2.00373</v>
      </c>
      <c r="G44" s="117">
        <f t="shared" si="11"/>
        <v>0.89384391569999999</v>
      </c>
      <c r="H44" s="117">
        <f t="shared" si="12"/>
        <v>0.18814366197183099</v>
      </c>
      <c r="I44" s="117">
        <f t="shared" si="13"/>
        <v>0.89384391569999999</v>
      </c>
      <c r="J44" s="117">
        <f t="shared" si="14"/>
        <v>0.18814366197183099</v>
      </c>
      <c r="K44" s="115">
        <f t="shared" si="15"/>
        <v>2.3754292499999998</v>
      </c>
      <c r="L44" s="117">
        <f t="shared" si="16"/>
        <v>0.89384391569999999</v>
      </c>
      <c r="M44" s="117">
        <f t="shared" si="17"/>
        <v>8.9384391569999999E-2</v>
      </c>
      <c r="N44" s="117">
        <f t="shared" si="18"/>
        <v>0.62569074098999999</v>
      </c>
      <c r="O44" s="117">
        <f t="shared" si="19"/>
        <v>0.17876878314</v>
      </c>
      <c r="P44" s="116">
        <f t="shared" si="20"/>
        <v>2.869341225140956</v>
      </c>
      <c r="Q44" s="116">
        <f t="shared" si="21"/>
        <v>20.085388575986691</v>
      </c>
      <c r="R44" s="116">
        <f t="shared" si="22"/>
        <v>20.037299058246898</v>
      </c>
      <c r="S44" s="116">
        <f t="shared" si="23"/>
        <v>42.992028859374543</v>
      </c>
      <c r="T44" s="121">
        <f t="shared" ref="T44:W44" si="57">P44+P93</f>
        <v>19.258914307640957</v>
      </c>
      <c r="U44" s="121">
        <f t="shared" si="57"/>
        <v>232.15906329098667</v>
      </c>
      <c r="V44" s="121">
        <f t="shared" si="57"/>
        <v>139.40782405824689</v>
      </c>
      <c r="W44" s="121">
        <f t="shared" si="57"/>
        <v>390.82580165687455</v>
      </c>
    </row>
    <row r="45" spans="1:36" s="115" customFormat="1" x14ac:dyDescent="0.25">
      <c r="A45" s="96" t="s">
        <v>373</v>
      </c>
      <c r="B45" s="96"/>
      <c r="C45">
        <v>21.45</v>
      </c>
      <c r="D45" s="115">
        <f t="shared" si="56"/>
        <v>9.5686304999999994</v>
      </c>
      <c r="E45" s="117">
        <f t="shared" si="9"/>
        <v>21.45</v>
      </c>
      <c r="F45" s="117">
        <f t="shared" si="10"/>
        <v>2.7618900000000002</v>
      </c>
      <c r="G45" s="117">
        <f t="shared" si="11"/>
        <v>1.2320515101</v>
      </c>
      <c r="H45" s="117">
        <f t="shared" si="12"/>
        <v>0.12875944055944058</v>
      </c>
      <c r="I45" s="117">
        <f t="shared" si="13"/>
        <v>1.2320515101</v>
      </c>
      <c r="J45" s="117">
        <f t="shared" si="14"/>
        <v>0.12875944055944058</v>
      </c>
      <c r="K45" s="115">
        <f t="shared" si="15"/>
        <v>4.7843152499999997</v>
      </c>
      <c r="L45" s="117">
        <f t="shared" si="16"/>
        <v>1.2320515101</v>
      </c>
      <c r="M45" s="117">
        <f t="shared" si="17"/>
        <v>0.12320515101000001</v>
      </c>
      <c r="N45" s="117">
        <f t="shared" si="18"/>
        <v>0.86243605706999993</v>
      </c>
      <c r="O45" s="117">
        <f t="shared" si="19"/>
        <v>0.24641030202000003</v>
      </c>
      <c r="P45" s="116">
        <f t="shared" si="20"/>
        <v>3.9550262941137553</v>
      </c>
      <c r="Q45" s="116">
        <f t="shared" si="21"/>
        <v>27.685184058796285</v>
      </c>
      <c r="R45" s="116">
        <f t="shared" si="22"/>
        <v>27.6188987019117</v>
      </c>
      <c r="S45" s="116">
        <f t="shared" si="23"/>
        <v>59.259109054821735</v>
      </c>
      <c r="T45" s="121">
        <f t="shared" ref="T45:W45" si="58">P45+P94</f>
        <v>36.965011516613757</v>
      </c>
      <c r="U45" s="121">
        <f t="shared" si="58"/>
        <v>454.81948665379622</v>
      </c>
      <c r="V45" s="121">
        <f t="shared" si="58"/>
        <v>268.04122370191169</v>
      </c>
      <c r="W45" s="121">
        <f t="shared" si="58"/>
        <v>759.82572187232165</v>
      </c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</row>
    <row r="46" spans="1:36" x14ac:dyDescent="0.25">
      <c r="A46" s="96" t="s">
        <v>461</v>
      </c>
      <c r="B46" s="96"/>
      <c r="C46">
        <v>0.192</v>
      </c>
      <c r="D46" s="115">
        <f t="shared" si="56"/>
        <v>8.5649279999999994E-2</v>
      </c>
      <c r="E46" s="117">
        <f t="shared" si="9"/>
        <v>0.192</v>
      </c>
      <c r="F46" s="117">
        <f t="shared" si="10"/>
        <v>1.2695783999999997</v>
      </c>
      <c r="G46" s="117">
        <f t="shared" si="11"/>
        <v>0.5663462284559998</v>
      </c>
      <c r="H46" s="117">
        <f t="shared" si="12"/>
        <v>6.6123874999999979</v>
      </c>
      <c r="I46" s="117">
        <f t="shared" si="13"/>
        <v>8.5649279999999994E-2</v>
      </c>
      <c r="J46" s="117">
        <f t="shared" si="14"/>
        <v>1</v>
      </c>
      <c r="K46" s="115">
        <f t="shared" si="15"/>
        <v>4.2824639999999997E-2</v>
      </c>
      <c r="L46" s="117">
        <f t="shared" si="16"/>
        <v>4.2824639999999997E-2</v>
      </c>
      <c r="M46" s="117">
        <f t="shared" si="17"/>
        <v>4.2824639999999997E-3</v>
      </c>
      <c r="N46" s="117">
        <f t="shared" si="18"/>
        <v>2.9977247999999995E-2</v>
      </c>
      <c r="O46" s="117">
        <f t="shared" si="19"/>
        <v>8.5649279999999994E-3</v>
      </c>
      <c r="P46" s="116">
        <f t="shared" si="20"/>
        <v>0.13747199353881598</v>
      </c>
      <c r="Q46" s="116">
        <f t="shared" si="21"/>
        <v>0.96230395477171182</v>
      </c>
      <c r="R46" s="116">
        <f t="shared" si="22"/>
        <v>0.95999995487999989</v>
      </c>
      <c r="S46" s="116">
        <f t="shared" si="23"/>
        <v>2.0597759031905278</v>
      </c>
      <c r="T46" s="121">
        <f t="shared" ref="T46:W46" si="59">P46+P95</f>
        <v>0.13747199353881598</v>
      </c>
      <c r="U46" s="121">
        <f t="shared" si="59"/>
        <v>0.96230395477171182</v>
      </c>
      <c r="V46" s="121">
        <f t="shared" si="59"/>
        <v>0.95999995487999989</v>
      </c>
      <c r="W46" s="121">
        <f t="shared" si="59"/>
        <v>2.0597759031905278</v>
      </c>
    </row>
    <row r="47" spans="1:36" x14ac:dyDescent="0.25">
      <c r="A47" s="96" t="s">
        <v>462</v>
      </c>
      <c r="B47" s="96"/>
      <c r="C47">
        <v>87.647000000000006</v>
      </c>
      <c r="D47" s="115">
        <f t="shared" si="56"/>
        <v>39.098450230000005</v>
      </c>
      <c r="E47" s="117">
        <f t="shared" si="9"/>
        <v>87.64700000000002</v>
      </c>
      <c r="F47" s="117">
        <f t="shared" si="10"/>
        <v>7.408919400000002</v>
      </c>
      <c r="G47" s="117">
        <f t="shared" si="11"/>
        <v>3.3050448551460008</v>
      </c>
      <c r="H47" s="117">
        <f t="shared" si="12"/>
        <v>8.4531351900236182E-2</v>
      </c>
      <c r="I47" s="117">
        <f t="shared" si="13"/>
        <v>3.3050448551460008</v>
      </c>
      <c r="J47" s="117">
        <f t="shared" si="14"/>
        <v>8.4531351900236182E-2</v>
      </c>
      <c r="K47" s="115">
        <f t="shared" si="15"/>
        <v>19.549225115000002</v>
      </c>
      <c r="L47" s="117">
        <f t="shared" si="16"/>
        <v>3.3050448551460008</v>
      </c>
      <c r="M47" s="117">
        <f t="shared" si="17"/>
        <v>0.3305044855146001</v>
      </c>
      <c r="N47" s="117">
        <f t="shared" si="18"/>
        <v>2.3135313986022004</v>
      </c>
      <c r="O47" s="117">
        <f t="shared" si="19"/>
        <v>0.6610089710292002</v>
      </c>
      <c r="P47" s="116">
        <f t="shared" si="20"/>
        <v>10.609572082150091</v>
      </c>
      <c r="Q47" s="116">
        <f t="shared" si="21"/>
        <v>74.26700457505062</v>
      </c>
      <c r="R47" s="116">
        <f t="shared" si="22"/>
        <v>74.089190517807893</v>
      </c>
      <c r="S47" s="116">
        <f t="shared" si="23"/>
        <v>158.96576717500861</v>
      </c>
      <c r="T47" s="121">
        <f t="shared" ref="T47:W47" si="60">P47+P96</f>
        <v>196.97363783715008</v>
      </c>
      <c r="U47" s="121">
        <f t="shared" si="60"/>
        <v>2485.7338597850503</v>
      </c>
      <c r="V47" s="121">
        <f t="shared" si="60"/>
        <v>1431.438540517808</v>
      </c>
      <c r="W47" s="121">
        <f t="shared" si="60"/>
        <v>4114.1460381400084</v>
      </c>
    </row>
    <row r="48" spans="1:36" x14ac:dyDescent="0.25">
      <c r="A48" s="96" t="s">
        <v>374</v>
      </c>
      <c r="B48" s="96"/>
      <c r="C48" s="12">
        <v>10.199999999999999</v>
      </c>
      <c r="D48" s="115">
        <f t="shared" si="28"/>
        <v>10.199999999999999</v>
      </c>
      <c r="E48" s="117">
        <f t="shared" si="9"/>
        <v>22.865341074671029</v>
      </c>
      <c r="F48" s="117">
        <f t="shared" si="10"/>
        <v>2.8612469434419063</v>
      </c>
      <c r="G48" s="117">
        <f t="shared" si="11"/>
        <v>1.2763736489999999</v>
      </c>
      <c r="H48" s="117">
        <f t="shared" si="12"/>
        <v>0.12513467147058824</v>
      </c>
      <c r="I48" s="117">
        <f t="shared" si="13"/>
        <v>1.2763736489999999</v>
      </c>
      <c r="J48" s="117">
        <f t="shared" si="14"/>
        <v>0.12513467147058824</v>
      </c>
      <c r="K48" s="115">
        <f t="shared" si="15"/>
        <v>5.0999999999999996</v>
      </c>
      <c r="L48" s="117">
        <f t="shared" si="16"/>
        <v>1.2763736489999999</v>
      </c>
      <c r="M48" s="117">
        <f t="shared" si="17"/>
        <v>0.12763736489999999</v>
      </c>
      <c r="N48" s="117">
        <f t="shared" si="18"/>
        <v>0.89346155429999985</v>
      </c>
      <c r="O48" s="117">
        <f t="shared" si="19"/>
        <v>0.25527472979999999</v>
      </c>
      <c r="P48" s="116">
        <f t="shared" si="20"/>
        <v>4.097305430435445</v>
      </c>
      <c r="Q48" s="116">
        <f t="shared" si="21"/>
        <v>28.681138013048113</v>
      </c>
      <c r="R48" s="116">
        <f t="shared" si="22"/>
        <v>28.612468089632998</v>
      </c>
      <c r="S48" s="116">
        <f t="shared" si="23"/>
        <v>61.390911533116558</v>
      </c>
      <c r="T48" s="121">
        <f t="shared" ref="T48:W48" si="61">P48+P97</f>
        <v>19.794361340435444</v>
      </c>
      <c r="U48" s="121">
        <f t="shared" si="61"/>
        <v>231.79395323304806</v>
      </c>
      <c r="V48" s="121">
        <f t="shared" si="61"/>
        <v>142.93916808963297</v>
      </c>
      <c r="W48" s="121">
        <f t="shared" si="61"/>
        <v>394.52748266311647</v>
      </c>
    </row>
    <row r="49" spans="1:23" x14ac:dyDescent="0.25">
      <c r="A49" s="96" t="s">
        <v>375</v>
      </c>
      <c r="B49" s="96"/>
      <c r="C49" s="12">
        <v>7.31</v>
      </c>
      <c r="D49" s="115">
        <f t="shared" si="28"/>
        <v>7.31</v>
      </c>
      <c r="E49" s="117">
        <f t="shared" si="9"/>
        <v>16.386827770180904</v>
      </c>
      <c r="F49" s="117">
        <f t="shared" si="10"/>
        <v>2.4064553094666996</v>
      </c>
      <c r="G49" s="117">
        <f t="shared" si="11"/>
        <v>1.0734956490000001</v>
      </c>
      <c r="H49" s="117">
        <f t="shared" si="12"/>
        <v>0.14685302995896035</v>
      </c>
      <c r="I49" s="117">
        <f t="shared" si="13"/>
        <v>1.0734956490000001</v>
      </c>
      <c r="J49" s="117">
        <f t="shared" si="14"/>
        <v>0.14685302995896035</v>
      </c>
      <c r="K49" s="115">
        <f t="shared" si="15"/>
        <v>3.6549999999999998</v>
      </c>
      <c r="L49" s="117">
        <f t="shared" si="16"/>
        <v>1.0734956490000001</v>
      </c>
      <c r="M49" s="117">
        <f t="shared" si="17"/>
        <v>0.10734956490000001</v>
      </c>
      <c r="N49" s="117">
        <f t="shared" si="18"/>
        <v>0.75144695429999997</v>
      </c>
      <c r="O49" s="117">
        <f t="shared" si="19"/>
        <v>0.21469912980000003</v>
      </c>
      <c r="P49" s="116">
        <f t="shared" si="20"/>
        <v>3.4460438411922456</v>
      </c>
      <c r="Q49" s="116">
        <f t="shared" si="21"/>
        <v>24.122306888345719</v>
      </c>
      <c r="R49" s="116">
        <f t="shared" si="22"/>
        <v>24.064551963633001</v>
      </c>
      <c r="S49" s="116">
        <f t="shared" si="23"/>
        <v>51.632902693170962</v>
      </c>
      <c r="T49" s="121">
        <f t="shared" ref="T49:W49" si="62">P49+P98</f>
        <v>13.980160685661463</v>
      </c>
      <c r="U49" s="121">
        <f t="shared" si="62"/>
        <v>160.42902200767568</v>
      </c>
      <c r="V49" s="121">
        <f t="shared" si="62"/>
        <v>100.78790844192298</v>
      </c>
      <c r="W49" s="121">
        <f t="shared" si="62"/>
        <v>275.19709113526017</v>
      </c>
    </row>
    <row r="50" spans="1:23" s="115" customFormat="1" x14ac:dyDescent="0.25">
      <c r="A50" s="96" t="s">
        <v>376</v>
      </c>
      <c r="B50" s="96" t="s">
        <v>408</v>
      </c>
      <c r="C50">
        <v>6.56</v>
      </c>
      <c r="D50" s="115">
        <f>C50*0.44609</f>
        <v>2.9263503999999996</v>
      </c>
      <c r="E50" s="117">
        <f t="shared" si="9"/>
        <v>6.56</v>
      </c>
      <c r="F50" s="117">
        <f t="shared" si="10"/>
        <v>1.7166119999999998</v>
      </c>
      <c r="G50" s="117">
        <f t="shared" si="11"/>
        <v>0.76576344707999988</v>
      </c>
      <c r="H50" s="117">
        <f t="shared" si="12"/>
        <v>0.26167865853658534</v>
      </c>
      <c r="I50" s="117">
        <f t="shared" si="13"/>
        <v>0.76576344707999988</v>
      </c>
      <c r="J50" s="117">
        <f t="shared" si="14"/>
        <v>0.26167865853658534</v>
      </c>
      <c r="K50" s="115">
        <f t="shared" si="15"/>
        <v>1.4631751999999998</v>
      </c>
      <c r="L50" s="117">
        <f t="shared" si="16"/>
        <v>0.76576344707999988</v>
      </c>
      <c r="M50" s="117">
        <f t="shared" si="17"/>
        <v>7.6576344707999996E-2</v>
      </c>
      <c r="N50" s="117">
        <f t="shared" si="18"/>
        <v>0.53603441295599985</v>
      </c>
      <c r="O50" s="117">
        <f t="shared" si="19"/>
        <v>0.15315268941599999</v>
      </c>
      <c r="P50" s="116">
        <f t="shared" si="20"/>
        <v>2.4581882684651455</v>
      </c>
      <c r="Q50" s="116">
        <f t="shared" si="21"/>
        <v>17.207317879256017</v>
      </c>
      <c r="R50" s="116">
        <f t="shared" si="22"/>
        <v>17.166119193192358</v>
      </c>
      <c r="S50" s="116">
        <f t="shared" si="23"/>
        <v>36.831625340913519</v>
      </c>
      <c r="T50" s="121">
        <f t="shared" ref="T50:W50" si="63">P50+P99</f>
        <v>11.502008157714361</v>
      </c>
      <c r="U50" s="121">
        <f t="shared" si="63"/>
        <v>134.23026336534599</v>
      </c>
      <c r="V50" s="121">
        <f t="shared" si="63"/>
        <v>83.035164271482344</v>
      </c>
      <c r="W50" s="121">
        <f t="shared" si="63"/>
        <v>228.76743579454271</v>
      </c>
    </row>
    <row r="51" spans="1:23" x14ac:dyDescent="0.25">
      <c r="A51" s="96" t="s">
        <v>377</v>
      </c>
      <c r="B51" s="96"/>
      <c r="C51">
        <v>14.59</v>
      </c>
      <c r="D51" s="115">
        <f t="shared" ref="D51:D54" si="64">C51*0.44609</f>
        <v>6.5084530999999997</v>
      </c>
      <c r="E51" s="117">
        <f t="shared" si="9"/>
        <v>14.59</v>
      </c>
      <c r="F51" s="117">
        <f t="shared" si="10"/>
        <v>2.2803180000000003</v>
      </c>
      <c r="G51" s="117">
        <f t="shared" si="11"/>
        <v>1.0172270566200001</v>
      </c>
      <c r="H51" s="117">
        <f t="shared" si="12"/>
        <v>0.15629321453050038</v>
      </c>
      <c r="I51" s="117">
        <f t="shared" si="13"/>
        <v>1.0172270566200001</v>
      </c>
      <c r="J51" s="117">
        <f t="shared" si="14"/>
        <v>0.15629321453050038</v>
      </c>
      <c r="K51" s="115">
        <f t="shared" si="15"/>
        <v>3.2542265499999998</v>
      </c>
      <c r="L51" s="117">
        <f t="shared" si="16"/>
        <v>1.0172270566200001</v>
      </c>
      <c r="M51" s="117">
        <f t="shared" si="17"/>
        <v>0.10172270566200002</v>
      </c>
      <c r="N51" s="117">
        <f t="shared" si="18"/>
        <v>0.71205893963400002</v>
      </c>
      <c r="O51" s="117">
        <f t="shared" si="19"/>
        <v>0.20344541132400004</v>
      </c>
      <c r="P51" s="116">
        <f t="shared" si="20"/>
        <v>3.265415222525478</v>
      </c>
      <c r="Q51" s="116">
        <f t="shared" si="21"/>
        <v>22.857906557678337</v>
      </c>
      <c r="R51" s="116">
        <f t="shared" si="22"/>
        <v>22.803178928250542</v>
      </c>
      <c r="S51" s="116">
        <f t="shared" si="23"/>
        <v>48.926500708454356</v>
      </c>
      <c r="T51" s="121">
        <f t="shared" ref="T51:W51" si="65">P51+P100</f>
        <v>25.718360882025479</v>
      </c>
      <c r="U51" s="121">
        <f t="shared" si="65"/>
        <v>313.38888440667824</v>
      </c>
      <c r="V51" s="121">
        <f t="shared" si="65"/>
        <v>186.33519392825053</v>
      </c>
      <c r="W51" s="121">
        <f t="shared" si="65"/>
        <v>525.44243921695431</v>
      </c>
    </row>
    <row r="52" spans="1:23" x14ac:dyDescent="0.25">
      <c r="A52" s="96" t="s">
        <v>378</v>
      </c>
      <c r="B52" s="96"/>
      <c r="C52">
        <v>30.05</v>
      </c>
      <c r="D52" s="115">
        <f t="shared" si="64"/>
        <v>13.4050045</v>
      </c>
      <c r="E52" s="117">
        <f t="shared" si="9"/>
        <v>30.05</v>
      </c>
      <c r="F52" s="117">
        <f t="shared" si="10"/>
        <v>3.3656100000000002</v>
      </c>
      <c r="G52" s="117">
        <f t="shared" si="11"/>
        <v>1.5013649649</v>
      </c>
      <c r="H52" s="117">
        <f t="shared" si="12"/>
        <v>0.11200033277870217</v>
      </c>
      <c r="I52" s="117">
        <f t="shared" si="13"/>
        <v>1.5013649649</v>
      </c>
      <c r="J52" s="117">
        <f t="shared" si="14"/>
        <v>0.11200033277870217</v>
      </c>
      <c r="K52" s="115">
        <f t="shared" si="15"/>
        <v>6.7025022500000002</v>
      </c>
      <c r="L52" s="117">
        <f t="shared" si="16"/>
        <v>1.5013649649</v>
      </c>
      <c r="M52" s="117">
        <f t="shared" si="17"/>
        <v>0.15013649649000002</v>
      </c>
      <c r="N52" s="117">
        <f t="shared" si="18"/>
        <v>1.0509554754299999</v>
      </c>
      <c r="O52" s="117">
        <f t="shared" si="19"/>
        <v>0.30027299298000004</v>
      </c>
      <c r="P52" s="116">
        <f t="shared" si="20"/>
        <v>4.8195532934809844</v>
      </c>
      <c r="Q52" s="116">
        <f t="shared" si="21"/>
        <v>33.736873054366889</v>
      </c>
      <c r="R52" s="116">
        <f t="shared" si="22"/>
        <v>33.656098418163303</v>
      </c>
      <c r="S52" s="116">
        <f t="shared" si="23"/>
        <v>72.212524766011171</v>
      </c>
      <c r="T52" s="121">
        <f t="shared" ref="T52:W52" si="66">P52+P101</f>
        <v>51.064311145980987</v>
      </c>
      <c r="U52" s="121">
        <f t="shared" si="66"/>
        <v>632.12315710936684</v>
      </c>
      <c r="V52" s="121">
        <f t="shared" si="66"/>
        <v>370.47152341816337</v>
      </c>
      <c r="W52" s="121">
        <f t="shared" si="66"/>
        <v>1053.6589916735113</v>
      </c>
    </row>
    <row r="53" spans="1:23" x14ac:dyDescent="0.25">
      <c r="A53" s="96" t="s">
        <v>463</v>
      </c>
      <c r="B53" s="96"/>
      <c r="C53">
        <v>0.26900000000000002</v>
      </c>
      <c r="D53" s="115">
        <f t="shared" si="64"/>
        <v>0.11999821000000001</v>
      </c>
      <c r="E53" s="117">
        <f t="shared" si="9"/>
        <v>0.26900000000000002</v>
      </c>
      <c r="F53" s="117">
        <f t="shared" si="10"/>
        <v>1.2749837999999996</v>
      </c>
      <c r="G53" s="117">
        <f t="shared" si="11"/>
        <v>0.5687575233419998</v>
      </c>
      <c r="H53" s="117">
        <f t="shared" si="12"/>
        <v>4.7397167286245336</v>
      </c>
      <c r="I53" s="117">
        <f t="shared" si="13"/>
        <v>0.11999821000000001</v>
      </c>
      <c r="J53" s="117">
        <f t="shared" si="14"/>
        <v>1</v>
      </c>
      <c r="K53" s="115">
        <f t="shared" si="15"/>
        <v>5.9999105000000004E-2</v>
      </c>
      <c r="L53" s="117">
        <f t="shared" si="16"/>
        <v>5.9999105000000004E-2</v>
      </c>
      <c r="M53" s="117">
        <f t="shared" si="17"/>
        <v>5.9999105000000004E-3</v>
      </c>
      <c r="N53" s="117">
        <f t="shared" si="18"/>
        <v>4.1999373499999999E-2</v>
      </c>
      <c r="O53" s="117">
        <f t="shared" si="19"/>
        <v>1.1999821000000001E-2</v>
      </c>
      <c r="P53" s="116">
        <f t="shared" si="20"/>
        <v>0.19260399094761199</v>
      </c>
      <c r="Q53" s="116">
        <f t="shared" si="21"/>
        <v>1.3482279366332839</v>
      </c>
      <c r="R53" s="116">
        <f t="shared" si="22"/>
        <v>1.3449999367850001</v>
      </c>
      <c r="S53" s="116">
        <f t="shared" si="23"/>
        <v>2.8858318643658958</v>
      </c>
      <c r="T53" s="121">
        <f t="shared" ref="T53:W53" si="67">P53+P102</f>
        <v>0.19260399094761199</v>
      </c>
      <c r="U53" s="121">
        <f t="shared" si="67"/>
        <v>1.3482279366332839</v>
      </c>
      <c r="V53" s="121">
        <f t="shared" si="67"/>
        <v>1.3449999367850001</v>
      </c>
      <c r="W53" s="121">
        <f t="shared" si="67"/>
        <v>2.8858318643658958</v>
      </c>
    </row>
    <row r="54" spans="1:23" x14ac:dyDescent="0.25">
      <c r="A54" s="96" t="s">
        <v>464</v>
      </c>
      <c r="B54" s="96"/>
      <c r="C54">
        <v>110.813</v>
      </c>
      <c r="D54" s="115">
        <f t="shared" si="64"/>
        <v>49.432571170000003</v>
      </c>
      <c r="E54" s="117">
        <f t="shared" si="9"/>
        <v>110.81300000000002</v>
      </c>
      <c r="F54" s="117">
        <f t="shared" si="10"/>
        <v>9.035172600000001</v>
      </c>
      <c r="G54" s="117">
        <f t="shared" si="11"/>
        <v>4.0305001451339999</v>
      </c>
      <c r="H54" s="117">
        <f t="shared" si="12"/>
        <v>8.1535312643823368E-2</v>
      </c>
      <c r="I54" s="117">
        <f t="shared" si="13"/>
        <v>4.0305001451339999</v>
      </c>
      <c r="J54" s="117">
        <f t="shared" si="14"/>
        <v>8.1535312643823368E-2</v>
      </c>
      <c r="K54" s="115">
        <f t="shared" si="15"/>
        <v>24.716285585000001</v>
      </c>
      <c r="L54" s="117">
        <f t="shared" si="16"/>
        <v>4.0305001451339999</v>
      </c>
      <c r="M54" s="117">
        <f t="shared" si="17"/>
        <v>0.4030500145134</v>
      </c>
      <c r="N54" s="117">
        <f t="shared" si="18"/>
        <v>2.8213501015937998</v>
      </c>
      <c r="O54" s="117">
        <f t="shared" si="19"/>
        <v>0.8061000290268</v>
      </c>
      <c r="P54" s="116">
        <f t="shared" si="20"/>
        <v>12.938366555096742</v>
      </c>
      <c r="Q54" s="116">
        <f t="shared" si="21"/>
        <v>90.568565885677188</v>
      </c>
      <c r="R54" s="116">
        <f t="shared" si="22"/>
        <v>90.351721753468865</v>
      </c>
      <c r="S54" s="116">
        <f t="shared" si="23"/>
        <v>193.8586541942428</v>
      </c>
      <c r="T54" s="121">
        <f t="shared" ref="T54:W54" si="68">P54+P103</f>
        <v>183.47148974674673</v>
      </c>
      <c r="U54" s="121">
        <f t="shared" si="68"/>
        <v>2297.1901730399768</v>
      </c>
      <c r="V54" s="121">
        <f t="shared" si="68"/>
        <v>1332.3992322534689</v>
      </c>
      <c r="W54" s="121">
        <f t="shared" si="68"/>
        <v>3813.060895040192</v>
      </c>
    </row>
    <row r="55" spans="1:23" x14ac:dyDescent="0.25">
      <c r="A55" s="96" t="s">
        <v>379</v>
      </c>
      <c r="B55" s="96"/>
      <c r="C55" s="12">
        <v>7.5</v>
      </c>
      <c r="D55" s="115">
        <f t="shared" si="28"/>
        <v>7.5</v>
      </c>
      <c r="E55" s="117">
        <f t="shared" si="9"/>
        <v>16.812750790199289</v>
      </c>
      <c r="F55" s="117">
        <f t="shared" si="10"/>
        <v>2.4363551054719901</v>
      </c>
      <c r="G55" s="117">
        <f t="shared" si="11"/>
        <v>1.0868336490000001</v>
      </c>
      <c r="H55" s="117">
        <f t="shared" si="12"/>
        <v>0.1449111532</v>
      </c>
      <c r="I55" s="117">
        <f t="shared" si="13"/>
        <v>1.0868336490000001</v>
      </c>
      <c r="J55" s="117">
        <f t="shared" si="14"/>
        <v>0.1449111532</v>
      </c>
      <c r="K55" s="115">
        <f t="shared" si="15"/>
        <v>3.75</v>
      </c>
      <c r="L55" s="117">
        <f t="shared" si="16"/>
        <v>1.0868336490000001</v>
      </c>
      <c r="M55" s="117">
        <f t="shared" si="17"/>
        <v>0.10868336490000002</v>
      </c>
      <c r="N55" s="117">
        <f t="shared" si="18"/>
        <v>0.7607835543</v>
      </c>
      <c r="O55" s="117">
        <f t="shared" si="19"/>
        <v>0.21736672980000005</v>
      </c>
      <c r="P55" s="116">
        <f t="shared" si="20"/>
        <v>3.4888603470594459</v>
      </c>
      <c r="Q55" s="116">
        <f t="shared" si="21"/>
        <v>24.422022429416117</v>
      </c>
      <c r="R55" s="116">
        <f t="shared" si="22"/>
        <v>24.363549909633004</v>
      </c>
      <c r="S55" s="116">
        <f t="shared" si="23"/>
        <v>52.274432686108568</v>
      </c>
      <c r="T55" s="121">
        <f t="shared" ref="T55:W55" si="69">P55+P104</f>
        <v>14.400519086851062</v>
      </c>
      <c r="U55" s="121">
        <f t="shared" si="69"/>
        <v>165.61395918916691</v>
      </c>
      <c r="V55" s="121">
        <f>R55+R104</f>
        <v>103.836665275923</v>
      </c>
      <c r="W55" s="121">
        <f t="shared" si="69"/>
        <v>283.85114355194094</v>
      </c>
    </row>
    <row r="56" spans="1:23" x14ac:dyDescent="0.25">
      <c r="A56" s="96" t="s">
        <v>380</v>
      </c>
      <c r="B56" s="96"/>
      <c r="C56" s="12">
        <v>3.3</v>
      </c>
      <c r="D56" s="115">
        <f t="shared" si="28"/>
        <v>3.3</v>
      </c>
      <c r="E56" s="117">
        <f t="shared" si="9"/>
        <v>7.397610347687686</v>
      </c>
      <c r="F56" s="117">
        <f t="shared" si="10"/>
        <v>1.7754122464076756</v>
      </c>
      <c r="G56" s="117">
        <f t="shared" si="11"/>
        <v>0.79199364900000002</v>
      </c>
      <c r="H56" s="117">
        <f t="shared" si="12"/>
        <v>0.23999807545454546</v>
      </c>
      <c r="I56" s="117">
        <f t="shared" si="13"/>
        <v>0.79199364900000002</v>
      </c>
      <c r="J56" s="117">
        <f t="shared" si="14"/>
        <v>0.23999807545454546</v>
      </c>
      <c r="K56" s="115">
        <f t="shared" si="15"/>
        <v>1.65</v>
      </c>
      <c r="L56" s="117">
        <f t="shared" si="16"/>
        <v>0.79199364900000002</v>
      </c>
      <c r="M56" s="117">
        <f t="shared" si="17"/>
        <v>7.9199364900000013E-2</v>
      </c>
      <c r="N56" s="117">
        <f t="shared" si="18"/>
        <v>0.55439555429999998</v>
      </c>
      <c r="O56" s="117">
        <f t="shared" si="19"/>
        <v>0.15839872980000003</v>
      </c>
      <c r="P56" s="116">
        <f t="shared" si="20"/>
        <v>2.5423902173634461</v>
      </c>
      <c r="Q56" s="116">
        <f t="shared" si="21"/>
        <v>17.796731521544118</v>
      </c>
      <c r="R56" s="116">
        <f t="shared" si="22"/>
        <v>17.754121629633001</v>
      </c>
      <c r="S56" s="116">
        <f t="shared" si="23"/>
        <v>38.09324336854057</v>
      </c>
      <c r="T56" s="121">
        <f t="shared" ref="T56:W56" si="70">P56+P105</f>
        <v>5.1083860079230616</v>
      </c>
      <c r="U56" s="121">
        <f t="shared" si="70"/>
        <v>50.999558335150908</v>
      </c>
      <c r="V56" s="121">
        <f t="shared" si="70"/>
        <v>36.443093155922988</v>
      </c>
      <c r="W56" s="121">
        <f t="shared" si="70"/>
        <v>92.551037498996962</v>
      </c>
    </row>
    <row r="57" spans="1:23" x14ac:dyDescent="0.25">
      <c r="A57" s="115"/>
      <c r="B57" s="115"/>
      <c r="C57" s="117"/>
      <c r="D57" s="115"/>
      <c r="E57" s="117"/>
      <c r="F57" s="117"/>
      <c r="G57" s="117"/>
      <c r="H57" s="117"/>
      <c r="I57" s="117"/>
      <c r="J57" s="117"/>
      <c r="K57" s="115"/>
      <c r="L57" s="117"/>
      <c r="M57" s="121"/>
      <c r="N57" s="117"/>
      <c r="O57" s="117"/>
      <c r="P57" s="117"/>
      <c r="Q57" s="117"/>
      <c r="R57" s="117"/>
      <c r="S57" s="117"/>
      <c r="T57" s="117"/>
      <c r="U57" s="117"/>
      <c r="V57" s="117"/>
      <c r="W57" s="117"/>
    </row>
    <row r="58" spans="1:23" x14ac:dyDescent="0.25">
      <c r="E58" s="112" t="s">
        <v>419</v>
      </c>
      <c r="F58" s="112"/>
      <c r="G58" s="112" t="s">
        <v>162</v>
      </c>
      <c r="H58" s="112" t="s">
        <v>163</v>
      </c>
      <c r="K58" s="112"/>
    </row>
    <row r="59" spans="1:23" x14ac:dyDescent="0.25">
      <c r="D59" s="95" t="s">
        <v>274</v>
      </c>
      <c r="E59" s="95" t="s">
        <v>284</v>
      </c>
      <c r="G59" s="95">
        <v>0.64559999999999995</v>
      </c>
      <c r="H59" s="95">
        <v>-9.69E-2</v>
      </c>
    </row>
    <row r="60" spans="1:23" s="115" customFormat="1" x14ac:dyDescent="0.25">
      <c r="A60" s="95"/>
      <c r="B60" s="95"/>
      <c r="C60" s="95"/>
      <c r="D60" s="95"/>
      <c r="E60" s="95"/>
      <c r="F60" s="95"/>
      <c r="G60" s="112" t="s">
        <v>257</v>
      </c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</row>
    <row r="61" spans="1:23" x14ac:dyDescent="0.25">
      <c r="G61" s="95">
        <f>EVInputs!B1</f>
        <v>30</v>
      </c>
      <c r="P61" s="122"/>
    </row>
    <row r="62" spans="1:23" x14ac:dyDescent="0.25">
      <c r="C62" s="95" t="s">
        <v>49</v>
      </c>
      <c r="D62" s="112" t="s">
        <v>285</v>
      </c>
      <c r="K62" s="95" t="s">
        <v>83</v>
      </c>
      <c r="L62" s="95" t="s">
        <v>83</v>
      </c>
      <c r="M62" s="95" t="s">
        <v>45</v>
      </c>
      <c r="N62" s="95" t="s">
        <v>46</v>
      </c>
      <c r="O62" s="95" t="s">
        <v>47</v>
      </c>
      <c r="P62" s="123" t="s">
        <v>423</v>
      </c>
      <c r="Q62" s="115"/>
      <c r="R62" s="115"/>
      <c r="S62" s="115"/>
      <c r="T62" s="115"/>
      <c r="U62" s="115"/>
      <c r="V62" s="115"/>
      <c r="W62" s="115"/>
    </row>
    <row r="63" spans="1:23" x14ac:dyDescent="0.25">
      <c r="A63" s="112" t="s">
        <v>416</v>
      </c>
      <c r="B63" s="112"/>
      <c r="C63" s="95" t="s">
        <v>270</v>
      </c>
      <c r="D63" s="95" t="s">
        <v>100</v>
      </c>
      <c r="E63" s="95" t="s">
        <v>101</v>
      </c>
      <c r="F63" s="95" t="s">
        <v>103</v>
      </c>
      <c r="G63" s="95" t="s">
        <v>100</v>
      </c>
      <c r="H63" s="95" t="s">
        <v>104</v>
      </c>
      <c r="I63" s="95" t="s">
        <v>170</v>
      </c>
      <c r="J63" s="95" t="s">
        <v>105</v>
      </c>
      <c r="K63" s="95" t="s">
        <v>280</v>
      </c>
      <c r="L63" s="115" t="s">
        <v>39</v>
      </c>
      <c r="M63" s="95" t="s">
        <v>281</v>
      </c>
      <c r="N63" s="95" t="s">
        <v>282</v>
      </c>
      <c r="O63" s="95" t="s">
        <v>283</v>
      </c>
      <c r="P63" s="95" t="s">
        <v>412</v>
      </c>
      <c r="Q63" s="95" t="s">
        <v>413</v>
      </c>
      <c r="R63" s="95" t="s">
        <v>414</v>
      </c>
      <c r="S63" s="95" t="s">
        <v>420</v>
      </c>
    </row>
    <row r="64" spans="1:23" x14ac:dyDescent="0.25">
      <c r="A64" s="86" t="s">
        <v>348</v>
      </c>
      <c r="B64" s="86" t="s">
        <v>405</v>
      </c>
      <c r="C64">
        <v>2.2999999999999998</v>
      </c>
      <c r="D64" s="115">
        <f t="shared" ref="D64:D104" si="71">C64</f>
        <v>2.2999999999999998</v>
      </c>
      <c r="E64" s="96">
        <f t="shared" ref="E64:E104" si="72">D64/$J$2</f>
        <v>5.1559102423277814</v>
      </c>
      <c r="F64" s="96">
        <f t="shared" ref="F64:F104" si="73">($G$59*E64)+($H$59*$G$61)</f>
        <v>0.42165565244681558</v>
      </c>
      <c r="G64" s="96">
        <f t="shared" ref="G64:G104" si="74">F64*$J$2</f>
        <v>0.18809636999999996</v>
      </c>
      <c r="H64" s="96">
        <f t="shared" ref="H64:H104" si="75">IF(D64=0,0,G64/D64)</f>
        <v>8.1781030434782589E-2</v>
      </c>
      <c r="I64" s="96">
        <f t="shared" ref="I64:I104" si="76">IF(G64&lt;=0,0,IF(G64&gt;D64,D64,G64))</f>
        <v>0.18809636999999996</v>
      </c>
      <c r="J64" s="96">
        <f t="shared" ref="J64:J104" si="77">IF(I64=0,0,I64/D64)</f>
        <v>8.1781030434782589E-2</v>
      </c>
      <c r="K64" s="95">
        <f t="shared" ref="K64:K104" si="78">D64*$G$4</f>
        <v>1.1499999999999999</v>
      </c>
      <c r="L64" s="117">
        <f t="shared" ref="L64:L104" si="79">IF(K64&gt;=I64,I64,IF(K64&lt;I64,K64))</f>
        <v>0.18809636999999996</v>
      </c>
      <c r="M64" s="96">
        <f t="shared" ref="M64:M104" si="80">$Z$5*L64</f>
        <v>1.8809636999999997E-2</v>
      </c>
      <c r="N64" s="96">
        <f t="shared" ref="N64:N104" si="81">$AA$5*L64</f>
        <v>0.13166745899999996</v>
      </c>
      <c r="O64" s="96">
        <f t="shared" ref="O64:O104" si="82">$AB$5*L64</f>
        <v>3.7619273999999994E-2</v>
      </c>
      <c r="P64" s="116">
        <f t="shared" ref="P64:P104" si="83">$N$3*M64*$N$11</f>
        <v>0.57893318359961687</v>
      </c>
      <c r="Q64" s="116">
        <f t="shared" ref="Q64:Q104" si="84">$O$3*N64*$N$11</f>
        <v>7.4911339692868104</v>
      </c>
      <c r="R64" s="116">
        <f t="shared" ref="R64:R104" si="85">O64*$U$3*$N$11</f>
        <v>4.2165563262899992</v>
      </c>
      <c r="S64" s="116">
        <f t="shared" ref="S64:S104" si="86">SUM(P64:R64)</f>
        <v>12.286623479176427</v>
      </c>
    </row>
    <row r="65" spans="1:35" x14ac:dyDescent="0.25">
      <c r="A65" s="86" t="s">
        <v>349</v>
      </c>
      <c r="B65" s="86"/>
      <c r="C65">
        <v>5.69</v>
      </c>
      <c r="D65" s="115">
        <f t="shared" si="71"/>
        <v>5.69</v>
      </c>
      <c r="E65" s="96">
        <f t="shared" si="72"/>
        <v>12.75527359949786</v>
      </c>
      <c r="F65" s="96">
        <f t="shared" si="73"/>
        <v>5.3278046358358182</v>
      </c>
      <c r="G65" s="96">
        <f t="shared" si="74"/>
        <v>2.3766803699999999</v>
      </c>
      <c r="H65" s="96">
        <f t="shared" si="75"/>
        <v>0.41769426537785581</v>
      </c>
      <c r="I65" s="96">
        <f t="shared" si="76"/>
        <v>2.3766803699999999</v>
      </c>
      <c r="J65" s="96">
        <f t="shared" si="77"/>
        <v>0.41769426537785581</v>
      </c>
      <c r="K65" s="95">
        <f t="shared" si="78"/>
        <v>2.8450000000000002</v>
      </c>
      <c r="L65" s="117">
        <f t="shared" si="79"/>
        <v>2.3766803699999999</v>
      </c>
      <c r="M65" s="96">
        <f t="shared" si="80"/>
        <v>0.237668037</v>
      </c>
      <c r="N65" s="96">
        <f t="shared" si="81"/>
        <v>1.6636762589999998</v>
      </c>
      <c r="O65" s="96">
        <f t="shared" si="82"/>
        <v>0.475336074</v>
      </c>
      <c r="P65" s="116">
        <f t="shared" si="83"/>
        <v>7.3150754211940168</v>
      </c>
      <c r="Q65" s="116">
        <f t="shared" si="84"/>
        <v>94.653772711531587</v>
      </c>
      <c r="R65" s="116">
        <f t="shared" si="85"/>
        <v>53.278043854289997</v>
      </c>
      <c r="S65" s="116">
        <f t="shared" si="86"/>
        <v>155.2468919870156</v>
      </c>
    </row>
    <row r="66" spans="1:35" x14ac:dyDescent="0.25">
      <c r="A66" s="86" t="s">
        <v>350</v>
      </c>
      <c r="B66" s="86"/>
      <c r="C66">
        <v>17.010000000000002</v>
      </c>
      <c r="D66" s="115">
        <f t="shared" si="71"/>
        <v>17.010000000000002</v>
      </c>
      <c r="E66" s="96">
        <f t="shared" si="72"/>
        <v>38.131318792171989</v>
      </c>
      <c r="F66" s="96">
        <f t="shared" si="73"/>
        <v>21.710579412226235</v>
      </c>
      <c r="G66" s="96">
        <f t="shared" si="74"/>
        <v>9.6848723700000008</v>
      </c>
      <c r="H66" s="96">
        <f t="shared" si="75"/>
        <v>0.56936345502645502</v>
      </c>
      <c r="I66" s="96">
        <f t="shared" si="76"/>
        <v>9.6848723700000008</v>
      </c>
      <c r="J66" s="96">
        <f t="shared" si="77"/>
        <v>0.56936345502645502</v>
      </c>
      <c r="K66" s="95">
        <f t="shared" si="78"/>
        <v>8.5050000000000008</v>
      </c>
      <c r="L66" s="117">
        <f t="shared" si="79"/>
        <v>8.5050000000000008</v>
      </c>
      <c r="M66" s="96">
        <f t="shared" si="80"/>
        <v>0.85050000000000014</v>
      </c>
      <c r="N66" s="96">
        <f t="shared" si="81"/>
        <v>5.9535</v>
      </c>
      <c r="O66" s="96">
        <f t="shared" si="82"/>
        <v>1.7010000000000003</v>
      </c>
      <c r="P66" s="116">
        <f t="shared" si="83"/>
        <v>26.177149120500001</v>
      </c>
      <c r="Q66" s="116">
        <f t="shared" si="84"/>
        <v>338.72048891099996</v>
      </c>
      <c r="R66" s="116">
        <f t="shared" si="85"/>
        <v>190.65658500000001</v>
      </c>
      <c r="S66" s="116">
        <f t="shared" si="86"/>
        <v>555.55422303149999</v>
      </c>
    </row>
    <row r="67" spans="1:35" x14ac:dyDescent="0.25">
      <c r="A67" s="86" t="s">
        <v>453</v>
      </c>
      <c r="B67" s="86"/>
      <c r="C67">
        <v>0.192</v>
      </c>
      <c r="D67" s="115">
        <f t="shared" si="71"/>
        <v>0.192</v>
      </c>
      <c r="E67" s="96">
        <f t="shared" si="72"/>
        <v>0.43040642022910175</v>
      </c>
      <c r="F67" s="96">
        <f t="shared" si="73"/>
        <v>-2.629129615100092</v>
      </c>
      <c r="G67" s="96">
        <f t="shared" si="74"/>
        <v>-1.17282843</v>
      </c>
      <c r="H67" s="96">
        <f t="shared" si="75"/>
        <v>-6.1084814062500001</v>
      </c>
      <c r="I67" s="96">
        <f t="shared" si="76"/>
        <v>0</v>
      </c>
      <c r="J67" s="96">
        <f t="shared" si="77"/>
        <v>0</v>
      </c>
      <c r="K67" s="95">
        <f t="shared" si="78"/>
        <v>9.6000000000000002E-2</v>
      </c>
      <c r="L67" s="117">
        <f t="shared" si="79"/>
        <v>0</v>
      </c>
      <c r="M67" s="96">
        <f t="shared" si="80"/>
        <v>0</v>
      </c>
      <c r="N67" s="96">
        <f t="shared" si="81"/>
        <v>0</v>
      </c>
      <c r="O67" s="96">
        <f t="shared" si="82"/>
        <v>0</v>
      </c>
      <c r="P67" s="116">
        <f t="shared" si="83"/>
        <v>0</v>
      </c>
      <c r="Q67" s="116">
        <f t="shared" si="84"/>
        <v>0</v>
      </c>
      <c r="R67" s="116">
        <f t="shared" si="85"/>
        <v>0</v>
      </c>
      <c r="S67" s="116">
        <f t="shared" si="86"/>
        <v>0</v>
      </c>
    </row>
    <row r="68" spans="1:35" x14ac:dyDescent="0.25">
      <c r="A68" s="86" t="s">
        <v>454</v>
      </c>
      <c r="B68" s="86"/>
      <c r="C68">
        <v>81.867000000000004</v>
      </c>
      <c r="D68" s="115">
        <f t="shared" si="71"/>
        <v>81.867000000000004</v>
      </c>
      <c r="E68" s="96">
        <f t="shared" si="72"/>
        <v>183.52126252549937</v>
      </c>
      <c r="F68" s="96">
        <f t="shared" si="73"/>
        <v>115.57432708646239</v>
      </c>
      <c r="G68" s="96">
        <f t="shared" si="74"/>
        <v>51.556551570000003</v>
      </c>
      <c r="H68" s="96">
        <f t="shared" si="75"/>
        <v>0.62975987357543328</v>
      </c>
      <c r="I68" s="96">
        <f t="shared" si="76"/>
        <v>51.556551570000003</v>
      </c>
      <c r="J68" s="96">
        <f t="shared" si="77"/>
        <v>0.62975987357543328</v>
      </c>
      <c r="K68" s="95">
        <f t="shared" si="78"/>
        <v>40.933500000000002</v>
      </c>
      <c r="L68" s="117">
        <f t="shared" si="79"/>
        <v>40.933500000000002</v>
      </c>
      <c r="M68" s="96">
        <f t="shared" si="80"/>
        <v>4.09335</v>
      </c>
      <c r="N68" s="96">
        <f t="shared" si="81"/>
        <v>28.653449999999999</v>
      </c>
      <c r="O68" s="96">
        <f t="shared" si="82"/>
        <v>8.1867000000000001</v>
      </c>
      <c r="P68" s="116">
        <f t="shared" si="83"/>
        <v>125.98734080234999</v>
      </c>
      <c r="Q68" s="116">
        <f t="shared" si="84"/>
        <v>1630.2192983936998</v>
      </c>
      <c r="R68" s="116">
        <f t="shared" si="85"/>
        <v>917.60626949999983</v>
      </c>
      <c r="S68" s="116">
        <f t="shared" si="86"/>
        <v>2673.8129086960498</v>
      </c>
    </row>
    <row r="69" spans="1:35" x14ac:dyDescent="0.25">
      <c r="A69" s="86" t="s">
        <v>357</v>
      </c>
      <c r="B69" s="86"/>
      <c r="C69" s="12">
        <v>7.2</v>
      </c>
      <c r="D69" s="115">
        <f t="shared" si="71"/>
        <v>7.2</v>
      </c>
      <c r="E69" s="96">
        <f t="shared" si="72"/>
        <v>16.140240758591318</v>
      </c>
      <c r="F69" s="96">
        <f t="shared" si="73"/>
        <v>7.513139433746554</v>
      </c>
      <c r="G69" s="96">
        <f t="shared" si="74"/>
        <v>3.3515363700000003</v>
      </c>
      <c r="H69" s="96">
        <f t="shared" si="75"/>
        <v>0.4654911625</v>
      </c>
      <c r="I69" s="96">
        <f t="shared" si="76"/>
        <v>3.3515363700000003</v>
      </c>
      <c r="J69" s="96">
        <f t="shared" si="77"/>
        <v>0.4654911625</v>
      </c>
      <c r="K69" s="95">
        <f t="shared" si="78"/>
        <v>3.6</v>
      </c>
      <c r="L69" s="117">
        <f t="shared" si="79"/>
        <v>3.3515363700000003</v>
      </c>
      <c r="M69" s="96">
        <f t="shared" si="80"/>
        <v>0.33515363700000006</v>
      </c>
      <c r="N69" s="96">
        <f t="shared" si="81"/>
        <v>2.3460754590000001</v>
      </c>
      <c r="O69" s="96">
        <f t="shared" si="82"/>
        <v>0.67030727400000012</v>
      </c>
      <c r="P69" s="116">
        <f t="shared" si="83"/>
        <v>10.315539957703619</v>
      </c>
      <c r="Q69" s="116">
        <f t="shared" si="84"/>
        <v>133.47842890645481</v>
      </c>
      <c r="R69" s="116">
        <f t="shared" si="85"/>
        <v>75.131390806290014</v>
      </c>
      <c r="S69" s="116">
        <f t="shared" si="86"/>
        <v>218.92535967044842</v>
      </c>
    </row>
    <row r="70" spans="1:35" x14ac:dyDescent="0.25">
      <c r="A70" s="86" t="s">
        <v>351</v>
      </c>
      <c r="B70" s="86"/>
      <c r="C70" s="12">
        <v>1.2</v>
      </c>
      <c r="D70" s="115">
        <f t="shared" si="71"/>
        <v>1.2</v>
      </c>
      <c r="E70" s="96">
        <f t="shared" si="72"/>
        <v>2.6900401264318861</v>
      </c>
      <c r="F70" s="96">
        <f t="shared" si="73"/>
        <v>-1.1703100943755744</v>
      </c>
      <c r="G70" s="96">
        <f t="shared" si="74"/>
        <v>-0.52206363</v>
      </c>
      <c r="H70" s="96">
        <f t="shared" si="75"/>
        <v>-0.43505302500000004</v>
      </c>
      <c r="I70" s="96">
        <f t="shared" si="76"/>
        <v>0</v>
      </c>
      <c r="J70" s="96">
        <f t="shared" si="77"/>
        <v>0</v>
      </c>
      <c r="K70" s="95">
        <f t="shared" si="78"/>
        <v>0.6</v>
      </c>
      <c r="L70" s="117">
        <f t="shared" si="79"/>
        <v>0</v>
      </c>
      <c r="M70" s="96">
        <f t="shared" si="80"/>
        <v>0</v>
      </c>
      <c r="N70" s="96">
        <f t="shared" si="81"/>
        <v>0</v>
      </c>
      <c r="O70" s="96">
        <f t="shared" si="82"/>
        <v>0</v>
      </c>
      <c r="P70" s="116">
        <f t="shared" si="83"/>
        <v>0</v>
      </c>
      <c r="Q70" s="116">
        <f t="shared" si="84"/>
        <v>0</v>
      </c>
      <c r="R70" s="116">
        <f t="shared" si="85"/>
        <v>0</v>
      </c>
      <c r="S70" s="116">
        <f t="shared" si="86"/>
        <v>0</v>
      </c>
    </row>
    <row r="71" spans="1:35" x14ac:dyDescent="0.25">
      <c r="A71" s="86" t="s">
        <v>352</v>
      </c>
      <c r="B71" s="86" t="s">
        <v>405</v>
      </c>
      <c r="C71">
        <v>6.22</v>
      </c>
      <c r="D71" s="115">
        <f t="shared" si="71"/>
        <v>6.22</v>
      </c>
      <c r="E71" s="96">
        <f t="shared" si="72"/>
        <v>13.943374655338609</v>
      </c>
      <c r="F71" s="96">
        <f t="shared" si="73"/>
        <v>6.0948426774866054</v>
      </c>
      <c r="G71" s="96">
        <f t="shared" si="74"/>
        <v>2.7188483699999999</v>
      </c>
      <c r="H71" s="96">
        <f t="shared" si="75"/>
        <v>0.43711388585209004</v>
      </c>
      <c r="I71" s="96">
        <f t="shared" si="76"/>
        <v>2.7188483699999999</v>
      </c>
      <c r="J71" s="96">
        <f t="shared" si="77"/>
        <v>0.43711388585209004</v>
      </c>
      <c r="K71" s="95">
        <f t="shared" si="78"/>
        <v>3.11</v>
      </c>
      <c r="L71" s="117">
        <f t="shared" si="79"/>
        <v>2.7188483699999999</v>
      </c>
      <c r="M71" s="96">
        <f t="shared" si="80"/>
        <v>0.27188483699999999</v>
      </c>
      <c r="N71" s="96">
        <f t="shared" si="81"/>
        <v>1.9031938589999997</v>
      </c>
      <c r="O71" s="96">
        <f t="shared" si="82"/>
        <v>0.54376967399999998</v>
      </c>
      <c r="P71" s="116">
        <f t="shared" si="83"/>
        <v>8.3682186028828163</v>
      </c>
      <c r="Q71" s="116">
        <f t="shared" si="84"/>
        <v>108.28096991902119</v>
      </c>
      <c r="R71" s="116">
        <f t="shared" si="85"/>
        <v>60.948423910289989</v>
      </c>
      <c r="S71" s="116">
        <f t="shared" si="86"/>
        <v>177.59761243219401</v>
      </c>
    </row>
    <row r="72" spans="1:35" x14ac:dyDescent="0.25">
      <c r="A72" s="86" t="s">
        <v>353</v>
      </c>
      <c r="B72" s="86"/>
      <c r="C72">
        <v>17.93</v>
      </c>
      <c r="D72" s="115">
        <f t="shared" si="71"/>
        <v>17.93</v>
      </c>
      <c r="E72" s="96">
        <f t="shared" si="72"/>
        <v>40.193682889103094</v>
      </c>
      <c r="F72" s="96">
        <f t="shared" si="73"/>
        <v>23.042041673204956</v>
      </c>
      <c r="G72" s="96">
        <f t="shared" si="74"/>
        <v>10.278824369999999</v>
      </c>
      <c r="H72" s="96">
        <f t="shared" si="75"/>
        <v>0.57327520189626324</v>
      </c>
      <c r="I72" s="96">
        <f t="shared" si="76"/>
        <v>10.278824369999999</v>
      </c>
      <c r="J72" s="96">
        <f t="shared" si="77"/>
        <v>0.57327520189626324</v>
      </c>
      <c r="K72" s="95">
        <f t="shared" si="78"/>
        <v>8.9649999999999999</v>
      </c>
      <c r="L72" s="117">
        <f t="shared" si="79"/>
        <v>8.9649999999999999</v>
      </c>
      <c r="M72" s="96">
        <f t="shared" si="80"/>
        <v>0.89650000000000007</v>
      </c>
      <c r="N72" s="96">
        <f t="shared" si="81"/>
        <v>6.2754999999999992</v>
      </c>
      <c r="O72" s="96">
        <f t="shared" si="82"/>
        <v>1.7930000000000001</v>
      </c>
      <c r="P72" s="116">
        <f t="shared" si="83"/>
        <v>27.592962006500002</v>
      </c>
      <c r="Q72" s="116">
        <f t="shared" si="84"/>
        <v>357.04046832299991</v>
      </c>
      <c r="R72" s="116">
        <f t="shared" si="85"/>
        <v>200.96840499999999</v>
      </c>
      <c r="S72" s="116">
        <f t="shared" si="86"/>
        <v>585.60183532949986</v>
      </c>
      <c r="T72" s="115"/>
      <c r="U72" s="115"/>
      <c r="V72" s="115"/>
      <c r="W72" s="115"/>
    </row>
    <row r="73" spans="1:35" x14ac:dyDescent="0.25">
      <c r="A73" s="86" t="s">
        <v>354</v>
      </c>
      <c r="B73" s="86"/>
      <c r="C73">
        <v>33.69</v>
      </c>
      <c r="D73" s="115">
        <f t="shared" si="71"/>
        <v>33.69</v>
      </c>
      <c r="E73" s="96">
        <f t="shared" si="72"/>
        <v>75.522876549575201</v>
      </c>
      <c r="F73" s="96">
        <f t="shared" si="73"/>
        <v>45.85056910040575</v>
      </c>
      <c r="G73" s="96">
        <f t="shared" si="74"/>
        <v>20.453480370000001</v>
      </c>
      <c r="H73" s="96">
        <f t="shared" si="75"/>
        <v>0.60710835173642042</v>
      </c>
      <c r="I73" s="96">
        <f t="shared" si="76"/>
        <v>20.453480370000001</v>
      </c>
      <c r="J73" s="96">
        <f t="shared" si="77"/>
        <v>0.60710835173642042</v>
      </c>
      <c r="K73" s="95">
        <f t="shared" si="78"/>
        <v>16.844999999999999</v>
      </c>
      <c r="L73" s="117">
        <f t="shared" si="79"/>
        <v>16.844999999999999</v>
      </c>
      <c r="M73" s="96">
        <f t="shared" si="80"/>
        <v>1.6844999999999999</v>
      </c>
      <c r="N73" s="96">
        <f t="shared" si="81"/>
        <v>11.791499999999999</v>
      </c>
      <c r="O73" s="96">
        <f t="shared" si="82"/>
        <v>3.3689999999999998</v>
      </c>
      <c r="P73" s="116">
        <f t="shared" si="83"/>
        <v>51.846452314499992</v>
      </c>
      <c r="Q73" s="116">
        <f t="shared" si="84"/>
        <v>670.86968085899991</v>
      </c>
      <c r="R73" s="116">
        <f t="shared" si="85"/>
        <v>377.61436499999996</v>
      </c>
      <c r="S73" s="116">
        <f t="shared" si="86"/>
        <v>1100.3304981734998</v>
      </c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</row>
    <row r="74" spans="1:35" x14ac:dyDescent="0.25">
      <c r="A74" s="86" t="s">
        <v>455</v>
      </c>
      <c r="B74" s="86"/>
      <c r="C74">
        <v>0.192</v>
      </c>
      <c r="D74" s="115">
        <f t="shared" si="71"/>
        <v>0.192</v>
      </c>
      <c r="E74" s="96">
        <f t="shared" si="72"/>
        <v>0.43040642022910175</v>
      </c>
      <c r="F74" s="96">
        <f t="shared" si="73"/>
        <v>-2.629129615100092</v>
      </c>
      <c r="G74" s="96">
        <f t="shared" si="74"/>
        <v>-1.17282843</v>
      </c>
      <c r="H74" s="96">
        <f t="shared" si="75"/>
        <v>-6.1084814062500001</v>
      </c>
      <c r="I74" s="96">
        <f t="shared" si="76"/>
        <v>0</v>
      </c>
      <c r="J74" s="96">
        <f t="shared" si="77"/>
        <v>0</v>
      </c>
      <c r="K74" s="95">
        <f t="shared" si="78"/>
        <v>9.6000000000000002E-2</v>
      </c>
      <c r="L74" s="117">
        <f t="shared" si="79"/>
        <v>0</v>
      </c>
      <c r="M74" s="96">
        <f t="shared" si="80"/>
        <v>0</v>
      </c>
      <c r="N74" s="96">
        <f t="shared" si="81"/>
        <v>0</v>
      </c>
      <c r="O74" s="96">
        <f t="shared" si="82"/>
        <v>0</v>
      </c>
      <c r="P74" s="116">
        <f t="shared" si="83"/>
        <v>0</v>
      </c>
      <c r="Q74" s="116">
        <f t="shared" si="84"/>
        <v>0</v>
      </c>
      <c r="R74" s="116">
        <f t="shared" si="85"/>
        <v>0</v>
      </c>
      <c r="S74" s="116">
        <f t="shared" si="86"/>
        <v>0</v>
      </c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</row>
    <row r="75" spans="1:35" x14ac:dyDescent="0.25">
      <c r="A75" s="86" t="s">
        <v>456</v>
      </c>
      <c r="B75" s="86"/>
      <c r="C75">
        <v>119.581</v>
      </c>
      <c r="D75" s="115">
        <f t="shared" si="71"/>
        <v>119.581</v>
      </c>
      <c r="E75" s="96">
        <f t="shared" si="72"/>
        <v>268.0647402990428</v>
      </c>
      <c r="F75" s="96">
        <f t="shared" si="73"/>
        <v>170.15559633706201</v>
      </c>
      <c r="G75" s="96">
        <f t="shared" si="74"/>
        <v>75.904709969999985</v>
      </c>
      <c r="H75" s="96">
        <f t="shared" si="75"/>
        <v>0.63475560473653825</v>
      </c>
      <c r="I75" s="96">
        <f t="shared" si="76"/>
        <v>75.904709969999985</v>
      </c>
      <c r="J75" s="96">
        <f t="shared" si="77"/>
        <v>0.63475560473653825</v>
      </c>
      <c r="K75" s="95">
        <f t="shared" si="78"/>
        <v>59.790500000000002</v>
      </c>
      <c r="L75" s="117">
        <f t="shared" si="79"/>
        <v>59.790500000000002</v>
      </c>
      <c r="M75" s="96">
        <f t="shared" si="80"/>
        <v>5.9790500000000009</v>
      </c>
      <c r="N75" s="96">
        <f t="shared" si="81"/>
        <v>41.853349999999999</v>
      </c>
      <c r="O75" s="96">
        <f t="shared" si="82"/>
        <v>11.958100000000002</v>
      </c>
      <c r="P75" s="116">
        <f t="shared" si="83"/>
        <v>184.02643556605</v>
      </c>
      <c r="Q75" s="116">
        <f t="shared" si="84"/>
        <v>2381.2189761590994</v>
      </c>
      <c r="R75" s="116">
        <f t="shared" si="85"/>
        <v>1340.3236385</v>
      </c>
      <c r="S75" s="116">
        <f t="shared" si="86"/>
        <v>3905.5690502251496</v>
      </c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</row>
    <row r="76" spans="1:35" x14ac:dyDescent="0.25">
      <c r="A76" s="86" t="s">
        <v>355</v>
      </c>
      <c r="B76" s="86"/>
      <c r="C76" s="12">
        <v>7.92</v>
      </c>
      <c r="D76" s="115">
        <f t="shared" si="71"/>
        <v>7.92</v>
      </c>
      <c r="E76" s="96">
        <f t="shared" si="72"/>
        <v>17.754264834450449</v>
      </c>
      <c r="F76" s="96">
        <f t="shared" si="73"/>
        <v>8.5551533771212096</v>
      </c>
      <c r="G76" s="96">
        <f t="shared" si="74"/>
        <v>3.8163683700000002</v>
      </c>
      <c r="H76" s="96">
        <f t="shared" si="75"/>
        <v>0.48186469318181818</v>
      </c>
      <c r="I76" s="96">
        <f t="shared" si="76"/>
        <v>3.8163683700000002</v>
      </c>
      <c r="J76" s="96">
        <f t="shared" si="77"/>
        <v>0.48186469318181818</v>
      </c>
      <c r="K76" s="95">
        <f t="shared" si="78"/>
        <v>3.96</v>
      </c>
      <c r="L76" s="117">
        <f t="shared" si="79"/>
        <v>3.8163683700000002</v>
      </c>
      <c r="M76" s="96">
        <f t="shared" si="80"/>
        <v>0.38163683700000006</v>
      </c>
      <c r="N76" s="96">
        <f t="shared" si="81"/>
        <v>2.6714578589999998</v>
      </c>
      <c r="O76" s="96">
        <f t="shared" si="82"/>
        <v>0.76327367400000012</v>
      </c>
      <c r="P76" s="116">
        <f t="shared" si="83"/>
        <v>11.746225034714818</v>
      </c>
      <c r="Q76" s="116">
        <f t="shared" si="84"/>
        <v>151.99084775436518</v>
      </c>
      <c r="R76" s="116">
        <f t="shared" si="85"/>
        <v>85.551529750290015</v>
      </c>
      <c r="S76" s="116">
        <f t="shared" si="86"/>
        <v>249.28860253937</v>
      </c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</row>
    <row r="77" spans="1:35" x14ac:dyDescent="0.25">
      <c r="A77" s="86" t="s">
        <v>356</v>
      </c>
      <c r="B77" s="86"/>
      <c r="C77" s="12">
        <v>7.31</v>
      </c>
      <c r="D77" s="115">
        <f t="shared" si="71"/>
        <v>7.31</v>
      </c>
      <c r="E77" s="96">
        <f t="shared" si="72"/>
        <v>16.386827770180904</v>
      </c>
      <c r="F77" s="96">
        <f t="shared" si="73"/>
        <v>7.6723360084287915</v>
      </c>
      <c r="G77" s="96">
        <f t="shared" si="74"/>
        <v>3.4225523699999996</v>
      </c>
      <c r="H77" s="96">
        <f t="shared" si="75"/>
        <v>0.46820141860465114</v>
      </c>
      <c r="I77" s="96">
        <f t="shared" si="76"/>
        <v>3.4225523699999996</v>
      </c>
      <c r="J77" s="96">
        <f t="shared" si="77"/>
        <v>0.46820141860465114</v>
      </c>
      <c r="K77" s="95">
        <f t="shared" si="78"/>
        <v>3.6549999999999998</v>
      </c>
      <c r="L77" s="117">
        <f t="shared" si="79"/>
        <v>3.4225523699999996</v>
      </c>
      <c r="M77" s="96">
        <f t="shared" si="80"/>
        <v>0.34225523699999999</v>
      </c>
      <c r="N77" s="96">
        <f t="shared" si="81"/>
        <v>2.3957866589999997</v>
      </c>
      <c r="O77" s="96">
        <f t="shared" si="82"/>
        <v>0.68451047399999998</v>
      </c>
      <c r="P77" s="116">
        <f t="shared" si="83"/>
        <v>10.534116844469217</v>
      </c>
      <c r="Q77" s="116">
        <f t="shared" si="84"/>
        <v>136.30671511932997</v>
      </c>
      <c r="R77" s="116">
        <f t="shared" si="85"/>
        <v>76.723356478289986</v>
      </c>
      <c r="S77" s="116">
        <f t="shared" si="86"/>
        <v>223.56418844208918</v>
      </c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</row>
    <row r="78" spans="1:35" x14ac:dyDescent="0.25">
      <c r="A78" s="97" t="s">
        <v>358</v>
      </c>
      <c r="B78" s="86" t="s">
        <v>405</v>
      </c>
      <c r="C78">
        <v>2.2999999999999998</v>
      </c>
      <c r="D78" s="115">
        <f t="shared" si="71"/>
        <v>2.2999999999999998</v>
      </c>
      <c r="E78" s="96">
        <f t="shared" si="72"/>
        <v>5.1559102423277814</v>
      </c>
      <c r="F78" s="96">
        <f t="shared" si="73"/>
        <v>0.42165565244681558</v>
      </c>
      <c r="G78" s="96">
        <f t="shared" si="74"/>
        <v>0.18809636999999996</v>
      </c>
      <c r="H78" s="96">
        <f t="shared" si="75"/>
        <v>8.1781030434782589E-2</v>
      </c>
      <c r="I78" s="96">
        <f t="shared" si="76"/>
        <v>0.18809636999999996</v>
      </c>
      <c r="J78" s="96">
        <f t="shared" si="77"/>
        <v>8.1781030434782589E-2</v>
      </c>
      <c r="K78" s="95">
        <f t="shared" si="78"/>
        <v>1.1499999999999999</v>
      </c>
      <c r="L78" s="117">
        <f t="shared" si="79"/>
        <v>0.18809636999999996</v>
      </c>
      <c r="M78" s="96">
        <f t="shared" si="80"/>
        <v>1.8809636999999997E-2</v>
      </c>
      <c r="N78" s="96">
        <f t="shared" si="81"/>
        <v>0.13166745899999996</v>
      </c>
      <c r="O78" s="96">
        <f t="shared" si="82"/>
        <v>3.7619273999999994E-2</v>
      </c>
      <c r="P78" s="116">
        <f t="shared" si="83"/>
        <v>0.57893318359961687</v>
      </c>
      <c r="Q78" s="116">
        <f t="shared" si="84"/>
        <v>7.4911339692868104</v>
      </c>
      <c r="R78" s="116">
        <f t="shared" si="85"/>
        <v>4.2165563262899992</v>
      </c>
      <c r="S78" s="116">
        <f t="shared" si="86"/>
        <v>12.286623479176427</v>
      </c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</row>
    <row r="79" spans="1:35" x14ac:dyDescent="0.25">
      <c r="A79" s="97" t="s">
        <v>359</v>
      </c>
      <c r="B79" s="96"/>
      <c r="C79">
        <v>3.45</v>
      </c>
      <c r="D79" s="115">
        <f t="shared" si="71"/>
        <v>3.45</v>
      </c>
      <c r="E79" s="96">
        <f t="shared" si="72"/>
        <v>7.733865363491673</v>
      </c>
      <c r="F79" s="96">
        <f t="shared" si="73"/>
        <v>2.085983478670224</v>
      </c>
      <c r="G79" s="96">
        <f t="shared" si="74"/>
        <v>0.93053637000000022</v>
      </c>
      <c r="H79" s="96">
        <f t="shared" si="75"/>
        <v>0.26972068695652179</v>
      </c>
      <c r="I79" s="96">
        <f t="shared" si="76"/>
        <v>0.93053637000000022</v>
      </c>
      <c r="J79" s="96">
        <f t="shared" si="77"/>
        <v>0.26972068695652179</v>
      </c>
      <c r="K79" s="95">
        <f t="shared" si="78"/>
        <v>1.7250000000000001</v>
      </c>
      <c r="L79" s="117">
        <f t="shared" si="79"/>
        <v>0.93053637000000022</v>
      </c>
      <c r="M79" s="96">
        <f t="shared" si="80"/>
        <v>9.3053637000000022E-2</v>
      </c>
      <c r="N79" s="96">
        <f t="shared" si="81"/>
        <v>0.65137545900000016</v>
      </c>
      <c r="O79" s="96">
        <f t="shared" si="82"/>
        <v>0.18610727400000004</v>
      </c>
      <c r="P79" s="116">
        <f t="shared" si="83"/>
        <v>2.8640551816036175</v>
      </c>
      <c r="Q79" s="116">
        <f t="shared" si="84"/>
        <v>37.059580740254816</v>
      </c>
      <c r="R79" s="116">
        <f t="shared" si="85"/>
        <v>20.859833806290005</v>
      </c>
      <c r="S79" s="116">
        <f t="shared" si="86"/>
        <v>60.78346972814844</v>
      </c>
    </row>
    <row r="80" spans="1:35" x14ac:dyDescent="0.25">
      <c r="A80" s="96" t="s">
        <v>360</v>
      </c>
      <c r="B80" s="96"/>
      <c r="C80">
        <v>7.75</v>
      </c>
      <c r="D80" s="115">
        <f t="shared" si="71"/>
        <v>7.75</v>
      </c>
      <c r="E80" s="96">
        <f t="shared" si="72"/>
        <v>17.373175816539263</v>
      </c>
      <c r="F80" s="96">
        <f t="shared" si="73"/>
        <v>8.3091223071577467</v>
      </c>
      <c r="G80" s="96">
        <f t="shared" si="74"/>
        <v>3.706616369999999</v>
      </c>
      <c r="H80" s="96">
        <f t="shared" si="75"/>
        <v>0.47827307999999985</v>
      </c>
      <c r="I80" s="96">
        <f t="shared" si="76"/>
        <v>3.706616369999999</v>
      </c>
      <c r="J80" s="96">
        <f t="shared" si="77"/>
        <v>0.47827307999999985</v>
      </c>
      <c r="K80" s="95">
        <f t="shared" si="78"/>
        <v>3.875</v>
      </c>
      <c r="L80" s="117">
        <f t="shared" si="79"/>
        <v>3.706616369999999</v>
      </c>
      <c r="M80" s="96">
        <f t="shared" si="80"/>
        <v>0.37066163699999993</v>
      </c>
      <c r="N80" s="96">
        <f t="shared" si="81"/>
        <v>2.594631458999999</v>
      </c>
      <c r="O80" s="96">
        <f t="shared" si="82"/>
        <v>0.74132327399999987</v>
      </c>
      <c r="P80" s="116">
        <f t="shared" si="83"/>
        <v>11.408424391531614</v>
      </c>
      <c r="Q80" s="116">
        <f t="shared" si="84"/>
        <v>147.61985997083076</v>
      </c>
      <c r="R80" s="116">
        <f t="shared" si="85"/>
        <v>83.091219166289974</v>
      </c>
      <c r="S80" s="116">
        <f t="shared" si="86"/>
        <v>242.11950352865233</v>
      </c>
    </row>
    <row r="81" spans="1:23" x14ac:dyDescent="0.25">
      <c r="A81" s="96" t="s">
        <v>457</v>
      </c>
      <c r="B81" s="96"/>
      <c r="C81">
        <v>0.192</v>
      </c>
      <c r="D81" s="115">
        <f t="shared" si="71"/>
        <v>0.192</v>
      </c>
      <c r="E81" s="96">
        <f t="shared" si="72"/>
        <v>0.43040642022910175</v>
      </c>
      <c r="F81" s="96">
        <f t="shared" si="73"/>
        <v>-2.629129615100092</v>
      </c>
      <c r="G81" s="96">
        <f t="shared" si="74"/>
        <v>-1.17282843</v>
      </c>
      <c r="H81" s="96">
        <f t="shared" si="75"/>
        <v>-6.1084814062500001</v>
      </c>
      <c r="I81" s="96">
        <f t="shared" si="76"/>
        <v>0</v>
      </c>
      <c r="J81" s="96">
        <f t="shared" si="77"/>
        <v>0</v>
      </c>
      <c r="K81" s="95">
        <f t="shared" si="78"/>
        <v>9.6000000000000002E-2</v>
      </c>
      <c r="L81" s="117">
        <f t="shared" si="79"/>
        <v>0</v>
      </c>
      <c r="M81" s="96">
        <f t="shared" si="80"/>
        <v>0</v>
      </c>
      <c r="N81" s="96">
        <f t="shared" si="81"/>
        <v>0</v>
      </c>
      <c r="O81" s="96">
        <f t="shared" si="82"/>
        <v>0</v>
      </c>
      <c r="P81" s="116">
        <f t="shared" si="83"/>
        <v>0</v>
      </c>
      <c r="Q81" s="116">
        <f t="shared" si="84"/>
        <v>0</v>
      </c>
      <c r="R81" s="116">
        <f t="shared" si="85"/>
        <v>0</v>
      </c>
      <c r="S81" s="116">
        <f t="shared" si="86"/>
        <v>0</v>
      </c>
    </row>
    <row r="82" spans="1:23" x14ac:dyDescent="0.25">
      <c r="A82" s="96" t="s">
        <v>458</v>
      </c>
      <c r="B82" s="96"/>
      <c r="C82">
        <v>186.398</v>
      </c>
      <c r="D82" s="115">
        <f t="shared" si="71"/>
        <v>186.398</v>
      </c>
      <c r="E82" s="96">
        <f t="shared" si="72"/>
        <v>417.84841623887559</v>
      </c>
      <c r="F82" s="96">
        <f t="shared" si="73"/>
        <v>266.85593752381806</v>
      </c>
      <c r="G82" s="96">
        <f t="shared" si="74"/>
        <v>119.04176516999999</v>
      </c>
      <c r="H82" s="96">
        <f t="shared" si="75"/>
        <v>0.63864293163016772</v>
      </c>
      <c r="I82" s="96">
        <f t="shared" si="76"/>
        <v>119.04176516999999</v>
      </c>
      <c r="J82" s="96">
        <f t="shared" si="77"/>
        <v>0.63864293163016772</v>
      </c>
      <c r="K82" s="95">
        <f t="shared" si="78"/>
        <v>93.198999999999998</v>
      </c>
      <c r="L82" s="117">
        <f t="shared" si="79"/>
        <v>93.198999999999998</v>
      </c>
      <c r="M82" s="96">
        <f t="shared" si="80"/>
        <v>9.3199000000000005</v>
      </c>
      <c r="N82" s="96">
        <f t="shared" si="81"/>
        <v>65.2393</v>
      </c>
      <c r="O82" s="96">
        <f t="shared" si="82"/>
        <v>18.639800000000001</v>
      </c>
      <c r="P82" s="116">
        <f t="shared" si="83"/>
        <v>286.85292426590001</v>
      </c>
      <c r="Q82" s="116">
        <f t="shared" si="84"/>
        <v>3711.7473069977996</v>
      </c>
      <c r="R82" s="116">
        <f t="shared" si="85"/>
        <v>2089.2419829999999</v>
      </c>
      <c r="S82" s="116">
        <f t="shared" si="86"/>
        <v>6087.8422142636991</v>
      </c>
    </row>
    <row r="83" spans="1:23" x14ac:dyDescent="0.25">
      <c r="A83" s="96" t="s">
        <v>361</v>
      </c>
      <c r="B83" s="96"/>
      <c r="C83" s="12">
        <v>0.8</v>
      </c>
      <c r="D83" s="115">
        <f t="shared" si="71"/>
        <v>0.8</v>
      </c>
      <c r="E83" s="96">
        <f t="shared" si="72"/>
        <v>1.793360084287924</v>
      </c>
      <c r="F83" s="96">
        <f t="shared" si="73"/>
        <v>-1.7492067295837164</v>
      </c>
      <c r="G83" s="96">
        <f t="shared" si="74"/>
        <v>-0.78030363000000003</v>
      </c>
      <c r="H83" s="96">
        <f t="shared" si="75"/>
        <v>-0.97537953749999995</v>
      </c>
      <c r="I83" s="96">
        <f t="shared" si="76"/>
        <v>0</v>
      </c>
      <c r="J83" s="96">
        <f t="shared" si="77"/>
        <v>0</v>
      </c>
      <c r="K83" s="95">
        <f t="shared" si="78"/>
        <v>0.4</v>
      </c>
      <c r="L83" s="117">
        <f t="shared" si="79"/>
        <v>0</v>
      </c>
      <c r="M83" s="96">
        <f t="shared" si="80"/>
        <v>0</v>
      </c>
      <c r="N83" s="96">
        <f t="shared" si="81"/>
        <v>0</v>
      </c>
      <c r="O83" s="96">
        <f t="shared" si="82"/>
        <v>0</v>
      </c>
      <c r="P83" s="116">
        <f t="shared" si="83"/>
        <v>0</v>
      </c>
      <c r="Q83" s="116">
        <f t="shared" si="84"/>
        <v>0</v>
      </c>
      <c r="R83" s="116">
        <f t="shared" si="85"/>
        <v>0</v>
      </c>
      <c r="S83" s="116">
        <f t="shared" si="86"/>
        <v>0</v>
      </c>
    </row>
    <row r="84" spans="1:23" x14ac:dyDescent="0.25">
      <c r="A84" s="96" t="s">
        <v>362</v>
      </c>
      <c r="B84" s="96"/>
      <c r="C84" s="12">
        <v>1.2</v>
      </c>
      <c r="D84" s="115">
        <f t="shared" si="71"/>
        <v>1.2</v>
      </c>
      <c r="E84" s="96">
        <f t="shared" si="72"/>
        <v>2.6900401264318861</v>
      </c>
      <c r="F84" s="96">
        <f t="shared" si="73"/>
        <v>-1.1703100943755744</v>
      </c>
      <c r="G84" s="96">
        <f t="shared" si="74"/>
        <v>-0.52206363</v>
      </c>
      <c r="H84" s="96">
        <f t="shared" si="75"/>
        <v>-0.43505302500000004</v>
      </c>
      <c r="I84" s="96">
        <f t="shared" si="76"/>
        <v>0</v>
      </c>
      <c r="J84" s="96">
        <f t="shared" si="77"/>
        <v>0</v>
      </c>
      <c r="K84" s="95">
        <f t="shared" si="78"/>
        <v>0.6</v>
      </c>
      <c r="L84" s="117">
        <f t="shared" si="79"/>
        <v>0</v>
      </c>
      <c r="M84" s="96">
        <f t="shared" si="80"/>
        <v>0</v>
      </c>
      <c r="N84" s="96">
        <f t="shared" si="81"/>
        <v>0</v>
      </c>
      <c r="O84" s="96">
        <f t="shared" si="82"/>
        <v>0</v>
      </c>
      <c r="P84" s="116">
        <f t="shared" si="83"/>
        <v>0</v>
      </c>
      <c r="Q84" s="116">
        <f t="shared" si="84"/>
        <v>0</v>
      </c>
      <c r="R84" s="116">
        <f t="shared" si="85"/>
        <v>0</v>
      </c>
      <c r="S84" s="116">
        <f t="shared" si="86"/>
        <v>0</v>
      </c>
    </row>
    <row r="85" spans="1:23" x14ac:dyDescent="0.25">
      <c r="A85" s="96" t="s">
        <v>363</v>
      </c>
      <c r="B85" s="96" t="s">
        <v>406</v>
      </c>
      <c r="C85">
        <v>25.56</v>
      </c>
      <c r="D85" s="115">
        <f t="shared" si="71"/>
        <v>25.56</v>
      </c>
      <c r="E85" s="96">
        <f t="shared" si="72"/>
        <v>57.297854692999167</v>
      </c>
      <c r="F85" s="96">
        <f t="shared" si="73"/>
        <v>34.084494989800262</v>
      </c>
      <c r="G85" s="96">
        <f t="shared" si="74"/>
        <v>15.204752369999998</v>
      </c>
      <c r="H85" s="96">
        <f t="shared" si="75"/>
        <v>0.59486511619718307</v>
      </c>
      <c r="I85" s="96">
        <f t="shared" si="76"/>
        <v>15.204752369999998</v>
      </c>
      <c r="J85" s="96">
        <f t="shared" si="77"/>
        <v>0.59486511619718307</v>
      </c>
      <c r="K85" s="95">
        <f t="shared" si="78"/>
        <v>12.78</v>
      </c>
      <c r="L85" s="117">
        <f t="shared" si="79"/>
        <v>12.78</v>
      </c>
      <c r="M85" s="96">
        <f t="shared" si="80"/>
        <v>1.278</v>
      </c>
      <c r="N85" s="96">
        <f t="shared" si="81"/>
        <v>8.9459999999999997</v>
      </c>
      <c r="O85" s="96">
        <f t="shared" si="82"/>
        <v>2.556</v>
      </c>
      <c r="P85" s="116">
        <f t="shared" si="83"/>
        <v>39.334975397999997</v>
      </c>
      <c r="Q85" s="116">
        <f t="shared" si="84"/>
        <v>508.97681931599993</v>
      </c>
      <c r="R85" s="116">
        <f t="shared" si="85"/>
        <v>286.48925999999994</v>
      </c>
      <c r="S85" s="116">
        <f t="shared" si="86"/>
        <v>834.80105471399986</v>
      </c>
      <c r="T85" s="96"/>
      <c r="U85" s="96"/>
      <c r="V85" s="96"/>
      <c r="W85" s="96"/>
    </row>
    <row r="86" spans="1:23" x14ac:dyDescent="0.25">
      <c r="A86" s="96" t="s">
        <v>364</v>
      </c>
      <c r="B86" s="96"/>
      <c r="C86">
        <v>58.72</v>
      </c>
      <c r="D86" s="115">
        <f t="shared" si="71"/>
        <v>58.72</v>
      </c>
      <c r="E86" s="96">
        <f t="shared" si="72"/>
        <v>131.63263018673362</v>
      </c>
      <c r="F86" s="96">
        <f t="shared" si="73"/>
        <v>82.075026048555216</v>
      </c>
      <c r="G86" s="96">
        <f t="shared" si="74"/>
        <v>36.612848369999995</v>
      </c>
      <c r="H86" s="96">
        <f t="shared" si="75"/>
        <v>0.6235158101158037</v>
      </c>
      <c r="I86" s="96">
        <f t="shared" si="76"/>
        <v>36.612848369999995</v>
      </c>
      <c r="J86" s="96">
        <f t="shared" si="77"/>
        <v>0.6235158101158037</v>
      </c>
      <c r="K86" s="95">
        <f t="shared" si="78"/>
        <v>29.36</v>
      </c>
      <c r="L86" s="117">
        <f t="shared" si="79"/>
        <v>29.36</v>
      </c>
      <c r="M86" s="96">
        <f t="shared" si="80"/>
        <v>2.9359999999999999</v>
      </c>
      <c r="N86" s="96">
        <f t="shared" si="81"/>
        <v>20.552</v>
      </c>
      <c r="O86" s="96">
        <f t="shared" si="82"/>
        <v>5.8719999999999999</v>
      </c>
      <c r="P86" s="116">
        <f t="shared" si="83"/>
        <v>90.365796376000006</v>
      </c>
      <c r="Q86" s="116">
        <f t="shared" si="84"/>
        <v>1169.2925989919997</v>
      </c>
      <c r="R86" s="116">
        <f t="shared" si="85"/>
        <v>658.16312000000005</v>
      </c>
      <c r="S86" s="116">
        <f t="shared" si="86"/>
        <v>1917.8215153679998</v>
      </c>
      <c r="T86" s="96"/>
      <c r="U86" s="96"/>
      <c r="V86" s="96"/>
      <c r="W86" s="96"/>
    </row>
    <row r="87" spans="1:23" x14ac:dyDescent="0.25">
      <c r="A87" s="96" t="s">
        <v>365</v>
      </c>
      <c r="B87" s="96"/>
      <c r="C87">
        <v>86.26</v>
      </c>
      <c r="D87" s="115">
        <f t="shared" si="71"/>
        <v>86.26</v>
      </c>
      <c r="E87" s="96">
        <f t="shared" si="72"/>
        <v>193.36905108834543</v>
      </c>
      <c r="F87" s="96">
        <f t="shared" si="73"/>
        <v>121.9320593826358</v>
      </c>
      <c r="G87" s="96">
        <f t="shared" si="74"/>
        <v>54.39267237</v>
      </c>
      <c r="H87" s="96">
        <f t="shared" si="75"/>
        <v>0.63056657048458142</v>
      </c>
      <c r="I87" s="96">
        <f t="shared" si="76"/>
        <v>54.39267237</v>
      </c>
      <c r="J87" s="96">
        <f t="shared" si="77"/>
        <v>0.63056657048458142</v>
      </c>
      <c r="K87" s="95">
        <f t="shared" si="78"/>
        <v>43.13</v>
      </c>
      <c r="L87" s="117">
        <f t="shared" si="79"/>
        <v>43.13</v>
      </c>
      <c r="M87" s="96">
        <f t="shared" si="80"/>
        <v>4.3130000000000006</v>
      </c>
      <c r="N87" s="96">
        <f t="shared" si="81"/>
        <v>30.190999999999999</v>
      </c>
      <c r="O87" s="96">
        <f t="shared" si="82"/>
        <v>8.6260000000000012</v>
      </c>
      <c r="P87" s="116">
        <f t="shared" si="83"/>
        <v>132.74784733300001</v>
      </c>
      <c r="Q87" s="116">
        <f t="shared" si="84"/>
        <v>1717.6972000859998</v>
      </c>
      <c r="R87" s="116">
        <f t="shared" si="85"/>
        <v>966.84521000000007</v>
      </c>
      <c r="S87" s="116">
        <f t="shared" si="86"/>
        <v>2817.2902574189998</v>
      </c>
      <c r="T87" s="96"/>
      <c r="U87" s="96"/>
      <c r="V87" s="96"/>
      <c r="W87" s="96"/>
    </row>
    <row r="88" spans="1:23" x14ac:dyDescent="0.25">
      <c r="A88" s="96" t="s">
        <v>459</v>
      </c>
      <c r="B88" s="96"/>
      <c r="C88">
        <v>2.2970000000000002</v>
      </c>
      <c r="D88" s="115">
        <f t="shared" si="71"/>
        <v>2.2970000000000002</v>
      </c>
      <c r="E88" s="96">
        <f t="shared" si="72"/>
        <v>5.1491851420117021</v>
      </c>
      <c r="F88" s="96">
        <f t="shared" si="73"/>
        <v>0.41731392768275466</v>
      </c>
      <c r="G88" s="96">
        <f t="shared" si="74"/>
        <v>0.18615957000000002</v>
      </c>
      <c r="H88" s="96">
        <f t="shared" si="75"/>
        <v>8.1044653896386598E-2</v>
      </c>
      <c r="I88" s="96">
        <f t="shared" si="76"/>
        <v>0.18615957000000002</v>
      </c>
      <c r="J88" s="96">
        <f t="shared" si="77"/>
        <v>8.1044653896386598E-2</v>
      </c>
      <c r="K88" s="95">
        <f t="shared" si="78"/>
        <v>1.1485000000000001</v>
      </c>
      <c r="L88" s="117">
        <f t="shared" si="79"/>
        <v>0.18615957000000002</v>
      </c>
      <c r="M88" s="96">
        <f t="shared" si="80"/>
        <v>1.8615957000000002E-2</v>
      </c>
      <c r="N88" s="96">
        <f t="shared" si="81"/>
        <v>0.130311699</v>
      </c>
      <c r="O88" s="96">
        <f t="shared" si="82"/>
        <v>3.7231914000000005E-2</v>
      </c>
      <c r="P88" s="116">
        <f t="shared" si="83"/>
        <v>0.57297199577873703</v>
      </c>
      <c r="Q88" s="116">
        <f t="shared" si="84"/>
        <v>7.4139988907538532</v>
      </c>
      <c r="R88" s="116">
        <f t="shared" si="85"/>
        <v>4.1731390806900004</v>
      </c>
      <c r="S88" s="116">
        <f t="shared" si="86"/>
        <v>12.16010996722259</v>
      </c>
      <c r="T88" s="96"/>
      <c r="U88" s="96"/>
      <c r="V88" s="96"/>
      <c r="W88" s="96"/>
    </row>
    <row r="89" spans="1:23" x14ac:dyDescent="0.25">
      <c r="A89" s="96" t="s">
        <v>460</v>
      </c>
      <c r="B89" s="96"/>
      <c r="C89">
        <v>266.90699999999998</v>
      </c>
      <c r="D89" s="115">
        <f t="shared" si="71"/>
        <v>266.90699999999998</v>
      </c>
      <c r="E89" s="96">
        <f t="shared" si="72"/>
        <v>598.32545002129609</v>
      </c>
      <c r="F89" s="96">
        <f t="shared" si="73"/>
        <v>383.37191053374875</v>
      </c>
      <c r="G89" s="96">
        <f t="shared" si="74"/>
        <v>171.01837556999996</v>
      </c>
      <c r="H89" s="96">
        <f t="shared" si="75"/>
        <v>0.64074144016455159</v>
      </c>
      <c r="I89" s="96">
        <f t="shared" si="76"/>
        <v>171.01837556999996</v>
      </c>
      <c r="J89" s="96">
        <f t="shared" si="77"/>
        <v>0.64074144016455159</v>
      </c>
      <c r="K89" s="95">
        <f t="shared" si="78"/>
        <v>133.45349999999999</v>
      </c>
      <c r="L89" s="117">
        <f t="shared" si="79"/>
        <v>133.45349999999999</v>
      </c>
      <c r="M89" s="96">
        <f t="shared" si="80"/>
        <v>13.34535</v>
      </c>
      <c r="N89" s="96">
        <f t="shared" si="81"/>
        <v>93.417449999999988</v>
      </c>
      <c r="O89" s="96">
        <f t="shared" si="82"/>
        <v>26.6907</v>
      </c>
      <c r="P89" s="116">
        <f t="shared" si="83"/>
        <v>410.75040213435</v>
      </c>
      <c r="Q89" s="116">
        <f t="shared" si="84"/>
        <v>5314.9247227376991</v>
      </c>
      <c r="R89" s="116">
        <f t="shared" si="85"/>
        <v>2991.6271094999997</v>
      </c>
      <c r="S89" s="116">
        <f t="shared" si="86"/>
        <v>8717.3022343720495</v>
      </c>
      <c r="T89" s="96"/>
      <c r="U89" s="96"/>
      <c r="V89" s="96"/>
      <c r="W89" s="96"/>
    </row>
    <row r="90" spans="1:23" x14ac:dyDescent="0.25">
      <c r="A90" s="96" t="s">
        <v>366</v>
      </c>
      <c r="B90" s="96"/>
      <c r="C90" s="12">
        <f>91.2 + 250.8</f>
        <v>342</v>
      </c>
      <c r="D90" s="115">
        <f t="shared" si="71"/>
        <v>342</v>
      </c>
      <c r="E90" s="96">
        <f t="shared" si="72"/>
        <v>766.66143603308751</v>
      </c>
      <c r="F90" s="96">
        <f t="shared" si="73"/>
        <v>492.04962310296128</v>
      </c>
      <c r="G90" s="96">
        <f t="shared" si="74"/>
        <v>219.49841637</v>
      </c>
      <c r="H90" s="96">
        <f t="shared" si="75"/>
        <v>0.64180823499999995</v>
      </c>
      <c r="I90" s="96">
        <f t="shared" si="76"/>
        <v>219.49841637</v>
      </c>
      <c r="J90" s="96">
        <f t="shared" si="77"/>
        <v>0.64180823499999995</v>
      </c>
      <c r="K90" s="95">
        <f t="shared" si="78"/>
        <v>171</v>
      </c>
      <c r="L90" s="117">
        <f t="shared" si="79"/>
        <v>171</v>
      </c>
      <c r="M90" s="96">
        <f t="shared" si="80"/>
        <v>17.100000000000001</v>
      </c>
      <c r="N90" s="96">
        <f t="shared" si="81"/>
        <v>119.69999999999999</v>
      </c>
      <c r="O90" s="96">
        <f t="shared" si="82"/>
        <v>34.200000000000003</v>
      </c>
      <c r="P90" s="116">
        <f t="shared" si="83"/>
        <v>526.31305109999994</v>
      </c>
      <c r="Q90" s="116">
        <f t="shared" si="84"/>
        <v>6810.253216199998</v>
      </c>
      <c r="R90" s="116">
        <f t="shared" si="85"/>
        <v>3833.3070000000002</v>
      </c>
      <c r="S90" s="116">
        <f t="shared" si="86"/>
        <v>11169.873267299998</v>
      </c>
      <c r="T90" s="96"/>
      <c r="U90" s="96"/>
      <c r="V90" s="96"/>
      <c r="W90" s="96"/>
    </row>
    <row r="91" spans="1:23" x14ac:dyDescent="0.25">
      <c r="A91" s="96" t="s">
        <v>367</v>
      </c>
      <c r="B91" s="96"/>
      <c r="C91" s="12">
        <v>99.99</v>
      </c>
      <c r="D91" s="115">
        <f t="shared" si="71"/>
        <v>99.99</v>
      </c>
      <c r="E91" s="96">
        <f t="shared" si="72"/>
        <v>224.1475935349369</v>
      </c>
      <c r="F91" s="96">
        <f t="shared" si="73"/>
        <v>141.80268638615524</v>
      </c>
      <c r="G91" s="96">
        <f t="shared" si="74"/>
        <v>63.256760369999988</v>
      </c>
      <c r="H91" s="96">
        <f t="shared" si="75"/>
        <v>0.63263086678667857</v>
      </c>
      <c r="I91" s="96">
        <f t="shared" si="76"/>
        <v>63.256760369999988</v>
      </c>
      <c r="J91" s="96">
        <f t="shared" si="77"/>
        <v>0.63263086678667857</v>
      </c>
      <c r="K91" s="95">
        <f t="shared" si="78"/>
        <v>49.994999999999997</v>
      </c>
      <c r="L91" s="117">
        <f t="shared" si="79"/>
        <v>49.994999999999997</v>
      </c>
      <c r="M91" s="96">
        <f t="shared" si="80"/>
        <v>4.9995000000000003</v>
      </c>
      <c r="N91" s="96">
        <f t="shared" si="81"/>
        <v>34.996499999999997</v>
      </c>
      <c r="O91" s="96">
        <f t="shared" si="82"/>
        <v>9.9990000000000006</v>
      </c>
      <c r="P91" s="116">
        <f t="shared" si="83"/>
        <v>153.8773157295</v>
      </c>
      <c r="Q91" s="116">
        <f t="shared" si="84"/>
        <v>1991.1029797889996</v>
      </c>
      <c r="R91" s="116">
        <f t="shared" si="85"/>
        <v>1120.7379149999999</v>
      </c>
      <c r="S91" s="116">
        <f t="shared" si="86"/>
        <v>3265.7182105184993</v>
      </c>
    </row>
    <row r="92" spans="1:23" x14ac:dyDescent="0.25">
      <c r="A92" s="96" t="s">
        <v>371</v>
      </c>
      <c r="B92" s="96" t="s">
        <v>407</v>
      </c>
      <c r="C92">
        <v>4.55</v>
      </c>
      <c r="D92" s="115">
        <f t="shared" si="71"/>
        <v>4.55</v>
      </c>
      <c r="E92" s="96">
        <f t="shared" si="72"/>
        <v>10.199735479387568</v>
      </c>
      <c r="F92" s="96">
        <f t="shared" si="73"/>
        <v>3.6779492254926138</v>
      </c>
      <c r="G92" s="96">
        <f t="shared" si="74"/>
        <v>1.6406963700000001</v>
      </c>
      <c r="H92" s="96">
        <f t="shared" si="75"/>
        <v>0.36059260879120886</v>
      </c>
      <c r="I92" s="96">
        <f t="shared" si="76"/>
        <v>1.6406963700000001</v>
      </c>
      <c r="J92" s="96">
        <f t="shared" si="77"/>
        <v>0.36059260879120886</v>
      </c>
      <c r="K92" s="95">
        <f t="shared" si="78"/>
        <v>2.2749999999999999</v>
      </c>
      <c r="L92" s="117">
        <f t="shared" si="79"/>
        <v>1.6406963700000001</v>
      </c>
      <c r="M92" s="96">
        <f t="shared" si="80"/>
        <v>0.16406963700000002</v>
      </c>
      <c r="N92" s="96">
        <f t="shared" si="81"/>
        <v>1.148487459</v>
      </c>
      <c r="O92" s="96">
        <f t="shared" si="82"/>
        <v>0.32813927400000004</v>
      </c>
      <c r="P92" s="116">
        <f t="shared" si="83"/>
        <v>5.0498240492596178</v>
      </c>
      <c r="Q92" s="116">
        <f t="shared" si="84"/>
        <v>65.342442869006803</v>
      </c>
      <c r="R92" s="116">
        <f t="shared" si="85"/>
        <v>36.779490526290004</v>
      </c>
      <c r="S92" s="116">
        <f t="shared" si="86"/>
        <v>107.17175744455642</v>
      </c>
    </row>
    <row r="93" spans="1:23" x14ac:dyDescent="0.25">
      <c r="A93" s="96" t="s">
        <v>372</v>
      </c>
      <c r="B93" s="96"/>
      <c r="C93">
        <v>10.65</v>
      </c>
      <c r="D93" s="115">
        <f t="shared" si="71"/>
        <v>10.65</v>
      </c>
      <c r="E93" s="96">
        <f t="shared" si="72"/>
        <v>23.874106122082988</v>
      </c>
      <c r="F93" s="96">
        <f t="shared" si="73"/>
        <v>12.506122912416776</v>
      </c>
      <c r="G93" s="96">
        <f t="shared" si="74"/>
        <v>5.5788563699999996</v>
      </c>
      <c r="H93" s="96">
        <f t="shared" si="75"/>
        <v>0.52383627887323936</v>
      </c>
      <c r="I93" s="96">
        <f t="shared" si="76"/>
        <v>5.5788563699999996</v>
      </c>
      <c r="J93" s="96">
        <f t="shared" si="77"/>
        <v>0.52383627887323936</v>
      </c>
      <c r="K93" s="95">
        <f t="shared" si="78"/>
        <v>5.3250000000000002</v>
      </c>
      <c r="L93" s="117">
        <f t="shared" si="79"/>
        <v>5.3250000000000002</v>
      </c>
      <c r="M93" s="96">
        <f t="shared" si="80"/>
        <v>0.53250000000000008</v>
      </c>
      <c r="N93" s="96">
        <f t="shared" si="81"/>
        <v>3.7275</v>
      </c>
      <c r="O93" s="96">
        <f t="shared" si="82"/>
        <v>1.0650000000000002</v>
      </c>
      <c r="P93" s="116">
        <f t="shared" si="83"/>
        <v>16.3895730825</v>
      </c>
      <c r="Q93" s="116">
        <f t="shared" si="84"/>
        <v>212.07367471499998</v>
      </c>
      <c r="R93" s="116">
        <f t="shared" si="85"/>
        <v>119.370525</v>
      </c>
      <c r="S93" s="116">
        <f t="shared" si="86"/>
        <v>347.83377279749999</v>
      </c>
    </row>
    <row r="94" spans="1:23" x14ac:dyDescent="0.25">
      <c r="A94" s="96" t="s">
        <v>373</v>
      </c>
      <c r="B94" s="96"/>
      <c r="C94">
        <v>21.45</v>
      </c>
      <c r="D94" s="115">
        <f t="shared" si="71"/>
        <v>21.45</v>
      </c>
      <c r="E94" s="96">
        <f t="shared" si="72"/>
        <v>48.084467259969962</v>
      </c>
      <c r="F94" s="96">
        <f t="shared" si="73"/>
        <v>28.136332063036605</v>
      </c>
      <c r="G94" s="96">
        <f t="shared" si="74"/>
        <v>12.551336369999998</v>
      </c>
      <c r="H94" s="96">
        <f t="shared" si="75"/>
        <v>0.58514388671328665</v>
      </c>
      <c r="I94" s="96">
        <f t="shared" si="76"/>
        <v>12.551336369999998</v>
      </c>
      <c r="J94" s="96">
        <f t="shared" si="77"/>
        <v>0.58514388671328665</v>
      </c>
      <c r="K94" s="95">
        <f t="shared" si="78"/>
        <v>10.725</v>
      </c>
      <c r="L94" s="117">
        <f t="shared" si="79"/>
        <v>10.725</v>
      </c>
      <c r="M94" s="96">
        <f t="shared" si="80"/>
        <v>1.0725</v>
      </c>
      <c r="N94" s="96">
        <f t="shared" si="81"/>
        <v>7.5074999999999994</v>
      </c>
      <c r="O94" s="96">
        <f t="shared" si="82"/>
        <v>2.145</v>
      </c>
      <c r="P94" s="116">
        <f t="shared" si="83"/>
        <v>33.009985222499999</v>
      </c>
      <c r="Q94" s="116">
        <f t="shared" si="84"/>
        <v>427.13430259499995</v>
      </c>
      <c r="R94" s="116">
        <f t="shared" si="85"/>
        <v>240.42232499999997</v>
      </c>
      <c r="S94" s="116">
        <f t="shared" si="86"/>
        <v>700.56661281749996</v>
      </c>
    </row>
    <row r="95" spans="1:23" x14ac:dyDescent="0.25">
      <c r="A95" s="96" t="s">
        <v>461</v>
      </c>
      <c r="B95" s="96"/>
      <c r="C95">
        <v>0.192</v>
      </c>
      <c r="D95" s="115">
        <f t="shared" si="71"/>
        <v>0.192</v>
      </c>
      <c r="E95" s="96">
        <f t="shared" si="72"/>
        <v>0.43040642022910175</v>
      </c>
      <c r="F95" s="96">
        <f t="shared" si="73"/>
        <v>-2.629129615100092</v>
      </c>
      <c r="G95" s="96">
        <f t="shared" si="74"/>
        <v>-1.17282843</v>
      </c>
      <c r="H95" s="96">
        <f t="shared" si="75"/>
        <v>-6.1084814062500001</v>
      </c>
      <c r="I95" s="96">
        <f t="shared" si="76"/>
        <v>0</v>
      </c>
      <c r="J95" s="96">
        <f t="shared" si="77"/>
        <v>0</v>
      </c>
      <c r="K95" s="95">
        <f t="shared" si="78"/>
        <v>9.6000000000000002E-2</v>
      </c>
      <c r="L95" s="117">
        <f t="shared" si="79"/>
        <v>0</v>
      </c>
      <c r="M95" s="96">
        <f t="shared" si="80"/>
        <v>0</v>
      </c>
      <c r="N95" s="96">
        <f t="shared" si="81"/>
        <v>0</v>
      </c>
      <c r="O95" s="96">
        <f t="shared" si="82"/>
        <v>0</v>
      </c>
      <c r="P95" s="116">
        <f t="shared" si="83"/>
        <v>0</v>
      </c>
      <c r="Q95" s="116">
        <f t="shared" si="84"/>
        <v>0</v>
      </c>
      <c r="R95" s="116">
        <f t="shared" si="85"/>
        <v>0</v>
      </c>
      <c r="S95" s="116">
        <f t="shared" si="86"/>
        <v>0</v>
      </c>
    </row>
    <row r="96" spans="1:23" x14ac:dyDescent="0.25">
      <c r="A96" s="96" t="s">
        <v>462</v>
      </c>
      <c r="B96" s="96"/>
      <c r="C96">
        <v>121.1</v>
      </c>
      <c r="D96" s="115">
        <f t="shared" si="71"/>
        <v>121.1</v>
      </c>
      <c r="E96" s="96">
        <f t="shared" si="72"/>
        <v>271.4698827590845</v>
      </c>
      <c r="F96" s="96">
        <f t="shared" si="73"/>
        <v>172.35395630926493</v>
      </c>
      <c r="G96" s="96">
        <f t="shared" si="74"/>
        <v>76.885376369999989</v>
      </c>
      <c r="H96" s="96">
        <f t="shared" si="75"/>
        <v>0.6348916298100743</v>
      </c>
      <c r="I96" s="96">
        <f t="shared" si="76"/>
        <v>76.885376369999989</v>
      </c>
      <c r="J96" s="96">
        <f t="shared" si="77"/>
        <v>0.6348916298100743</v>
      </c>
      <c r="K96" s="95">
        <f t="shared" si="78"/>
        <v>60.55</v>
      </c>
      <c r="L96" s="117">
        <f t="shared" si="79"/>
        <v>60.55</v>
      </c>
      <c r="M96" s="96">
        <f t="shared" si="80"/>
        <v>6.0549999999999997</v>
      </c>
      <c r="N96" s="96">
        <f t="shared" si="81"/>
        <v>42.384999999999998</v>
      </c>
      <c r="O96" s="96">
        <f t="shared" si="82"/>
        <v>12.11</v>
      </c>
      <c r="P96" s="116">
        <f t="shared" si="83"/>
        <v>186.36406575499998</v>
      </c>
      <c r="Q96" s="116">
        <f t="shared" si="84"/>
        <v>2411.4668552099997</v>
      </c>
      <c r="R96" s="116">
        <f t="shared" si="85"/>
        <v>1357.34935</v>
      </c>
      <c r="S96" s="116">
        <f t="shared" si="86"/>
        <v>3955.1802709649996</v>
      </c>
    </row>
    <row r="97" spans="1:19" x14ac:dyDescent="0.25">
      <c r="A97" s="96" t="s">
        <v>374</v>
      </c>
      <c r="B97" s="96"/>
      <c r="C97" s="12">
        <v>10.199999999999999</v>
      </c>
      <c r="D97" s="115">
        <f t="shared" si="71"/>
        <v>10.199999999999999</v>
      </c>
      <c r="E97" s="96">
        <f t="shared" si="72"/>
        <v>22.865341074671029</v>
      </c>
      <c r="F97" s="96">
        <f t="shared" si="73"/>
        <v>11.854864197807615</v>
      </c>
      <c r="G97" s="96">
        <f t="shared" si="74"/>
        <v>5.2883363699999988</v>
      </c>
      <c r="H97" s="96">
        <f t="shared" si="75"/>
        <v>0.51846434999999991</v>
      </c>
      <c r="I97" s="96">
        <f t="shared" si="76"/>
        <v>5.2883363699999988</v>
      </c>
      <c r="J97" s="96">
        <f t="shared" si="77"/>
        <v>0.51846434999999991</v>
      </c>
      <c r="K97" s="95">
        <f t="shared" si="78"/>
        <v>5.0999999999999996</v>
      </c>
      <c r="L97" s="117">
        <f t="shared" si="79"/>
        <v>5.0999999999999996</v>
      </c>
      <c r="M97" s="96">
        <f t="shared" si="80"/>
        <v>0.51</v>
      </c>
      <c r="N97" s="96">
        <f t="shared" si="81"/>
        <v>3.5699999999999994</v>
      </c>
      <c r="O97" s="96">
        <f t="shared" si="82"/>
        <v>1.02</v>
      </c>
      <c r="P97" s="116">
        <f t="shared" si="83"/>
        <v>15.697055909999998</v>
      </c>
      <c r="Q97" s="116">
        <f t="shared" si="84"/>
        <v>203.11281521999996</v>
      </c>
      <c r="R97" s="116">
        <f t="shared" si="85"/>
        <v>114.32669999999999</v>
      </c>
      <c r="S97" s="116">
        <f t="shared" si="86"/>
        <v>333.13657112999994</v>
      </c>
    </row>
    <row r="98" spans="1:19" x14ac:dyDescent="0.25">
      <c r="A98" s="96" t="s">
        <v>375</v>
      </c>
      <c r="B98" s="96"/>
      <c r="C98" s="12">
        <v>7.31</v>
      </c>
      <c r="D98" s="115">
        <f t="shared" si="71"/>
        <v>7.31</v>
      </c>
      <c r="E98" s="96">
        <f t="shared" si="72"/>
        <v>16.386827770180904</v>
      </c>
      <c r="F98" s="96">
        <f t="shared" si="73"/>
        <v>7.6723360084287915</v>
      </c>
      <c r="G98" s="96">
        <f t="shared" si="74"/>
        <v>3.4225523699999996</v>
      </c>
      <c r="H98" s="96">
        <f t="shared" si="75"/>
        <v>0.46820141860465114</v>
      </c>
      <c r="I98" s="96">
        <f t="shared" si="76"/>
        <v>3.4225523699999996</v>
      </c>
      <c r="J98" s="96">
        <f t="shared" si="77"/>
        <v>0.46820141860465114</v>
      </c>
      <c r="K98" s="95">
        <f t="shared" si="78"/>
        <v>3.6549999999999998</v>
      </c>
      <c r="L98" s="117">
        <f t="shared" si="79"/>
        <v>3.4225523699999996</v>
      </c>
      <c r="M98" s="96">
        <f t="shared" si="80"/>
        <v>0.34225523699999999</v>
      </c>
      <c r="N98" s="96">
        <f t="shared" si="81"/>
        <v>2.3957866589999997</v>
      </c>
      <c r="O98" s="96">
        <f t="shared" si="82"/>
        <v>0.68451047399999998</v>
      </c>
      <c r="P98" s="116">
        <f t="shared" si="83"/>
        <v>10.534116844469217</v>
      </c>
      <c r="Q98" s="116">
        <f t="shared" si="84"/>
        <v>136.30671511932997</v>
      </c>
      <c r="R98" s="116">
        <f t="shared" si="85"/>
        <v>76.723356478289986</v>
      </c>
      <c r="S98" s="116">
        <f t="shared" si="86"/>
        <v>223.56418844208918</v>
      </c>
    </row>
    <row r="99" spans="1:19" x14ac:dyDescent="0.25">
      <c r="A99" s="96" t="s">
        <v>376</v>
      </c>
      <c r="B99" s="96" t="s">
        <v>408</v>
      </c>
      <c r="C99">
        <v>6.56</v>
      </c>
      <c r="D99" s="115">
        <f t="shared" si="71"/>
        <v>6.56</v>
      </c>
      <c r="E99" s="96">
        <f t="shared" si="72"/>
        <v>14.705552691160976</v>
      </c>
      <c r="F99" s="96">
        <f t="shared" si="73"/>
        <v>6.5869048174135258</v>
      </c>
      <c r="G99" s="96">
        <f t="shared" si="74"/>
        <v>2.9383523699999996</v>
      </c>
      <c r="H99" s="96">
        <f t="shared" si="75"/>
        <v>0.44791956859756094</v>
      </c>
      <c r="I99" s="96">
        <f t="shared" si="76"/>
        <v>2.9383523699999996</v>
      </c>
      <c r="J99" s="96">
        <f t="shared" si="77"/>
        <v>0.44791956859756094</v>
      </c>
      <c r="K99" s="95">
        <f t="shared" si="78"/>
        <v>3.28</v>
      </c>
      <c r="L99" s="117">
        <f t="shared" si="79"/>
        <v>2.9383523699999996</v>
      </c>
      <c r="M99" s="96">
        <f t="shared" si="80"/>
        <v>0.29383523699999997</v>
      </c>
      <c r="N99" s="96">
        <f t="shared" si="81"/>
        <v>2.0568466589999996</v>
      </c>
      <c r="O99" s="96">
        <f t="shared" si="82"/>
        <v>0.58767047399999994</v>
      </c>
      <c r="P99" s="116">
        <f t="shared" si="83"/>
        <v>9.0438198892492156</v>
      </c>
      <c r="Q99" s="116">
        <f t="shared" si="84"/>
        <v>117.02294548608997</v>
      </c>
      <c r="R99" s="116">
        <f t="shared" si="85"/>
        <v>65.869045078289986</v>
      </c>
      <c r="S99" s="116">
        <f t="shared" si="86"/>
        <v>191.93581045362919</v>
      </c>
    </row>
    <row r="100" spans="1:19" x14ac:dyDescent="0.25">
      <c r="A100" s="96" t="s">
        <v>377</v>
      </c>
      <c r="B100" s="96"/>
      <c r="C100">
        <v>14.59</v>
      </c>
      <c r="D100" s="115">
        <f t="shared" si="71"/>
        <v>14.59</v>
      </c>
      <c r="E100" s="96">
        <f t="shared" si="72"/>
        <v>32.706404537201017</v>
      </c>
      <c r="F100" s="96">
        <f t="shared" si="73"/>
        <v>18.208254769216975</v>
      </c>
      <c r="G100" s="96">
        <f t="shared" si="74"/>
        <v>8.1225203700000002</v>
      </c>
      <c r="H100" s="96">
        <f t="shared" si="75"/>
        <v>0.55671832556545586</v>
      </c>
      <c r="I100" s="96">
        <f t="shared" si="76"/>
        <v>8.1225203700000002</v>
      </c>
      <c r="J100" s="96">
        <f t="shared" si="77"/>
        <v>0.55671832556545586</v>
      </c>
      <c r="K100" s="95">
        <f t="shared" si="78"/>
        <v>7.2949999999999999</v>
      </c>
      <c r="L100" s="117">
        <f t="shared" si="79"/>
        <v>7.2949999999999999</v>
      </c>
      <c r="M100" s="96">
        <f t="shared" si="80"/>
        <v>0.72950000000000004</v>
      </c>
      <c r="N100" s="96">
        <f t="shared" si="81"/>
        <v>5.1064999999999996</v>
      </c>
      <c r="O100" s="96">
        <f t="shared" si="82"/>
        <v>1.4590000000000001</v>
      </c>
      <c r="P100" s="116">
        <f t="shared" si="83"/>
        <v>22.452945659499999</v>
      </c>
      <c r="Q100" s="116">
        <f t="shared" si="84"/>
        <v>290.5309778489999</v>
      </c>
      <c r="R100" s="116">
        <f t="shared" si="85"/>
        <v>163.532015</v>
      </c>
      <c r="S100" s="116">
        <f t="shared" si="86"/>
        <v>476.51593850849991</v>
      </c>
    </row>
    <row r="101" spans="1:19" x14ac:dyDescent="0.25">
      <c r="A101" s="96" t="s">
        <v>378</v>
      </c>
      <c r="B101" s="96"/>
      <c r="C101">
        <v>30.05</v>
      </c>
      <c r="D101" s="115">
        <f t="shared" si="71"/>
        <v>30.05</v>
      </c>
      <c r="E101" s="96">
        <f t="shared" si="72"/>
        <v>67.363088166065154</v>
      </c>
      <c r="F101" s="96">
        <f t="shared" si="73"/>
        <v>40.582609720011661</v>
      </c>
      <c r="G101" s="96">
        <f t="shared" si="74"/>
        <v>18.103496370000002</v>
      </c>
      <c r="H101" s="96">
        <f t="shared" si="75"/>
        <v>0.60244580266222969</v>
      </c>
      <c r="I101" s="96">
        <f t="shared" si="76"/>
        <v>18.103496370000002</v>
      </c>
      <c r="J101" s="96">
        <f t="shared" si="77"/>
        <v>0.60244580266222969</v>
      </c>
      <c r="K101" s="95">
        <f t="shared" si="78"/>
        <v>15.025</v>
      </c>
      <c r="L101" s="117">
        <f t="shared" si="79"/>
        <v>15.025</v>
      </c>
      <c r="M101" s="96">
        <f t="shared" si="80"/>
        <v>1.5025000000000002</v>
      </c>
      <c r="N101" s="96">
        <f t="shared" si="81"/>
        <v>10.5175</v>
      </c>
      <c r="O101" s="96">
        <f t="shared" si="82"/>
        <v>3.0050000000000003</v>
      </c>
      <c r="P101" s="116">
        <f t="shared" si="83"/>
        <v>46.244757852500001</v>
      </c>
      <c r="Q101" s="116">
        <f t="shared" si="84"/>
        <v>598.38628405499992</v>
      </c>
      <c r="R101" s="116">
        <f t="shared" si="85"/>
        <v>336.81542500000006</v>
      </c>
      <c r="S101" s="116">
        <f t="shared" si="86"/>
        <v>981.44646690750005</v>
      </c>
    </row>
    <row r="102" spans="1:19" x14ac:dyDescent="0.25">
      <c r="A102" s="96" t="s">
        <v>463</v>
      </c>
      <c r="B102" s="96"/>
      <c r="C102">
        <v>0.26900000000000002</v>
      </c>
      <c r="D102" s="115">
        <f t="shared" si="71"/>
        <v>0.26900000000000002</v>
      </c>
      <c r="E102" s="96">
        <f t="shared" si="72"/>
        <v>0.60301732834181454</v>
      </c>
      <c r="F102" s="96">
        <f t="shared" si="73"/>
        <v>-2.5176920128225246</v>
      </c>
      <c r="G102" s="96">
        <f t="shared" si="74"/>
        <v>-1.1231172300000001</v>
      </c>
      <c r="H102" s="96">
        <f t="shared" si="75"/>
        <v>-4.1751569888475837</v>
      </c>
      <c r="I102" s="96">
        <f t="shared" si="76"/>
        <v>0</v>
      </c>
      <c r="J102" s="96">
        <f t="shared" si="77"/>
        <v>0</v>
      </c>
      <c r="K102" s="95">
        <f t="shared" si="78"/>
        <v>0.13450000000000001</v>
      </c>
      <c r="L102" s="117">
        <f t="shared" si="79"/>
        <v>0</v>
      </c>
      <c r="M102" s="96">
        <f t="shared" si="80"/>
        <v>0</v>
      </c>
      <c r="N102" s="96">
        <f t="shared" si="81"/>
        <v>0</v>
      </c>
      <c r="O102" s="96">
        <f t="shared" si="82"/>
        <v>0</v>
      </c>
      <c r="P102" s="116">
        <f t="shared" si="83"/>
        <v>0</v>
      </c>
      <c r="Q102" s="116">
        <f t="shared" si="84"/>
        <v>0</v>
      </c>
      <c r="R102" s="116">
        <f t="shared" si="85"/>
        <v>0</v>
      </c>
      <c r="S102" s="116">
        <f t="shared" si="86"/>
        <v>0</v>
      </c>
    </row>
    <row r="103" spans="1:19" x14ac:dyDescent="0.25">
      <c r="A103" s="96" t="s">
        <v>464</v>
      </c>
      <c r="B103" s="96"/>
      <c r="C103">
        <v>110.813</v>
      </c>
      <c r="D103" s="115">
        <f t="shared" si="71"/>
        <v>110.813</v>
      </c>
      <c r="E103" s="96">
        <f t="shared" si="72"/>
        <v>248.40951377524715</v>
      </c>
      <c r="F103" s="96">
        <f t="shared" si="73"/>
        <v>157.46618209329952</v>
      </c>
      <c r="G103" s="96">
        <f t="shared" si="74"/>
        <v>70.244089169999981</v>
      </c>
      <c r="H103" s="96">
        <f t="shared" si="75"/>
        <v>0.63389754965572609</v>
      </c>
      <c r="I103" s="96">
        <f t="shared" si="76"/>
        <v>70.244089169999981</v>
      </c>
      <c r="J103" s="96">
        <f t="shared" si="77"/>
        <v>0.63389754965572609</v>
      </c>
      <c r="K103" s="95">
        <f t="shared" si="78"/>
        <v>55.406500000000001</v>
      </c>
      <c r="L103" s="117">
        <f t="shared" si="79"/>
        <v>55.406500000000001</v>
      </c>
      <c r="M103" s="96">
        <f t="shared" si="80"/>
        <v>5.5406500000000003</v>
      </c>
      <c r="N103" s="96">
        <f t="shared" si="81"/>
        <v>38.784549999999996</v>
      </c>
      <c r="O103" s="96">
        <f t="shared" si="82"/>
        <v>11.081300000000001</v>
      </c>
      <c r="P103" s="116">
        <f t="shared" si="83"/>
        <v>170.53312319164999</v>
      </c>
      <c r="Q103" s="116">
        <f t="shared" si="84"/>
        <v>2206.6216071542995</v>
      </c>
      <c r="R103" s="116">
        <f t="shared" si="85"/>
        <v>1242.0475105</v>
      </c>
      <c r="S103" s="116">
        <f t="shared" si="86"/>
        <v>3619.2022408459493</v>
      </c>
    </row>
    <row r="104" spans="1:19" x14ac:dyDescent="0.25">
      <c r="A104" s="96" t="s">
        <v>379</v>
      </c>
      <c r="B104" s="96"/>
      <c r="C104" s="12">
        <v>7.5</v>
      </c>
      <c r="D104" s="115">
        <f t="shared" si="71"/>
        <v>7.5</v>
      </c>
      <c r="E104" s="96">
        <f t="shared" si="72"/>
        <v>16.812750790199289</v>
      </c>
      <c r="F104" s="96">
        <f t="shared" si="73"/>
        <v>7.9473119101526599</v>
      </c>
      <c r="G104" s="96">
        <f t="shared" si="74"/>
        <v>3.5452163699999999</v>
      </c>
      <c r="H104" s="96">
        <f t="shared" si="75"/>
        <v>0.47269551599999998</v>
      </c>
      <c r="I104" s="96">
        <f t="shared" si="76"/>
        <v>3.5452163699999999</v>
      </c>
      <c r="J104" s="96">
        <f t="shared" si="77"/>
        <v>0.47269551599999998</v>
      </c>
      <c r="K104" s="95">
        <f t="shared" si="78"/>
        <v>3.75</v>
      </c>
      <c r="L104" s="117">
        <f t="shared" si="79"/>
        <v>3.5452163699999999</v>
      </c>
      <c r="M104" s="96">
        <f t="shared" si="80"/>
        <v>0.354521637</v>
      </c>
      <c r="N104" s="96">
        <f t="shared" si="81"/>
        <v>2.4816514589999996</v>
      </c>
      <c r="O104" s="96">
        <f t="shared" si="82"/>
        <v>0.709043274</v>
      </c>
      <c r="P104" s="116">
        <f t="shared" si="83"/>
        <v>10.911658739791617</v>
      </c>
      <c r="Q104" s="116">
        <f t="shared" si="84"/>
        <v>141.19193675975077</v>
      </c>
      <c r="R104" s="116">
        <f t="shared" si="85"/>
        <v>79.473115366289989</v>
      </c>
      <c r="S104" s="116">
        <f t="shared" si="86"/>
        <v>231.57671086583238</v>
      </c>
    </row>
    <row r="105" spans="1:19" x14ac:dyDescent="0.25">
      <c r="A105" s="96" t="s">
        <v>380</v>
      </c>
      <c r="B105" s="96"/>
      <c r="C105" s="12">
        <v>3.3</v>
      </c>
      <c r="D105" s="115">
        <f t="shared" ref="D105" si="87">C105</f>
        <v>3.3</v>
      </c>
      <c r="E105" s="96">
        <f t="shared" ref="E105" si="88">D105/$J$2</f>
        <v>7.397610347687686</v>
      </c>
      <c r="F105" s="96">
        <f>($G$59*E105)+($H$59*$G$61)</f>
        <v>1.8688972404671693</v>
      </c>
      <c r="G105" s="96">
        <f t="shared" ref="G105" si="89">F105*$J$2</f>
        <v>0.83369636999999952</v>
      </c>
      <c r="H105" s="96">
        <f t="shared" ref="H105" si="90">IF(D105=0,0,G105/D105)</f>
        <v>0.25263526363636352</v>
      </c>
      <c r="I105" s="96">
        <f t="shared" ref="I105" si="91">IF(G105&lt;=0,0,IF(G105&gt;D105,D105,G105))</f>
        <v>0.83369636999999952</v>
      </c>
      <c r="J105" s="96">
        <f t="shared" ref="J105" si="92">IF(I105=0,0,I105/D105)</f>
        <v>0.25263526363636352</v>
      </c>
      <c r="K105" s="95">
        <f t="shared" ref="K105" si="93">D105*$G$4</f>
        <v>1.65</v>
      </c>
      <c r="L105" s="117">
        <f t="shared" ref="L105" si="94">IF(K105&gt;=I105,I105,IF(K105&lt;I105,K105))</f>
        <v>0.83369636999999952</v>
      </c>
      <c r="M105" s="96">
        <f t="shared" ref="M105" si="95">$Z$5*L105</f>
        <v>8.3369636999999955E-2</v>
      </c>
      <c r="N105" s="96">
        <f t="shared" ref="N105" si="96">$AA$5*L105</f>
        <v>0.58358745899999964</v>
      </c>
      <c r="O105" s="96">
        <f t="shared" ref="O105" si="97">$AB$5*L105</f>
        <v>0.16673927399999991</v>
      </c>
      <c r="P105" s="116">
        <f t="shared" ref="P105" si="98">$N$3*M105*$N$11</f>
        <v>2.5659957905596156</v>
      </c>
      <c r="Q105" s="116">
        <f t="shared" ref="Q105" si="99">$O$3*N105*$N$11</f>
        <v>33.202826813606791</v>
      </c>
      <c r="R105" s="116">
        <f t="shared" ref="R105" si="100">O105*$U$3*$N$11</f>
        <v>18.688971526289986</v>
      </c>
      <c r="S105" s="116">
        <f t="shared" ref="S105" si="101">SUM(P105:R105)</f>
        <v>54.457794130456392</v>
      </c>
    </row>
    <row r="106" spans="1:19" x14ac:dyDescent="0.25">
      <c r="E106" s="113"/>
    </row>
    <row r="107" spans="1:19" x14ac:dyDescent="0.25">
      <c r="E107" s="115"/>
      <c r="F107" s="115"/>
      <c r="G107" s="112"/>
    </row>
    <row r="110" spans="1:19" x14ac:dyDescent="0.25">
      <c r="D110" s="112"/>
    </row>
    <row r="112" spans="1:19" x14ac:dyDescent="0.25">
      <c r="E112" s="96"/>
      <c r="F112" s="96"/>
      <c r="G112" s="96"/>
      <c r="H112" s="96"/>
      <c r="I112" s="96"/>
      <c r="J112" s="96"/>
    </row>
    <row r="113" spans="5:10" x14ac:dyDescent="0.25">
      <c r="E113" s="96"/>
      <c r="F113" s="96"/>
      <c r="G113" s="96"/>
      <c r="H113" s="96"/>
      <c r="I113" s="96"/>
      <c r="J113" s="96"/>
    </row>
    <row r="114" spans="5:10" x14ac:dyDescent="0.25">
      <c r="E114" s="96"/>
      <c r="F114" s="96"/>
      <c r="G114" s="96"/>
      <c r="H114" s="96"/>
      <c r="I114" s="96"/>
      <c r="J114" s="96"/>
    </row>
    <row r="115" spans="5:10" x14ac:dyDescent="0.25">
      <c r="E115" s="96"/>
      <c r="F115" s="96"/>
      <c r="G115" s="96"/>
      <c r="H115" s="96"/>
      <c r="I115" s="96"/>
      <c r="J115" s="96"/>
    </row>
    <row r="116" spans="5:10" x14ac:dyDescent="0.25">
      <c r="E116" s="96"/>
      <c r="F116" s="96"/>
      <c r="G116" s="96"/>
      <c r="H116" s="96"/>
      <c r="I116" s="96"/>
      <c r="J116" s="96"/>
    </row>
    <row r="117" spans="5:10" x14ac:dyDescent="0.25">
      <c r="E117" s="96"/>
      <c r="F117" s="96"/>
      <c r="G117" s="96"/>
      <c r="H117" s="96"/>
      <c r="I117" s="96"/>
      <c r="J117" s="96"/>
    </row>
    <row r="118" spans="5:10" x14ac:dyDescent="0.25">
      <c r="E118" s="96"/>
      <c r="F118" s="96"/>
      <c r="G118" s="96"/>
      <c r="H118" s="96"/>
      <c r="I118" s="96"/>
      <c r="J118" s="96"/>
    </row>
    <row r="119" spans="5:10" x14ac:dyDescent="0.25">
      <c r="E119" s="96"/>
      <c r="F119" s="96"/>
      <c r="G119" s="96"/>
      <c r="H119" s="96"/>
      <c r="I119" s="96"/>
      <c r="J119" s="96"/>
    </row>
    <row r="120" spans="5:10" x14ac:dyDescent="0.25">
      <c r="E120" s="96"/>
      <c r="F120" s="96"/>
      <c r="G120" s="96"/>
      <c r="H120" s="96"/>
      <c r="I120" s="96"/>
      <c r="J120" s="96"/>
    </row>
    <row r="121" spans="5:10" x14ac:dyDescent="0.25">
      <c r="E121" s="96"/>
      <c r="F121" s="96"/>
      <c r="G121" s="96"/>
      <c r="H121" s="96"/>
      <c r="I121" s="96"/>
      <c r="J121" s="96"/>
    </row>
    <row r="122" spans="5:10" x14ac:dyDescent="0.25">
      <c r="E122" s="96"/>
      <c r="F122" s="96"/>
      <c r="G122" s="96"/>
      <c r="H122" s="96"/>
      <c r="I122" s="96"/>
      <c r="J122" s="96"/>
    </row>
    <row r="123" spans="5:10" x14ac:dyDescent="0.25">
      <c r="E123" s="96"/>
      <c r="F123" s="96"/>
      <c r="G123" s="96"/>
      <c r="H123" s="96"/>
      <c r="I123" s="96"/>
      <c r="J123" s="96"/>
    </row>
    <row r="124" spans="5:10" x14ac:dyDescent="0.25">
      <c r="E124" s="96"/>
      <c r="F124" s="96"/>
      <c r="G124" s="96"/>
      <c r="H124" s="96"/>
      <c r="I124" s="96"/>
      <c r="J124" s="96"/>
    </row>
    <row r="125" spans="5:10" x14ac:dyDescent="0.25">
      <c r="E125" s="96"/>
      <c r="F125" s="96"/>
      <c r="G125" s="96"/>
      <c r="H125" s="96"/>
      <c r="I125" s="96"/>
      <c r="J125" s="96"/>
    </row>
    <row r="126" spans="5:10" x14ac:dyDescent="0.25">
      <c r="E126" s="96"/>
      <c r="F126" s="96"/>
      <c r="G126" s="96"/>
      <c r="H126" s="96"/>
      <c r="I126" s="96"/>
      <c r="J126" s="96"/>
    </row>
    <row r="127" spans="5:10" x14ac:dyDescent="0.25">
      <c r="E127" s="96"/>
      <c r="F127" s="96"/>
      <c r="G127" s="96"/>
      <c r="H127" s="96"/>
      <c r="I127" s="96"/>
      <c r="J127" s="96"/>
    </row>
    <row r="128" spans="5:10" x14ac:dyDescent="0.25">
      <c r="E128" s="96"/>
      <c r="F128" s="96"/>
      <c r="G128" s="96"/>
      <c r="H128" s="96"/>
      <c r="I128" s="96"/>
      <c r="J128" s="96"/>
    </row>
    <row r="129" spans="5:10" x14ac:dyDescent="0.25">
      <c r="E129" s="96"/>
      <c r="F129" s="96"/>
      <c r="G129" s="96"/>
      <c r="H129" s="96"/>
      <c r="I129" s="96"/>
      <c r="J129" s="96"/>
    </row>
    <row r="130" spans="5:10" x14ac:dyDescent="0.25">
      <c r="E130" s="96"/>
      <c r="F130" s="96"/>
      <c r="G130" s="96"/>
      <c r="H130" s="96"/>
      <c r="I130" s="96"/>
      <c r="J130" s="96"/>
    </row>
    <row r="131" spans="5:10" x14ac:dyDescent="0.25">
      <c r="E131" s="96"/>
      <c r="F131" s="96"/>
      <c r="G131" s="96"/>
      <c r="H131" s="96"/>
      <c r="I131" s="96"/>
      <c r="J131" s="96"/>
    </row>
    <row r="132" spans="5:10" x14ac:dyDescent="0.25">
      <c r="E132" s="96"/>
      <c r="F132" s="96"/>
      <c r="G132" s="96"/>
      <c r="H132" s="96"/>
      <c r="I132" s="96"/>
      <c r="J132" s="96"/>
    </row>
  </sheetData>
  <pageMargins left="0.7" right="0.7" top="0.75" bottom="0.75" header="0.51180555555555496" footer="0.51180555555555496"/>
  <pageSetup firstPageNumber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46</vt:i4>
      </vt:variant>
    </vt:vector>
  </HeadingPairs>
  <TitlesOfParts>
    <vt:vector size="60" baseType="lpstr">
      <vt:lpstr>EVInputs</vt:lpstr>
      <vt:lpstr>Canopy</vt:lpstr>
      <vt:lpstr>Shrub</vt:lpstr>
      <vt:lpstr>Herb</vt:lpstr>
      <vt:lpstr>FineWood</vt:lpstr>
      <vt:lpstr>WesternLargeWood</vt:lpstr>
      <vt:lpstr>CorrectedPM2.5</vt:lpstr>
      <vt:lpstr>LLM</vt:lpstr>
      <vt:lpstr>GroundFuels</vt:lpstr>
      <vt:lpstr>EFs</vt:lpstr>
      <vt:lpstr>Loading_Charts</vt:lpstr>
      <vt:lpstr>SouthernLargeWood</vt:lpstr>
      <vt:lpstr>Stumps</vt:lpstr>
      <vt:lpstr>Piles</vt:lpstr>
      <vt:lpstr>FineWood!_Toc125797529</vt:lpstr>
      <vt:lpstr>FineWood!_Toc125797530</vt:lpstr>
      <vt:lpstr>FineWood!_Toc125797531</vt:lpstr>
      <vt:lpstr>FineWood!_Toc125797532</vt:lpstr>
      <vt:lpstr>FineWood!_Toc125797533</vt:lpstr>
      <vt:lpstr>FineWood!_Toc125797534</vt:lpstr>
      <vt:lpstr>FineWood!_Toc125797535</vt:lpstr>
      <vt:lpstr>FineWood!_Toc125797536</vt:lpstr>
      <vt:lpstr>FineWood!_Toc125797537</vt:lpstr>
      <vt:lpstr>FineWood!_Toc125797538</vt:lpstr>
      <vt:lpstr>FineWood!_Toc125797539</vt:lpstr>
      <vt:lpstr>FineWood!_Toc125797540</vt:lpstr>
      <vt:lpstr>FineWood!_Toc125797541</vt:lpstr>
      <vt:lpstr>FineWood!_Toc125797542</vt:lpstr>
      <vt:lpstr>FineWood!_Toc125797543</vt:lpstr>
      <vt:lpstr>FineWood!_Toc125797544</vt:lpstr>
      <vt:lpstr>FineWood!_Toc125797545</vt:lpstr>
      <vt:lpstr>FineWood!_Toc125797546</vt:lpstr>
      <vt:lpstr>FineWood!_Toc125797547</vt:lpstr>
      <vt:lpstr>FineWood!_Toc125797548</vt:lpstr>
      <vt:lpstr>FineWood!_Toc125797549</vt:lpstr>
      <vt:lpstr>FineWood!_Toc125797550</vt:lpstr>
      <vt:lpstr>FineWood!_Toc125797551</vt:lpstr>
      <vt:lpstr>FineWood!_Toc125797552</vt:lpstr>
      <vt:lpstr>FineWood!_Toc125797553</vt:lpstr>
      <vt:lpstr>FineWood!_Toc125797554</vt:lpstr>
      <vt:lpstr>FineWood!_Toc125797555</vt:lpstr>
      <vt:lpstr>FineWood!_Toc125797556</vt:lpstr>
      <vt:lpstr>FineWood!_Toc125797557</vt:lpstr>
      <vt:lpstr>FineWood!_Toc125797558</vt:lpstr>
      <vt:lpstr>FineWood!_Toc125797559</vt:lpstr>
      <vt:lpstr>FineWood!_Toc125797560</vt:lpstr>
      <vt:lpstr>FineWood!_Toc125797561</vt:lpstr>
      <vt:lpstr>FineWood!_Toc125797562</vt:lpstr>
      <vt:lpstr>FineWood!_Toc125797563</vt:lpstr>
      <vt:lpstr>FineWood!_Toc125797564</vt:lpstr>
      <vt:lpstr>FineWood!_Toc125797565</vt:lpstr>
      <vt:lpstr>FineWood!_Toc125797566</vt:lpstr>
      <vt:lpstr>FineWood!_Toc125797567</vt:lpstr>
      <vt:lpstr>FineWood!_Toc125797568</vt:lpstr>
      <vt:lpstr>Stumps!_Toc125797574</vt:lpstr>
      <vt:lpstr>Stumps!_Toc125797575</vt:lpstr>
      <vt:lpstr>Stumps!_Toc125797578</vt:lpstr>
      <vt:lpstr>Stumps!_Toc125797579</vt:lpstr>
      <vt:lpstr>Stumps!_Toc125797582</vt:lpstr>
      <vt:lpstr>Stumps!_Toc125797583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 J. Prichard</dc:creator>
  <dc:description/>
  <cp:lastModifiedBy>uwtlocaladmin</cp:lastModifiedBy>
  <cp:revision>1</cp:revision>
  <dcterms:created xsi:type="dcterms:W3CDTF">2016-03-15T18:54:18Z</dcterms:created>
  <dcterms:modified xsi:type="dcterms:W3CDTF">2018-12-04T20:18:47Z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