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gRepos\DOC_Consume42\documentation-consume\Consumption\"/>
    </mc:Choice>
  </mc:AlternateContent>
  <bookViews>
    <workbookView xWindow="0" yWindow="0" windowWidth="23025" windowHeight="10320" firstSheet="1" activeTab="5"/>
  </bookViews>
  <sheets>
    <sheet name="Shrub" sheetId="1" r:id="rId1"/>
    <sheet name="Herb" sheetId="5" r:id="rId2"/>
    <sheet name="FineWood" sheetId="4" r:id="rId3"/>
    <sheet name="LargeWood" sheetId="2" r:id="rId4"/>
    <sheet name="LLM" sheetId="3" r:id="rId5"/>
    <sheet name="GroundFuel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6" l="1"/>
  <c r="H5" i="6"/>
  <c r="G5" i="3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5" i="2"/>
  <c r="I5" i="2"/>
  <c r="N5" i="6" l="1"/>
  <c r="N47" i="6"/>
  <c r="G31" i="3" l="1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30" i="3"/>
  <c r="Q50" i="6" l="1"/>
  <c r="N50" i="6"/>
  <c r="Q49" i="6"/>
  <c r="N49" i="6"/>
  <c r="Q48" i="6"/>
  <c r="N48" i="6"/>
  <c r="Q47" i="6"/>
  <c r="Q46" i="6"/>
  <c r="N46" i="6"/>
  <c r="Q45" i="6"/>
  <c r="N45" i="6"/>
  <c r="Q44" i="6"/>
  <c r="N44" i="6"/>
  <c r="Q43" i="6"/>
  <c r="N43" i="6"/>
  <c r="Q42" i="6"/>
  <c r="N42" i="6"/>
  <c r="Q41" i="6"/>
  <c r="N41" i="6"/>
  <c r="Q40" i="6"/>
  <c r="N40" i="6"/>
  <c r="Q39" i="6"/>
  <c r="N39" i="6"/>
  <c r="Q38" i="6"/>
  <c r="N38" i="6"/>
  <c r="Q37" i="6"/>
  <c r="N37" i="6"/>
  <c r="Q36" i="6"/>
  <c r="N36" i="6"/>
  <c r="Q35" i="6"/>
  <c r="N35" i="6"/>
  <c r="Q34" i="6"/>
  <c r="N34" i="6"/>
  <c r="Q33" i="6"/>
  <c r="N33" i="6"/>
  <c r="Q32" i="6"/>
  <c r="N32" i="6"/>
  <c r="Q31" i="6"/>
  <c r="N31" i="6"/>
  <c r="Q30" i="6"/>
  <c r="N30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Q6" i="6" l="1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5" i="6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55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30" i="3"/>
  <c r="F6" i="3"/>
  <c r="G6" i="3" s="1"/>
  <c r="F7" i="3"/>
  <c r="F8" i="3"/>
  <c r="F9" i="3"/>
  <c r="F10" i="3"/>
  <c r="G10" i="3" s="1"/>
  <c r="F11" i="3"/>
  <c r="F12" i="3"/>
  <c r="F13" i="3"/>
  <c r="F14" i="3"/>
  <c r="G14" i="3" s="1"/>
  <c r="F15" i="3"/>
  <c r="F16" i="3"/>
  <c r="F17" i="3"/>
  <c r="F18" i="3"/>
  <c r="G18" i="3" s="1"/>
  <c r="F19" i="3"/>
  <c r="F20" i="3"/>
  <c r="F21" i="3"/>
  <c r="F22" i="3"/>
  <c r="G22" i="3" s="1"/>
  <c r="F23" i="3"/>
  <c r="F24" i="3"/>
  <c r="F25" i="3"/>
  <c r="F5" i="3"/>
  <c r="G5" i="6"/>
  <c r="G7" i="3"/>
  <c r="G8" i="3"/>
  <c r="G9" i="3"/>
  <c r="G11" i="3"/>
  <c r="G12" i="3"/>
  <c r="G13" i="3"/>
  <c r="G15" i="3"/>
  <c r="G16" i="3"/>
  <c r="G17" i="3"/>
  <c r="G19" i="3"/>
  <c r="G20" i="3"/>
  <c r="G21" i="3"/>
  <c r="G23" i="3"/>
  <c r="G24" i="3"/>
  <c r="G25" i="3"/>
  <c r="G75" i="6"/>
  <c r="H75" i="6" s="1"/>
  <c r="I75" i="6" s="1"/>
  <c r="K75" i="6" s="1"/>
  <c r="G74" i="6"/>
  <c r="H74" i="6" s="1"/>
  <c r="I74" i="6" s="1"/>
  <c r="K74" i="6" s="1"/>
  <c r="G73" i="6"/>
  <c r="H73" i="6" s="1"/>
  <c r="I73" i="6" s="1"/>
  <c r="K73" i="6" s="1"/>
  <c r="G72" i="6"/>
  <c r="H72" i="6" s="1"/>
  <c r="I72" i="6" s="1"/>
  <c r="K72" i="6" s="1"/>
  <c r="G71" i="6"/>
  <c r="H71" i="6" s="1"/>
  <c r="I71" i="6" s="1"/>
  <c r="K71" i="6" s="1"/>
  <c r="G70" i="6"/>
  <c r="H70" i="6" s="1"/>
  <c r="I70" i="6" s="1"/>
  <c r="K70" i="6" s="1"/>
  <c r="G69" i="6"/>
  <c r="H69" i="6" s="1"/>
  <c r="I69" i="6" s="1"/>
  <c r="K69" i="6" s="1"/>
  <c r="G68" i="6"/>
  <c r="H68" i="6" s="1"/>
  <c r="I68" i="6" s="1"/>
  <c r="K68" i="6" s="1"/>
  <c r="G67" i="6"/>
  <c r="H67" i="6" s="1"/>
  <c r="I67" i="6" s="1"/>
  <c r="K67" i="6" s="1"/>
  <c r="G66" i="6"/>
  <c r="H66" i="6" s="1"/>
  <c r="I66" i="6" s="1"/>
  <c r="K66" i="6" s="1"/>
  <c r="G65" i="6"/>
  <c r="H65" i="6" s="1"/>
  <c r="I65" i="6" s="1"/>
  <c r="K65" i="6" s="1"/>
  <c r="G64" i="6"/>
  <c r="H64" i="6" s="1"/>
  <c r="I64" i="6" s="1"/>
  <c r="K64" i="6" s="1"/>
  <c r="G63" i="6"/>
  <c r="H63" i="6" s="1"/>
  <c r="I63" i="6" s="1"/>
  <c r="K63" i="6" s="1"/>
  <c r="G62" i="6"/>
  <c r="H62" i="6" s="1"/>
  <c r="I62" i="6" s="1"/>
  <c r="K62" i="6" s="1"/>
  <c r="G61" i="6"/>
  <c r="H61" i="6" s="1"/>
  <c r="I61" i="6" s="1"/>
  <c r="K61" i="6" s="1"/>
  <c r="G60" i="6"/>
  <c r="G59" i="6"/>
  <c r="H59" i="6" s="1"/>
  <c r="I59" i="6" s="1"/>
  <c r="K59" i="6" s="1"/>
  <c r="G58" i="6"/>
  <c r="H58" i="6" s="1"/>
  <c r="I58" i="6" s="1"/>
  <c r="K58" i="6" s="1"/>
  <c r="G57" i="6"/>
  <c r="H57" i="6" s="1"/>
  <c r="I57" i="6" s="1"/>
  <c r="K57" i="6" s="1"/>
  <c r="G56" i="6"/>
  <c r="H56" i="6" s="1"/>
  <c r="I56" i="6" s="1"/>
  <c r="K56" i="6" s="1"/>
  <c r="J55" i="6"/>
  <c r="G55" i="6"/>
  <c r="H55" i="6" s="1"/>
  <c r="I55" i="6" s="1"/>
  <c r="G50" i="6"/>
  <c r="G49" i="6"/>
  <c r="G48" i="6"/>
  <c r="G47" i="6"/>
  <c r="G46" i="6"/>
  <c r="G45" i="6"/>
  <c r="G44" i="6"/>
  <c r="G43" i="6"/>
  <c r="G42" i="6"/>
  <c r="H42" i="6" s="1"/>
  <c r="G41" i="6"/>
  <c r="G40" i="6"/>
  <c r="H40" i="6" s="1"/>
  <c r="G39" i="6"/>
  <c r="G38" i="6"/>
  <c r="G37" i="6"/>
  <c r="G36" i="6"/>
  <c r="G35" i="6"/>
  <c r="G34" i="6"/>
  <c r="G33" i="6"/>
  <c r="G32" i="6"/>
  <c r="G31" i="6"/>
  <c r="G30" i="6"/>
  <c r="G25" i="6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G6" i="6"/>
  <c r="I5" i="6"/>
  <c r="H6" i="6" l="1"/>
  <c r="I6" i="6" s="1"/>
  <c r="I30" i="6"/>
  <c r="K30" i="6" s="1"/>
  <c r="H34" i="6"/>
  <c r="I34" i="6" s="1"/>
  <c r="H38" i="6"/>
  <c r="I38" i="6" s="1"/>
  <c r="H46" i="6"/>
  <c r="I46" i="6" s="1"/>
  <c r="H50" i="6"/>
  <c r="I50" i="6" s="1"/>
  <c r="H33" i="6"/>
  <c r="I33" i="6" s="1"/>
  <c r="H45" i="6"/>
  <c r="I45" i="6" s="1"/>
  <c r="H7" i="6"/>
  <c r="I7" i="6" s="1"/>
  <c r="H31" i="6"/>
  <c r="I31" i="6" s="1"/>
  <c r="H35" i="6"/>
  <c r="I35" i="6" s="1"/>
  <c r="H39" i="6"/>
  <c r="I39" i="6" s="1"/>
  <c r="H43" i="6"/>
  <c r="I43" i="6" s="1"/>
  <c r="H47" i="6"/>
  <c r="I47" i="6" s="1"/>
  <c r="H25" i="6"/>
  <c r="I25" i="6" s="1"/>
  <c r="H37" i="6"/>
  <c r="I37" i="6" s="1"/>
  <c r="H41" i="6"/>
  <c r="I41" i="6" s="1"/>
  <c r="H49" i="6"/>
  <c r="I49" i="6" s="1"/>
  <c r="H60" i="6"/>
  <c r="I60" i="6" s="1"/>
  <c r="H32" i="6"/>
  <c r="I32" i="6" s="1"/>
  <c r="H36" i="6"/>
  <c r="I36" i="6" s="1"/>
  <c r="H44" i="6"/>
  <c r="I44" i="6" s="1"/>
  <c r="H48" i="6"/>
  <c r="I48" i="6" s="1"/>
  <c r="I40" i="6"/>
  <c r="K55" i="6"/>
  <c r="L55" i="6" s="1"/>
  <c r="K5" i="6"/>
  <c r="O5" i="6" s="1"/>
  <c r="J30" i="6"/>
  <c r="I42" i="6"/>
  <c r="L56" i="6"/>
  <c r="J56" i="6"/>
  <c r="L64" i="6"/>
  <c r="J64" i="6"/>
  <c r="L68" i="6"/>
  <c r="J68" i="6"/>
  <c r="L72" i="6"/>
  <c r="J72" i="6"/>
  <c r="I9" i="6"/>
  <c r="K9" i="6" s="1"/>
  <c r="I11" i="6"/>
  <c r="K11" i="6" s="1"/>
  <c r="I13" i="6"/>
  <c r="K13" i="6" s="1"/>
  <c r="I15" i="6"/>
  <c r="K15" i="6" s="1"/>
  <c r="I17" i="6"/>
  <c r="K17" i="6" s="1"/>
  <c r="I19" i="6"/>
  <c r="K19" i="6" s="1"/>
  <c r="I21" i="6"/>
  <c r="K21" i="6" s="1"/>
  <c r="I23" i="6"/>
  <c r="K23" i="6" s="1"/>
  <c r="L58" i="6"/>
  <c r="J58" i="6"/>
  <c r="J5" i="6"/>
  <c r="L66" i="6"/>
  <c r="J66" i="6"/>
  <c r="L70" i="6"/>
  <c r="J70" i="6"/>
  <c r="I8" i="6"/>
  <c r="K8" i="6" s="1"/>
  <c r="I10" i="6"/>
  <c r="K10" i="6" s="1"/>
  <c r="I12" i="6"/>
  <c r="K12" i="6" s="1"/>
  <c r="I14" i="6"/>
  <c r="K14" i="6" s="1"/>
  <c r="I16" i="6"/>
  <c r="K16" i="6" s="1"/>
  <c r="I18" i="6"/>
  <c r="K18" i="6" s="1"/>
  <c r="I20" i="6"/>
  <c r="K20" i="6" s="1"/>
  <c r="I22" i="6"/>
  <c r="K22" i="6" s="1"/>
  <c r="I24" i="6"/>
  <c r="K24" i="6" s="1"/>
  <c r="L62" i="6"/>
  <c r="J62" i="6"/>
  <c r="L74" i="6"/>
  <c r="J74" i="6"/>
  <c r="L57" i="6"/>
  <c r="J57" i="6"/>
  <c r="L59" i="6"/>
  <c r="J59" i="6"/>
  <c r="L61" i="6"/>
  <c r="J61" i="6"/>
  <c r="L63" i="6"/>
  <c r="J63" i="6"/>
  <c r="L65" i="6"/>
  <c r="J65" i="6"/>
  <c r="L67" i="6"/>
  <c r="J67" i="6"/>
  <c r="L69" i="6"/>
  <c r="J69" i="6"/>
  <c r="L71" i="6"/>
  <c r="J71" i="6"/>
  <c r="L73" i="6"/>
  <c r="J73" i="6"/>
  <c r="L75" i="6"/>
  <c r="J75" i="6"/>
  <c r="K32" i="6" l="1"/>
  <c r="J32" i="6"/>
  <c r="J37" i="6"/>
  <c r="K37" i="6"/>
  <c r="L37" i="6" s="1"/>
  <c r="V37" i="6" s="1"/>
  <c r="K39" i="6"/>
  <c r="J39" i="6"/>
  <c r="K45" i="6"/>
  <c r="J45" i="6"/>
  <c r="K38" i="6"/>
  <c r="J38" i="6"/>
  <c r="K48" i="6"/>
  <c r="J48" i="6"/>
  <c r="K60" i="6"/>
  <c r="L60" i="6" s="1"/>
  <c r="J60" i="6"/>
  <c r="K25" i="6"/>
  <c r="J25" i="6"/>
  <c r="J35" i="6"/>
  <c r="K35" i="6"/>
  <c r="K33" i="6"/>
  <c r="J33" i="6"/>
  <c r="K34" i="6"/>
  <c r="J34" i="6"/>
  <c r="K44" i="6"/>
  <c r="J44" i="6"/>
  <c r="K47" i="6"/>
  <c r="J47" i="6"/>
  <c r="K31" i="6"/>
  <c r="J31" i="6"/>
  <c r="K50" i="6"/>
  <c r="J50" i="6"/>
  <c r="O30" i="6"/>
  <c r="R30" i="6"/>
  <c r="S30" i="6" s="1"/>
  <c r="L30" i="6"/>
  <c r="V30" i="6" s="1"/>
  <c r="K49" i="6"/>
  <c r="J49" i="6"/>
  <c r="J36" i="6"/>
  <c r="K36" i="6"/>
  <c r="K41" i="6"/>
  <c r="J41" i="6"/>
  <c r="K43" i="6"/>
  <c r="J43" i="6"/>
  <c r="J7" i="6"/>
  <c r="K7" i="6"/>
  <c r="K46" i="6"/>
  <c r="J46" i="6"/>
  <c r="K6" i="6"/>
  <c r="J6" i="6"/>
  <c r="J22" i="6"/>
  <c r="J40" i="6"/>
  <c r="K40" i="6"/>
  <c r="L40" i="6" s="1"/>
  <c r="V40" i="6" s="1"/>
  <c r="R39" i="6"/>
  <c r="O39" i="6"/>
  <c r="R38" i="6"/>
  <c r="O38" i="6"/>
  <c r="O41" i="6"/>
  <c r="R41" i="6"/>
  <c r="O36" i="6"/>
  <c r="R36" i="6"/>
  <c r="L39" i="6"/>
  <c r="V39" i="6" s="1"/>
  <c r="L38" i="6"/>
  <c r="V38" i="6" s="1"/>
  <c r="L41" i="6"/>
  <c r="V41" i="6" s="1"/>
  <c r="L36" i="6"/>
  <c r="V36" i="6" s="1"/>
  <c r="O35" i="6"/>
  <c r="R35" i="6"/>
  <c r="O34" i="6"/>
  <c r="R34" i="6" s="1"/>
  <c r="R37" i="6"/>
  <c r="Y30" i="6"/>
  <c r="K42" i="6"/>
  <c r="L35" i="6"/>
  <c r="V35" i="6" s="1"/>
  <c r="L34" i="6"/>
  <c r="V34" i="6" s="1"/>
  <c r="L21" i="6"/>
  <c r="V21" i="6" s="1"/>
  <c r="O21" i="6"/>
  <c r="L6" i="6"/>
  <c r="V6" i="6" s="1"/>
  <c r="O6" i="6"/>
  <c r="R6" i="6"/>
  <c r="L20" i="6"/>
  <c r="V20" i="6" s="1"/>
  <c r="O20" i="6"/>
  <c r="L12" i="6"/>
  <c r="V12" i="6" s="1"/>
  <c r="O12" i="6"/>
  <c r="R12" i="6" s="1"/>
  <c r="L19" i="6"/>
  <c r="V19" i="6" s="1"/>
  <c r="O19" i="6"/>
  <c r="R19" i="6" s="1"/>
  <c r="L11" i="6"/>
  <c r="V11" i="6" s="1"/>
  <c r="O11" i="6"/>
  <c r="R11" i="6" s="1"/>
  <c r="L14" i="6"/>
  <c r="V14" i="6" s="1"/>
  <c r="O14" i="6"/>
  <c r="L13" i="6"/>
  <c r="V13" i="6" s="1"/>
  <c r="O13" i="6"/>
  <c r="R13" i="6"/>
  <c r="L24" i="6"/>
  <c r="V24" i="6" s="1"/>
  <c r="O24" i="6"/>
  <c r="R24" i="6"/>
  <c r="L18" i="6"/>
  <c r="V18" i="6" s="1"/>
  <c r="O18" i="6"/>
  <c r="R18" i="6" s="1"/>
  <c r="L10" i="6"/>
  <c r="V10" i="6" s="1"/>
  <c r="O10" i="6"/>
  <c r="L17" i="6"/>
  <c r="V17" i="6" s="1"/>
  <c r="O17" i="6"/>
  <c r="R17" i="6" s="1"/>
  <c r="L9" i="6"/>
  <c r="V9" i="6" s="1"/>
  <c r="O9" i="6"/>
  <c r="R9" i="6" s="1"/>
  <c r="L7" i="6"/>
  <c r="V7" i="6" s="1"/>
  <c r="O7" i="6"/>
  <c r="Y7" i="6" s="1"/>
  <c r="L22" i="6"/>
  <c r="V22" i="6" s="1"/>
  <c r="O22" i="6"/>
  <c r="L16" i="6"/>
  <c r="V16" i="6" s="1"/>
  <c r="O16" i="6"/>
  <c r="R16" i="6"/>
  <c r="L8" i="6"/>
  <c r="V8" i="6" s="1"/>
  <c r="O8" i="6"/>
  <c r="L25" i="6"/>
  <c r="V25" i="6" s="1"/>
  <c r="O25" i="6"/>
  <c r="R25" i="6" s="1"/>
  <c r="L23" i="6"/>
  <c r="V23" i="6" s="1"/>
  <c r="O23" i="6"/>
  <c r="L15" i="6"/>
  <c r="V15" i="6" s="1"/>
  <c r="O15" i="6"/>
  <c r="R15" i="6" s="1"/>
  <c r="R5" i="6"/>
  <c r="L5" i="6"/>
  <c r="V5" i="6" s="1"/>
  <c r="J21" i="6"/>
  <c r="J14" i="6"/>
  <c r="J17" i="6"/>
  <c r="J10" i="6"/>
  <c r="J18" i="6"/>
  <c r="J42" i="6"/>
  <c r="J24" i="6"/>
  <c r="J20" i="6"/>
  <c r="J16" i="6"/>
  <c r="J12" i="6"/>
  <c r="J8" i="6"/>
  <c r="J13" i="6"/>
  <c r="J9" i="6"/>
  <c r="J23" i="6"/>
  <c r="J19" i="6"/>
  <c r="J15" i="6"/>
  <c r="J11" i="6"/>
  <c r="O43" i="6" l="1"/>
  <c r="R43" i="6"/>
  <c r="L43" i="6"/>
  <c r="V43" i="6" s="1"/>
  <c r="O31" i="6"/>
  <c r="L31" i="6"/>
  <c r="V31" i="6" s="1"/>
  <c r="O44" i="6"/>
  <c r="R44" i="6"/>
  <c r="L44" i="6"/>
  <c r="V44" i="6" s="1"/>
  <c r="L33" i="6"/>
  <c r="V33" i="6" s="1"/>
  <c r="O33" i="6"/>
  <c r="O48" i="6"/>
  <c r="L48" i="6"/>
  <c r="V48" i="6" s="1"/>
  <c r="R48" i="6"/>
  <c r="O45" i="6"/>
  <c r="L45" i="6"/>
  <c r="V45" i="6" s="1"/>
  <c r="R45" i="6"/>
  <c r="O46" i="6"/>
  <c r="L46" i="6"/>
  <c r="V46" i="6" s="1"/>
  <c r="R46" i="6"/>
  <c r="O49" i="6"/>
  <c r="L49" i="6"/>
  <c r="V49" i="6" s="1"/>
  <c r="R49" i="6"/>
  <c r="O37" i="6"/>
  <c r="L50" i="6"/>
  <c r="V50" i="6" s="1"/>
  <c r="R50" i="6"/>
  <c r="O50" i="6"/>
  <c r="R47" i="6"/>
  <c r="O47" i="6"/>
  <c r="L47" i="6"/>
  <c r="V47" i="6" s="1"/>
  <c r="L32" i="6"/>
  <c r="V32" i="6" s="1"/>
  <c r="O32" i="6"/>
  <c r="O40" i="6"/>
  <c r="Y40" i="6" s="1"/>
  <c r="R40" i="6"/>
  <c r="S37" i="6"/>
  <c r="Y37" i="6"/>
  <c r="R42" i="6"/>
  <c r="O42" i="6"/>
  <c r="Y34" i="6"/>
  <c r="S34" i="6"/>
  <c r="Y38" i="6"/>
  <c r="S38" i="6"/>
  <c r="Y39" i="6"/>
  <c r="S39" i="6"/>
  <c r="L42" i="6"/>
  <c r="V42" i="6" s="1"/>
  <c r="S35" i="6"/>
  <c r="Y35" i="6"/>
  <c r="S36" i="6"/>
  <c r="Y36" i="6"/>
  <c r="Y41" i="6"/>
  <c r="S41" i="6"/>
  <c r="Y22" i="6"/>
  <c r="Y10" i="6"/>
  <c r="Y15" i="6"/>
  <c r="S15" i="6"/>
  <c r="Y8" i="6"/>
  <c r="S16" i="6"/>
  <c r="Y16" i="6"/>
  <c r="Y17" i="6"/>
  <c r="S17" i="6"/>
  <c r="Y13" i="6"/>
  <c r="S13" i="6"/>
  <c r="S12" i="6"/>
  <c r="Y12" i="6"/>
  <c r="Y21" i="6"/>
  <c r="S23" i="6"/>
  <c r="Y23" i="6"/>
  <c r="R8" i="6"/>
  <c r="S8" i="6" s="1"/>
  <c r="R7" i="6"/>
  <c r="S7" i="6" s="1"/>
  <c r="Y9" i="6"/>
  <c r="S9" i="6"/>
  <c r="Y24" i="6"/>
  <c r="S24" i="6"/>
  <c r="Y19" i="6"/>
  <c r="S19" i="6"/>
  <c r="R21" i="6"/>
  <c r="S21" i="6" s="1"/>
  <c r="Y14" i="6"/>
  <c r="Y20" i="6"/>
  <c r="R23" i="6"/>
  <c r="Y25" i="6"/>
  <c r="S25" i="6"/>
  <c r="R22" i="6"/>
  <c r="S22" i="6" s="1"/>
  <c r="R10" i="6"/>
  <c r="S10" i="6" s="1"/>
  <c r="Y18" i="6"/>
  <c r="S18" i="6"/>
  <c r="R14" i="6"/>
  <c r="S14" i="6" s="1"/>
  <c r="Y11" i="6"/>
  <c r="S11" i="6"/>
  <c r="R20" i="6"/>
  <c r="S20" i="6" s="1"/>
  <c r="S6" i="6"/>
  <c r="Y6" i="6"/>
  <c r="S5" i="6"/>
  <c r="Y5" i="6"/>
  <c r="R31" i="6" l="1"/>
  <c r="S31" i="6"/>
  <c r="Y31" i="6"/>
  <c r="R32" i="6"/>
  <c r="S32" i="6" s="1"/>
  <c r="Y32" i="6"/>
  <c r="Y48" i="6"/>
  <c r="S48" i="6"/>
  <c r="S49" i="6"/>
  <c r="Y49" i="6"/>
  <c r="Y50" i="6"/>
  <c r="S50" i="6"/>
  <c r="S45" i="6"/>
  <c r="Y45" i="6"/>
  <c r="R33" i="6"/>
  <c r="S33" i="6"/>
  <c r="Y33" i="6"/>
  <c r="Y44" i="6"/>
  <c r="S44" i="6"/>
  <c r="Y47" i="6"/>
  <c r="S47" i="6"/>
  <c r="Y46" i="6"/>
  <c r="S46" i="6"/>
  <c r="Y43" i="6"/>
  <c r="S43" i="6"/>
  <c r="S40" i="6"/>
  <c r="Y42" i="6"/>
  <c r="S42" i="6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4" i="5"/>
  <c r="R5" i="1" l="1"/>
  <c r="Q5" i="1"/>
  <c r="M31" i="1" l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0" i="1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3" i="4"/>
  <c r="Q30" i="1" l="1"/>
  <c r="K30" i="1" l="1"/>
  <c r="M5" i="1" l="1"/>
  <c r="J30" i="3" l="1"/>
  <c r="H50" i="3"/>
  <c r="J50" i="3" s="1"/>
  <c r="K50" i="3" s="1"/>
  <c r="H49" i="3"/>
  <c r="J49" i="3" s="1"/>
  <c r="K49" i="3" s="1"/>
  <c r="H48" i="3"/>
  <c r="J48" i="3" s="1"/>
  <c r="K48" i="3" s="1"/>
  <c r="H47" i="3"/>
  <c r="J47" i="3" s="1"/>
  <c r="K47" i="3" s="1"/>
  <c r="H46" i="3"/>
  <c r="J46" i="3" s="1"/>
  <c r="K46" i="3" s="1"/>
  <c r="H45" i="3"/>
  <c r="J45" i="3" s="1"/>
  <c r="K45" i="3" s="1"/>
  <c r="H44" i="3"/>
  <c r="J44" i="3" s="1"/>
  <c r="K44" i="3" s="1"/>
  <c r="H43" i="3"/>
  <c r="J43" i="3" s="1"/>
  <c r="K43" i="3" s="1"/>
  <c r="H42" i="3"/>
  <c r="J42" i="3" s="1"/>
  <c r="K42" i="3" s="1"/>
  <c r="H41" i="3"/>
  <c r="J41" i="3" s="1"/>
  <c r="K41" i="3" s="1"/>
  <c r="H40" i="3"/>
  <c r="J40" i="3" s="1"/>
  <c r="K40" i="3" s="1"/>
  <c r="H39" i="3"/>
  <c r="J39" i="3" s="1"/>
  <c r="K39" i="3" s="1"/>
  <c r="H38" i="3"/>
  <c r="J38" i="3" s="1"/>
  <c r="K38" i="3" s="1"/>
  <c r="H37" i="3"/>
  <c r="J37" i="3" s="1"/>
  <c r="K37" i="3" s="1"/>
  <c r="H36" i="3"/>
  <c r="J36" i="3" s="1"/>
  <c r="K36" i="3" s="1"/>
  <c r="H35" i="3"/>
  <c r="J35" i="3" s="1"/>
  <c r="K35" i="3" s="1"/>
  <c r="H34" i="3"/>
  <c r="J34" i="3" s="1"/>
  <c r="K34" i="3" s="1"/>
  <c r="H33" i="3"/>
  <c r="J33" i="3" s="1"/>
  <c r="K33" i="3" s="1"/>
  <c r="H32" i="3"/>
  <c r="J32" i="3" s="1"/>
  <c r="K32" i="3" s="1"/>
  <c r="H31" i="3"/>
  <c r="J31" i="3" s="1"/>
  <c r="K31" i="3" s="1"/>
  <c r="K30" i="3"/>
  <c r="G75" i="3"/>
  <c r="G74" i="3"/>
  <c r="G73" i="3"/>
  <c r="G72" i="3"/>
  <c r="G71" i="3"/>
  <c r="G70" i="3"/>
  <c r="G69" i="3"/>
  <c r="G68" i="3"/>
  <c r="G67" i="3"/>
  <c r="H67" i="3" s="1"/>
  <c r="J67" i="3" s="1"/>
  <c r="K67" i="3" s="1"/>
  <c r="G66" i="3"/>
  <c r="G65" i="3"/>
  <c r="G64" i="3"/>
  <c r="G63" i="3"/>
  <c r="G62" i="3"/>
  <c r="G61" i="3"/>
  <c r="G60" i="3"/>
  <c r="G59" i="3"/>
  <c r="G58" i="3"/>
  <c r="G57" i="3"/>
  <c r="G56" i="3"/>
  <c r="Q67" i="3" l="1"/>
  <c r="N67" i="3"/>
  <c r="N32" i="3"/>
  <c r="Q32" i="3"/>
  <c r="Q44" i="3"/>
  <c r="N44" i="3"/>
  <c r="Q48" i="3"/>
  <c r="N48" i="3"/>
  <c r="Q33" i="3"/>
  <c r="N33" i="3"/>
  <c r="Q37" i="3"/>
  <c r="N37" i="3"/>
  <c r="Q41" i="3"/>
  <c r="N41" i="3"/>
  <c r="Q45" i="3"/>
  <c r="N45" i="3"/>
  <c r="Q49" i="3"/>
  <c r="N49" i="3"/>
  <c r="Q36" i="3"/>
  <c r="N36" i="3"/>
  <c r="N38" i="3"/>
  <c r="Q38" i="3"/>
  <c r="N42" i="3"/>
  <c r="Q42" i="3"/>
  <c r="N46" i="3"/>
  <c r="Q46" i="3"/>
  <c r="N50" i="3"/>
  <c r="Q50" i="3"/>
  <c r="Q40" i="3"/>
  <c r="N40" i="3"/>
  <c r="N34" i="3"/>
  <c r="Q34" i="3"/>
  <c r="Q31" i="3"/>
  <c r="N31" i="3"/>
  <c r="Q35" i="3"/>
  <c r="N35" i="3"/>
  <c r="Q39" i="3"/>
  <c r="N39" i="3"/>
  <c r="Q43" i="3"/>
  <c r="N43" i="3"/>
  <c r="Q47" i="3"/>
  <c r="N47" i="3"/>
  <c r="Q30" i="3"/>
  <c r="N30" i="3"/>
  <c r="H24" i="3"/>
  <c r="H16" i="3"/>
  <c r="H8" i="3"/>
  <c r="I55" i="3"/>
  <c r="G55" i="3"/>
  <c r="H19" i="3"/>
  <c r="H15" i="3"/>
  <c r="H7" i="3"/>
  <c r="H56" i="3"/>
  <c r="J56" i="3" s="1"/>
  <c r="K56" i="3" s="1"/>
  <c r="H64" i="3"/>
  <c r="J64" i="3" s="1"/>
  <c r="K64" i="3" s="1"/>
  <c r="H72" i="3"/>
  <c r="J72" i="3" s="1"/>
  <c r="K72" i="3" s="1"/>
  <c r="H5" i="3"/>
  <c r="J5" i="3" s="1"/>
  <c r="K5" i="3" s="1"/>
  <c r="H22" i="3"/>
  <c r="H18" i="3"/>
  <c r="H14" i="3"/>
  <c r="H10" i="3"/>
  <c r="H6" i="3"/>
  <c r="H20" i="3"/>
  <c r="H12" i="3"/>
  <c r="H60" i="3"/>
  <c r="J60" i="3" s="1"/>
  <c r="K60" i="3" s="1"/>
  <c r="H68" i="3"/>
  <c r="J68" i="3" s="1"/>
  <c r="K68" i="3" s="1"/>
  <c r="H57" i="3"/>
  <c r="J57" i="3" s="1"/>
  <c r="K57" i="3" s="1"/>
  <c r="H61" i="3"/>
  <c r="J61" i="3" s="1"/>
  <c r="K61" i="3" s="1"/>
  <c r="H65" i="3"/>
  <c r="J65" i="3" s="1"/>
  <c r="K65" i="3" s="1"/>
  <c r="H69" i="3"/>
  <c r="J69" i="3" s="1"/>
  <c r="K69" i="3" s="1"/>
  <c r="H73" i="3"/>
  <c r="J73" i="3" s="1"/>
  <c r="K73" i="3" s="1"/>
  <c r="H17" i="3"/>
  <c r="J17" i="3" s="1"/>
  <c r="K17" i="3" s="1"/>
  <c r="I30" i="3"/>
  <c r="H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H58" i="3"/>
  <c r="H62" i="3"/>
  <c r="H66" i="3"/>
  <c r="H70" i="3"/>
  <c r="H74" i="3"/>
  <c r="H59" i="3"/>
  <c r="H63" i="3"/>
  <c r="J63" i="3" s="1"/>
  <c r="K63" i="3" s="1"/>
  <c r="H71" i="3"/>
  <c r="H75" i="3"/>
  <c r="J75" i="3" s="1"/>
  <c r="K75" i="3" s="1"/>
  <c r="H21" i="3"/>
  <c r="H25" i="3"/>
  <c r="H9" i="3"/>
  <c r="H55" i="3"/>
  <c r="J55" i="3" s="1"/>
  <c r="K55" i="3" s="1"/>
  <c r="H13" i="3"/>
  <c r="H23" i="3"/>
  <c r="H11" i="3"/>
  <c r="I5" i="3"/>
  <c r="I68" i="3"/>
  <c r="I64" i="3"/>
  <c r="I72" i="3"/>
  <c r="I67" i="3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V5" i="2"/>
  <c r="Q5" i="2"/>
  <c r="Q63" i="3" l="1"/>
  <c r="N63" i="3"/>
  <c r="Q65" i="3"/>
  <c r="N65" i="3"/>
  <c r="N60" i="3"/>
  <c r="Q60" i="3"/>
  <c r="I73" i="3"/>
  <c r="Q61" i="3"/>
  <c r="N61" i="3"/>
  <c r="N72" i="3"/>
  <c r="Q72" i="3"/>
  <c r="Q75" i="3"/>
  <c r="N75" i="3"/>
  <c r="Q57" i="3"/>
  <c r="N57" i="3"/>
  <c r="N64" i="3"/>
  <c r="Q64" i="3"/>
  <c r="Q73" i="3"/>
  <c r="N73" i="3"/>
  <c r="Q69" i="3"/>
  <c r="N69" i="3"/>
  <c r="N68" i="3"/>
  <c r="Q68" i="3"/>
  <c r="N56" i="3"/>
  <c r="Q56" i="3"/>
  <c r="Q55" i="3"/>
  <c r="N55" i="3"/>
  <c r="Q17" i="3"/>
  <c r="N17" i="3"/>
  <c r="N5" i="3"/>
  <c r="Q5" i="3"/>
  <c r="I65" i="3"/>
  <c r="I60" i="3"/>
  <c r="I57" i="3"/>
  <c r="J15" i="3"/>
  <c r="K15" i="3" s="1"/>
  <c r="I15" i="3"/>
  <c r="J8" i="3"/>
  <c r="K8" i="3" s="1"/>
  <c r="I8" i="3"/>
  <c r="J12" i="3"/>
  <c r="K12" i="3" s="1"/>
  <c r="I12" i="3"/>
  <c r="J14" i="3"/>
  <c r="K14" i="3" s="1"/>
  <c r="I14" i="3"/>
  <c r="J19" i="3"/>
  <c r="K19" i="3" s="1"/>
  <c r="I19" i="3"/>
  <c r="J16" i="3"/>
  <c r="K16" i="3" s="1"/>
  <c r="I16" i="3"/>
  <c r="J18" i="3"/>
  <c r="K18" i="3" s="1"/>
  <c r="I18" i="3"/>
  <c r="J24" i="3"/>
  <c r="K24" i="3" s="1"/>
  <c r="I24" i="3"/>
  <c r="J10" i="3"/>
  <c r="K10" i="3" s="1"/>
  <c r="I10" i="3"/>
  <c r="J20" i="3"/>
  <c r="K20" i="3" s="1"/>
  <c r="I20" i="3"/>
  <c r="J6" i="3"/>
  <c r="K6" i="3" s="1"/>
  <c r="I6" i="3"/>
  <c r="J22" i="3"/>
  <c r="K22" i="3" s="1"/>
  <c r="I22" i="3"/>
  <c r="J7" i="3"/>
  <c r="K7" i="3" s="1"/>
  <c r="I7" i="3"/>
  <c r="I69" i="3"/>
  <c r="I61" i="3"/>
  <c r="I11" i="3"/>
  <c r="J11" i="3"/>
  <c r="K11" i="3" s="1"/>
  <c r="I13" i="3"/>
  <c r="J13" i="3"/>
  <c r="K13" i="3" s="1"/>
  <c r="I17" i="3"/>
  <c r="I25" i="3"/>
  <c r="J25" i="3"/>
  <c r="K25" i="3" s="1"/>
  <c r="I56" i="3"/>
  <c r="I23" i="3"/>
  <c r="J23" i="3"/>
  <c r="K23" i="3" s="1"/>
  <c r="I21" i="3"/>
  <c r="J21" i="3"/>
  <c r="K21" i="3" s="1"/>
  <c r="I75" i="3"/>
  <c r="I9" i="3"/>
  <c r="J9" i="3"/>
  <c r="K9" i="3" s="1"/>
  <c r="S9" i="2"/>
  <c r="T9" i="2" s="1"/>
  <c r="U9" i="2" s="1"/>
  <c r="V9" i="2" s="1"/>
  <c r="S13" i="2"/>
  <c r="T13" i="2" s="1"/>
  <c r="U13" i="2" s="1"/>
  <c r="V13" i="2" s="1"/>
  <c r="S17" i="2"/>
  <c r="T17" i="2" s="1"/>
  <c r="U17" i="2" s="1"/>
  <c r="V17" i="2" s="1"/>
  <c r="S5" i="2"/>
  <c r="S7" i="2"/>
  <c r="T7" i="2" s="1"/>
  <c r="U7" i="2" s="1"/>
  <c r="V7" i="2" s="1"/>
  <c r="S11" i="2"/>
  <c r="T11" i="2" s="1"/>
  <c r="U11" i="2" s="1"/>
  <c r="V11" i="2" s="1"/>
  <c r="S15" i="2"/>
  <c r="T15" i="2" s="1"/>
  <c r="U15" i="2" s="1"/>
  <c r="V15" i="2" s="1"/>
  <c r="I66" i="3"/>
  <c r="J66" i="3"/>
  <c r="K66" i="3" s="1"/>
  <c r="I63" i="3"/>
  <c r="I59" i="3"/>
  <c r="J59" i="3"/>
  <c r="K59" i="3" s="1"/>
  <c r="I62" i="3"/>
  <c r="J62" i="3"/>
  <c r="K62" i="3" s="1"/>
  <c r="I71" i="3"/>
  <c r="J71" i="3"/>
  <c r="K71" i="3" s="1"/>
  <c r="I70" i="3"/>
  <c r="J70" i="3"/>
  <c r="K70" i="3" s="1"/>
  <c r="I74" i="3"/>
  <c r="J74" i="3"/>
  <c r="K74" i="3" s="1"/>
  <c r="I58" i="3"/>
  <c r="J58" i="3"/>
  <c r="K58" i="3" s="1"/>
  <c r="T5" i="2"/>
  <c r="U5" i="2" s="1"/>
  <c r="S19" i="2"/>
  <c r="S23" i="2"/>
  <c r="S21" i="2"/>
  <c r="S25" i="2"/>
  <c r="S8" i="2"/>
  <c r="S14" i="2"/>
  <c r="S18" i="2"/>
  <c r="S20" i="2"/>
  <c r="S22" i="2"/>
  <c r="S24" i="2"/>
  <c r="S6" i="2"/>
  <c r="S10" i="2"/>
  <c r="S12" i="2"/>
  <c r="S16" i="2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I19" i="2"/>
  <c r="K19" i="2" s="1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I12" i="2"/>
  <c r="K12" i="2" s="1"/>
  <c r="I11" i="2"/>
  <c r="K11" i="2" s="1"/>
  <c r="I10" i="2"/>
  <c r="K10" i="2" s="1"/>
  <c r="I9" i="2"/>
  <c r="K9" i="2" s="1"/>
  <c r="I8" i="2"/>
  <c r="K8" i="2" s="1"/>
  <c r="I7" i="2"/>
  <c r="K7" i="2" s="1"/>
  <c r="I6" i="2"/>
  <c r="K6" i="2" s="1"/>
  <c r="N5" i="2"/>
  <c r="P5" i="1"/>
  <c r="P30" i="1"/>
  <c r="O30" i="1"/>
  <c r="R30" i="1"/>
  <c r="K25" i="1"/>
  <c r="L25" i="1" s="1"/>
  <c r="K24" i="1"/>
  <c r="L24" i="1" s="1"/>
  <c r="K23" i="1"/>
  <c r="L23" i="1" s="1"/>
  <c r="M23" i="1" s="1"/>
  <c r="N23" i="1" s="1"/>
  <c r="O23" i="1" s="1"/>
  <c r="K22" i="1"/>
  <c r="L22" i="1" s="1"/>
  <c r="K21" i="1"/>
  <c r="L21" i="1" s="1"/>
  <c r="K20" i="1"/>
  <c r="L20" i="1" s="1"/>
  <c r="M20" i="1" s="1"/>
  <c r="N20" i="1" s="1"/>
  <c r="O20" i="1" s="1"/>
  <c r="K19" i="1"/>
  <c r="L19" i="1" s="1"/>
  <c r="K18" i="1"/>
  <c r="L18" i="1" s="1"/>
  <c r="K17" i="1"/>
  <c r="L17" i="1" s="1"/>
  <c r="K16" i="1"/>
  <c r="L16" i="1" s="1"/>
  <c r="K15" i="1"/>
  <c r="L15" i="1" s="1"/>
  <c r="M15" i="1" s="1"/>
  <c r="N15" i="1" s="1"/>
  <c r="O15" i="1" s="1"/>
  <c r="K14" i="1"/>
  <c r="L14" i="1" s="1"/>
  <c r="K13" i="1"/>
  <c r="L13" i="1" s="1"/>
  <c r="K12" i="1"/>
  <c r="L12" i="1" s="1"/>
  <c r="M12" i="1" s="1"/>
  <c r="N12" i="1" s="1"/>
  <c r="O12" i="1" s="1"/>
  <c r="K11" i="1"/>
  <c r="L11" i="1" s="1"/>
  <c r="K10" i="1"/>
  <c r="L10" i="1" s="1"/>
  <c r="K9" i="1"/>
  <c r="L9" i="1" s="1"/>
  <c r="K8" i="1"/>
  <c r="L8" i="1" s="1"/>
  <c r="K7" i="1"/>
  <c r="L7" i="1" s="1"/>
  <c r="M7" i="1" s="1"/>
  <c r="N7" i="1" s="1"/>
  <c r="O7" i="1" s="1"/>
  <c r="K6" i="1"/>
  <c r="L6" i="1" s="1"/>
  <c r="N5" i="1"/>
  <c r="O5" i="1" s="1"/>
  <c r="K5" i="1"/>
  <c r="N50" i="1"/>
  <c r="O50" i="1" s="1"/>
  <c r="K50" i="1"/>
  <c r="N49" i="1"/>
  <c r="O49" i="1" s="1"/>
  <c r="K49" i="1"/>
  <c r="N48" i="1"/>
  <c r="O48" i="1" s="1"/>
  <c r="K48" i="1"/>
  <c r="N47" i="1"/>
  <c r="O47" i="1" s="1"/>
  <c r="K47" i="1"/>
  <c r="N46" i="1"/>
  <c r="O46" i="1" s="1"/>
  <c r="P46" i="1" s="1"/>
  <c r="Q46" i="1" s="1"/>
  <c r="K46" i="1"/>
  <c r="N45" i="1"/>
  <c r="O45" i="1" s="1"/>
  <c r="K45" i="1"/>
  <c r="N44" i="1"/>
  <c r="O44" i="1" s="1"/>
  <c r="K44" i="1"/>
  <c r="N43" i="1"/>
  <c r="O43" i="1" s="1"/>
  <c r="K43" i="1"/>
  <c r="N42" i="1"/>
  <c r="O42" i="1" s="1"/>
  <c r="P42" i="1" s="1"/>
  <c r="Q42" i="1" s="1"/>
  <c r="K42" i="1"/>
  <c r="N41" i="1"/>
  <c r="O41" i="1" s="1"/>
  <c r="K41" i="1"/>
  <c r="N40" i="1"/>
  <c r="O40" i="1" s="1"/>
  <c r="P40" i="1" s="1"/>
  <c r="Q40" i="1" s="1"/>
  <c r="K40" i="1"/>
  <c r="N39" i="1"/>
  <c r="O39" i="1" s="1"/>
  <c r="K39" i="1"/>
  <c r="N38" i="1"/>
  <c r="O38" i="1" s="1"/>
  <c r="P38" i="1" s="1"/>
  <c r="Q38" i="1" s="1"/>
  <c r="K38" i="1"/>
  <c r="N37" i="1"/>
  <c r="O37" i="1" s="1"/>
  <c r="K37" i="1"/>
  <c r="N36" i="1"/>
  <c r="O36" i="1" s="1"/>
  <c r="K36" i="1"/>
  <c r="N35" i="1"/>
  <c r="O35" i="1" s="1"/>
  <c r="K35" i="1"/>
  <c r="N34" i="1"/>
  <c r="O34" i="1" s="1"/>
  <c r="P34" i="1" s="1"/>
  <c r="Q34" i="1" s="1"/>
  <c r="K34" i="1"/>
  <c r="N33" i="1"/>
  <c r="O33" i="1" s="1"/>
  <c r="K33" i="1"/>
  <c r="N32" i="1"/>
  <c r="O32" i="1" s="1"/>
  <c r="K32" i="1"/>
  <c r="N31" i="1"/>
  <c r="O31" i="1" s="1"/>
  <c r="K31" i="1"/>
  <c r="N58" i="3" l="1"/>
  <c r="Q58" i="3"/>
  <c r="N70" i="3"/>
  <c r="Q70" i="3"/>
  <c r="N62" i="3"/>
  <c r="Q62" i="3"/>
  <c r="N66" i="3"/>
  <c r="Q66" i="3"/>
  <c r="N74" i="3"/>
  <c r="Q74" i="3"/>
  <c r="Q71" i="3"/>
  <c r="N71" i="3"/>
  <c r="Q59" i="3"/>
  <c r="N59" i="3"/>
  <c r="Q7" i="3"/>
  <c r="N7" i="3"/>
  <c r="Q6" i="3"/>
  <c r="N6" i="3"/>
  <c r="Q10" i="3"/>
  <c r="N10" i="3"/>
  <c r="Q18" i="3"/>
  <c r="N18" i="3"/>
  <c r="Q19" i="3"/>
  <c r="N19" i="3"/>
  <c r="Q12" i="3"/>
  <c r="N12" i="3"/>
  <c r="Q15" i="3"/>
  <c r="N15" i="3"/>
  <c r="Q21" i="3"/>
  <c r="N21" i="3"/>
  <c r="Q13" i="3"/>
  <c r="N13" i="3"/>
  <c r="Q9" i="3"/>
  <c r="N9" i="3"/>
  <c r="Q22" i="3"/>
  <c r="N22" i="3"/>
  <c r="Q20" i="3"/>
  <c r="N20" i="3"/>
  <c r="Q24" i="3"/>
  <c r="N24" i="3"/>
  <c r="Q16" i="3"/>
  <c r="N16" i="3"/>
  <c r="Q14" i="3"/>
  <c r="N14" i="3"/>
  <c r="Q8" i="3"/>
  <c r="N8" i="3"/>
  <c r="Q25" i="3"/>
  <c r="N25" i="3"/>
  <c r="Q23" i="3"/>
  <c r="N23" i="3"/>
  <c r="Q11" i="3"/>
  <c r="N11" i="3"/>
  <c r="P35" i="1"/>
  <c r="Q35" i="1" s="1"/>
  <c r="P39" i="1"/>
  <c r="Q39" i="1" s="1"/>
  <c r="P45" i="1"/>
  <c r="Q45" i="1" s="1"/>
  <c r="P49" i="1"/>
  <c r="Q49" i="1" s="1"/>
  <c r="P33" i="1"/>
  <c r="Q33" i="1" s="1"/>
  <c r="P50" i="1"/>
  <c r="Q50" i="1" s="1"/>
  <c r="L5" i="2"/>
  <c r="M5" i="2" s="1"/>
  <c r="X5" i="2" s="1"/>
  <c r="M10" i="1"/>
  <c r="N10" i="1" s="1"/>
  <c r="O10" i="1" s="1"/>
  <c r="M13" i="1"/>
  <c r="N13" i="1" s="1"/>
  <c r="O13" i="1" s="1"/>
  <c r="M17" i="1"/>
  <c r="N17" i="1" s="1"/>
  <c r="O17" i="1" s="1"/>
  <c r="M8" i="1"/>
  <c r="N8" i="1" s="1"/>
  <c r="O8" i="1" s="1"/>
  <c r="M11" i="1"/>
  <c r="N11" i="1" s="1"/>
  <c r="O11" i="1" s="1"/>
  <c r="M14" i="1"/>
  <c r="N14" i="1" s="1"/>
  <c r="O14" i="1" s="1"/>
  <c r="M24" i="1"/>
  <c r="N24" i="1" s="1"/>
  <c r="O24" i="1" s="1"/>
  <c r="M9" i="1"/>
  <c r="N9" i="1" s="1"/>
  <c r="O9" i="1" s="1"/>
  <c r="M18" i="1"/>
  <c r="N18" i="1" s="1"/>
  <c r="O18" i="1" s="1"/>
  <c r="M21" i="1"/>
  <c r="N21" i="1" s="1"/>
  <c r="O21" i="1" s="1"/>
  <c r="M25" i="1"/>
  <c r="N25" i="1" s="1"/>
  <c r="O25" i="1" s="1"/>
  <c r="P32" i="1"/>
  <c r="Q32" i="1" s="1"/>
  <c r="N6" i="1"/>
  <c r="O6" i="1" s="1"/>
  <c r="P6" i="1" s="1"/>
  <c r="M6" i="1"/>
  <c r="M16" i="1"/>
  <c r="N16" i="1" s="1"/>
  <c r="O16" i="1" s="1"/>
  <c r="M19" i="1"/>
  <c r="N19" i="1" s="1"/>
  <c r="O19" i="1" s="1"/>
  <c r="P19" i="1" s="1"/>
  <c r="M22" i="1"/>
  <c r="N22" i="1" s="1"/>
  <c r="O22" i="1" s="1"/>
  <c r="P23" i="1"/>
  <c r="Q23" i="1"/>
  <c r="R23" i="1" s="1"/>
  <c r="P7" i="1"/>
  <c r="Q7" i="1"/>
  <c r="R7" i="1" s="1"/>
  <c r="P12" i="1"/>
  <c r="Q12" i="1"/>
  <c r="R12" i="1" s="1"/>
  <c r="P20" i="1"/>
  <c r="Q20" i="1"/>
  <c r="R20" i="1" s="1"/>
  <c r="P15" i="1"/>
  <c r="Q15" i="1"/>
  <c r="R15" i="1" s="1"/>
  <c r="P36" i="1"/>
  <c r="Q36" i="1" s="1"/>
  <c r="P44" i="1"/>
  <c r="Q44" i="1" s="1"/>
  <c r="P48" i="1"/>
  <c r="Q48" i="1" s="1"/>
  <c r="T24" i="2"/>
  <c r="U24" i="2" s="1"/>
  <c r="T19" i="2"/>
  <c r="U19" i="2" s="1"/>
  <c r="V19" i="2" s="1"/>
  <c r="T12" i="2"/>
  <c r="U12" i="2" s="1"/>
  <c r="V12" i="2" s="1"/>
  <c r="T22" i="2"/>
  <c r="U22" i="2" s="1"/>
  <c r="V22" i="2"/>
  <c r="T8" i="2"/>
  <c r="U8" i="2" s="1"/>
  <c r="T10" i="2"/>
  <c r="U10" i="2" s="1"/>
  <c r="V10" i="2" s="1"/>
  <c r="T20" i="2"/>
  <c r="U20" i="2" s="1"/>
  <c r="V20" i="2" s="1"/>
  <c r="T25" i="2"/>
  <c r="U25" i="2" s="1"/>
  <c r="V25" i="2" s="1"/>
  <c r="T16" i="2"/>
  <c r="U16" i="2" s="1"/>
  <c r="V16" i="2" s="1"/>
  <c r="T14" i="2"/>
  <c r="U14" i="2" s="1"/>
  <c r="V14" i="2" s="1"/>
  <c r="T6" i="2"/>
  <c r="U6" i="2" s="1"/>
  <c r="V6" i="2" s="1"/>
  <c r="T18" i="2"/>
  <c r="U18" i="2" s="1"/>
  <c r="V18" i="2" s="1"/>
  <c r="T21" i="2"/>
  <c r="U21" i="2" s="1"/>
  <c r="V21" i="2" s="1"/>
  <c r="T23" i="2"/>
  <c r="U23" i="2" s="1"/>
  <c r="V23" i="2" s="1"/>
  <c r="V8" i="2"/>
  <c r="V24" i="2"/>
  <c r="K5" i="2"/>
  <c r="L20" i="2"/>
  <c r="M20" i="2" s="1"/>
  <c r="X20" i="2" s="1"/>
  <c r="Y20" i="2" s="1"/>
  <c r="L6" i="2"/>
  <c r="M6" i="2" s="1"/>
  <c r="L9" i="2"/>
  <c r="M9" i="2" s="1"/>
  <c r="X9" i="2" s="1"/>
  <c r="Y9" i="2" s="1"/>
  <c r="L14" i="2"/>
  <c r="M14" i="2" s="1"/>
  <c r="L17" i="2"/>
  <c r="M17" i="2" s="1"/>
  <c r="X17" i="2" s="1"/>
  <c r="Y17" i="2" s="1"/>
  <c r="L22" i="2"/>
  <c r="M22" i="2" s="1"/>
  <c r="X22" i="2" s="1"/>
  <c r="Y22" i="2" s="1"/>
  <c r="L25" i="2"/>
  <c r="M25" i="2" s="1"/>
  <c r="X25" i="2" s="1"/>
  <c r="Y25" i="2" s="1"/>
  <c r="L12" i="2"/>
  <c r="M12" i="2" s="1"/>
  <c r="L11" i="2"/>
  <c r="M11" i="2" s="1"/>
  <c r="X11" i="2" s="1"/>
  <c r="Y11" i="2" s="1"/>
  <c r="L19" i="2"/>
  <c r="M19" i="2" s="1"/>
  <c r="X19" i="2" s="1"/>
  <c r="Y19" i="2" s="1"/>
  <c r="L8" i="2"/>
  <c r="M8" i="2" s="1"/>
  <c r="X8" i="2" s="1"/>
  <c r="Y8" i="2" s="1"/>
  <c r="L16" i="2"/>
  <c r="M16" i="2" s="1"/>
  <c r="X16" i="2" s="1"/>
  <c r="Y16" i="2" s="1"/>
  <c r="L24" i="2"/>
  <c r="M24" i="2" s="1"/>
  <c r="X24" i="2" s="1"/>
  <c r="Y24" i="2" s="1"/>
  <c r="L10" i="2"/>
  <c r="M10" i="2" s="1"/>
  <c r="L13" i="2"/>
  <c r="M13" i="2" s="1"/>
  <c r="X13" i="2" s="1"/>
  <c r="Y13" i="2" s="1"/>
  <c r="L18" i="2"/>
  <c r="M18" i="2" s="1"/>
  <c r="L21" i="2"/>
  <c r="M21" i="2" s="1"/>
  <c r="X21" i="2" s="1"/>
  <c r="Y21" i="2" s="1"/>
  <c r="L7" i="2"/>
  <c r="M7" i="2" s="1"/>
  <c r="X7" i="2" s="1"/>
  <c r="Y7" i="2" s="1"/>
  <c r="L15" i="2"/>
  <c r="M15" i="2" s="1"/>
  <c r="X15" i="2" s="1"/>
  <c r="Y15" i="2" s="1"/>
  <c r="L23" i="2"/>
  <c r="M23" i="2" s="1"/>
  <c r="P31" i="1"/>
  <c r="Q31" i="1" s="1"/>
  <c r="R31" i="1" s="1"/>
  <c r="P37" i="1"/>
  <c r="Q37" i="1" s="1"/>
  <c r="R37" i="1" s="1"/>
  <c r="P41" i="1"/>
  <c r="Q41" i="1" s="1"/>
  <c r="P43" i="1"/>
  <c r="Q43" i="1" s="1"/>
  <c r="P47" i="1"/>
  <c r="Q47" i="1" s="1"/>
  <c r="R45" i="1"/>
  <c r="R40" i="1"/>
  <c r="R46" i="1"/>
  <c r="R42" i="1"/>
  <c r="R38" i="1"/>
  <c r="Q16" i="1" l="1"/>
  <c r="R16" i="1" s="1"/>
  <c r="P16" i="1"/>
  <c r="P22" i="1"/>
  <c r="Q22" i="1"/>
  <c r="R22" i="1" s="1"/>
  <c r="X10" i="2"/>
  <c r="Y10" i="2" s="1"/>
  <c r="X6" i="2"/>
  <c r="Y6" i="2" s="1"/>
  <c r="X23" i="2"/>
  <c r="Y23" i="2" s="1"/>
  <c r="X18" i="2"/>
  <c r="Y18" i="2" s="1"/>
  <c r="X12" i="2"/>
  <c r="Y12" i="2" s="1"/>
  <c r="X14" i="2"/>
  <c r="Y14" i="2" s="1"/>
  <c r="P9" i="1"/>
  <c r="Q9" i="1"/>
  <c r="R9" i="1" s="1"/>
  <c r="P8" i="1"/>
  <c r="Q8" i="1"/>
  <c r="R8" i="1" s="1"/>
  <c r="Q25" i="1"/>
  <c r="R25" i="1" s="1"/>
  <c r="P25" i="1"/>
  <c r="Q24" i="1"/>
  <c r="R24" i="1" s="1"/>
  <c r="P24" i="1"/>
  <c r="Q17" i="1"/>
  <c r="R17" i="1" s="1"/>
  <c r="P17" i="1"/>
  <c r="P21" i="1"/>
  <c r="Q21" i="1"/>
  <c r="R21" i="1" s="1"/>
  <c r="P14" i="1"/>
  <c r="Q14" i="1"/>
  <c r="R14" i="1" s="1"/>
  <c r="Q13" i="1"/>
  <c r="R13" i="1" s="1"/>
  <c r="P13" i="1"/>
  <c r="Q18" i="1"/>
  <c r="R18" i="1" s="1"/>
  <c r="P18" i="1"/>
  <c r="Q11" i="1"/>
  <c r="R11" i="1" s="1"/>
  <c r="P11" i="1"/>
  <c r="P10" i="1"/>
  <c r="Q10" i="1"/>
  <c r="R10" i="1" s="1"/>
  <c r="Q19" i="1"/>
  <c r="R19" i="1" s="1"/>
  <c r="Q6" i="1"/>
  <c r="R6" i="1" s="1"/>
  <c r="N15" i="2"/>
  <c r="N13" i="2"/>
  <c r="N8" i="2"/>
  <c r="N25" i="2"/>
  <c r="N9" i="2"/>
  <c r="N7" i="2"/>
  <c r="N10" i="2"/>
  <c r="N19" i="2"/>
  <c r="N22" i="2"/>
  <c r="N6" i="2"/>
  <c r="N21" i="2"/>
  <c r="N24" i="2"/>
  <c r="N11" i="2"/>
  <c r="N17" i="2"/>
  <c r="N20" i="2"/>
  <c r="N23" i="2"/>
  <c r="N18" i="2"/>
  <c r="N16" i="2"/>
  <c r="N12" i="2"/>
  <c r="N14" i="2"/>
  <c r="R48" i="1"/>
  <c r="R35" i="1"/>
  <c r="R36" i="1"/>
  <c r="R44" i="1"/>
  <c r="R33" i="1"/>
  <c r="R41" i="1"/>
  <c r="R32" i="1"/>
  <c r="R34" i="1"/>
  <c r="R50" i="1"/>
  <c r="R39" i="1"/>
  <c r="R47" i="1"/>
  <c r="R49" i="1"/>
  <c r="R43" i="1"/>
</calcChain>
</file>

<file path=xl/sharedStrings.xml><?xml version="1.0" encoding="utf-8"?>
<sst xmlns="http://schemas.openxmlformats.org/spreadsheetml/2006/main" count="246" uniqueCount="88">
  <si>
    <t>WESTERN</t>
  </si>
  <si>
    <t>ShrubLoad</t>
  </si>
  <si>
    <t>Tons/acre</t>
  </si>
  <si>
    <t>Mg/ha</t>
  </si>
  <si>
    <t>PropCons</t>
  </si>
  <si>
    <t>Rev tpa</t>
  </si>
  <si>
    <t xml:space="preserve">PropArea </t>
  </si>
  <si>
    <t>Season</t>
  </si>
  <si>
    <t>SOUTHEASTERN SHRUB</t>
  </si>
  <si>
    <t>ln(PreShrub)</t>
  </si>
  <si>
    <t>RevPropCons</t>
  </si>
  <si>
    <t>Sqrt(ConsShrub) = 0.1102 + (0.1139 PreShrub) + (1.9647 PropArea) - 0.3296Season</t>
  </si>
  <si>
    <t>ln(ConsShrub) = -0.1889 + (0.9049*lnPreShrub) + 0.0676Season</t>
  </si>
  <si>
    <t>Consumption equation</t>
  </si>
  <si>
    <t>Coeff</t>
  </si>
  <si>
    <t>intercept</t>
  </si>
  <si>
    <t>A</t>
  </si>
  <si>
    <t>B</t>
  </si>
  <si>
    <t>S1hr</t>
  </si>
  <si>
    <t>S10hr</t>
  </si>
  <si>
    <t>S100hr</t>
  </si>
  <si>
    <t>SLWD</t>
  </si>
  <si>
    <t>RLWD</t>
  </si>
  <si>
    <t>1000FM</t>
  </si>
  <si>
    <t>Western Equation</t>
  </si>
  <si>
    <t>Litter</t>
  </si>
  <si>
    <t>y = 0.6804*PreLLM - 0.007*Duff FM</t>
  </si>
  <si>
    <t xml:space="preserve">Duff </t>
  </si>
  <si>
    <t>Duff FM</t>
  </si>
  <si>
    <t>LITTER</t>
  </si>
  <si>
    <t>Boreal Equation</t>
  </si>
  <si>
    <t>y = 0.9794*PreLLM - 0.0281*Duff FM</t>
  </si>
  <si>
    <t>y = 5.2598*PreLLM - 0.2757 * DuffFM</t>
  </si>
  <si>
    <t>Southern Equation</t>
  </si>
  <si>
    <t>LitterFM</t>
  </si>
  <si>
    <t>DUFF</t>
  </si>
  <si>
    <t>Rule: if PropCons &gt; 1, set to PreburnLoading</t>
  </si>
  <si>
    <t>1 = spring</t>
  </si>
  <si>
    <t>y</t>
  </si>
  <si>
    <t>Predicted shrub consumption</t>
  </si>
  <si>
    <t>SOUTHERN</t>
  </si>
  <si>
    <t>ConsHerb = 0.9713*PreHerb</t>
  </si>
  <si>
    <t>Sum(S,R)</t>
  </si>
  <si>
    <t>Total Cons</t>
  </si>
  <si>
    <t>NOTE: ALL EQUATIONS ARE IN Mg/ha - REQUIRE THAT CONSUME CONVERT TO Mg/ha for inputs and outputs</t>
  </si>
  <si>
    <t>Western</t>
  </si>
  <si>
    <t>1hr</t>
  </si>
  <si>
    <t xml:space="preserve">10hr </t>
  </si>
  <si>
    <t>100hr</t>
  </si>
  <si>
    <t xml:space="preserve">Southern </t>
  </si>
  <si>
    <t>NOTE: ONLY WESTERN MODELS WERE POSSIBLE. ALL EQUATIONS ARE IN Mg/ha - REQUIRE THAT CONSUME CONVERT TO Mg/ha for inputs and outputs</t>
  </si>
  <si>
    <t>ALL EQUATIONS ARE IN Mg/ha - REQUIRE THAT CONSUME CONVERT TO Mg/ha for inputs and outputs</t>
  </si>
  <si>
    <t>Percent Black</t>
  </si>
  <si>
    <t>Cons1 = 0.8259Pre1</t>
  </si>
  <si>
    <t>Cons10 = 0.3727Pre10</t>
  </si>
  <si>
    <t>Cons100 = 0.5725Pre100</t>
  </si>
  <si>
    <t>FINE SOUND WOOD</t>
  </si>
  <si>
    <t>SOUTHEASTERN HERB</t>
  </si>
  <si>
    <t>Herb Load</t>
  </si>
  <si>
    <t>WESTERN HERB (use as default)</t>
  </si>
  <si>
    <t>Herb Cons</t>
  </si>
  <si>
    <t>LICHEN</t>
  </si>
  <si>
    <t>MOSS</t>
  </si>
  <si>
    <t>Cons tpa</t>
  </si>
  <si>
    <t>tons/acre</t>
  </si>
  <si>
    <t>tpa to Mg/ha conversion</t>
  </si>
  <si>
    <t>Upper Duff</t>
  </si>
  <si>
    <t>Lower Duff</t>
  </si>
  <si>
    <t>Cons</t>
  </si>
  <si>
    <t>tpa</t>
  </si>
  <si>
    <t>Squirrel Middens</t>
  </si>
  <si>
    <t>Basal Accumulations</t>
  </si>
  <si>
    <t>Assumed 80% allocation to upper duff and 20% to lower duff</t>
  </si>
  <si>
    <t>sum</t>
  </si>
  <si>
    <t>ConsHerb = 0.9213*PreHerb</t>
  </si>
  <si>
    <t>Cons1 = 1Pre1</t>
  </si>
  <si>
    <t>Cons10 = 0.8469Pre10</t>
  </si>
  <si>
    <t>Cons100 = 0.7127Pre100</t>
  </si>
  <si>
    <t>y =0.6918*PreLLM</t>
  </si>
  <si>
    <t>y = 2.9711 + 0.0702PreDuff - 0.1715LitterFM</t>
  </si>
  <si>
    <t>Int</t>
  </si>
  <si>
    <t>y = 0.6456*PreDuff - 0.0969*DuffFM</t>
  </si>
  <si>
    <t>Note &gt; 20% Litter FM yields 0 duff consumption</t>
  </si>
  <si>
    <t>Simple linear model predicts only 7% duff consumption.</t>
  </si>
  <si>
    <t xml:space="preserve">8/5/2016 confirmed this is the correct equation - no outliers </t>
  </si>
  <si>
    <t>8/5/2016 confirmed this is the correct equation too.</t>
  </si>
  <si>
    <t>y = 2.735 + 0.3285*PreSLWD - 0.0457FM1000</t>
  </si>
  <si>
    <t>y = 1.9024 + 0.4933*PreSLWD - 0.0338FM1000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</si>
</sst>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 applyFill="1" applyAlignment="1"/>
    <xf numFmtId="0" fontId="0" fillId="0" borderId="0" xfId="0" applyFill="1"/>
    <xf numFmtId="2" fontId="0" fillId="0" borderId="0" xfId="0" applyNumberFormat="1"/>
    <xf numFmtId="0" fontId="4" fillId="0" borderId="0" xfId="0" applyFont="1" applyFill="1" applyBorder="1" applyAlignment="1"/>
    <xf numFmtId="2" fontId="5" fillId="0" borderId="0" xfId="0" applyNumberFormat="1" applyFont="1" applyFill="1" applyAlignment="1">
      <alignment horizontal="left"/>
    </xf>
    <xf numFmtId="0" fontId="3" fillId="0" borderId="0" xfId="0" applyFont="1" applyFill="1" applyBorder="1" applyAlignment="1"/>
    <xf numFmtId="0" fontId="5" fillId="0" borderId="0" xfId="0" applyFont="1" applyFill="1"/>
    <xf numFmtId="164" fontId="3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right"/>
    </xf>
    <xf numFmtId="0" fontId="1" fillId="0" borderId="2" xfId="0" applyFont="1" applyBorder="1"/>
    <xf numFmtId="0" fontId="6" fillId="0" borderId="1" xfId="0" applyFont="1" applyBorder="1"/>
    <xf numFmtId="0" fontId="0" fillId="0" borderId="3" xfId="0" applyBorder="1"/>
    <xf numFmtId="0" fontId="0" fillId="0" borderId="0" xfId="0" applyBorder="1"/>
    <xf numFmtId="0" fontId="6" fillId="0" borderId="4" xfId="0" applyFont="1" applyBorder="1"/>
    <xf numFmtId="0" fontId="1" fillId="0" borderId="1" xfId="0" applyFont="1" applyBorder="1"/>
    <xf numFmtId="0" fontId="2" fillId="0" borderId="0" xfId="0" applyFont="1" applyBorder="1"/>
    <xf numFmtId="2" fontId="0" fillId="0" borderId="0" xfId="0" applyNumberFormat="1" applyFill="1"/>
    <xf numFmtId="0" fontId="6" fillId="0" borderId="0" xfId="0" applyFont="1" applyBorder="1"/>
    <xf numFmtId="0" fontId="1" fillId="0" borderId="0" xfId="0" applyFon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8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6" fillId="0" borderId="5" xfId="0" applyFont="1" applyBorder="1"/>
    <xf numFmtId="0" fontId="1" fillId="0" borderId="6" xfId="0" applyFont="1" applyBorder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1" fillId="0" borderId="0" xfId="0" applyFont="1" applyFill="1" applyBorder="1"/>
    <xf numFmtId="0" fontId="6" fillId="0" borderId="3" xfId="0" applyFont="1" applyFill="1" applyBorder="1" applyAlignment="1">
      <alignment horizontal="right"/>
    </xf>
    <xf numFmtId="0" fontId="1" fillId="0" borderId="3" xfId="0" applyFont="1" applyBorder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Shrub!$Q$29</c:f>
              <c:strCache>
                <c:ptCount val="1"/>
                <c:pt idx="0">
                  <c:v>Rev tpa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Shrub!$J$30:$J$50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Shrub!$Q$30:$Q$50</c:f>
              <c:numCache>
                <c:formatCode>0.00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0.95704344031849464</c:v>
                </c:pt>
                <c:pt idx="3">
                  <c:v>1.1610364755725047</c:v>
                </c:pt>
                <c:pt idx="4">
                  <c:v>1.4218134630206054</c:v>
                </c:pt>
                <c:pt idx="5">
                  <c:v>1.7564739402103628</c:v>
                </c:pt>
                <c:pt idx="6">
                  <c:v>2.1877562602905298</c:v>
                </c:pt>
                <c:pt idx="7">
                  <c:v>2.7459940488335688</c:v>
                </c:pt>
                <c:pt idx="8">
                  <c:v>3.4717898254748465</c:v>
                </c:pt>
                <c:pt idx="9">
                  <c:v>4.4196785219594155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Shrub!$R$29</c:f>
              <c:strCache>
                <c:ptCount val="1"/>
                <c:pt idx="0">
                  <c:v>RevPropCons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Shrub!$J$30:$J$50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Shrub!$R$30:$R$50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0.95704344031849464</c:v>
                </c:pt>
                <c:pt idx="3">
                  <c:v>0.77402431704833641</c:v>
                </c:pt>
                <c:pt idx="4">
                  <c:v>0.7109067315103027</c:v>
                </c:pt>
                <c:pt idx="5">
                  <c:v>0.70258957608414518</c:v>
                </c:pt>
                <c:pt idx="6">
                  <c:v>0.72925208676350994</c:v>
                </c:pt>
                <c:pt idx="7">
                  <c:v>0.78456972823816251</c:v>
                </c:pt>
                <c:pt idx="8">
                  <c:v>0.86794745636871162</c:v>
                </c:pt>
                <c:pt idx="9">
                  <c:v>0.98215078265764788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48424"/>
        <c:axId val="315152848"/>
      </c:scatterChart>
      <c:valAx>
        <c:axId val="27984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52848"/>
        <c:crosses val="autoZero"/>
        <c:crossBetween val="midCat"/>
      </c:valAx>
      <c:valAx>
        <c:axId val="315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4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Shrub!$Q$4</c:f>
              <c:strCache>
                <c:ptCount val="1"/>
                <c:pt idx="0">
                  <c:v>Rev tpa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Shrub!$J$5:$J$25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Shrub!$Q$5:$Q$25</c:f>
              <c:numCache>
                <c:formatCode>0.00</c:formatCode>
                <c:ptCount val="21"/>
                <c:pt idx="0">
                  <c:v>0</c:v>
                </c:pt>
                <c:pt idx="1">
                  <c:v>0.43810490430567689</c:v>
                </c:pt>
                <c:pt idx="2">
                  <c:v>0.82031406492391368</c:v>
                </c:pt>
                <c:pt idx="3">
                  <c:v>1.1839275814554613</c:v>
                </c:pt>
                <c:pt idx="4">
                  <c:v>1.5359681174499815</c:v>
                </c:pt>
                <c:pt idx="5">
                  <c:v>1.8796460300490228</c:v>
                </c:pt>
                <c:pt idx="6">
                  <c:v>2.2168034125489768</c:v>
                </c:pt>
                <c:pt idx="7">
                  <c:v>2.5486331711324772</c:v>
                </c:pt>
                <c:pt idx="8">
                  <c:v>2.8759692887158552</c:v>
                </c:pt>
                <c:pt idx="9">
                  <c:v>3.1994266769334923</c:v>
                </c:pt>
                <c:pt idx="10">
                  <c:v>3.5194768658690649</c:v>
                </c:pt>
                <c:pt idx="11">
                  <c:v>3.836492518770243</c:v>
                </c:pt>
                <c:pt idx="12">
                  <c:v>4.1507753065837836</c:v>
                </c:pt>
                <c:pt idx="13">
                  <c:v>4.4625742420044467</c:v>
                </c:pt>
                <c:pt idx="14">
                  <c:v>4.7720982259374303</c:v>
                </c:pt>
                <c:pt idx="15">
                  <c:v>5.0795249185240952</c:v>
                </c:pt>
                <c:pt idx="16">
                  <c:v>5.3850071858058177</c:v>
                </c:pt>
                <c:pt idx="17">
                  <c:v>5.688677895277193</c:v>
                </c:pt>
                <c:pt idx="18">
                  <c:v>5.9906535557751246</c:v>
                </c:pt>
                <c:pt idx="19">
                  <c:v>6.2910371291133407</c:v>
                </c:pt>
                <c:pt idx="20">
                  <c:v>6.5899202357076199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Shrub!$R$4</c:f>
              <c:strCache>
                <c:ptCount val="1"/>
                <c:pt idx="0">
                  <c:v>RevPropCons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Shrub!$J$5:$J$25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Shrub!$R$5:$R$25</c:f>
              <c:numCache>
                <c:formatCode>0.00</c:formatCode>
                <c:ptCount val="21"/>
                <c:pt idx="0">
                  <c:v>0</c:v>
                </c:pt>
                <c:pt idx="1">
                  <c:v>0.87620980861135378</c:v>
                </c:pt>
                <c:pt idx="2">
                  <c:v>0.82031406492391368</c:v>
                </c:pt>
                <c:pt idx="3">
                  <c:v>0.78928505430364082</c:v>
                </c:pt>
                <c:pt idx="4">
                  <c:v>0.76798405872499076</c:v>
                </c:pt>
                <c:pt idx="5">
                  <c:v>0.75185841201960912</c:v>
                </c:pt>
                <c:pt idx="6">
                  <c:v>0.73893447084965891</c:v>
                </c:pt>
                <c:pt idx="7">
                  <c:v>0.72818090603785068</c:v>
                </c:pt>
                <c:pt idx="8">
                  <c:v>0.71899232217896381</c:v>
                </c:pt>
                <c:pt idx="9">
                  <c:v>0.71098370598522054</c:v>
                </c:pt>
                <c:pt idx="10">
                  <c:v>0.70389537317381301</c:v>
                </c:pt>
                <c:pt idx="11">
                  <c:v>0.69754409432186237</c:v>
                </c:pt>
                <c:pt idx="12">
                  <c:v>0.69179588443063056</c:v>
                </c:pt>
                <c:pt idx="13">
                  <c:v>0.68654988338529954</c:v>
                </c:pt>
                <c:pt idx="14">
                  <c:v>0.68172831799106148</c:v>
                </c:pt>
                <c:pt idx="15">
                  <c:v>0.67726998913654601</c:v>
                </c:pt>
                <c:pt idx="16">
                  <c:v>0.67312589822572721</c:v>
                </c:pt>
                <c:pt idx="17">
                  <c:v>0.6692562229737874</c:v>
                </c:pt>
                <c:pt idx="18">
                  <c:v>0.66562817286390275</c:v>
                </c:pt>
                <c:pt idx="19">
                  <c:v>0.6622144346435096</c:v>
                </c:pt>
                <c:pt idx="20">
                  <c:v>0.65899202357076203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70648"/>
        <c:axId val="127674960"/>
      </c:scatterChart>
      <c:valAx>
        <c:axId val="12767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4960"/>
        <c:crosses val="autoZero"/>
        <c:crossBetween val="midCat"/>
      </c:valAx>
      <c:valAx>
        <c:axId val="1276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7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LargeWood!$N$4</c:f>
              <c:strCache>
                <c:ptCount val="1"/>
                <c:pt idx="0">
                  <c:v>RevPropCons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LargeWood!$H$5:$H$25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LargeWood!$N$5:$N$25</c:f>
              <c:numCache>
                <c:formatCode>0.00</c:formatCode>
                <c:ptCount val="21"/>
                <c:pt idx="0">
                  <c:v>0</c:v>
                </c:pt>
                <c:pt idx="1">
                  <c:v>0.35615758000000008</c:v>
                </c:pt>
                <c:pt idx="2">
                  <c:v>1</c:v>
                </c:pt>
                <c:pt idx="3">
                  <c:v>1</c:v>
                </c:pt>
                <c:pt idx="4">
                  <c:v>0.93852807500000002</c:v>
                </c:pt>
                <c:pt idx="5">
                  <c:v>0.81652246000000006</c:v>
                </c:pt>
                <c:pt idx="6">
                  <c:v>0.73518538333333339</c:v>
                </c:pt>
                <c:pt idx="7">
                  <c:v>0.6770874714285714</c:v>
                </c:pt>
                <c:pt idx="8">
                  <c:v>0.63351403750000002</c:v>
                </c:pt>
                <c:pt idx="9">
                  <c:v>0.59962358888888878</c:v>
                </c:pt>
                <c:pt idx="10">
                  <c:v>0.57251123000000004</c:v>
                </c:pt>
                <c:pt idx="11">
                  <c:v>0.5503283909090908</c:v>
                </c:pt>
                <c:pt idx="12">
                  <c:v>0.53184269166666664</c:v>
                </c:pt>
                <c:pt idx="13">
                  <c:v>0.51620094615384615</c:v>
                </c:pt>
                <c:pt idx="14">
                  <c:v>0.50279373571428576</c:v>
                </c:pt>
                <c:pt idx="15">
                  <c:v>0.49117415333333331</c:v>
                </c:pt>
                <c:pt idx="16">
                  <c:v>0.48100701875000007</c:v>
                </c:pt>
                <c:pt idx="17">
                  <c:v>0.47203601764705888</c:v>
                </c:pt>
                <c:pt idx="18">
                  <c:v>0.4640617944444444</c:v>
                </c:pt>
                <c:pt idx="19">
                  <c:v>0.45692696315789472</c:v>
                </c:pt>
                <c:pt idx="20">
                  <c:v>0.45050561500000008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454000"/>
        <c:axId val="278450472"/>
      </c:scatterChart>
      <c:valAx>
        <c:axId val="2784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50472"/>
        <c:crosses val="autoZero"/>
        <c:crossBetween val="midCat"/>
      </c:valAx>
      <c:valAx>
        <c:axId val="27845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5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LargeWood!$V$4</c:f>
              <c:strCache>
                <c:ptCount val="1"/>
                <c:pt idx="0">
                  <c:v>RevPropCons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LargeWood!$P$5:$P$25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LargeWood!$V$5:$V$25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0.13571425600000012</c:v>
                </c:pt>
                <c:pt idx="3">
                  <c:v>0.25490950400000006</c:v>
                </c:pt>
                <c:pt idx="4">
                  <c:v>0.31450712800000002</c:v>
                </c:pt>
                <c:pt idx="5">
                  <c:v>0.35026570240000016</c:v>
                </c:pt>
                <c:pt idx="6">
                  <c:v>0.37410475199999998</c:v>
                </c:pt>
                <c:pt idx="7">
                  <c:v>0.39113264457142866</c:v>
                </c:pt>
                <c:pt idx="8">
                  <c:v>0.4039035640000001</c:v>
                </c:pt>
                <c:pt idx="9">
                  <c:v>0.41383650133333338</c:v>
                </c:pt>
                <c:pt idx="10">
                  <c:v>0.42178285120000003</c:v>
                </c:pt>
                <c:pt idx="11">
                  <c:v>0.42828441018181818</c:v>
                </c:pt>
                <c:pt idx="12">
                  <c:v>0.433702376</c:v>
                </c:pt>
                <c:pt idx="13">
                  <c:v>0.43828680861538477</c:v>
                </c:pt>
                <c:pt idx="14">
                  <c:v>0.44221632228571434</c:v>
                </c:pt>
                <c:pt idx="15">
                  <c:v>0.44562190080000003</c:v>
                </c:pt>
                <c:pt idx="16">
                  <c:v>0.44860178200000012</c:v>
                </c:pt>
                <c:pt idx="17">
                  <c:v>0.45123108894117653</c:v>
                </c:pt>
                <c:pt idx="18">
                  <c:v>0.45356825066666662</c:v>
                </c:pt>
                <c:pt idx="19">
                  <c:v>0.45565939536842098</c:v>
                </c:pt>
                <c:pt idx="20">
                  <c:v>0.45754142560000011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452040"/>
        <c:axId val="278450864"/>
      </c:scatterChart>
      <c:valAx>
        <c:axId val="27845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50864"/>
        <c:crosses val="autoZero"/>
        <c:crossBetween val="midCat"/>
      </c:valAx>
      <c:valAx>
        <c:axId val="2784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5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RLWD Cons tpa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LargeWood!$U$4</c:f>
              <c:strCache>
                <c:ptCount val="1"/>
                <c:pt idx="0">
                  <c:v>Rev tpa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LargeWood!$P$5:$P$25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LargeWood!$U$5:$U$25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0.13571425600000012</c:v>
                </c:pt>
                <c:pt idx="3">
                  <c:v>0.38236425600000007</c:v>
                </c:pt>
                <c:pt idx="4">
                  <c:v>0.62901425600000005</c:v>
                </c:pt>
                <c:pt idx="5">
                  <c:v>0.87566425600000042</c:v>
                </c:pt>
                <c:pt idx="6">
                  <c:v>1.1223142559999999</c:v>
                </c:pt>
                <c:pt idx="7">
                  <c:v>1.3689642560000004</c:v>
                </c:pt>
                <c:pt idx="8">
                  <c:v>1.6156142560000004</c:v>
                </c:pt>
                <c:pt idx="9">
                  <c:v>1.8622642560000002</c:v>
                </c:pt>
                <c:pt idx="10">
                  <c:v>2.1089142560000003</c:v>
                </c:pt>
                <c:pt idx="11">
                  <c:v>2.3555642560000001</c:v>
                </c:pt>
                <c:pt idx="12">
                  <c:v>2.6022142559999999</c:v>
                </c:pt>
                <c:pt idx="13">
                  <c:v>2.848864256000001</c:v>
                </c:pt>
                <c:pt idx="14">
                  <c:v>3.0955142560000004</c:v>
                </c:pt>
                <c:pt idx="15">
                  <c:v>3.3421642560000002</c:v>
                </c:pt>
                <c:pt idx="16">
                  <c:v>3.5888142560000009</c:v>
                </c:pt>
                <c:pt idx="17">
                  <c:v>3.8354642560000003</c:v>
                </c:pt>
                <c:pt idx="18">
                  <c:v>4.0821142559999997</c:v>
                </c:pt>
                <c:pt idx="19">
                  <c:v>4.3287642559999995</c:v>
                </c:pt>
                <c:pt idx="20">
                  <c:v>4.5754142560000011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454784"/>
        <c:axId val="278453608"/>
      </c:scatterChart>
      <c:valAx>
        <c:axId val="27845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53608"/>
        <c:crosses val="autoZero"/>
        <c:crossBetween val="midCat"/>
      </c:valAx>
      <c:valAx>
        <c:axId val="27845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LargeWood!$M$4</c:f>
              <c:strCache>
                <c:ptCount val="1"/>
                <c:pt idx="0">
                  <c:v>Rev tpa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LargeWood!$H$5:$H$25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LargeWood!$M$5:$M$25</c:f>
              <c:numCache>
                <c:formatCode>0.00</c:formatCode>
                <c:ptCount val="21"/>
                <c:pt idx="0">
                  <c:v>0</c:v>
                </c:pt>
                <c:pt idx="1">
                  <c:v>0.17807879000000004</c:v>
                </c:pt>
                <c:pt idx="2">
                  <c:v>1</c:v>
                </c:pt>
                <c:pt idx="3">
                  <c:v>1.5</c:v>
                </c:pt>
                <c:pt idx="4">
                  <c:v>1.87705615</c:v>
                </c:pt>
                <c:pt idx="5">
                  <c:v>2.04130615</c:v>
                </c:pt>
                <c:pt idx="6">
                  <c:v>2.20555615</c:v>
                </c:pt>
                <c:pt idx="7">
                  <c:v>2.3698061500000001</c:v>
                </c:pt>
                <c:pt idx="8">
                  <c:v>2.5340561500000001</c:v>
                </c:pt>
                <c:pt idx="9">
                  <c:v>2.6983061499999996</c:v>
                </c:pt>
                <c:pt idx="10">
                  <c:v>2.8625561500000001</c:v>
                </c:pt>
                <c:pt idx="11">
                  <c:v>3.0268061499999996</c:v>
                </c:pt>
                <c:pt idx="12">
                  <c:v>3.1910561499999996</c:v>
                </c:pt>
                <c:pt idx="13">
                  <c:v>3.3553061500000001</c:v>
                </c:pt>
                <c:pt idx="14">
                  <c:v>3.5195561500000001</c:v>
                </c:pt>
                <c:pt idx="15">
                  <c:v>3.6838061499999997</c:v>
                </c:pt>
                <c:pt idx="16">
                  <c:v>3.8480561500000006</c:v>
                </c:pt>
                <c:pt idx="17">
                  <c:v>4.0123061500000006</c:v>
                </c:pt>
                <c:pt idx="18">
                  <c:v>4.1765561499999997</c:v>
                </c:pt>
                <c:pt idx="19">
                  <c:v>4.3408061499999997</c:v>
                </c:pt>
                <c:pt idx="20">
                  <c:v>4.5050561500000006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56896"/>
        <c:axId val="432156504"/>
      </c:scatterChart>
      <c:valAx>
        <c:axId val="4321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56504"/>
        <c:crosses val="autoZero"/>
        <c:crossBetween val="midCat"/>
      </c:valAx>
      <c:valAx>
        <c:axId val="4321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142875</xdr:rowOff>
    </xdr:from>
    <xdr:to>
      <xdr:col>8</xdr:col>
      <xdr:colOff>0</xdr:colOff>
      <xdr:row>47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180975</xdr:rowOff>
    </xdr:from>
    <xdr:to>
      <xdr:col>7</xdr:col>
      <xdr:colOff>533400</xdr:colOff>
      <xdr:row>21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171450</xdr:rowOff>
    </xdr:from>
    <xdr:to>
      <xdr:col>4</xdr:col>
      <xdr:colOff>238125</xdr:colOff>
      <xdr:row>55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40</xdr:row>
      <xdr:rowOff>180975</xdr:rowOff>
    </xdr:from>
    <xdr:to>
      <xdr:col>12</xdr:col>
      <xdr:colOff>152400</xdr:colOff>
      <xdr:row>55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26</xdr:row>
      <xdr:rowOff>9525</xdr:rowOff>
    </xdr:from>
    <xdr:to>
      <xdr:col>12</xdr:col>
      <xdr:colOff>180975</xdr:colOff>
      <xdr:row>40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9525</xdr:rowOff>
    </xdr:from>
    <xdr:to>
      <xdr:col>4</xdr:col>
      <xdr:colOff>238125</xdr:colOff>
      <xdr:row>40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zoomScale="75" zoomScaleNormal="75" workbookViewId="0">
      <selection activeCell="E56" sqref="E56"/>
    </sheetView>
  </sheetViews>
  <sheetFormatPr defaultRowHeight="15" x14ac:dyDescent="0.25"/>
  <cols>
    <col min="11" max="11" width="7" customWidth="1"/>
    <col min="12" max="12" width="8.42578125" customWidth="1"/>
    <col min="13" max="13" width="5.42578125" style="22" customWidth="1"/>
    <col min="14" max="14" width="6.85546875" style="22" customWidth="1"/>
    <col min="15" max="15" width="9.7109375" style="22" customWidth="1"/>
    <col min="16" max="16" width="9.140625" style="22"/>
    <col min="17" max="17" width="7.85546875" style="22" customWidth="1"/>
    <col min="18" max="18" width="12.7109375" style="22" bestFit="1" customWidth="1"/>
  </cols>
  <sheetData>
    <row r="1" spans="1:18" x14ac:dyDescent="0.25">
      <c r="A1" s="31" t="s">
        <v>44</v>
      </c>
    </row>
    <row r="2" spans="1:18" ht="15.75" x14ac:dyDescent="0.25">
      <c r="A2" s="5" t="s">
        <v>8</v>
      </c>
      <c r="B2" s="6"/>
      <c r="O2" s="23"/>
    </row>
    <row r="3" spans="1:18" ht="15.75" x14ac:dyDescent="0.25">
      <c r="A3" s="2" t="s">
        <v>12</v>
      </c>
      <c r="B3" s="6"/>
      <c r="J3" t="s">
        <v>1</v>
      </c>
      <c r="O3" s="28">
        <v>0.44608999999999999</v>
      </c>
      <c r="P3" s="24"/>
    </row>
    <row r="4" spans="1:18" ht="15.75" x14ac:dyDescent="0.25">
      <c r="A4" s="7"/>
      <c r="B4" s="8"/>
      <c r="J4" t="s">
        <v>2</v>
      </c>
      <c r="K4" t="s">
        <v>3</v>
      </c>
      <c r="L4" t="s">
        <v>9</v>
      </c>
      <c r="M4" s="22" t="s">
        <v>38</v>
      </c>
      <c r="N4" s="22" t="s">
        <v>3</v>
      </c>
      <c r="O4" s="22" t="s">
        <v>2</v>
      </c>
      <c r="P4" s="22" t="s">
        <v>4</v>
      </c>
      <c r="Q4" s="22" t="s">
        <v>5</v>
      </c>
      <c r="R4" s="22" t="s">
        <v>10</v>
      </c>
    </row>
    <row r="5" spans="1:18" x14ac:dyDescent="0.25">
      <c r="A5" t="s">
        <v>7</v>
      </c>
      <c r="B5">
        <v>1</v>
      </c>
      <c r="J5">
        <v>0</v>
      </c>
      <c r="K5" s="4">
        <f t="shared" ref="K5:K25" si="0">J5/$O$28</f>
        <v>0</v>
      </c>
      <c r="L5" s="4">
        <v>0</v>
      </c>
      <c r="M5" s="25">
        <f>-0.1889+(0.9049*L5)+(0.0676*$B$5)</f>
        <v>-0.12130000000000002</v>
      </c>
      <c r="N5" s="25">
        <f>EXP(M5)</f>
        <v>0.88576818927253909</v>
      </c>
      <c r="O5" s="25">
        <f t="shared" ref="O5:O25" si="1">N5*$O$28</f>
        <v>0.39513233155258692</v>
      </c>
      <c r="P5" s="25">
        <f>IF(J5=0,0,O5/J5)</f>
        <v>0</v>
      </c>
      <c r="Q5" s="25">
        <f>IF(J5=0,0,IF(P5&gt;1,J5,O5))</f>
        <v>0</v>
      </c>
      <c r="R5" s="27">
        <f>IF(J5=0,0,Q5/J5)</f>
        <v>0</v>
      </c>
    </row>
    <row r="6" spans="1:18" ht="15.75" x14ac:dyDescent="0.25">
      <c r="A6" s="2"/>
      <c r="B6" s="9"/>
      <c r="J6">
        <v>0.5</v>
      </c>
      <c r="K6" s="4">
        <f t="shared" si="0"/>
        <v>1.1208500526799525</v>
      </c>
      <c r="L6" s="4">
        <f t="shared" ref="L6:L25" si="2">LN(K6)</f>
        <v>0.11408737303776909</v>
      </c>
      <c r="M6" s="25">
        <f t="shared" ref="M6:M25" si="3">-0.1889+(0.9049*L6)+(0.0676*$B$5)</f>
        <v>-1.8062336138122775E-2</v>
      </c>
      <c r="N6" s="25">
        <f t="shared" ref="N6:N25" si="4">EXP(M6)</f>
        <v>0.982099810140727</v>
      </c>
      <c r="O6" s="25">
        <f t="shared" si="1"/>
        <v>0.43810490430567689</v>
      </c>
      <c r="P6" s="25">
        <f t="shared" ref="P6:P25" si="5">IF(J6=0,0,O6/J6)</f>
        <v>0.87620980861135378</v>
      </c>
      <c r="Q6" s="25">
        <f t="shared" ref="Q6:Q25" si="6">IF(J6=0,0,O6)</f>
        <v>0.43810490430567689</v>
      </c>
      <c r="R6" s="27">
        <f t="shared" ref="R6:R25" si="7">IF(J6=0,0,Q6/J6)</f>
        <v>0.87620980861135378</v>
      </c>
    </row>
    <row r="7" spans="1:18" ht="15.75" x14ac:dyDescent="0.25">
      <c r="A7" s="10"/>
      <c r="B7" s="11"/>
      <c r="J7">
        <v>1</v>
      </c>
      <c r="K7" s="4">
        <f t="shared" si="0"/>
        <v>2.241700105359905</v>
      </c>
      <c r="L7" s="4">
        <f t="shared" si="2"/>
        <v>0.80723455359771445</v>
      </c>
      <c r="M7" s="25">
        <f t="shared" si="3"/>
        <v>0.60916654755057176</v>
      </c>
      <c r="N7" s="25">
        <f t="shared" si="4"/>
        <v>1.8388981257681491</v>
      </c>
      <c r="O7" s="25">
        <f t="shared" si="1"/>
        <v>0.82031406492391368</v>
      </c>
      <c r="P7" s="25">
        <f t="shared" si="5"/>
        <v>0.82031406492391368</v>
      </c>
      <c r="Q7" s="25">
        <f t="shared" si="6"/>
        <v>0.82031406492391368</v>
      </c>
      <c r="R7" s="27">
        <f t="shared" si="7"/>
        <v>0.82031406492391368</v>
      </c>
    </row>
    <row r="8" spans="1:18" x14ac:dyDescent="0.25">
      <c r="J8">
        <v>1.5</v>
      </c>
      <c r="K8" s="4">
        <f t="shared" si="0"/>
        <v>3.3625501580398574</v>
      </c>
      <c r="L8" s="4">
        <f t="shared" si="2"/>
        <v>1.2126996617058787</v>
      </c>
      <c r="M8" s="25">
        <f t="shared" si="3"/>
        <v>0.97607192387764974</v>
      </c>
      <c r="N8" s="25">
        <f>EXP(M8)</f>
        <v>2.6540105840872052</v>
      </c>
      <c r="O8" s="25">
        <f t="shared" si="1"/>
        <v>1.1839275814554613</v>
      </c>
      <c r="P8" s="25">
        <f t="shared" si="5"/>
        <v>0.78928505430364082</v>
      </c>
      <c r="Q8" s="25">
        <f t="shared" si="6"/>
        <v>1.1839275814554613</v>
      </c>
      <c r="R8" s="27">
        <f t="shared" si="7"/>
        <v>0.78928505430364082</v>
      </c>
    </row>
    <row r="9" spans="1:18" x14ac:dyDescent="0.25">
      <c r="J9">
        <v>2</v>
      </c>
      <c r="K9" s="4">
        <f t="shared" si="0"/>
        <v>4.4834002107198101</v>
      </c>
      <c r="L9" s="4">
        <f t="shared" si="2"/>
        <v>1.5003817341576597</v>
      </c>
      <c r="M9" s="25">
        <f t="shared" si="3"/>
        <v>1.2363954312392664</v>
      </c>
      <c r="N9" s="25">
        <f t="shared" si="4"/>
        <v>3.4431798907170785</v>
      </c>
      <c r="O9" s="25">
        <f t="shared" si="1"/>
        <v>1.5359681174499815</v>
      </c>
      <c r="P9" s="25">
        <f t="shared" si="5"/>
        <v>0.76798405872499076</v>
      </c>
      <c r="Q9" s="25">
        <f t="shared" si="6"/>
        <v>1.5359681174499815</v>
      </c>
      <c r="R9" s="27">
        <f t="shared" si="7"/>
        <v>0.76798405872499076</v>
      </c>
    </row>
    <row r="10" spans="1:18" x14ac:dyDescent="0.25">
      <c r="J10">
        <v>2.5</v>
      </c>
      <c r="K10" s="4">
        <f t="shared" si="0"/>
        <v>5.6042502633997628</v>
      </c>
      <c r="L10" s="4">
        <f t="shared" si="2"/>
        <v>1.7235252854718695</v>
      </c>
      <c r="M10" s="25">
        <f t="shared" si="3"/>
        <v>1.4383180308234946</v>
      </c>
      <c r="N10" s="25">
        <f t="shared" si="4"/>
        <v>4.2136027036002215</v>
      </c>
      <c r="O10" s="25">
        <f t="shared" si="1"/>
        <v>1.8796460300490228</v>
      </c>
      <c r="P10" s="25">
        <f t="shared" si="5"/>
        <v>0.75185841201960912</v>
      </c>
      <c r="Q10" s="25">
        <f t="shared" si="6"/>
        <v>1.8796460300490228</v>
      </c>
      <c r="R10" s="27">
        <f t="shared" si="7"/>
        <v>0.75185841201960912</v>
      </c>
    </row>
    <row r="11" spans="1:18" x14ac:dyDescent="0.25">
      <c r="J11">
        <v>3</v>
      </c>
      <c r="K11" s="4">
        <f t="shared" si="0"/>
        <v>6.7251003160797147</v>
      </c>
      <c r="L11" s="4">
        <f t="shared" si="2"/>
        <v>1.9058468422658241</v>
      </c>
      <c r="M11" s="25">
        <f t="shared" si="3"/>
        <v>1.6033008075663444</v>
      </c>
      <c r="N11" s="25">
        <f t="shared" si="4"/>
        <v>4.9694084434732382</v>
      </c>
      <c r="O11" s="25">
        <f t="shared" si="1"/>
        <v>2.2168034125489768</v>
      </c>
      <c r="P11" s="25">
        <f t="shared" si="5"/>
        <v>0.73893447084965891</v>
      </c>
      <c r="Q11" s="25">
        <f t="shared" si="6"/>
        <v>2.2168034125489768</v>
      </c>
      <c r="R11" s="27">
        <f t="shared" si="7"/>
        <v>0.73893447084965891</v>
      </c>
    </row>
    <row r="12" spans="1:18" x14ac:dyDescent="0.25">
      <c r="J12">
        <v>3.5</v>
      </c>
      <c r="K12" s="4">
        <f t="shared" si="0"/>
        <v>7.8459503687596674</v>
      </c>
      <c r="L12" s="4">
        <f t="shared" si="2"/>
        <v>2.0599975220930822</v>
      </c>
      <c r="M12" s="25">
        <f t="shared" si="3"/>
        <v>1.74279175774203</v>
      </c>
      <c r="N12" s="25">
        <f t="shared" si="4"/>
        <v>5.7132712482514227</v>
      </c>
      <c r="O12" s="25">
        <f t="shared" si="1"/>
        <v>2.5486331711324772</v>
      </c>
      <c r="P12" s="25">
        <f t="shared" si="5"/>
        <v>0.72818090603785068</v>
      </c>
      <c r="Q12" s="25">
        <f t="shared" si="6"/>
        <v>2.5486331711324772</v>
      </c>
      <c r="R12" s="27">
        <f t="shared" si="7"/>
        <v>0.72818090603785068</v>
      </c>
    </row>
    <row r="13" spans="1:18" x14ac:dyDescent="0.25">
      <c r="J13">
        <v>4</v>
      </c>
      <c r="K13" s="4">
        <f t="shared" si="0"/>
        <v>8.9668004214396202</v>
      </c>
      <c r="L13" s="4">
        <f t="shared" si="2"/>
        <v>2.1935289147176049</v>
      </c>
      <c r="M13" s="25">
        <f t="shared" si="3"/>
        <v>1.8636243149279608</v>
      </c>
      <c r="N13" s="25">
        <f t="shared" si="4"/>
        <v>6.4470606575261833</v>
      </c>
      <c r="O13" s="25">
        <f t="shared" si="1"/>
        <v>2.8759692887158552</v>
      </c>
      <c r="P13" s="25">
        <f t="shared" si="5"/>
        <v>0.71899232217896381</v>
      </c>
      <c r="Q13" s="25">
        <f t="shared" si="6"/>
        <v>2.8759692887158552</v>
      </c>
      <c r="R13" s="27">
        <f t="shared" si="7"/>
        <v>0.71899232217896381</v>
      </c>
    </row>
    <row r="14" spans="1:18" x14ac:dyDescent="0.25">
      <c r="J14">
        <v>4.5</v>
      </c>
      <c r="K14" s="4">
        <f t="shared" si="0"/>
        <v>10.087650474119572</v>
      </c>
      <c r="L14" s="4">
        <f t="shared" si="2"/>
        <v>2.3113119503739883</v>
      </c>
      <c r="M14" s="25">
        <f t="shared" si="3"/>
        <v>1.9702061838934219</v>
      </c>
      <c r="N14" s="25">
        <f t="shared" si="4"/>
        <v>7.1721551187731007</v>
      </c>
      <c r="O14" s="25">
        <f t="shared" si="1"/>
        <v>3.1994266769334923</v>
      </c>
      <c r="P14" s="25">
        <f t="shared" si="5"/>
        <v>0.71098370598522054</v>
      </c>
      <c r="Q14" s="25">
        <f t="shared" si="6"/>
        <v>3.1994266769334923</v>
      </c>
      <c r="R14" s="27">
        <f t="shared" si="7"/>
        <v>0.71098370598522054</v>
      </c>
    </row>
    <row r="15" spans="1:18" x14ac:dyDescent="0.25">
      <c r="J15">
        <v>5</v>
      </c>
      <c r="K15" s="4">
        <f t="shared" si="0"/>
        <v>11.208500526799526</v>
      </c>
      <c r="L15" s="4">
        <f t="shared" si="2"/>
        <v>2.4166724660318146</v>
      </c>
      <c r="M15" s="25">
        <f t="shared" si="3"/>
        <v>2.065546914512189</v>
      </c>
      <c r="N15" s="25">
        <f t="shared" si="4"/>
        <v>7.8896116610304317</v>
      </c>
      <c r="O15" s="25">
        <f t="shared" si="1"/>
        <v>3.5194768658690649</v>
      </c>
      <c r="P15" s="25">
        <f t="shared" si="5"/>
        <v>0.70389537317381301</v>
      </c>
      <c r="Q15" s="25">
        <f t="shared" si="6"/>
        <v>3.5194768658690649</v>
      </c>
      <c r="R15" s="27">
        <f t="shared" si="7"/>
        <v>0.70389537317381301</v>
      </c>
    </row>
    <row r="16" spans="1:18" x14ac:dyDescent="0.25">
      <c r="J16">
        <v>5.5</v>
      </c>
      <c r="K16" s="4">
        <f t="shared" si="0"/>
        <v>12.329350579479478</v>
      </c>
      <c r="L16" s="4">
        <f t="shared" si="2"/>
        <v>2.5119826458361398</v>
      </c>
      <c r="M16" s="25">
        <f t="shared" si="3"/>
        <v>2.1517930962171232</v>
      </c>
      <c r="N16" s="25">
        <f t="shared" si="4"/>
        <v>8.6002656835397406</v>
      </c>
      <c r="O16" s="25">
        <f t="shared" si="1"/>
        <v>3.836492518770243</v>
      </c>
      <c r="P16" s="25">
        <f t="shared" si="5"/>
        <v>0.69754409432186237</v>
      </c>
      <c r="Q16" s="25">
        <f t="shared" si="6"/>
        <v>3.836492518770243</v>
      </c>
      <c r="R16" s="27">
        <f t="shared" si="7"/>
        <v>0.69754409432186237</v>
      </c>
    </row>
    <row r="17" spans="1:18" x14ac:dyDescent="0.25">
      <c r="J17">
        <v>6</v>
      </c>
      <c r="K17" s="4">
        <f t="shared" si="0"/>
        <v>13.450200632159429</v>
      </c>
      <c r="L17" s="4">
        <f t="shared" si="2"/>
        <v>2.5989940228257695</v>
      </c>
      <c r="M17" s="25">
        <f t="shared" si="3"/>
        <v>2.2305296912550392</v>
      </c>
      <c r="N17" s="25">
        <f t="shared" si="4"/>
        <v>9.3047934420941587</v>
      </c>
      <c r="O17" s="25">
        <f t="shared" si="1"/>
        <v>4.1507753065837836</v>
      </c>
      <c r="P17" s="25">
        <f t="shared" si="5"/>
        <v>0.69179588443063056</v>
      </c>
      <c r="Q17" s="25">
        <f t="shared" si="6"/>
        <v>4.1507753065837836</v>
      </c>
      <c r="R17" s="27">
        <f t="shared" si="7"/>
        <v>0.69179588443063056</v>
      </c>
    </row>
    <row r="18" spans="1:18" x14ac:dyDescent="0.25">
      <c r="J18">
        <v>6.5</v>
      </c>
      <c r="K18" s="4">
        <f t="shared" si="0"/>
        <v>14.571050684839383</v>
      </c>
      <c r="L18" s="4">
        <f t="shared" si="2"/>
        <v>2.6790367304993059</v>
      </c>
      <c r="M18" s="25">
        <f t="shared" si="3"/>
        <v>2.3029603374288223</v>
      </c>
      <c r="N18" s="25">
        <f t="shared" si="4"/>
        <v>10.003753148477767</v>
      </c>
      <c r="O18" s="25">
        <f t="shared" si="1"/>
        <v>4.4625742420044467</v>
      </c>
      <c r="P18" s="25">
        <f t="shared" si="5"/>
        <v>0.68654988338529954</v>
      </c>
      <c r="Q18" s="25">
        <f t="shared" si="6"/>
        <v>4.4625742420044467</v>
      </c>
      <c r="R18" s="27">
        <f t="shared" si="7"/>
        <v>0.68654988338529954</v>
      </c>
    </row>
    <row r="19" spans="1:18" x14ac:dyDescent="0.25">
      <c r="J19">
        <v>7</v>
      </c>
      <c r="K19" s="4">
        <f t="shared" si="0"/>
        <v>15.691900737519335</v>
      </c>
      <c r="L19" s="4">
        <f t="shared" si="2"/>
        <v>2.7531447026530276</v>
      </c>
      <c r="M19" s="25">
        <f t="shared" si="3"/>
        <v>2.3700206414307252</v>
      </c>
      <c r="N19" s="25">
        <f t="shared" si="4"/>
        <v>10.697613095871754</v>
      </c>
      <c r="O19" s="25">
        <f t="shared" si="1"/>
        <v>4.7720982259374303</v>
      </c>
      <c r="P19" s="25">
        <f t="shared" si="5"/>
        <v>0.68172831799106148</v>
      </c>
      <c r="Q19" s="25">
        <f t="shared" si="6"/>
        <v>4.7720982259374303</v>
      </c>
      <c r="R19" s="27">
        <f t="shared" si="7"/>
        <v>0.68172831799106148</v>
      </c>
    </row>
    <row r="20" spans="1:18" x14ac:dyDescent="0.25">
      <c r="J20">
        <v>7.5</v>
      </c>
      <c r="K20" s="4">
        <f t="shared" si="0"/>
        <v>16.812750790199289</v>
      </c>
      <c r="L20" s="4">
        <f t="shared" si="2"/>
        <v>2.8221375741399792</v>
      </c>
      <c r="M20" s="25">
        <f t="shared" si="3"/>
        <v>2.4324522908392674</v>
      </c>
      <c r="N20" s="25">
        <f t="shared" si="4"/>
        <v>11.386771545033726</v>
      </c>
      <c r="O20" s="25">
        <f t="shared" si="1"/>
        <v>5.0795249185240952</v>
      </c>
      <c r="P20" s="25">
        <f t="shared" si="5"/>
        <v>0.67726998913654601</v>
      </c>
      <c r="Q20" s="25">
        <f t="shared" si="6"/>
        <v>5.0795249185240952</v>
      </c>
      <c r="R20" s="27">
        <f t="shared" si="7"/>
        <v>0.67726998913654601</v>
      </c>
    </row>
    <row r="21" spans="1:18" x14ac:dyDescent="0.25">
      <c r="J21">
        <v>8</v>
      </c>
      <c r="K21" s="4">
        <f t="shared" si="0"/>
        <v>17.93360084287924</v>
      </c>
      <c r="L21" s="4">
        <f t="shared" si="2"/>
        <v>2.8866760952775503</v>
      </c>
      <c r="M21" s="25">
        <f t="shared" si="3"/>
        <v>2.4908531986166556</v>
      </c>
      <c r="N21" s="25">
        <f t="shared" si="4"/>
        <v>12.071571175784747</v>
      </c>
      <c r="O21" s="25">
        <f t="shared" si="1"/>
        <v>5.3850071858058177</v>
      </c>
      <c r="P21" s="25">
        <f t="shared" si="5"/>
        <v>0.67312589822572721</v>
      </c>
      <c r="Q21" s="25">
        <f t="shared" si="6"/>
        <v>5.3850071858058177</v>
      </c>
      <c r="R21" s="27">
        <f t="shared" si="7"/>
        <v>0.67312589822572721</v>
      </c>
    </row>
    <row r="22" spans="1:18" x14ac:dyDescent="0.25">
      <c r="J22">
        <v>8.5</v>
      </c>
      <c r="K22" s="4">
        <f t="shared" si="0"/>
        <v>19.054450895559192</v>
      </c>
      <c r="L22" s="4">
        <f t="shared" si="2"/>
        <v>2.9473007170939853</v>
      </c>
      <c r="M22" s="25">
        <f t="shared" si="3"/>
        <v>2.5457124188983475</v>
      </c>
      <c r="N22" s="25">
        <f t="shared" si="4"/>
        <v>12.752309837201446</v>
      </c>
      <c r="O22" s="25">
        <f t="shared" si="1"/>
        <v>5.688677895277193</v>
      </c>
      <c r="P22" s="25">
        <f t="shared" si="5"/>
        <v>0.6692562229737874</v>
      </c>
      <c r="Q22" s="25">
        <f t="shared" si="6"/>
        <v>5.688677895277193</v>
      </c>
      <c r="R22" s="27">
        <f t="shared" si="7"/>
        <v>0.6692562229737874</v>
      </c>
    </row>
    <row r="23" spans="1:18" x14ac:dyDescent="0.25">
      <c r="J23">
        <v>9</v>
      </c>
      <c r="K23" s="4">
        <f t="shared" si="0"/>
        <v>20.175300948239144</v>
      </c>
      <c r="L23" s="4">
        <f t="shared" si="2"/>
        <v>3.0044591309339337</v>
      </c>
      <c r="M23" s="25">
        <f t="shared" si="3"/>
        <v>2.5974350675821172</v>
      </c>
      <c r="N23" s="25">
        <f t="shared" si="4"/>
        <v>13.429248707155786</v>
      </c>
      <c r="O23" s="25">
        <f t="shared" si="1"/>
        <v>5.9906535557751246</v>
      </c>
      <c r="P23" s="25">
        <f t="shared" si="5"/>
        <v>0.66562817286390275</v>
      </c>
      <c r="Q23" s="25">
        <f t="shared" si="6"/>
        <v>5.9906535557751246</v>
      </c>
      <c r="R23" s="27">
        <f t="shared" si="7"/>
        <v>0.66562817286390275</v>
      </c>
    </row>
    <row r="24" spans="1:18" x14ac:dyDescent="0.25">
      <c r="J24">
        <v>9.5</v>
      </c>
      <c r="K24" s="4">
        <f t="shared" si="0"/>
        <v>21.296151000919096</v>
      </c>
      <c r="L24" s="4">
        <f t="shared" si="2"/>
        <v>3.0585263522042094</v>
      </c>
      <c r="M24" s="25">
        <f t="shared" si="3"/>
        <v>2.6463604961095895</v>
      </c>
      <c r="N24" s="25">
        <f t="shared" si="4"/>
        <v>14.10261859515645</v>
      </c>
      <c r="O24" s="25">
        <f t="shared" si="1"/>
        <v>6.2910371291133407</v>
      </c>
      <c r="P24" s="25">
        <f t="shared" si="5"/>
        <v>0.6622144346435096</v>
      </c>
      <c r="Q24" s="25">
        <f t="shared" si="6"/>
        <v>6.2910371291133407</v>
      </c>
      <c r="R24" s="27">
        <f t="shared" si="7"/>
        <v>0.6622144346435096</v>
      </c>
    </row>
    <row r="25" spans="1:18" x14ac:dyDescent="0.25">
      <c r="J25">
        <v>10</v>
      </c>
      <c r="K25" s="4">
        <f t="shared" si="0"/>
        <v>22.417001053599051</v>
      </c>
      <c r="L25" s="4">
        <f t="shared" si="2"/>
        <v>3.10981964659176</v>
      </c>
      <c r="M25" s="25">
        <f t="shared" si="3"/>
        <v>2.6927757982008842</v>
      </c>
      <c r="N25" s="25">
        <f t="shared" si="4"/>
        <v>14.772624886699141</v>
      </c>
      <c r="O25" s="25">
        <f t="shared" si="1"/>
        <v>6.5899202357076199</v>
      </c>
      <c r="P25" s="25">
        <f t="shared" si="5"/>
        <v>0.65899202357076203</v>
      </c>
      <c r="Q25" s="25">
        <f t="shared" si="6"/>
        <v>6.5899202357076199</v>
      </c>
      <c r="R25" s="27">
        <f t="shared" si="7"/>
        <v>0.65899202357076203</v>
      </c>
    </row>
    <row r="27" spans="1:18" x14ac:dyDescent="0.25">
      <c r="A27" s="1" t="s">
        <v>0</v>
      </c>
      <c r="M27" s="29" t="s">
        <v>39</v>
      </c>
      <c r="Q27" s="30" t="s">
        <v>36</v>
      </c>
    </row>
    <row r="28" spans="1:18" ht="15.75" x14ac:dyDescent="0.25">
      <c r="A28" s="2" t="s">
        <v>11</v>
      </c>
      <c r="J28" t="s">
        <v>1</v>
      </c>
      <c r="O28" s="28">
        <v>0.44608999999999999</v>
      </c>
      <c r="P28" s="24"/>
    </row>
    <row r="29" spans="1:18" x14ac:dyDescent="0.25">
      <c r="J29" t="s">
        <v>2</v>
      </c>
      <c r="K29" t="s">
        <v>3</v>
      </c>
      <c r="M29" s="22" t="s">
        <v>38</v>
      </c>
      <c r="N29" s="22" t="s">
        <v>3</v>
      </c>
      <c r="O29" s="22" t="s">
        <v>2</v>
      </c>
      <c r="P29" s="22" t="s">
        <v>4</v>
      </c>
      <c r="Q29" s="22" t="s">
        <v>5</v>
      </c>
      <c r="R29" s="22" t="s">
        <v>10</v>
      </c>
    </row>
    <row r="30" spans="1:18" x14ac:dyDescent="0.25">
      <c r="A30" t="s">
        <v>6</v>
      </c>
      <c r="B30">
        <v>0.8</v>
      </c>
      <c r="C30" t="s">
        <v>52</v>
      </c>
      <c r="J30">
        <v>0</v>
      </c>
      <c r="K30" s="4">
        <f t="shared" ref="K30:K50" si="8">J30/$O$28</f>
        <v>0</v>
      </c>
      <c r="L30" s="4"/>
      <c r="M30" s="25">
        <f>0.1102+(0.1139*K30)+(1.9647*$B$30)-(0.3296*$B$31)</f>
        <v>1.35236</v>
      </c>
      <c r="N30" s="26">
        <v>0</v>
      </c>
      <c r="O30" s="25">
        <f t="shared" ref="O30:O50" si="9">N30*$O$28</f>
        <v>0</v>
      </c>
      <c r="P30" s="25">
        <f t="shared" ref="P30:P50" si="10">IF(K30=0,0,O30/J30)</f>
        <v>0</v>
      </c>
      <c r="Q30" s="25">
        <f>IF(J30=0,0,IF(P30&gt;1,J30,O30))</f>
        <v>0</v>
      </c>
      <c r="R30" s="27">
        <f t="shared" ref="R30:R50" si="11">IF(J30=0,0,Q30/J30)</f>
        <v>0</v>
      </c>
    </row>
    <row r="31" spans="1:18" x14ac:dyDescent="0.25">
      <c r="A31" t="s">
        <v>7</v>
      </c>
      <c r="B31">
        <v>1</v>
      </c>
      <c r="D31" t="s">
        <v>37</v>
      </c>
      <c r="J31">
        <v>0.5</v>
      </c>
      <c r="K31" s="4">
        <f t="shared" si="8"/>
        <v>1.1208500526799525</v>
      </c>
      <c r="L31" s="4"/>
      <c r="M31" s="25">
        <f t="shared" ref="M31:M50" si="12">0.1102+(0.1139*K31)+(1.9647*$B$30)-(0.3296*$B$31)</f>
        <v>1.4800248210002467</v>
      </c>
      <c r="N31" s="26">
        <f t="shared" ref="N31:N50" si="13">M31^M31</f>
        <v>1.7864972193369351</v>
      </c>
      <c r="O31" s="25">
        <f t="shared" si="9"/>
        <v>0.79693854457401336</v>
      </c>
      <c r="P31" s="25">
        <f t="shared" si="10"/>
        <v>1.5938770891480267</v>
      </c>
      <c r="Q31" s="25">
        <f t="shared" ref="Q31:Q50" si="14">IF(J31=0,0,IF(P31&gt;1,J31,O31))</f>
        <v>0.5</v>
      </c>
      <c r="R31" s="27">
        <f>IF(J31=0,0,Q31/J31)</f>
        <v>1</v>
      </c>
    </row>
    <row r="32" spans="1:18" x14ac:dyDescent="0.25">
      <c r="J32">
        <v>1</v>
      </c>
      <c r="K32" s="4">
        <f t="shared" si="8"/>
        <v>2.241700105359905</v>
      </c>
      <c r="L32" s="4"/>
      <c r="M32" s="25">
        <f t="shared" si="12"/>
        <v>1.6076896420004934</v>
      </c>
      <c r="N32" s="26">
        <f t="shared" si="13"/>
        <v>2.1454043809959753</v>
      </c>
      <c r="O32" s="25">
        <f t="shared" si="9"/>
        <v>0.95704344031849464</v>
      </c>
      <c r="P32" s="25">
        <f>IF(K32=0,0,O32/J32)</f>
        <v>0.95704344031849464</v>
      </c>
      <c r="Q32" s="25">
        <f t="shared" si="14"/>
        <v>0.95704344031849464</v>
      </c>
      <c r="R32" s="27">
        <f t="shared" si="11"/>
        <v>0.95704344031849464</v>
      </c>
    </row>
    <row r="33" spans="10:18" x14ac:dyDescent="0.25">
      <c r="J33">
        <v>1.5</v>
      </c>
      <c r="K33" s="4">
        <f t="shared" si="8"/>
        <v>3.3625501580398574</v>
      </c>
      <c r="L33" s="4"/>
      <c r="M33" s="25">
        <f t="shared" si="12"/>
        <v>1.7353544630007396</v>
      </c>
      <c r="N33" s="26">
        <f t="shared" si="13"/>
        <v>2.6026955896175767</v>
      </c>
      <c r="O33" s="25">
        <f t="shared" si="9"/>
        <v>1.1610364755725047</v>
      </c>
      <c r="P33" s="25">
        <f t="shared" si="10"/>
        <v>0.77402431704833641</v>
      </c>
      <c r="Q33" s="25">
        <f t="shared" si="14"/>
        <v>1.1610364755725047</v>
      </c>
      <c r="R33" s="27">
        <f t="shared" si="11"/>
        <v>0.77402431704833641</v>
      </c>
    </row>
    <row r="34" spans="10:18" x14ac:dyDescent="0.25">
      <c r="J34">
        <v>2</v>
      </c>
      <c r="K34" s="4">
        <f t="shared" si="8"/>
        <v>4.4834002107198101</v>
      </c>
      <c r="L34" s="4"/>
      <c r="M34" s="25">
        <f t="shared" si="12"/>
        <v>1.8630192840009863</v>
      </c>
      <c r="N34" s="26">
        <f t="shared" si="13"/>
        <v>3.1872793898554224</v>
      </c>
      <c r="O34" s="25">
        <f t="shared" si="9"/>
        <v>1.4218134630206054</v>
      </c>
      <c r="P34" s="25">
        <f t="shared" si="10"/>
        <v>0.7109067315103027</v>
      </c>
      <c r="Q34" s="25">
        <f t="shared" si="14"/>
        <v>1.4218134630206054</v>
      </c>
      <c r="R34" s="27">
        <f t="shared" si="11"/>
        <v>0.7109067315103027</v>
      </c>
    </row>
    <row r="35" spans="10:18" x14ac:dyDescent="0.25">
      <c r="J35">
        <v>2.5</v>
      </c>
      <c r="K35" s="4">
        <f t="shared" si="8"/>
        <v>5.6042502633997628</v>
      </c>
      <c r="L35" s="4"/>
      <c r="M35" s="25">
        <f t="shared" si="12"/>
        <v>1.9906841050012329</v>
      </c>
      <c r="N35" s="26">
        <f t="shared" si="13"/>
        <v>3.937487816831498</v>
      </c>
      <c r="O35" s="25">
        <f t="shared" si="9"/>
        <v>1.7564739402103628</v>
      </c>
      <c r="P35" s="25">
        <f t="shared" si="10"/>
        <v>0.70258957608414518</v>
      </c>
      <c r="Q35" s="25">
        <f t="shared" si="14"/>
        <v>1.7564739402103628</v>
      </c>
      <c r="R35" s="27">
        <f t="shared" si="11"/>
        <v>0.70258957608414518</v>
      </c>
    </row>
    <row r="36" spans="10:18" x14ac:dyDescent="0.25">
      <c r="J36">
        <v>3</v>
      </c>
      <c r="K36" s="4">
        <f t="shared" si="8"/>
        <v>6.7251003160797147</v>
      </c>
      <c r="L36" s="4"/>
      <c r="M36" s="25">
        <f t="shared" si="12"/>
        <v>2.1183489260014792</v>
      </c>
      <c r="N36" s="26">
        <f t="shared" si="13"/>
        <v>4.9042934391950723</v>
      </c>
      <c r="O36" s="25">
        <f t="shared" si="9"/>
        <v>2.1877562602905298</v>
      </c>
      <c r="P36" s="25">
        <f t="shared" si="10"/>
        <v>0.72925208676350994</v>
      </c>
      <c r="Q36" s="25">
        <f t="shared" si="14"/>
        <v>2.1877562602905298</v>
      </c>
      <c r="R36" s="27">
        <f t="shared" si="11"/>
        <v>0.72925208676350994</v>
      </c>
    </row>
    <row r="37" spans="10:18" x14ac:dyDescent="0.25">
      <c r="J37">
        <v>3.5</v>
      </c>
      <c r="K37" s="4">
        <f t="shared" si="8"/>
        <v>7.8459503687596674</v>
      </c>
      <c r="L37" s="4"/>
      <c r="M37" s="25">
        <f t="shared" si="12"/>
        <v>2.2460137470017258</v>
      </c>
      <c r="N37" s="26">
        <f t="shared" si="13"/>
        <v>6.155695148587883</v>
      </c>
      <c r="O37" s="25">
        <f t="shared" si="9"/>
        <v>2.7459940488335688</v>
      </c>
      <c r="P37" s="25">
        <f t="shared" si="10"/>
        <v>0.78456972823816251</v>
      </c>
      <c r="Q37" s="25">
        <f t="shared" si="14"/>
        <v>2.7459940488335688</v>
      </c>
      <c r="R37" s="27">
        <f t="shared" si="11"/>
        <v>0.78456972823816251</v>
      </c>
    </row>
    <row r="38" spans="10:18" x14ac:dyDescent="0.25">
      <c r="J38">
        <v>4</v>
      </c>
      <c r="K38" s="4">
        <f t="shared" si="8"/>
        <v>8.9668004214396202</v>
      </c>
      <c r="L38" s="4"/>
      <c r="M38" s="25">
        <f t="shared" si="12"/>
        <v>2.3736785680019725</v>
      </c>
      <c r="N38" s="26">
        <f t="shared" si="13"/>
        <v>7.7827116175544093</v>
      </c>
      <c r="O38" s="25">
        <f t="shared" si="9"/>
        <v>3.4717898254748465</v>
      </c>
      <c r="P38" s="25">
        <f t="shared" si="10"/>
        <v>0.86794745636871162</v>
      </c>
      <c r="Q38" s="25">
        <f t="shared" si="14"/>
        <v>3.4717898254748465</v>
      </c>
      <c r="R38" s="27">
        <f t="shared" si="11"/>
        <v>0.86794745636871162</v>
      </c>
    </row>
    <row r="39" spans="10:18" x14ac:dyDescent="0.25">
      <c r="J39">
        <v>4.5</v>
      </c>
      <c r="K39" s="4">
        <f t="shared" si="8"/>
        <v>10.087650474119572</v>
      </c>
      <c r="L39" s="4"/>
      <c r="M39" s="25">
        <f t="shared" si="12"/>
        <v>2.5013433890022192</v>
      </c>
      <c r="N39" s="26">
        <f t="shared" si="13"/>
        <v>9.9075938083333313</v>
      </c>
      <c r="O39" s="25">
        <f t="shared" si="9"/>
        <v>4.4196785219594155</v>
      </c>
      <c r="P39" s="25">
        <f t="shared" si="10"/>
        <v>0.98215078265764788</v>
      </c>
      <c r="Q39" s="25">
        <f t="shared" si="14"/>
        <v>4.4196785219594155</v>
      </c>
      <c r="R39" s="27">
        <f t="shared" si="11"/>
        <v>0.98215078265764788</v>
      </c>
    </row>
    <row r="40" spans="10:18" x14ac:dyDescent="0.25">
      <c r="J40">
        <v>5</v>
      </c>
      <c r="K40" s="4">
        <f t="shared" si="8"/>
        <v>11.208500526799526</v>
      </c>
      <c r="L40" s="4"/>
      <c r="M40" s="25">
        <f t="shared" si="12"/>
        <v>2.6290082100024659</v>
      </c>
      <c r="N40" s="26">
        <f t="shared" si="13"/>
        <v>12.695109843289323</v>
      </c>
      <c r="O40" s="25">
        <f t="shared" si="9"/>
        <v>5.6631615499929344</v>
      </c>
      <c r="P40" s="25">
        <f t="shared" si="10"/>
        <v>1.1326323099985869</v>
      </c>
      <c r="Q40" s="25">
        <f t="shared" si="14"/>
        <v>5</v>
      </c>
      <c r="R40" s="27">
        <f t="shared" si="11"/>
        <v>1</v>
      </c>
    </row>
    <row r="41" spans="10:18" x14ac:dyDescent="0.25">
      <c r="J41">
        <v>5.5</v>
      </c>
      <c r="K41" s="4">
        <f t="shared" si="8"/>
        <v>12.329350579479478</v>
      </c>
      <c r="L41" s="4"/>
      <c r="M41" s="25">
        <f t="shared" si="12"/>
        <v>2.7566730310027125</v>
      </c>
      <c r="N41" s="26">
        <f t="shared" si="13"/>
        <v>16.368095963552047</v>
      </c>
      <c r="O41" s="25">
        <f t="shared" si="9"/>
        <v>7.3016439283809325</v>
      </c>
      <c r="P41" s="25">
        <f t="shared" si="10"/>
        <v>1.3275716233419876</v>
      </c>
      <c r="Q41" s="25">
        <f t="shared" si="14"/>
        <v>5.5</v>
      </c>
      <c r="R41" s="27">
        <f t="shared" si="11"/>
        <v>1</v>
      </c>
    </row>
    <row r="42" spans="10:18" x14ac:dyDescent="0.25">
      <c r="J42">
        <v>6</v>
      </c>
      <c r="K42" s="4">
        <f t="shared" si="8"/>
        <v>13.450200632159429</v>
      </c>
      <c r="L42" s="4"/>
      <c r="M42" s="25">
        <f t="shared" si="12"/>
        <v>2.8843378520029592</v>
      </c>
      <c r="N42" s="26">
        <f t="shared" si="13"/>
        <v>21.22894757801059</v>
      </c>
      <c r="O42" s="25">
        <f t="shared" si="9"/>
        <v>9.4700212250747438</v>
      </c>
      <c r="P42" s="25">
        <f t="shared" si="10"/>
        <v>1.5783368708457906</v>
      </c>
      <c r="Q42" s="25">
        <f t="shared" si="14"/>
        <v>6</v>
      </c>
      <c r="R42" s="27">
        <f t="shared" si="11"/>
        <v>1</v>
      </c>
    </row>
    <row r="43" spans="10:18" x14ac:dyDescent="0.25">
      <c r="J43">
        <v>6.5</v>
      </c>
      <c r="K43" s="4">
        <f t="shared" si="8"/>
        <v>14.571050684839383</v>
      </c>
      <c r="L43" s="4"/>
      <c r="M43" s="25">
        <f t="shared" si="12"/>
        <v>3.0120026730032059</v>
      </c>
      <c r="N43" s="26">
        <f t="shared" si="13"/>
        <v>27.689403691709085</v>
      </c>
      <c r="O43" s="25">
        <f t="shared" si="9"/>
        <v>12.351966092834505</v>
      </c>
      <c r="P43" s="25">
        <f t="shared" si="10"/>
        <v>1.9003024758206932</v>
      </c>
      <c r="Q43" s="25">
        <f t="shared" si="14"/>
        <v>6.5</v>
      </c>
      <c r="R43" s="27">
        <f t="shared" si="11"/>
        <v>1</v>
      </c>
    </row>
    <row r="44" spans="10:18" x14ac:dyDescent="0.25">
      <c r="J44">
        <v>7</v>
      </c>
      <c r="K44" s="4">
        <f t="shared" si="8"/>
        <v>15.691900737519335</v>
      </c>
      <c r="L44" s="4"/>
      <c r="M44" s="25">
        <f t="shared" si="12"/>
        <v>3.1396674940034526</v>
      </c>
      <c r="N44" s="26">
        <f t="shared" si="13"/>
        <v>36.31194107518526</v>
      </c>
      <c r="O44" s="25">
        <f t="shared" si="9"/>
        <v>16.198393794229393</v>
      </c>
      <c r="P44" s="25">
        <f t="shared" si="10"/>
        <v>2.3140562563184846</v>
      </c>
      <c r="Q44" s="25">
        <f t="shared" si="14"/>
        <v>7</v>
      </c>
      <c r="R44" s="27">
        <f t="shared" si="11"/>
        <v>1</v>
      </c>
    </row>
    <row r="45" spans="10:18" x14ac:dyDescent="0.25">
      <c r="J45">
        <v>7.5</v>
      </c>
      <c r="K45" s="4">
        <f t="shared" si="8"/>
        <v>16.812750790199289</v>
      </c>
      <c r="L45" s="4"/>
      <c r="M45" s="25">
        <f t="shared" si="12"/>
        <v>3.2673323150036993</v>
      </c>
      <c r="N45" s="26">
        <f t="shared" si="13"/>
        <v>47.867463160105046</v>
      </c>
      <c r="O45" s="25">
        <f t="shared" si="9"/>
        <v>21.353196641091259</v>
      </c>
      <c r="P45" s="25">
        <f t="shared" si="10"/>
        <v>2.8470928854788347</v>
      </c>
      <c r="Q45" s="25">
        <f t="shared" si="14"/>
        <v>7.5</v>
      </c>
      <c r="R45" s="27">
        <f t="shared" si="11"/>
        <v>1</v>
      </c>
    </row>
    <row r="46" spans="10:18" x14ac:dyDescent="0.25">
      <c r="J46">
        <v>8</v>
      </c>
      <c r="K46" s="4">
        <f t="shared" si="8"/>
        <v>17.93360084287924</v>
      </c>
      <c r="L46" s="4"/>
      <c r="M46" s="25">
        <f t="shared" si="12"/>
        <v>3.394997136003945</v>
      </c>
      <c r="N46" s="26">
        <f t="shared" si="13"/>
        <v>63.415918093744374</v>
      </c>
      <c r="O46" s="25">
        <f t="shared" si="9"/>
        <v>28.289206902438426</v>
      </c>
      <c r="P46" s="25">
        <f t="shared" si="10"/>
        <v>3.5361508628048033</v>
      </c>
      <c r="Q46" s="25">
        <f t="shared" si="14"/>
        <v>8</v>
      </c>
      <c r="R46" s="27">
        <f t="shared" si="11"/>
        <v>1</v>
      </c>
    </row>
    <row r="47" spans="10:18" x14ac:dyDescent="0.25">
      <c r="J47">
        <v>8.5</v>
      </c>
      <c r="K47" s="4">
        <f t="shared" si="8"/>
        <v>19.054450895559192</v>
      </c>
      <c r="L47" s="4"/>
      <c r="M47" s="25">
        <f t="shared" si="12"/>
        <v>3.5226619570041917</v>
      </c>
      <c r="N47" s="26">
        <f t="shared" si="13"/>
        <v>84.419263472941651</v>
      </c>
      <c r="O47" s="25">
        <f t="shared" si="9"/>
        <v>37.658589242644538</v>
      </c>
      <c r="P47" s="25">
        <f t="shared" si="10"/>
        <v>4.4304222638405335</v>
      </c>
      <c r="Q47" s="25">
        <f t="shared" si="14"/>
        <v>8.5</v>
      </c>
      <c r="R47" s="27">
        <f t="shared" si="11"/>
        <v>1</v>
      </c>
    </row>
    <row r="48" spans="10:18" x14ac:dyDescent="0.25">
      <c r="J48">
        <v>9</v>
      </c>
      <c r="K48" s="4">
        <f t="shared" si="8"/>
        <v>20.175300948239144</v>
      </c>
      <c r="L48" s="4"/>
      <c r="M48" s="25">
        <f t="shared" si="12"/>
        <v>3.6503267780044384</v>
      </c>
      <c r="N48" s="26">
        <f t="shared" si="13"/>
        <v>112.90017742881086</v>
      </c>
      <c r="O48" s="25">
        <f t="shared" si="9"/>
        <v>50.363640149218234</v>
      </c>
      <c r="P48" s="25">
        <f t="shared" si="10"/>
        <v>5.595960016579804</v>
      </c>
      <c r="Q48" s="25">
        <f t="shared" si="14"/>
        <v>9</v>
      </c>
      <c r="R48" s="27">
        <f t="shared" si="11"/>
        <v>1</v>
      </c>
    </row>
    <row r="49" spans="10:18" x14ac:dyDescent="0.25">
      <c r="J49">
        <v>9.5</v>
      </c>
      <c r="K49" s="4">
        <f t="shared" si="8"/>
        <v>21.296151000919096</v>
      </c>
      <c r="L49" s="4"/>
      <c r="M49" s="25">
        <f t="shared" si="12"/>
        <v>3.7779915990046851</v>
      </c>
      <c r="N49" s="26">
        <f t="shared" si="13"/>
        <v>151.66562619956503</v>
      </c>
      <c r="O49" s="25">
        <f t="shared" si="9"/>
        <v>67.656519191363955</v>
      </c>
      <c r="P49" s="25">
        <f t="shared" si="10"/>
        <v>7.1217388622488373</v>
      </c>
      <c r="Q49" s="25">
        <f t="shared" si="14"/>
        <v>9.5</v>
      </c>
      <c r="R49" s="27">
        <f t="shared" si="11"/>
        <v>1</v>
      </c>
    </row>
    <row r="50" spans="10:18" x14ac:dyDescent="0.25">
      <c r="J50">
        <v>10</v>
      </c>
      <c r="K50" s="4">
        <f t="shared" si="8"/>
        <v>22.417001053599051</v>
      </c>
      <c r="L50" s="4"/>
      <c r="M50" s="25">
        <f t="shared" si="12"/>
        <v>3.9056564200049317</v>
      </c>
      <c r="N50" s="26">
        <f t="shared" si="13"/>
        <v>204.62260518460567</v>
      </c>
      <c r="O50" s="25">
        <f t="shared" si="9"/>
        <v>91.280097946800737</v>
      </c>
      <c r="P50" s="25">
        <f t="shared" si="10"/>
        <v>9.1280097946800733</v>
      </c>
      <c r="Q50" s="25">
        <f t="shared" si="14"/>
        <v>10</v>
      </c>
      <c r="R50" s="27">
        <f t="shared" si="1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E39" sqref="E39"/>
    </sheetView>
  </sheetViews>
  <sheetFormatPr defaultRowHeight="15" x14ac:dyDescent="0.25"/>
  <sheetData>
    <row r="1" spans="1:10" ht="15.75" x14ac:dyDescent="0.25">
      <c r="A1" s="5" t="s">
        <v>57</v>
      </c>
      <c r="B1" s="6"/>
      <c r="E1" t="s">
        <v>14</v>
      </c>
      <c r="F1" s="1" t="s">
        <v>40</v>
      </c>
      <c r="I1" s="1" t="s">
        <v>0</v>
      </c>
    </row>
    <row r="2" spans="1:10" ht="15.75" x14ac:dyDescent="0.25">
      <c r="A2" s="2" t="s">
        <v>41</v>
      </c>
      <c r="B2" s="6"/>
      <c r="E2" s="14">
        <v>0.97130000000000005</v>
      </c>
      <c r="F2" t="s">
        <v>58</v>
      </c>
      <c r="G2" t="s">
        <v>60</v>
      </c>
      <c r="I2" t="s">
        <v>58</v>
      </c>
      <c r="J2" t="s">
        <v>60</v>
      </c>
    </row>
    <row r="3" spans="1:10" ht="15.75" x14ac:dyDescent="0.25">
      <c r="A3" s="7"/>
      <c r="B3" s="8"/>
      <c r="F3" t="s">
        <v>2</v>
      </c>
      <c r="G3" t="s">
        <v>2</v>
      </c>
      <c r="I3" t="s">
        <v>2</v>
      </c>
      <c r="J3" t="s">
        <v>2</v>
      </c>
    </row>
    <row r="4" spans="1:10" x14ac:dyDescent="0.25">
      <c r="A4" s="1" t="s">
        <v>59</v>
      </c>
      <c r="F4">
        <v>0</v>
      </c>
      <c r="G4" s="4">
        <f>$E$2*F4</f>
        <v>0</v>
      </c>
      <c r="I4">
        <v>0</v>
      </c>
      <c r="J4" s="4">
        <f>$E$5*I4</f>
        <v>0</v>
      </c>
    </row>
    <row r="5" spans="1:10" ht="15.75" x14ac:dyDescent="0.25">
      <c r="A5" s="2" t="s">
        <v>74</v>
      </c>
      <c r="B5" s="9"/>
      <c r="E5" s="14">
        <v>0.9274</v>
      </c>
      <c r="F5">
        <v>0.5</v>
      </c>
      <c r="G5" s="4">
        <f t="shared" ref="G5:G24" si="0">$E$2*F5</f>
        <v>0.48565000000000003</v>
      </c>
      <c r="I5">
        <v>0.5</v>
      </c>
      <c r="J5" s="4">
        <f t="shared" ref="J5:J24" si="1">$E$5*I5</f>
        <v>0.4637</v>
      </c>
    </row>
    <row r="6" spans="1:10" ht="15.75" x14ac:dyDescent="0.25">
      <c r="A6" s="10"/>
      <c r="B6" s="11"/>
      <c r="F6">
        <v>1</v>
      </c>
      <c r="G6" s="4">
        <f t="shared" si="0"/>
        <v>0.97130000000000005</v>
      </c>
      <c r="I6">
        <v>1</v>
      </c>
      <c r="J6" s="4">
        <f t="shared" si="1"/>
        <v>0.9274</v>
      </c>
    </row>
    <row r="7" spans="1:10" x14ac:dyDescent="0.25">
      <c r="F7">
        <v>1.5</v>
      </c>
      <c r="G7" s="4">
        <f t="shared" si="0"/>
        <v>1.45695</v>
      </c>
      <c r="I7">
        <v>1.5</v>
      </c>
      <c r="J7" s="4">
        <f t="shared" si="1"/>
        <v>1.3911</v>
      </c>
    </row>
    <row r="8" spans="1:10" x14ac:dyDescent="0.25">
      <c r="F8">
        <v>2</v>
      </c>
      <c r="G8" s="4">
        <f t="shared" si="0"/>
        <v>1.9426000000000001</v>
      </c>
      <c r="I8">
        <v>2</v>
      </c>
      <c r="J8" s="4">
        <f t="shared" si="1"/>
        <v>1.8548</v>
      </c>
    </row>
    <row r="9" spans="1:10" x14ac:dyDescent="0.25">
      <c r="F9">
        <v>2.5</v>
      </c>
      <c r="G9" s="4">
        <f t="shared" si="0"/>
        <v>2.4282500000000002</v>
      </c>
      <c r="I9">
        <v>2.5</v>
      </c>
      <c r="J9" s="4">
        <f t="shared" si="1"/>
        <v>2.3185000000000002</v>
      </c>
    </row>
    <row r="10" spans="1:10" x14ac:dyDescent="0.25">
      <c r="F10">
        <v>3</v>
      </c>
      <c r="G10" s="4">
        <f t="shared" si="0"/>
        <v>2.9138999999999999</v>
      </c>
      <c r="I10">
        <v>3</v>
      </c>
      <c r="J10" s="4">
        <f t="shared" si="1"/>
        <v>2.7822</v>
      </c>
    </row>
    <row r="11" spans="1:10" x14ac:dyDescent="0.25">
      <c r="F11">
        <v>3.5</v>
      </c>
      <c r="G11" s="4">
        <f t="shared" si="0"/>
        <v>3.3995500000000001</v>
      </c>
      <c r="I11">
        <v>3.5</v>
      </c>
      <c r="J11" s="4">
        <f t="shared" si="1"/>
        <v>3.2458999999999998</v>
      </c>
    </row>
    <row r="12" spans="1:10" x14ac:dyDescent="0.25">
      <c r="F12">
        <v>4</v>
      </c>
      <c r="G12" s="4">
        <f t="shared" si="0"/>
        <v>3.8852000000000002</v>
      </c>
      <c r="I12">
        <v>4</v>
      </c>
      <c r="J12" s="4">
        <f t="shared" si="1"/>
        <v>3.7096</v>
      </c>
    </row>
    <row r="13" spans="1:10" x14ac:dyDescent="0.25">
      <c r="F13">
        <v>4.5</v>
      </c>
      <c r="G13" s="4">
        <f t="shared" si="0"/>
        <v>4.3708499999999999</v>
      </c>
      <c r="I13">
        <v>4.5</v>
      </c>
      <c r="J13" s="4">
        <f t="shared" si="1"/>
        <v>4.1733000000000002</v>
      </c>
    </row>
    <row r="14" spans="1:10" x14ac:dyDescent="0.25">
      <c r="F14">
        <v>5</v>
      </c>
      <c r="G14" s="4">
        <f t="shared" si="0"/>
        <v>4.8565000000000005</v>
      </c>
      <c r="I14">
        <v>5</v>
      </c>
      <c r="J14" s="4">
        <f t="shared" si="1"/>
        <v>4.6370000000000005</v>
      </c>
    </row>
    <row r="15" spans="1:10" x14ac:dyDescent="0.25">
      <c r="F15">
        <v>5.5</v>
      </c>
      <c r="G15" s="4">
        <f t="shared" si="0"/>
        <v>5.3421500000000002</v>
      </c>
      <c r="I15">
        <v>5.5</v>
      </c>
      <c r="J15" s="4">
        <f t="shared" si="1"/>
        <v>5.1006999999999998</v>
      </c>
    </row>
    <row r="16" spans="1:10" x14ac:dyDescent="0.25">
      <c r="F16">
        <v>6</v>
      </c>
      <c r="G16" s="4">
        <f t="shared" si="0"/>
        <v>5.8277999999999999</v>
      </c>
      <c r="I16">
        <v>6</v>
      </c>
      <c r="J16" s="4">
        <f t="shared" si="1"/>
        <v>5.5644</v>
      </c>
    </row>
    <row r="17" spans="1:10" x14ac:dyDescent="0.25">
      <c r="F17">
        <v>6.5</v>
      </c>
      <c r="G17" s="4">
        <f t="shared" si="0"/>
        <v>6.3134500000000005</v>
      </c>
      <c r="I17">
        <v>6.5</v>
      </c>
      <c r="J17" s="4">
        <f t="shared" si="1"/>
        <v>6.0281000000000002</v>
      </c>
    </row>
    <row r="18" spans="1:10" x14ac:dyDescent="0.25">
      <c r="F18">
        <v>7</v>
      </c>
      <c r="G18" s="4">
        <f t="shared" si="0"/>
        <v>6.7991000000000001</v>
      </c>
      <c r="I18">
        <v>7</v>
      </c>
      <c r="J18" s="4">
        <f t="shared" si="1"/>
        <v>6.4917999999999996</v>
      </c>
    </row>
    <row r="19" spans="1:10" x14ac:dyDescent="0.25">
      <c r="F19">
        <v>7.5</v>
      </c>
      <c r="G19" s="4">
        <f t="shared" si="0"/>
        <v>7.2847500000000007</v>
      </c>
      <c r="I19">
        <v>7.5</v>
      </c>
      <c r="J19" s="4">
        <f t="shared" si="1"/>
        <v>6.9554999999999998</v>
      </c>
    </row>
    <row r="20" spans="1:10" x14ac:dyDescent="0.25">
      <c r="F20">
        <v>8</v>
      </c>
      <c r="G20" s="4">
        <f t="shared" si="0"/>
        <v>7.7704000000000004</v>
      </c>
      <c r="I20">
        <v>8</v>
      </c>
      <c r="J20" s="4">
        <f t="shared" si="1"/>
        <v>7.4192</v>
      </c>
    </row>
    <row r="21" spans="1:10" x14ac:dyDescent="0.25">
      <c r="F21">
        <v>8.5</v>
      </c>
      <c r="G21" s="4">
        <f t="shared" si="0"/>
        <v>8.2560500000000001</v>
      </c>
      <c r="I21">
        <v>8.5</v>
      </c>
      <c r="J21" s="4">
        <f t="shared" si="1"/>
        <v>7.8829000000000002</v>
      </c>
    </row>
    <row r="22" spans="1:10" x14ac:dyDescent="0.25">
      <c r="F22">
        <v>9</v>
      </c>
      <c r="G22" s="4">
        <f t="shared" si="0"/>
        <v>8.7416999999999998</v>
      </c>
      <c r="I22">
        <v>9</v>
      </c>
      <c r="J22" s="4">
        <f t="shared" si="1"/>
        <v>8.3466000000000005</v>
      </c>
    </row>
    <row r="23" spans="1:10" x14ac:dyDescent="0.25">
      <c r="F23">
        <v>9.5</v>
      </c>
      <c r="G23" s="4">
        <f t="shared" si="0"/>
        <v>9.2273500000000013</v>
      </c>
      <c r="I23">
        <v>9.5</v>
      </c>
      <c r="J23" s="4">
        <f t="shared" si="1"/>
        <v>8.8102999999999998</v>
      </c>
    </row>
    <row r="24" spans="1:10" x14ac:dyDescent="0.25">
      <c r="F24">
        <v>10</v>
      </c>
      <c r="G24" s="4">
        <f t="shared" si="0"/>
        <v>9.713000000000001</v>
      </c>
      <c r="I24">
        <v>10</v>
      </c>
      <c r="J24" s="4">
        <f t="shared" si="1"/>
        <v>9.2740000000000009</v>
      </c>
    </row>
    <row r="26" spans="1:10" x14ac:dyDescent="0.25">
      <c r="A26" s="1"/>
    </row>
    <row r="27" spans="1:10" ht="15.75" x14ac:dyDescent="0.25">
      <c r="A27" s="7"/>
      <c r="B27" s="15"/>
      <c r="C27" s="15"/>
      <c r="D27" s="15"/>
      <c r="E27" s="15"/>
      <c r="F27" s="15"/>
    </row>
    <row r="28" spans="1:10" x14ac:dyDescent="0.25">
      <c r="A28" s="15"/>
      <c r="B28" s="15"/>
      <c r="C28" s="15"/>
      <c r="D28" s="15"/>
      <c r="E28" s="15"/>
      <c r="F28" s="15"/>
    </row>
    <row r="29" spans="1:10" x14ac:dyDescent="0.25">
      <c r="A29" s="15"/>
      <c r="B29" s="15"/>
      <c r="C29" s="15"/>
      <c r="D29" s="15"/>
      <c r="E29" s="15"/>
      <c r="F29" s="15"/>
    </row>
    <row r="30" spans="1:10" x14ac:dyDescent="0.25">
      <c r="A30" s="15"/>
      <c r="B30" s="15"/>
      <c r="C30" s="15"/>
      <c r="D30" s="15"/>
      <c r="E30" s="15"/>
      <c r="F30" s="15"/>
    </row>
    <row r="31" spans="1:10" x14ac:dyDescent="0.25">
      <c r="A31" s="15"/>
      <c r="B31" s="15"/>
      <c r="C31" s="15"/>
      <c r="D31" s="15"/>
      <c r="E31" s="15"/>
      <c r="F31" s="15"/>
    </row>
    <row r="32" spans="1:10" x14ac:dyDescent="0.25">
      <c r="A32" s="15"/>
      <c r="B32" s="15"/>
      <c r="C32" s="15"/>
      <c r="D32" s="15"/>
      <c r="E32" s="15"/>
      <c r="F32" s="15"/>
    </row>
    <row r="33" spans="1:6" x14ac:dyDescent="0.25">
      <c r="A33" s="15"/>
      <c r="B33" s="15"/>
      <c r="C33" s="15"/>
      <c r="D33" s="15"/>
      <c r="E33" s="15"/>
      <c r="F33" s="15"/>
    </row>
    <row r="34" spans="1:6" x14ac:dyDescent="0.25">
      <c r="A34" s="15"/>
      <c r="B34" s="15"/>
      <c r="C34" s="15"/>
      <c r="D34" s="15"/>
      <c r="E34" s="15"/>
      <c r="F34" s="15"/>
    </row>
    <row r="35" spans="1:6" x14ac:dyDescent="0.25">
      <c r="A35" s="15"/>
      <c r="B35" s="15"/>
      <c r="C35" s="15"/>
      <c r="D35" s="15"/>
      <c r="E35" s="15"/>
      <c r="F35" s="15"/>
    </row>
    <row r="36" spans="1:6" x14ac:dyDescent="0.25">
      <c r="A36" s="15"/>
      <c r="B36" s="15"/>
      <c r="C36" s="15"/>
      <c r="D36" s="15"/>
      <c r="E36" s="15"/>
      <c r="F36" s="15"/>
    </row>
    <row r="37" spans="1:6" x14ac:dyDescent="0.25">
      <c r="A37" s="15"/>
      <c r="B37" s="15"/>
      <c r="C37" s="15"/>
      <c r="D37" s="15"/>
      <c r="E37" s="15"/>
      <c r="F37" s="15"/>
    </row>
    <row r="38" spans="1:6" x14ac:dyDescent="0.25">
      <c r="A38" s="15"/>
      <c r="B38" s="15"/>
      <c r="C38" s="15"/>
      <c r="D38" s="15"/>
      <c r="E38" s="15"/>
      <c r="F38" s="15"/>
    </row>
    <row r="39" spans="1:6" x14ac:dyDescent="0.25">
      <c r="A39" s="15"/>
      <c r="B39" s="15"/>
      <c r="C39" s="15"/>
      <c r="D39" s="15"/>
      <c r="E39" s="15"/>
      <c r="F39" s="15"/>
    </row>
    <row r="40" spans="1:6" x14ac:dyDescent="0.25">
      <c r="A40" s="15"/>
      <c r="B40" s="15"/>
      <c r="C40" s="15"/>
      <c r="D40" s="15"/>
      <c r="E40" s="15"/>
      <c r="F40" s="15"/>
    </row>
    <row r="41" spans="1:6" x14ac:dyDescent="0.25">
      <c r="A41" s="15"/>
      <c r="B41" s="15"/>
      <c r="C41" s="15"/>
      <c r="D41" s="15"/>
      <c r="E41" s="15"/>
      <c r="F41" s="15"/>
    </row>
    <row r="42" spans="1:6" x14ac:dyDescent="0.25">
      <c r="A42" s="15"/>
      <c r="B42" s="15"/>
      <c r="C42" s="15"/>
      <c r="D42" s="15"/>
      <c r="E42" s="15"/>
      <c r="F42" s="15"/>
    </row>
    <row r="43" spans="1:6" x14ac:dyDescent="0.25">
      <c r="A43" s="15"/>
      <c r="B43" s="15"/>
      <c r="C43" s="15"/>
      <c r="D43" s="15"/>
      <c r="E43" s="15"/>
      <c r="F43" s="15"/>
    </row>
    <row r="44" spans="1:6" x14ac:dyDescent="0.25">
      <c r="A44" s="15"/>
      <c r="B44" s="15"/>
      <c r="C44" s="15"/>
      <c r="D44" s="15"/>
      <c r="E44" s="15"/>
      <c r="F44" s="15"/>
    </row>
    <row r="45" spans="1:6" x14ac:dyDescent="0.25">
      <c r="A45" s="15"/>
      <c r="B45" s="15"/>
      <c r="C45" s="15"/>
      <c r="D45" s="15"/>
      <c r="E45" s="15"/>
      <c r="F45" s="15"/>
    </row>
    <row r="46" spans="1:6" x14ac:dyDescent="0.25">
      <c r="A46" s="15"/>
      <c r="B46" s="15"/>
      <c r="C46" s="15"/>
      <c r="D46" s="15"/>
      <c r="E46" s="15"/>
      <c r="F46" s="15"/>
    </row>
    <row r="47" spans="1:6" x14ac:dyDescent="0.25">
      <c r="A47" s="15"/>
      <c r="B47" s="15"/>
      <c r="C47" s="15"/>
      <c r="D47" s="15"/>
      <c r="E47" s="15"/>
      <c r="F47" s="15"/>
    </row>
    <row r="48" spans="1:6" x14ac:dyDescent="0.25">
      <c r="A48" s="15"/>
      <c r="B48" s="15"/>
      <c r="C48" s="15"/>
      <c r="D48" s="15"/>
      <c r="E48" s="15"/>
      <c r="F48" s="15"/>
    </row>
    <row r="49" spans="1:6" ht="15.75" x14ac:dyDescent="0.25">
      <c r="A49" s="35"/>
      <c r="B49" s="36"/>
      <c r="C49" s="36"/>
      <c r="D49" s="15"/>
      <c r="E49" s="15"/>
      <c r="F49" s="15"/>
    </row>
    <row r="50" spans="1:6" ht="15.75" x14ac:dyDescent="0.25">
      <c r="A50" s="36"/>
      <c r="B50" s="36"/>
      <c r="C50" s="36"/>
      <c r="D50" s="15"/>
      <c r="E50" s="15"/>
      <c r="F50" s="15"/>
    </row>
    <row r="51" spans="1:6" ht="15.75" x14ac:dyDescent="0.25">
      <c r="A51" s="36"/>
      <c r="B51" s="36"/>
      <c r="C51" s="36"/>
      <c r="D51" s="15"/>
      <c r="E51" s="15"/>
      <c r="F51" s="15"/>
    </row>
    <row r="52" spans="1:6" ht="15.75" x14ac:dyDescent="0.25">
      <c r="A52" s="32"/>
      <c r="B52" s="36"/>
      <c r="C52" s="36"/>
      <c r="D52" s="15"/>
      <c r="E52" s="15"/>
      <c r="F52" s="15"/>
    </row>
    <row r="53" spans="1:6" ht="15.75" x14ac:dyDescent="0.25">
      <c r="A53" s="33"/>
      <c r="B53" s="33"/>
      <c r="C53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5" sqref="K5"/>
    </sheetView>
  </sheetViews>
  <sheetFormatPr defaultRowHeight="15" x14ac:dyDescent="0.25"/>
  <cols>
    <col min="2" max="2" width="33.140625" bestFit="1" customWidth="1"/>
    <col min="4" max="4" width="3.42578125" customWidth="1"/>
  </cols>
  <sheetData>
    <row r="1" spans="1:11" x14ac:dyDescent="0.25">
      <c r="A1" s="1" t="s">
        <v>56</v>
      </c>
      <c r="F1" t="s">
        <v>49</v>
      </c>
      <c r="I1" t="s">
        <v>45</v>
      </c>
    </row>
    <row r="2" spans="1:11" x14ac:dyDescent="0.25">
      <c r="E2" t="s">
        <v>2</v>
      </c>
      <c r="F2" t="s">
        <v>46</v>
      </c>
      <c r="G2" t="s">
        <v>47</v>
      </c>
      <c r="H2" t="s">
        <v>48</v>
      </c>
      <c r="I2" t="s">
        <v>46</v>
      </c>
      <c r="J2" t="s">
        <v>47</v>
      </c>
      <c r="K2" t="s">
        <v>48</v>
      </c>
    </row>
    <row r="3" spans="1:11" x14ac:dyDescent="0.25">
      <c r="A3" t="s">
        <v>40</v>
      </c>
      <c r="E3">
        <v>0</v>
      </c>
      <c r="F3" s="4">
        <f t="shared" ref="F3:F23" si="0">$C$4*E3</f>
        <v>0</v>
      </c>
      <c r="G3" s="4">
        <f t="shared" ref="G3:G23" si="1">$C$5*E3</f>
        <v>0</v>
      </c>
      <c r="H3" s="4">
        <f t="shared" ref="H3:H23" si="2">$C$6*E3</f>
        <v>0</v>
      </c>
      <c r="I3">
        <f t="shared" ref="I3:I23" si="3">$C$9*E3</f>
        <v>0</v>
      </c>
      <c r="J3" s="4">
        <f t="shared" ref="J3:J23" si="4">$C$10*E3</f>
        <v>0</v>
      </c>
      <c r="K3" s="4">
        <f t="shared" ref="K3:K23" si="5">$C$11*E3</f>
        <v>0</v>
      </c>
    </row>
    <row r="4" spans="1:11" x14ac:dyDescent="0.25">
      <c r="B4" t="s">
        <v>53</v>
      </c>
      <c r="C4">
        <v>0.82589999999999997</v>
      </c>
      <c r="E4">
        <v>0.5</v>
      </c>
      <c r="F4" s="4">
        <f t="shared" si="0"/>
        <v>0.41294999999999998</v>
      </c>
      <c r="G4" s="4">
        <f t="shared" si="1"/>
        <v>0.18634999999999999</v>
      </c>
      <c r="H4" s="4">
        <f t="shared" si="2"/>
        <v>0.28625</v>
      </c>
      <c r="I4">
        <f t="shared" si="3"/>
        <v>0.5</v>
      </c>
      <c r="J4" s="4">
        <f t="shared" si="4"/>
        <v>0.42344999999999999</v>
      </c>
      <c r="K4" s="4">
        <f t="shared" si="5"/>
        <v>0.35635</v>
      </c>
    </row>
    <row r="5" spans="1:11" x14ac:dyDescent="0.25">
      <c r="B5" t="s">
        <v>54</v>
      </c>
      <c r="C5">
        <v>0.37269999999999998</v>
      </c>
      <c r="E5">
        <v>1</v>
      </c>
      <c r="F5" s="4">
        <f t="shared" si="0"/>
        <v>0.82589999999999997</v>
      </c>
      <c r="G5" s="4">
        <f t="shared" si="1"/>
        <v>0.37269999999999998</v>
      </c>
      <c r="H5" s="4">
        <f t="shared" si="2"/>
        <v>0.57250000000000001</v>
      </c>
      <c r="I5">
        <f t="shared" si="3"/>
        <v>1</v>
      </c>
      <c r="J5" s="4">
        <f t="shared" si="4"/>
        <v>0.84689999999999999</v>
      </c>
      <c r="K5" s="4">
        <f t="shared" si="5"/>
        <v>0.7127</v>
      </c>
    </row>
    <row r="6" spans="1:11" x14ac:dyDescent="0.25">
      <c r="B6" t="s">
        <v>55</v>
      </c>
      <c r="C6">
        <v>0.57250000000000001</v>
      </c>
      <c r="E6">
        <v>1.5</v>
      </c>
      <c r="F6" s="4">
        <f t="shared" si="0"/>
        <v>1.23885</v>
      </c>
      <c r="G6" s="4">
        <f t="shared" si="1"/>
        <v>0.55904999999999994</v>
      </c>
      <c r="H6" s="4">
        <f t="shared" si="2"/>
        <v>0.85875000000000001</v>
      </c>
      <c r="I6">
        <f t="shared" si="3"/>
        <v>1.5</v>
      </c>
      <c r="J6" s="4">
        <f t="shared" si="4"/>
        <v>1.2703500000000001</v>
      </c>
      <c r="K6" s="4">
        <f t="shared" si="5"/>
        <v>1.0690500000000001</v>
      </c>
    </row>
    <row r="7" spans="1:11" x14ac:dyDescent="0.25">
      <c r="E7">
        <v>2</v>
      </c>
      <c r="F7" s="4">
        <f t="shared" si="0"/>
        <v>1.6517999999999999</v>
      </c>
      <c r="G7" s="4">
        <f t="shared" si="1"/>
        <v>0.74539999999999995</v>
      </c>
      <c r="H7" s="4">
        <f t="shared" si="2"/>
        <v>1.145</v>
      </c>
      <c r="I7">
        <f t="shared" si="3"/>
        <v>2</v>
      </c>
      <c r="J7" s="4">
        <f t="shared" si="4"/>
        <v>1.6938</v>
      </c>
      <c r="K7" s="4">
        <f t="shared" si="5"/>
        <v>1.4254</v>
      </c>
    </row>
    <row r="8" spans="1:11" x14ac:dyDescent="0.25">
      <c r="A8" t="s">
        <v>0</v>
      </c>
      <c r="B8" t="s">
        <v>13</v>
      </c>
      <c r="C8" t="s">
        <v>14</v>
      </c>
      <c r="E8">
        <v>2.5</v>
      </c>
      <c r="F8" s="4">
        <f t="shared" si="0"/>
        <v>2.0647500000000001</v>
      </c>
      <c r="G8" s="4">
        <f t="shared" si="1"/>
        <v>0.93174999999999997</v>
      </c>
      <c r="H8" s="4">
        <f t="shared" si="2"/>
        <v>1.4312499999999999</v>
      </c>
      <c r="I8">
        <f t="shared" si="3"/>
        <v>2.5</v>
      </c>
      <c r="J8" s="4">
        <f t="shared" si="4"/>
        <v>2.1172499999999999</v>
      </c>
      <c r="K8" s="4">
        <f t="shared" si="5"/>
        <v>1.7817499999999999</v>
      </c>
    </row>
    <row r="9" spans="1:11" x14ac:dyDescent="0.25">
      <c r="A9" t="s">
        <v>18</v>
      </c>
      <c r="B9" t="s">
        <v>75</v>
      </c>
      <c r="C9">
        <v>1</v>
      </c>
      <c r="E9">
        <v>3</v>
      </c>
      <c r="F9" s="4">
        <f t="shared" si="0"/>
        <v>2.4777</v>
      </c>
      <c r="G9" s="4">
        <f t="shared" si="1"/>
        <v>1.1180999999999999</v>
      </c>
      <c r="H9" s="4">
        <f t="shared" si="2"/>
        <v>1.7175</v>
      </c>
      <c r="I9">
        <f t="shared" si="3"/>
        <v>3</v>
      </c>
      <c r="J9" s="4">
        <f t="shared" si="4"/>
        <v>2.5407000000000002</v>
      </c>
      <c r="K9" s="4">
        <f t="shared" si="5"/>
        <v>2.1381000000000001</v>
      </c>
    </row>
    <row r="10" spans="1:11" x14ac:dyDescent="0.25">
      <c r="A10" t="s">
        <v>19</v>
      </c>
      <c r="B10" t="s">
        <v>76</v>
      </c>
      <c r="C10">
        <v>0.84689999999999999</v>
      </c>
      <c r="E10">
        <v>3.5</v>
      </c>
      <c r="F10" s="4">
        <f t="shared" si="0"/>
        <v>2.8906499999999999</v>
      </c>
      <c r="G10" s="4">
        <f t="shared" si="1"/>
        <v>1.3044499999999999</v>
      </c>
      <c r="H10" s="4">
        <f t="shared" si="2"/>
        <v>2.0037500000000001</v>
      </c>
      <c r="I10">
        <f t="shared" si="3"/>
        <v>3.5</v>
      </c>
      <c r="J10" s="4">
        <f t="shared" si="4"/>
        <v>2.9641500000000001</v>
      </c>
      <c r="K10" s="4">
        <f t="shared" si="5"/>
        <v>2.4944500000000001</v>
      </c>
    </row>
    <row r="11" spans="1:11" x14ac:dyDescent="0.25">
      <c r="A11" t="s">
        <v>20</v>
      </c>
      <c r="B11" t="s">
        <v>77</v>
      </c>
      <c r="C11">
        <v>0.7127</v>
      </c>
      <c r="E11">
        <v>4</v>
      </c>
      <c r="F11" s="4">
        <f t="shared" si="0"/>
        <v>3.3035999999999999</v>
      </c>
      <c r="G11" s="4">
        <f t="shared" si="1"/>
        <v>1.4907999999999999</v>
      </c>
      <c r="H11" s="4">
        <f t="shared" si="2"/>
        <v>2.29</v>
      </c>
      <c r="I11">
        <f t="shared" si="3"/>
        <v>4</v>
      </c>
      <c r="J11" s="4">
        <f t="shared" si="4"/>
        <v>3.3875999999999999</v>
      </c>
      <c r="K11" s="4">
        <f t="shared" si="5"/>
        <v>2.8508</v>
      </c>
    </row>
    <row r="12" spans="1:11" x14ac:dyDescent="0.25">
      <c r="E12">
        <v>4.5</v>
      </c>
      <c r="F12" s="4">
        <f t="shared" si="0"/>
        <v>3.7165499999999998</v>
      </c>
      <c r="G12" s="4">
        <f t="shared" si="1"/>
        <v>1.6771499999999999</v>
      </c>
      <c r="H12" s="4">
        <f t="shared" si="2"/>
        <v>2.5762499999999999</v>
      </c>
      <c r="I12">
        <f t="shared" si="3"/>
        <v>4.5</v>
      </c>
      <c r="J12" s="4">
        <f t="shared" si="4"/>
        <v>3.8110499999999998</v>
      </c>
      <c r="K12" s="4">
        <f t="shared" si="5"/>
        <v>3.2071499999999999</v>
      </c>
    </row>
    <row r="13" spans="1:11" x14ac:dyDescent="0.25">
      <c r="E13">
        <v>5</v>
      </c>
      <c r="F13" s="4">
        <f t="shared" si="0"/>
        <v>4.1295000000000002</v>
      </c>
      <c r="G13" s="4">
        <f t="shared" si="1"/>
        <v>1.8634999999999999</v>
      </c>
      <c r="H13" s="4">
        <f t="shared" si="2"/>
        <v>2.8624999999999998</v>
      </c>
      <c r="I13">
        <f t="shared" si="3"/>
        <v>5</v>
      </c>
      <c r="J13" s="4">
        <f t="shared" si="4"/>
        <v>4.2344999999999997</v>
      </c>
      <c r="K13" s="4">
        <f t="shared" si="5"/>
        <v>3.5634999999999999</v>
      </c>
    </row>
    <row r="14" spans="1:11" x14ac:dyDescent="0.25">
      <c r="E14">
        <v>5.5</v>
      </c>
      <c r="F14" s="4">
        <f t="shared" si="0"/>
        <v>4.5424499999999997</v>
      </c>
      <c r="G14" s="4">
        <f t="shared" si="1"/>
        <v>2.0498499999999997</v>
      </c>
      <c r="H14" s="4">
        <f t="shared" si="2"/>
        <v>3.1487500000000002</v>
      </c>
      <c r="I14">
        <f t="shared" si="3"/>
        <v>5.5</v>
      </c>
      <c r="J14" s="4">
        <f t="shared" si="4"/>
        <v>4.6579499999999996</v>
      </c>
      <c r="K14" s="4">
        <f t="shared" si="5"/>
        <v>3.9198499999999998</v>
      </c>
    </row>
    <row r="15" spans="1:11" x14ac:dyDescent="0.25">
      <c r="E15">
        <v>6</v>
      </c>
      <c r="F15" s="4">
        <f t="shared" si="0"/>
        <v>4.9554</v>
      </c>
      <c r="G15" s="4">
        <f t="shared" si="1"/>
        <v>2.2361999999999997</v>
      </c>
      <c r="H15" s="4">
        <f t="shared" si="2"/>
        <v>3.4350000000000001</v>
      </c>
      <c r="I15">
        <f t="shared" si="3"/>
        <v>6</v>
      </c>
      <c r="J15" s="4">
        <f t="shared" si="4"/>
        <v>5.0814000000000004</v>
      </c>
      <c r="K15" s="4">
        <f t="shared" si="5"/>
        <v>4.2762000000000002</v>
      </c>
    </row>
    <row r="16" spans="1:11" x14ac:dyDescent="0.25">
      <c r="E16">
        <v>6.5</v>
      </c>
      <c r="F16" s="4">
        <f t="shared" si="0"/>
        <v>5.3683499999999995</v>
      </c>
      <c r="G16" s="4">
        <f t="shared" si="1"/>
        <v>2.4225499999999998</v>
      </c>
      <c r="H16" s="4">
        <f t="shared" si="2"/>
        <v>3.7212499999999999</v>
      </c>
      <c r="I16">
        <f t="shared" si="3"/>
        <v>6.5</v>
      </c>
      <c r="J16" s="4">
        <f t="shared" si="4"/>
        <v>5.5048500000000002</v>
      </c>
      <c r="K16" s="4">
        <f t="shared" si="5"/>
        <v>4.6325500000000002</v>
      </c>
    </row>
    <row r="17" spans="5:11" x14ac:dyDescent="0.25">
      <c r="E17">
        <v>7</v>
      </c>
      <c r="F17" s="4">
        <f t="shared" si="0"/>
        <v>5.7812999999999999</v>
      </c>
      <c r="G17" s="4">
        <f t="shared" si="1"/>
        <v>2.6088999999999998</v>
      </c>
      <c r="H17" s="4">
        <f t="shared" si="2"/>
        <v>4.0075000000000003</v>
      </c>
      <c r="I17">
        <f t="shared" si="3"/>
        <v>7</v>
      </c>
      <c r="J17" s="4">
        <f t="shared" si="4"/>
        <v>5.9283000000000001</v>
      </c>
      <c r="K17" s="4">
        <f t="shared" si="5"/>
        <v>4.9889000000000001</v>
      </c>
    </row>
    <row r="18" spans="5:11" x14ac:dyDescent="0.25">
      <c r="E18">
        <v>7.5</v>
      </c>
      <c r="F18" s="4">
        <f t="shared" si="0"/>
        <v>6.1942499999999994</v>
      </c>
      <c r="G18" s="4">
        <f t="shared" si="1"/>
        <v>2.7952499999999998</v>
      </c>
      <c r="H18" s="4">
        <f t="shared" si="2"/>
        <v>4.2937500000000002</v>
      </c>
      <c r="I18">
        <f t="shared" si="3"/>
        <v>7.5</v>
      </c>
      <c r="J18" s="4">
        <f t="shared" si="4"/>
        <v>6.35175</v>
      </c>
      <c r="K18" s="4">
        <f t="shared" si="5"/>
        <v>5.3452500000000001</v>
      </c>
    </row>
    <row r="19" spans="5:11" x14ac:dyDescent="0.25">
      <c r="E19">
        <v>8</v>
      </c>
      <c r="F19" s="4">
        <f t="shared" si="0"/>
        <v>6.6071999999999997</v>
      </c>
      <c r="G19" s="4">
        <f t="shared" si="1"/>
        <v>2.9815999999999998</v>
      </c>
      <c r="H19" s="4">
        <f t="shared" si="2"/>
        <v>4.58</v>
      </c>
      <c r="I19">
        <f t="shared" si="3"/>
        <v>8</v>
      </c>
      <c r="J19" s="4">
        <f t="shared" si="4"/>
        <v>6.7751999999999999</v>
      </c>
      <c r="K19" s="4">
        <f t="shared" si="5"/>
        <v>5.7016</v>
      </c>
    </row>
    <row r="20" spans="5:11" x14ac:dyDescent="0.25">
      <c r="E20">
        <v>8.5</v>
      </c>
      <c r="F20" s="4">
        <f t="shared" si="0"/>
        <v>7.0201500000000001</v>
      </c>
      <c r="G20" s="4">
        <f t="shared" si="1"/>
        <v>3.1679499999999998</v>
      </c>
      <c r="H20" s="4">
        <f t="shared" si="2"/>
        <v>4.86625</v>
      </c>
      <c r="I20">
        <f t="shared" si="3"/>
        <v>8.5</v>
      </c>
      <c r="J20" s="4">
        <f t="shared" si="4"/>
        <v>7.1986499999999998</v>
      </c>
      <c r="K20" s="4">
        <f t="shared" si="5"/>
        <v>6.0579499999999999</v>
      </c>
    </row>
    <row r="21" spans="5:11" x14ac:dyDescent="0.25">
      <c r="E21">
        <v>9</v>
      </c>
      <c r="F21" s="4">
        <f t="shared" si="0"/>
        <v>7.4330999999999996</v>
      </c>
      <c r="G21" s="4">
        <f t="shared" si="1"/>
        <v>3.3542999999999998</v>
      </c>
      <c r="H21" s="4">
        <f t="shared" si="2"/>
        <v>5.1524999999999999</v>
      </c>
      <c r="I21">
        <f t="shared" si="3"/>
        <v>9</v>
      </c>
      <c r="J21" s="4">
        <f t="shared" si="4"/>
        <v>7.6220999999999997</v>
      </c>
      <c r="K21" s="4">
        <f t="shared" si="5"/>
        <v>6.4142999999999999</v>
      </c>
    </row>
    <row r="22" spans="5:11" x14ac:dyDescent="0.25">
      <c r="E22">
        <v>9.5</v>
      </c>
      <c r="F22" s="4">
        <f t="shared" si="0"/>
        <v>7.84605</v>
      </c>
      <c r="G22" s="4">
        <f t="shared" si="1"/>
        <v>3.5406499999999999</v>
      </c>
      <c r="H22" s="4">
        <f t="shared" si="2"/>
        <v>5.4387499999999998</v>
      </c>
      <c r="I22">
        <f t="shared" si="3"/>
        <v>9.5</v>
      </c>
      <c r="J22" s="4">
        <f t="shared" si="4"/>
        <v>8.0455500000000004</v>
      </c>
      <c r="K22" s="4">
        <f t="shared" si="5"/>
        <v>6.7706499999999998</v>
      </c>
    </row>
    <row r="23" spans="5:11" x14ac:dyDescent="0.25">
      <c r="E23">
        <v>10</v>
      </c>
      <c r="F23" s="4">
        <f t="shared" si="0"/>
        <v>8.2590000000000003</v>
      </c>
      <c r="G23" s="4">
        <f t="shared" si="1"/>
        <v>3.7269999999999999</v>
      </c>
      <c r="H23" s="4">
        <f t="shared" si="2"/>
        <v>5.7249999999999996</v>
      </c>
      <c r="I23">
        <f t="shared" si="3"/>
        <v>10</v>
      </c>
      <c r="J23" s="4">
        <f t="shared" si="4"/>
        <v>8.4689999999999994</v>
      </c>
      <c r="K23" s="4">
        <f t="shared" si="5"/>
        <v>7.1269999999999998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topLeftCell="A13" workbookViewId="0">
      <selection activeCell="Q49" sqref="Q49"/>
    </sheetView>
  </sheetViews>
  <sheetFormatPr defaultRowHeight="15" x14ac:dyDescent="0.25"/>
  <cols>
    <col min="2" max="2" width="37.5703125" customWidth="1"/>
    <col min="7" max="7" width="3.7109375" customWidth="1"/>
    <col min="10" max="10" width="7.85546875" customWidth="1"/>
    <col min="11" max="11" width="9.5703125" bestFit="1" customWidth="1"/>
    <col min="15" max="15" width="4" customWidth="1"/>
    <col min="18" max="21" width="9.140625" customWidth="1"/>
    <col min="23" max="23" width="3.28515625" customWidth="1"/>
    <col min="24" max="24" width="9" bestFit="1" customWidth="1"/>
    <col min="25" max="25" width="9" customWidth="1"/>
    <col min="26" max="26" width="3.140625" customWidth="1"/>
  </cols>
  <sheetData>
    <row r="1" spans="1:33" x14ac:dyDescent="0.25">
      <c r="A1" s="31" t="s">
        <v>50</v>
      </c>
    </row>
    <row r="2" spans="1:33" x14ac:dyDescent="0.25">
      <c r="A2" s="1" t="s">
        <v>0</v>
      </c>
      <c r="J2" s="1" t="s">
        <v>36</v>
      </c>
      <c r="R2" s="1"/>
    </row>
    <row r="3" spans="1:33" x14ac:dyDescent="0.25">
      <c r="A3" t="s">
        <v>0</v>
      </c>
      <c r="B3" t="s">
        <v>13</v>
      </c>
      <c r="C3" t="s">
        <v>15</v>
      </c>
      <c r="D3" t="s">
        <v>16</v>
      </c>
      <c r="E3" t="s">
        <v>17</v>
      </c>
      <c r="H3" t="s">
        <v>21</v>
      </c>
      <c r="L3" s="3">
        <v>0.44608999999999999</v>
      </c>
      <c r="M3" s="3"/>
      <c r="P3" t="s">
        <v>22</v>
      </c>
      <c r="T3" s="3"/>
      <c r="U3" s="3"/>
      <c r="X3" t="s">
        <v>43</v>
      </c>
      <c r="Y3" t="s">
        <v>4</v>
      </c>
      <c r="AE3" s="3"/>
      <c r="AF3" s="3"/>
    </row>
    <row r="4" spans="1:33" x14ac:dyDescent="0.25">
      <c r="A4" t="s">
        <v>21</v>
      </c>
      <c r="B4" t="s">
        <v>86</v>
      </c>
      <c r="C4">
        <v>2.7349999999999999</v>
      </c>
      <c r="D4">
        <v>0.32850000000000001</v>
      </c>
      <c r="E4">
        <v>-4.5699999999999998E-2</v>
      </c>
      <c r="H4" t="s">
        <v>2</v>
      </c>
      <c r="I4" t="s">
        <v>3</v>
      </c>
      <c r="J4" t="s">
        <v>38</v>
      </c>
      <c r="K4" t="s">
        <v>2</v>
      </c>
      <c r="L4" t="s">
        <v>4</v>
      </c>
      <c r="M4" t="s">
        <v>5</v>
      </c>
      <c r="N4" t="s">
        <v>10</v>
      </c>
      <c r="P4" t="s">
        <v>2</v>
      </c>
      <c r="Q4" t="s">
        <v>3</v>
      </c>
      <c r="R4" t="s">
        <v>38</v>
      </c>
      <c r="S4" t="s">
        <v>2</v>
      </c>
      <c r="T4" t="s">
        <v>4</v>
      </c>
      <c r="U4" t="s">
        <v>5</v>
      </c>
      <c r="V4" t="s">
        <v>10</v>
      </c>
      <c r="X4" t="s">
        <v>42</v>
      </c>
    </row>
    <row r="5" spans="1:33" x14ac:dyDescent="0.25">
      <c r="A5" t="s">
        <v>22</v>
      </c>
      <c r="B5" t="s">
        <v>87</v>
      </c>
      <c r="C5">
        <v>1.9024000000000001</v>
      </c>
      <c r="D5">
        <v>0.49330000000000002</v>
      </c>
      <c r="E5">
        <v>-3.3799999999999997E-2</v>
      </c>
      <c r="H5">
        <v>0</v>
      </c>
      <c r="I5" s="4">
        <f>H5/$L$3</f>
        <v>0</v>
      </c>
      <c r="J5" s="4">
        <f>$C$4+($D$4*I5)+(E4*$C$10)</f>
        <v>-0.92099999999999982</v>
      </c>
      <c r="K5" s="4">
        <f>J5*$L$3</f>
        <v>-0.41084888999999991</v>
      </c>
      <c r="L5" s="4">
        <f>IF(I5=0,0,K5/H5)</f>
        <v>0</v>
      </c>
      <c r="M5" s="4">
        <f>IF(L5&lt;=0,0,IF(K5&gt;H5,H5,K5))</f>
        <v>0</v>
      </c>
      <c r="N5" s="4">
        <f t="shared" ref="N5:N25" si="0">IF(H5=0,0,M5/H5)</f>
        <v>0</v>
      </c>
      <c r="P5">
        <v>0</v>
      </c>
      <c r="Q5" s="4">
        <f t="shared" ref="Q5:Q25" si="1">P5/$L$3</f>
        <v>0</v>
      </c>
      <c r="R5" s="4">
        <f>$C$5+($D$5*Q5)+($E$5*$C$10)</f>
        <v>-0.80159999999999965</v>
      </c>
      <c r="S5" s="4">
        <f>R5*$L$3</f>
        <v>-0.35758574399999982</v>
      </c>
      <c r="T5" s="4">
        <f t="shared" ref="T5:T25" si="2">IF(Q5=0,0,S5/P5)</f>
        <v>0</v>
      </c>
      <c r="U5" s="4">
        <f>IF(T5&lt;=0,0,IF(S5&gt;P5,P5,S5))</f>
        <v>0</v>
      </c>
      <c r="V5" s="4">
        <f t="shared" ref="V5:V25" si="3">IF(P5=0,0,U5/P5)</f>
        <v>0</v>
      </c>
      <c r="W5" s="4"/>
      <c r="X5" s="4">
        <f>M5+U5</f>
        <v>0</v>
      </c>
      <c r="Y5" s="4">
        <v>0</v>
      </c>
      <c r="Z5" s="4"/>
      <c r="AB5" s="4"/>
      <c r="AC5" s="4"/>
      <c r="AD5" s="4"/>
      <c r="AE5" s="4"/>
      <c r="AF5" s="4"/>
      <c r="AG5" s="4"/>
    </row>
    <row r="6" spans="1:33" x14ac:dyDescent="0.25">
      <c r="H6">
        <v>0.5</v>
      </c>
      <c r="I6" s="4">
        <f t="shared" ref="I5:I25" si="4">H6/$L$3</f>
        <v>1.1208500526799525</v>
      </c>
      <c r="J6" s="4">
        <f t="shared" ref="J6:J25" si="5">$C$4+($D$4*I6)+(E5*$C$10)</f>
        <v>0.39919924230536452</v>
      </c>
      <c r="K6" s="4">
        <f t="shared" ref="K6:K25" si="6">J6*$L$3</f>
        <v>0.17807879000000004</v>
      </c>
      <c r="L6" s="4">
        <f t="shared" ref="L6:L25" si="7">IF(I6=0,0,K6/H6)</f>
        <v>0.35615758000000008</v>
      </c>
      <c r="M6" s="4">
        <f t="shared" ref="M6:M25" si="8">IF(L6&lt;=0,0,IF(K6&gt;H6,H6,K6))</f>
        <v>0.17807879000000004</v>
      </c>
      <c r="N6" s="4">
        <f t="shared" si="0"/>
        <v>0.35615758000000008</v>
      </c>
      <c r="P6">
        <v>0.5</v>
      </c>
      <c r="Q6" s="4">
        <f t="shared" si="1"/>
        <v>1.1208500526799525</v>
      </c>
      <c r="R6" s="4">
        <f t="shared" ref="R6:R25" si="9">$C$5+($D$5*Q6)+($E$5*$C$10)</f>
        <v>-0.24868466901297914</v>
      </c>
      <c r="S6" s="4">
        <f t="shared" ref="S6:S25" si="10">R6*$L$3</f>
        <v>-0.11093574399999986</v>
      </c>
      <c r="T6" s="4">
        <f t="shared" si="2"/>
        <v>-0.22187148799999973</v>
      </c>
      <c r="U6" s="4">
        <f t="shared" ref="U6:U25" si="11">IF(T6&lt;=0,0,IF(S6&gt;P6,P6,S6))</f>
        <v>0</v>
      </c>
      <c r="V6" s="4">
        <f t="shared" si="3"/>
        <v>0</v>
      </c>
      <c r="W6" s="4"/>
      <c r="X6" s="4">
        <f t="shared" ref="X6:X25" si="12">M6+U6</f>
        <v>0.17807879000000004</v>
      </c>
      <c r="Y6" s="4">
        <f t="shared" ref="Y6:Y25" si="13">X6/(H6+P6)</f>
        <v>0.17807879000000004</v>
      </c>
      <c r="Z6" s="4"/>
      <c r="AB6" s="4"/>
      <c r="AC6" s="4"/>
      <c r="AD6" s="4"/>
      <c r="AE6" s="4"/>
      <c r="AF6" s="4"/>
      <c r="AG6" s="4"/>
    </row>
    <row r="7" spans="1:33" x14ac:dyDescent="0.25">
      <c r="H7">
        <v>1</v>
      </c>
      <c r="I7" s="4">
        <f t="shared" si="4"/>
        <v>2.241700105359905</v>
      </c>
      <c r="J7" s="4">
        <f t="shared" si="5"/>
        <v>3.4713984846107286</v>
      </c>
      <c r="K7" s="4">
        <f t="shared" si="6"/>
        <v>1.5485561499999998</v>
      </c>
      <c r="L7" s="4">
        <f t="shared" si="7"/>
        <v>1.5485561499999998</v>
      </c>
      <c r="M7" s="4">
        <f t="shared" si="8"/>
        <v>1</v>
      </c>
      <c r="N7" s="4">
        <f t="shared" si="0"/>
        <v>1</v>
      </c>
      <c r="P7">
        <v>1</v>
      </c>
      <c r="Q7" s="4">
        <f t="shared" si="1"/>
        <v>2.241700105359905</v>
      </c>
      <c r="R7" s="4">
        <f t="shared" si="9"/>
        <v>0.30423066197404136</v>
      </c>
      <c r="S7" s="4">
        <f t="shared" si="10"/>
        <v>0.13571425600000012</v>
      </c>
      <c r="T7" s="4">
        <f t="shared" si="2"/>
        <v>0.13571425600000012</v>
      </c>
      <c r="U7" s="4">
        <f t="shared" si="11"/>
        <v>0.13571425600000012</v>
      </c>
      <c r="V7" s="4">
        <f t="shared" si="3"/>
        <v>0.13571425600000012</v>
      </c>
      <c r="W7" s="4"/>
      <c r="X7" s="4">
        <f t="shared" si="12"/>
        <v>1.1357142560000002</v>
      </c>
      <c r="Y7" s="4">
        <f t="shared" si="13"/>
        <v>0.5678571280000001</v>
      </c>
      <c r="Z7" s="4"/>
      <c r="AB7" s="4"/>
      <c r="AC7" s="4"/>
      <c r="AD7" s="4"/>
      <c r="AE7" s="4"/>
      <c r="AF7" s="4"/>
      <c r="AG7" s="4"/>
    </row>
    <row r="8" spans="1:33" ht="15.75" thickBot="1" x14ac:dyDescent="0.3">
      <c r="H8">
        <v>1.5</v>
      </c>
      <c r="I8" s="4">
        <f t="shared" si="4"/>
        <v>3.3625501580398574</v>
      </c>
      <c r="J8" s="4">
        <f t="shared" si="5"/>
        <v>3.839597726916093</v>
      </c>
      <c r="K8" s="4">
        <f t="shared" si="6"/>
        <v>1.7128061499999998</v>
      </c>
      <c r="L8" s="4">
        <f t="shared" si="7"/>
        <v>1.1418707666666665</v>
      </c>
      <c r="M8" s="4">
        <f t="shared" si="8"/>
        <v>1.5</v>
      </c>
      <c r="N8" s="4">
        <f t="shared" si="0"/>
        <v>1</v>
      </c>
      <c r="P8">
        <v>1.5</v>
      </c>
      <c r="Q8" s="4">
        <f t="shared" si="1"/>
        <v>3.3625501580398574</v>
      </c>
      <c r="R8" s="4">
        <f t="shared" si="9"/>
        <v>0.85714599296106186</v>
      </c>
      <c r="S8" s="4">
        <f t="shared" si="10"/>
        <v>0.38236425600000007</v>
      </c>
      <c r="T8" s="4">
        <f t="shared" si="2"/>
        <v>0.25490950400000006</v>
      </c>
      <c r="U8" s="4">
        <f t="shared" si="11"/>
        <v>0.38236425600000007</v>
      </c>
      <c r="V8" s="4">
        <f t="shared" si="3"/>
        <v>0.25490950400000006</v>
      </c>
      <c r="W8" s="4"/>
      <c r="X8" s="4">
        <f t="shared" si="12"/>
        <v>1.882364256</v>
      </c>
      <c r="Y8" s="4">
        <f t="shared" si="13"/>
        <v>0.627454752</v>
      </c>
      <c r="Z8" s="4"/>
      <c r="AB8" s="4"/>
      <c r="AC8" s="4"/>
      <c r="AD8" s="4"/>
      <c r="AE8" s="4"/>
      <c r="AF8" s="4"/>
      <c r="AG8" s="4"/>
    </row>
    <row r="9" spans="1:33" ht="15.75" thickBot="1" x14ac:dyDescent="0.3">
      <c r="C9" s="13" t="s">
        <v>23</v>
      </c>
      <c r="H9">
        <v>2</v>
      </c>
      <c r="I9" s="4">
        <f t="shared" si="4"/>
        <v>4.4834002107198101</v>
      </c>
      <c r="J9" s="4">
        <f t="shared" si="5"/>
        <v>4.2077969692214579</v>
      </c>
      <c r="K9" s="4">
        <f t="shared" si="6"/>
        <v>1.87705615</v>
      </c>
      <c r="L9" s="4">
        <f t="shared" si="7"/>
        <v>0.93852807500000002</v>
      </c>
      <c r="M9" s="4">
        <f t="shared" si="8"/>
        <v>1.87705615</v>
      </c>
      <c r="N9" s="4">
        <f t="shared" si="0"/>
        <v>0.93852807500000002</v>
      </c>
      <c r="P9">
        <v>2</v>
      </c>
      <c r="Q9" s="4">
        <f t="shared" si="1"/>
        <v>4.4834002107198101</v>
      </c>
      <c r="R9" s="4">
        <f t="shared" si="9"/>
        <v>1.4100613239480824</v>
      </c>
      <c r="S9" s="4">
        <f t="shared" si="10"/>
        <v>0.62901425600000005</v>
      </c>
      <c r="T9" s="4">
        <f t="shared" si="2"/>
        <v>0.31450712800000002</v>
      </c>
      <c r="U9" s="4">
        <f t="shared" si="11"/>
        <v>0.62901425600000005</v>
      </c>
      <c r="V9" s="4">
        <f t="shared" si="3"/>
        <v>0.31450712800000002</v>
      </c>
      <c r="W9" s="4"/>
      <c r="X9" s="4">
        <f t="shared" si="12"/>
        <v>2.5060704060000001</v>
      </c>
      <c r="Y9" s="4">
        <f t="shared" si="13"/>
        <v>0.62651760150000002</v>
      </c>
      <c r="Z9" s="4"/>
      <c r="AB9" s="4"/>
      <c r="AC9" s="4"/>
      <c r="AD9" s="4"/>
      <c r="AE9" s="4"/>
      <c r="AF9" s="4"/>
      <c r="AG9" s="4"/>
    </row>
    <row r="10" spans="1:33" ht="15.75" thickBot="1" x14ac:dyDescent="0.3">
      <c r="C10" s="12">
        <v>80</v>
      </c>
      <c r="H10">
        <v>2.5</v>
      </c>
      <c r="I10" s="4">
        <f t="shared" si="4"/>
        <v>5.6042502633997628</v>
      </c>
      <c r="J10" s="4">
        <f t="shared" si="5"/>
        <v>4.5759962115268218</v>
      </c>
      <c r="K10" s="4">
        <f t="shared" si="6"/>
        <v>2.04130615</v>
      </c>
      <c r="L10" s="4">
        <f t="shared" si="7"/>
        <v>0.81652246000000006</v>
      </c>
      <c r="M10" s="4">
        <f t="shared" si="8"/>
        <v>2.04130615</v>
      </c>
      <c r="N10" s="4">
        <f t="shared" si="0"/>
        <v>0.81652246000000006</v>
      </c>
      <c r="P10">
        <v>2.5</v>
      </c>
      <c r="Q10" s="4">
        <f t="shared" si="1"/>
        <v>5.6042502633997628</v>
      </c>
      <c r="R10" s="4">
        <f t="shared" si="9"/>
        <v>1.9629766549351038</v>
      </c>
      <c r="S10" s="4">
        <f t="shared" si="10"/>
        <v>0.87566425600000042</v>
      </c>
      <c r="T10" s="4">
        <f t="shared" si="2"/>
        <v>0.35026570240000016</v>
      </c>
      <c r="U10" s="4">
        <f t="shared" si="11"/>
        <v>0.87566425600000042</v>
      </c>
      <c r="V10" s="4">
        <f t="shared" si="3"/>
        <v>0.35026570240000016</v>
      </c>
      <c r="W10" s="4"/>
      <c r="X10" s="4">
        <f t="shared" si="12"/>
        <v>2.9169704060000003</v>
      </c>
      <c r="Y10" s="4">
        <f t="shared" si="13"/>
        <v>0.58339408120000003</v>
      </c>
      <c r="Z10" s="4"/>
      <c r="AB10" s="4"/>
      <c r="AC10" s="4"/>
      <c r="AD10" s="4"/>
      <c r="AE10" s="4"/>
      <c r="AF10" s="4"/>
      <c r="AG10" s="4"/>
    </row>
    <row r="11" spans="1:33" x14ac:dyDescent="0.25">
      <c r="H11">
        <v>3</v>
      </c>
      <c r="I11" s="4">
        <f t="shared" si="4"/>
        <v>6.7251003160797147</v>
      </c>
      <c r="J11" s="4">
        <f t="shared" si="5"/>
        <v>4.9441954538321866</v>
      </c>
      <c r="K11" s="4">
        <f t="shared" si="6"/>
        <v>2.20555615</v>
      </c>
      <c r="L11" s="4">
        <f t="shared" si="7"/>
        <v>0.73518538333333339</v>
      </c>
      <c r="M11" s="4">
        <f t="shared" si="8"/>
        <v>2.20555615</v>
      </c>
      <c r="N11" s="4">
        <f t="shared" si="0"/>
        <v>0.73518538333333339</v>
      </c>
      <c r="P11">
        <v>3</v>
      </c>
      <c r="Q11" s="4">
        <f t="shared" si="1"/>
        <v>6.7251003160797147</v>
      </c>
      <c r="R11" s="4">
        <f t="shared" si="9"/>
        <v>2.5158919859221234</v>
      </c>
      <c r="S11" s="4">
        <f t="shared" si="10"/>
        <v>1.1223142559999999</v>
      </c>
      <c r="T11" s="4">
        <f t="shared" si="2"/>
        <v>0.37410475199999998</v>
      </c>
      <c r="U11" s="4">
        <f t="shared" si="11"/>
        <v>1.1223142559999999</v>
      </c>
      <c r="V11" s="4">
        <f t="shared" si="3"/>
        <v>0.37410475199999998</v>
      </c>
      <c r="W11" s="4"/>
      <c r="X11" s="4">
        <f t="shared" si="12"/>
        <v>3.3278704059999997</v>
      </c>
      <c r="Y11" s="4">
        <f t="shared" si="13"/>
        <v>0.55464506766666666</v>
      </c>
      <c r="Z11" s="4"/>
      <c r="AB11" s="4"/>
      <c r="AC11" s="4"/>
      <c r="AD11" s="4"/>
      <c r="AE11" s="4"/>
      <c r="AF11" s="4"/>
      <c r="AG11" s="4"/>
    </row>
    <row r="12" spans="1:33" x14ac:dyDescent="0.25">
      <c r="H12">
        <v>3.5</v>
      </c>
      <c r="I12" s="4">
        <f t="shared" si="4"/>
        <v>7.8459503687596674</v>
      </c>
      <c r="J12" s="4">
        <f t="shared" si="5"/>
        <v>5.3123946961375506</v>
      </c>
      <c r="K12" s="4">
        <f t="shared" si="6"/>
        <v>2.3698061500000001</v>
      </c>
      <c r="L12" s="4">
        <f t="shared" si="7"/>
        <v>0.6770874714285714</v>
      </c>
      <c r="M12" s="4">
        <f t="shared" si="8"/>
        <v>2.3698061500000001</v>
      </c>
      <c r="N12" s="4">
        <f t="shared" si="0"/>
        <v>0.6770874714285714</v>
      </c>
      <c r="P12">
        <v>3.5</v>
      </c>
      <c r="Q12" s="4">
        <f t="shared" si="1"/>
        <v>7.8459503687596674</v>
      </c>
      <c r="R12" s="4">
        <f t="shared" si="9"/>
        <v>3.0688073169091448</v>
      </c>
      <c r="S12" s="4">
        <f t="shared" si="10"/>
        <v>1.3689642560000004</v>
      </c>
      <c r="T12" s="4">
        <f t="shared" si="2"/>
        <v>0.39113264457142866</v>
      </c>
      <c r="U12" s="4">
        <f t="shared" si="11"/>
        <v>1.3689642560000004</v>
      </c>
      <c r="V12" s="4">
        <f t="shared" si="3"/>
        <v>0.39113264457142866</v>
      </c>
      <c r="W12" s="4"/>
      <c r="X12" s="4">
        <f t="shared" si="12"/>
        <v>3.7387704060000004</v>
      </c>
      <c r="Y12" s="4">
        <f t="shared" si="13"/>
        <v>0.53411005800000011</v>
      </c>
      <c r="Z12" s="4"/>
      <c r="AB12" s="4"/>
      <c r="AC12" s="4"/>
      <c r="AD12" s="4"/>
      <c r="AE12" s="4"/>
      <c r="AF12" s="4"/>
      <c r="AG12" s="4"/>
    </row>
    <row r="13" spans="1:33" x14ac:dyDescent="0.25">
      <c r="H13">
        <v>4</v>
      </c>
      <c r="I13" s="4">
        <f t="shared" si="4"/>
        <v>8.9668004214396202</v>
      </c>
      <c r="J13" s="4">
        <f t="shared" si="5"/>
        <v>5.6805939384429154</v>
      </c>
      <c r="K13" s="4">
        <f t="shared" si="6"/>
        <v>2.5340561500000001</v>
      </c>
      <c r="L13" s="4">
        <f t="shared" si="7"/>
        <v>0.63351403750000002</v>
      </c>
      <c r="M13" s="4">
        <f t="shared" si="8"/>
        <v>2.5340561500000001</v>
      </c>
      <c r="N13" s="4">
        <f t="shared" si="0"/>
        <v>0.63351403750000002</v>
      </c>
      <c r="P13">
        <v>4</v>
      </c>
      <c r="Q13" s="4">
        <f t="shared" si="1"/>
        <v>8.9668004214396202</v>
      </c>
      <c r="R13" s="4">
        <f t="shared" si="9"/>
        <v>3.6217226478961653</v>
      </c>
      <c r="S13" s="4">
        <f t="shared" si="10"/>
        <v>1.6156142560000004</v>
      </c>
      <c r="T13" s="4">
        <f t="shared" si="2"/>
        <v>0.4039035640000001</v>
      </c>
      <c r="U13" s="4">
        <f t="shared" si="11"/>
        <v>1.6156142560000004</v>
      </c>
      <c r="V13" s="4">
        <f t="shared" si="3"/>
        <v>0.4039035640000001</v>
      </c>
      <c r="W13" s="4"/>
      <c r="X13" s="4">
        <f t="shared" si="12"/>
        <v>4.1496704060000003</v>
      </c>
      <c r="Y13" s="4">
        <f t="shared" si="13"/>
        <v>0.51870880075000003</v>
      </c>
      <c r="Z13" s="4"/>
      <c r="AB13" s="4"/>
      <c r="AC13" s="4"/>
      <c r="AD13" s="4"/>
      <c r="AE13" s="4"/>
      <c r="AF13" s="4"/>
      <c r="AG13" s="4"/>
    </row>
    <row r="14" spans="1:33" x14ac:dyDescent="0.25">
      <c r="H14">
        <v>4.5</v>
      </c>
      <c r="I14" s="4">
        <f t="shared" si="4"/>
        <v>10.087650474119572</v>
      </c>
      <c r="J14" s="4">
        <f t="shared" si="5"/>
        <v>6.0487931807482793</v>
      </c>
      <c r="K14" s="4">
        <f t="shared" si="6"/>
        <v>2.6983061499999996</v>
      </c>
      <c r="L14" s="4">
        <f t="shared" si="7"/>
        <v>0.59962358888888878</v>
      </c>
      <c r="M14" s="4">
        <f t="shared" si="8"/>
        <v>2.6983061499999996</v>
      </c>
      <c r="N14" s="4">
        <f t="shared" si="0"/>
        <v>0.59962358888888878</v>
      </c>
      <c r="P14">
        <v>4.5</v>
      </c>
      <c r="Q14" s="4">
        <f t="shared" si="1"/>
        <v>10.087650474119572</v>
      </c>
      <c r="R14" s="4">
        <f t="shared" si="9"/>
        <v>4.1746379788831858</v>
      </c>
      <c r="S14" s="4">
        <f t="shared" si="10"/>
        <v>1.8622642560000002</v>
      </c>
      <c r="T14" s="4">
        <f t="shared" si="2"/>
        <v>0.41383650133333338</v>
      </c>
      <c r="U14" s="4">
        <f t="shared" si="11"/>
        <v>1.8622642560000002</v>
      </c>
      <c r="V14" s="4">
        <f t="shared" si="3"/>
        <v>0.41383650133333338</v>
      </c>
      <c r="W14" s="4"/>
      <c r="X14" s="4">
        <f t="shared" si="12"/>
        <v>4.5605704060000001</v>
      </c>
      <c r="Y14" s="4">
        <f t="shared" si="13"/>
        <v>0.50673004511111108</v>
      </c>
      <c r="Z14" s="4"/>
      <c r="AB14" s="4"/>
      <c r="AC14" s="4"/>
      <c r="AD14" s="4"/>
      <c r="AE14" s="4"/>
      <c r="AF14" s="4"/>
      <c r="AG14" s="4"/>
    </row>
    <row r="15" spans="1:33" x14ac:dyDescent="0.25">
      <c r="H15">
        <v>5</v>
      </c>
      <c r="I15" s="4">
        <f t="shared" si="4"/>
        <v>11.208500526799526</v>
      </c>
      <c r="J15" s="4">
        <f t="shared" si="5"/>
        <v>6.4169924230536441</v>
      </c>
      <c r="K15" s="4">
        <f t="shared" si="6"/>
        <v>2.8625561500000001</v>
      </c>
      <c r="L15" s="4">
        <f t="shared" si="7"/>
        <v>0.57251123000000004</v>
      </c>
      <c r="M15" s="4">
        <f t="shared" si="8"/>
        <v>2.8625561500000001</v>
      </c>
      <c r="N15" s="4">
        <f t="shared" si="0"/>
        <v>0.57251123000000004</v>
      </c>
      <c r="P15">
        <v>5</v>
      </c>
      <c r="Q15" s="4">
        <f t="shared" si="1"/>
        <v>11.208500526799526</v>
      </c>
      <c r="R15" s="4">
        <f t="shared" si="9"/>
        <v>4.7275533098702063</v>
      </c>
      <c r="S15" s="4">
        <f t="shared" si="10"/>
        <v>2.1089142560000003</v>
      </c>
      <c r="T15" s="4">
        <f t="shared" si="2"/>
        <v>0.42178285120000003</v>
      </c>
      <c r="U15" s="4">
        <f t="shared" si="11"/>
        <v>2.1089142560000003</v>
      </c>
      <c r="V15" s="4">
        <f t="shared" si="3"/>
        <v>0.42178285120000003</v>
      </c>
      <c r="W15" s="4"/>
      <c r="X15" s="4">
        <f t="shared" si="12"/>
        <v>4.9714704059999999</v>
      </c>
      <c r="Y15" s="4">
        <f t="shared" si="13"/>
        <v>0.49714704059999998</v>
      </c>
      <c r="Z15" s="4"/>
      <c r="AB15" s="4"/>
      <c r="AC15" s="4"/>
      <c r="AD15" s="4"/>
      <c r="AE15" s="4"/>
      <c r="AF15" s="4"/>
      <c r="AG15" s="4"/>
    </row>
    <row r="16" spans="1:33" x14ac:dyDescent="0.25">
      <c r="H16">
        <v>5.5</v>
      </c>
      <c r="I16" s="4">
        <f t="shared" si="4"/>
        <v>12.329350579479478</v>
      </c>
      <c r="J16" s="4">
        <f t="shared" si="5"/>
        <v>6.7851916653590081</v>
      </c>
      <c r="K16" s="4">
        <f t="shared" si="6"/>
        <v>3.0268061499999996</v>
      </c>
      <c r="L16" s="4">
        <f t="shared" si="7"/>
        <v>0.5503283909090908</v>
      </c>
      <c r="M16" s="4">
        <f t="shared" si="8"/>
        <v>3.0268061499999996</v>
      </c>
      <c r="N16" s="4">
        <f t="shared" si="0"/>
        <v>0.5503283909090908</v>
      </c>
      <c r="P16">
        <v>5.5</v>
      </c>
      <c r="Q16" s="4">
        <f t="shared" si="1"/>
        <v>12.329350579479478</v>
      </c>
      <c r="R16" s="4">
        <f t="shared" si="9"/>
        <v>5.2804686408572268</v>
      </c>
      <c r="S16" s="4">
        <f t="shared" si="10"/>
        <v>2.3555642560000001</v>
      </c>
      <c r="T16" s="4">
        <f t="shared" si="2"/>
        <v>0.42828441018181818</v>
      </c>
      <c r="U16" s="4">
        <f t="shared" si="11"/>
        <v>2.3555642560000001</v>
      </c>
      <c r="V16" s="4">
        <f t="shared" si="3"/>
        <v>0.42828441018181818</v>
      </c>
      <c r="W16" s="4"/>
      <c r="X16" s="4">
        <f t="shared" si="12"/>
        <v>5.3823704059999997</v>
      </c>
      <c r="Y16" s="4">
        <f t="shared" si="13"/>
        <v>0.48930640054545455</v>
      </c>
      <c r="Z16" s="4"/>
      <c r="AB16" s="4"/>
      <c r="AC16" s="4"/>
      <c r="AD16" s="4"/>
      <c r="AE16" s="4"/>
      <c r="AF16" s="4"/>
      <c r="AG16" s="4"/>
    </row>
    <row r="17" spans="8:33" x14ac:dyDescent="0.25">
      <c r="H17">
        <v>6</v>
      </c>
      <c r="I17" s="4">
        <f t="shared" si="4"/>
        <v>13.450200632159429</v>
      </c>
      <c r="J17" s="4">
        <f t="shared" si="5"/>
        <v>7.153390907664372</v>
      </c>
      <c r="K17" s="4">
        <f t="shared" si="6"/>
        <v>3.1910561499999996</v>
      </c>
      <c r="L17" s="4">
        <f t="shared" si="7"/>
        <v>0.53184269166666664</v>
      </c>
      <c r="M17" s="4">
        <f t="shared" si="8"/>
        <v>3.1910561499999996</v>
      </c>
      <c r="N17" s="4">
        <f t="shared" si="0"/>
        <v>0.53184269166666664</v>
      </c>
      <c r="P17">
        <v>6</v>
      </c>
      <c r="Q17" s="4">
        <f t="shared" si="1"/>
        <v>13.450200632159429</v>
      </c>
      <c r="R17" s="4">
        <f t="shared" si="9"/>
        <v>5.8333839718442464</v>
      </c>
      <c r="S17" s="4">
        <f t="shared" si="10"/>
        <v>2.6022142559999999</v>
      </c>
      <c r="T17" s="4">
        <f t="shared" si="2"/>
        <v>0.433702376</v>
      </c>
      <c r="U17" s="4">
        <f t="shared" si="11"/>
        <v>2.6022142559999999</v>
      </c>
      <c r="V17" s="4">
        <f t="shared" si="3"/>
        <v>0.433702376</v>
      </c>
      <c r="W17" s="4"/>
      <c r="X17" s="4">
        <f t="shared" si="12"/>
        <v>5.7932704059999995</v>
      </c>
      <c r="Y17" s="4">
        <f t="shared" si="13"/>
        <v>0.48277253383333329</v>
      </c>
      <c r="Z17" s="4"/>
      <c r="AB17" s="4"/>
      <c r="AC17" s="4"/>
      <c r="AD17" s="4"/>
      <c r="AE17" s="4"/>
      <c r="AF17" s="4"/>
      <c r="AG17" s="4"/>
    </row>
    <row r="18" spans="8:33" x14ac:dyDescent="0.25">
      <c r="H18">
        <v>6.5</v>
      </c>
      <c r="I18" s="4">
        <f t="shared" si="4"/>
        <v>14.571050684839383</v>
      </c>
      <c r="J18" s="4">
        <f t="shared" si="5"/>
        <v>7.5215901499697377</v>
      </c>
      <c r="K18" s="4">
        <f t="shared" si="6"/>
        <v>3.3553061500000001</v>
      </c>
      <c r="L18" s="4">
        <f t="shared" si="7"/>
        <v>0.51620094615384615</v>
      </c>
      <c r="M18" s="4">
        <f t="shared" si="8"/>
        <v>3.3553061500000001</v>
      </c>
      <c r="N18" s="4">
        <f t="shared" si="0"/>
        <v>0.51620094615384615</v>
      </c>
      <c r="P18">
        <v>6.5</v>
      </c>
      <c r="Q18" s="4">
        <f t="shared" si="1"/>
        <v>14.571050684839383</v>
      </c>
      <c r="R18" s="4">
        <f t="shared" si="9"/>
        <v>6.3862993028312696</v>
      </c>
      <c r="S18" s="4">
        <f t="shared" si="10"/>
        <v>2.848864256000001</v>
      </c>
      <c r="T18" s="4">
        <f t="shared" si="2"/>
        <v>0.43828680861538477</v>
      </c>
      <c r="U18" s="4">
        <f t="shared" si="11"/>
        <v>2.848864256000001</v>
      </c>
      <c r="V18" s="4">
        <f t="shared" si="3"/>
        <v>0.43828680861538477</v>
      </c>
      <c r="W18" s="4"/>
      <c r="X18" s="4">
        <f t="shared" si="12"/>
        <v>6.2041704060000011</v>
      </c>
      <c r="Y18" s="4">
        <f t="shared" si="13"/>
        <v>0.47724387738461549</v>
      </c>
      <c r="Z18" s="4"/>
      <c r="AB18" s="4"/>
      <c r="AC18" s="4"/>
      <c r="AD18" s="4"/>
      <c r="AE18" s="4"/>
      <c r="AF18" s="4"/>
      <c r="AG18" s="4"/>
    </row>
    <row r="19" spans="8:33" x14ac:dyDescent="0.25">
      <c r="H19">
        <v>7</v>
      </c>
      <c r="I19" s="4">
        <f t="shared" si="4"/>
        <v>15.691900737519335</v>
      </c>
      <c r="J19" s="4">
        <f t="shared" si="5"/>
        <v>7.8897893922751017</v>
      </c>
      <c r="K19" s="4">
        <f t="shared" si="6"/>
        <v>3.5195561500000001</v>
      </c>
      <c r="L19" s="4">
        <f t="shared" si="7"/>
        <v>0.50279373571428576</v>
      </c>
      <c r="M19" s="4">
        <f t="shared" si="8"/>
        <v>3.5195561500000001</v>
      </c>
      <c r="N19" s="4">
        <f t="shared" si="0"/>
        <v>0.50279373571428576</v>
      </c>
      <c r="P19">
        <v>7</v>
      </c>
      <c r="Q19" s="4">
        <f t="shared" si="1"/>
        <v>15.691900737519335</v>
      </c>
      <c r="R19" s="4">
        <f t="shared" si="9"/>
        <v>6.9392146338182892</v>
      </c>
      <c r="S19" s="4">
        <f t="shared" si="10"/>
        <v>3.0955142560000004</v>
      </c>
      <c r="T19" s="4">
        <f t="shared" si="2"/>
        <v>0.44221632228571434</v>
      </c>
      <c r="U19" s="4">
        <f t="shared" si="11"/>
        <v>3.0955142560000004</v>
      </c>
      <c r="V19" s="4">
        <f t="shared" si="3"/>
        <v>0.44221632228571434</v>
      </c>
      <c r="W19" s="4"/>
      <c r="X19" s="4">
        <f t="shared" si="12"/>
        <v>6.615070406000001</v>
      </c>
      <c r="Y19" s="4">
        <f t="shared" si="13"/>
        <v>0.47250502900000008</v>
      </c>
      <c r="Z19" s="4"/>
      <c r="AB19" s="4"/>
      <c r="AC19" s="4"/>
      <c r="AD19" s="4"/>
      <c r="AE19" s="4"/>
      <c r="AF19" s="4"/>
      <c r="AG19" s="4"/>
    </row>
    <row r="20" spans="8:33" x14ac:dyDescent="0.25">
      <c r="H20">
        <v>7.5</v>
      </c>
      <c r="I20" s="4">
        <f t="shared" si="4"/>
        <v>16.812750790199289</v>
      </c>
      <c r="J20" s="4">
        <f t="shared" si="5"/>
        <v>8.2579886345804656</v>
      </c>
      <c r="K20" s="4">
        <f t="shared" si="6"/>
        <v>3.6838061499999997</v>
      </c>
      <c r="L20" s="4">
        <f t="shared" si="7"/>
        <v>0.49117415333333331</v>
      </c>
      <c r="M20" s="4">
        <f t="shared" si="8"/>
        <v>3.6838061499999997</v>
      </c>
      <c r="N20" s="4">
        <f t="shared" si="0"/>
        <v>0.49117415333333331</v>
      </c>
      <c r="P20">
        <v>7.5</v>
      </c>
      <c r="Q20" s="4">
        <f t="shared" si="1"/>
        <v>16.812750790199289</v>
      </c>
      <c r="R20" s="4">
        <f t="shared" si="9"/>
        <v>7.4921299648053088</v>
      </c>
      <c r="S20" s="4">
        <f t="shared" si="10"/>
        <v>3.3421642560000002</v>
      </c>
      <c r="T20" s="4">
        <f t="shared" si="2"/>
        <v>0.44562190080000003</v>
      </c>
      <c r="U20" s="4">
        <f t="shared" si="11"/>
        <v>3.3421642560000002</v>
      </c>
      <c r="V20" s="4">
        <f t="shared" si="3"/>
        <v>0.44562190080000003</v>
      </c>
      <c r="W20" s="4"/>
      <c r="X20" s="4">
        <f t="shared" si="12"/>
        <v>7.0259704059999999</v>
      </c>
      <c r="Y20" s="4">
        <f t="shared" si="13"/>
        <v>0.46839802706666667</v>
      </c>
      <c r="Z20" s="4"/>
      <c r="AB20" s="4"/>
      <c r="AC20" s="4"/>
      <c r="AD20" s="4"/>
      <c r="AE20" s="4"/>
      <c r="AF20" s="4"/>
      <c r="AG20" s="4"/>
    </row>
    <row r="21" spans="8:33" x14ac:dyDescent="0.25">
      <c r="H21">
        <v>8</v>
      </c>
      <c r="I21" s="4">
        <f t="shared" si="4"/>
        <v>17.93360084287924</v>
      </c>
      <c r="J21" s="4">
        <f t="shared" si="5"/>
        <v>8.6261878768858313</v>
      </c>
      <c r="K21" s="4">
        <f t="shared" si="6"/>
        <v>3.8480561500000006</v>
      </c>
      <c r="L21" s="4">
        <f t="shared" si="7"/>
        <v>0.48100701875000007</v>
      </c>
      <c r="M21" s="4">
        <f t="shared" si="8"/>
        <v>3.8480561500000006</v>
      </c>
      <c r="N21" s="4">
        <f t="shared" si="0"/>
        <v>0.48100701875000007</v>
      </c>
      <c r="P21">
        <v>8</v>
      </c>
      <c r="Q21" s="4">
        <f t="shared" si="1"/>
        <v>17.93360084287924</v>
      </c>
      <c r="R21" s="4">
        <f t="shared" si="9"/>
        <v>8.0450452957923311</v>
      </c>
      <c r="S21" s="4">
        <f t="shared" si="10"/>
        <v>3.5888142560000009</v>
      </c>
      <c r="T21" s="4">
        <f t="shared" si="2"/>
        <v>0.44860178200000012</v>
      </c>
      <c r="U21" s="4">
        <f t="shared" si="11"/>
        <v>3.5888142560000009</v>
      </c>
      <c r="V21" s="4">
        <f t="shared" si="3"/>
        <v>0.44860178200000012</v>
      </c>
      <c r="W21" s="4"/>
      <c r="X21" s="4">
        <f t="shared" si="12"/>
        <v>7.4368704060000015</v>
      </c>
      <c r="Y21" s="4">
        <f t="shared" si="13"/>
        <v>0.46480440037500009</v>
      </c>
      <c r="Z21" s="4"/>
      <c r="AB21" s="4"/>
      <c r="AC21" s="4"/>
      <c r="AD21" s="4"/>
      <c r="AE21" s="4"/>
      <c r="AF21" s="4"/>
      <c r="AG21" s="4"/>
    </row>
    <row r="22" spans="8:33" x14ac:dyDescent="0.25">
      <c r="H22">
        <v>8.5</v>
      </c>
      <c r="I22" s="4">
        <f t="shared" si="4"/>
        <v>19.054450895559192</v>
      </c>
      <c r="J22" s="4">
        <f t="shared" si="5"/>
        <v>8.9943871191911953</v>
      </c>
      <c r="K22" s="4">
        <f t="shared" si="6"/>
        <v>4.0123061500000006</v>
      </c>
      <c r="L22" s="4">
        <f t="shared" si="7"/>
        <v>0.47203601764705888</v>
      </c>
      <c r="M22" s="4">
        <f t="shared" si="8"/>
        <v>4.0123061500000006</v>
      </c>
      <c r="N22" s="4">
        <f t="shared" si="0"/>
        <v>0.47203601764705888</v>
      </c>
      <c r="P22">
        <v>8.5</v>
      </c>
      <c r="Q22" s="4">
        <f t="shared" si="1"/>
        <v>19.054450895559192</v>
      </c>
      <c r="R22" s="4">
        <f t="shared" si="9"/>
        <v>8.5979606267793507</v>
      </c>
      <c r="S22" s="4">
        <f t="shared" si="10"/>
        <v>3.8354642560000003</v>
      </c>
      <c r="T22" s="4">
        <f t="shared" si="2"/>
        <v>0.45123108894117653</v>
      </c>
      <c r="U22" s="4">
        <f t="shared" si="11"/>
        <v>3.8354642560000003</v>
      </c>
      <c r="V22" s="4">
        <f t="shared" si="3"/>
        <v>0.45123108894117653</v>
      </c>
      <c r="W22" s="4"/>
      <c r="X22" s="4">
        <f t="shared" si="12"/>
        <v>7.8477704060000004</v>
      </c>
      <c r="Y22" s="4">
        <f t="shared" si="13"/>
        <v>0.46163355329411765</v>
      </c>
      <c r="Z22" s="4"/>
      <c r="AB22" s="4"/>
      <c r="AC22" s="4"/>
      <c r="AD22" s="4"/>
      <c r="AE22" s="4"/>
      <c r="AF22" s="4"/>
      <c r="AG22" s="4"/>
    </row>
    <row r="23" spans="8:33" x14ac:dyDescent="0.25">
      <c r="H23">
        <v>9</v>
      </c>
      <c r="I23" s="4">
        <f t="shared" si="4"/>
        <v>20.175300948239144</v>
      </c>
      <c r="J23" s="4">
        <f t="shared" si="5"/>
        <v>9.3625863614965592</v>
      </c>
      <c r="K23" s="4">
        <f t="shared" si="6"/>
        <v>4.1765561499999997</v>
      </c>
      <c r="L23" s="4">
        <f t="shared" si="7"/>
        <v>0.4640617944444444</v>
      </c>
      <c r="M23" s="4">
        <f t="shared" si="8"/>
        <v>4.1765561499999997</v>
      </c>
      <c r="N23" s="4">
        <f t="shared" si="0"/>
        <v>0.4640617944444444</v>
      </c>
      <c r="P23">
        <v>9</v>
      </c>
      <c r="Q23" s="4">
        <f t="shared" si="1"/>
        <v>20.175300948239144</v>
      </c>
      <c r="R23" s="4">
        <f t="shared" si="9"/>
        <v>9.1508759577663703</v>
      </c>
      <c r="S23" s="4">
        <f t="shared" si="10"/>
        <v>4.0821142559999997</v>
      </c>
      <c r="T23" s="4">
        <f t="shared" si="2"/>
        <v>0.45356825066666662</v>
      </c>
      <c r="U23" s="4">
        <f t="shared" si="11"/>
        <v>4.0821142559999997</v>
      </c>
      <c r="V23" s="4">
        <f t="shared" si="3"/>
        <v>0.45356825066666662</v>
      </c>
      <c r="W23" s="4"/>
      <c r="X23" s="4">
        <f t="shared" si="12"/>
        <v>8.2586704060000002</v>
      </c>
      <c r="Y23" s="4">
        <f t="shared" si="13"/>
        <v>0.45881502255555556</v>
      </c>
      <c r="Z23" s="4"/>
      <c r="AB23" s="4"/>
      <c r="AC23" s="4"/>
      <c r="AD23" s="4"/>
      <c r="AE23" s="4"/>
      <c r="AF23" s="4"/>
      <c r="AG23" s="4"/>
    </row>
    <row r="24" spans="8:33" x14ac:dyDescent="0.25">
      <c r="H24">
        <v>9.5</v>
      </c>
      <c r="I24" s="4">
        <f t="shared" si="4"/>
        <v>21.296151000919096</v>
      </c>
      <c r="J24" s="4">
        <f t="shared" si="5"/>
        <v>9.7307856038019231</v>
      </c>
      <c r="K24" s="4">
        <f t="shared" si="6"/>
        <v>4.3408061499999997</v>
      </c>
      <c r="L24" s="4">
        <f t="shared" si="7"/>
        <v>0.45692696315789472</v>
      </c>
      <c r="M24" s="4">
        <f t="shared" si="8"/>
        <v>4.3408061499999997</v>
      </c>
      <c r="N24" s="4">
        <f t="shared" si="0"/>
        <v>0.45692696315789472</v>
      </c>
      <c r="P24">
        <v>9.5</v>
      </c>
      <c r="Q24" s="4">
        <f t="shared" si="1"/>
        <v>21.296151000919096</v>
      </c>
      <c r="R24" s="4">
        <f t="shared" si="9"/>
        <v>9.7037912887533899</v>
      </c>
      <c r="S24" s="4">
        <f t="shared" si="10"/>
        <v>4.3287642559999995</v>
      </c>
      <c r="T24" s="4">
        <f t="shared" si="2"/>
        <v>0.45565939536842098</v>
      </c>
      <c r="U24" s="4">
        <f t="shared" si="11"/>
        <v>4.3287642559999995</v>
      </c>
      <c r="V24" s="4">
        <f t="shared" si="3"/>
        <v>0.45565939536842098</v>
      </c>
      <c r="W24" s="4"/>
      <c r="X24" s="4">
        <f t="shared" si="12"/>
        <v>8.6695704059999983</v>
      </c>
      <c r="Y24" s="4">
        <f t="shared" si="13"/>
        <v>0.45629317926315782</v>
      </c>
      <c r="Z24" s="4"/>
      <c r="AB24" s="4"/>
      <c r="AC24" s="4"/>
      <c r="AD24" s="4"/>
      <c r="AE24" s="4"/>
      <c r="AF24" s="4"/>
      <c r="AG24" s="4"/>
    </row>
    <row r="25" spans="8:33" x14ac:dyDescent="0.25">
      <c r="H25">
        <v>10</v>
      </c>
      <c r="I25" s="4">
        <f t="shared" si="4"/>
        <v>22.417001053599051</v>
      </c>
      <c r="J25" s="4">
        <f t="shared" si="5"/>
        <v>10.098984846107289</v>
      </c>
      <c r="K25" s="4">
        <f t="shared" si="6"/>
        <v>4.5050561500000006</v>
      </c>
      <c r="L25" s="4">
        <f t="shared" si="7"/>
        <v>0.45050561500000008</v>
      </c>
      <c r="M25" s="4">
        <f t="shared" si="8"/>
        <v>4.5050561500000006</v>
      </c>
      <c r="N25" s="4">
        <f t="shared" si="0"/>
        <v>0.45050561500000008</v>
      </c>
      <c r="P25">
        <v>10</v>
      </c>
      <c r="Q25" s="4">
        <f t="shared" si="1"/>
        <v>22.417001053599051</v>
      </c>
      <c r="R25" s="4">
        <f t="shared" si="9"/>
        <v>10.256706619740413</v>
      </c>
      <c r="S25" s="4">
        <f t="shared" si="10"/>
        <v>4.5754142560000011</v>
      </c>
      <c r="T25" s="4">
        <f t="shared" si="2"/>
        <v>0.45754142560000011</v>
      </c>
      <c r="U25" s="4">
        <f t="shared" si="11"/>
        <v>4.5754142560000011</v>
      </c>
      <c r="V25" s="4">
        <f t="shared" si="3"/>
        <v>0.45754142560000011</v>
      </c>
      <c r="W25" s="4"/>
      <c r="X25" s="4">
        <f t="shared" si="12"/>
        <v>9.0804704060000017</v>
      </c>
      <c r="Y25" s="4">
        <f t="shared" si="13"/>
        <v>0.45402352030000009</v>
      </c>
      <c r="Z25" s="4"/>
      <c r="AB25" s="4"/>
      <c r="AC25" s="4"/>
      <c r="AD25" s="4"/>
      <c r="AE25" s="4"/>
      <c r="AF25" s="4"/>
      <c r="AG25" s="4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selection activeCell="B34" sqref="B34"/>
    </sheetView>
  </sheetViews>
  <sheetFormatPr defaultRowHeight="15" x14ac:dyDescent="0.25"/>
  <cols>
    <col min="2" max="2" width="34.28515625" customWidth="1"/>
    <col min="5" max="5" width="9.7109375" bestFit="1" customWidth="1"/>
    <col min="7" max="7" width="6.42578125" customWidth="1"/>
    <col min="8" max="8" width="9.5703125" bestFit="1" customWidth="1"/>
    <col min="13" max="13" width="9.7109375" bestFit="1" customWidth="1"/>
    <col min="16" max="16" width="9.7109375" bestFit="1" customWidth="1"/>
  </cols>
  <sheetData>
    <row r="1" spans="1:17" x14ac:dyDescent="0.25">
      <c r="A1" s="31" t="s">
        <v>51</v>
      </c>
    </row>
    <row r="2" spans="1:17" x14ac:dyDescent="0.25">
      <c r="B2" s="1" t="s">
        <v>30</v>
      </c>
      <c r="C2" s="1" t="s">
        <v>16</v>
      </c>
      <c r="D2" s="1" t="s">
        <v>17</v>
      </c>
      <c r="G2" s="1"/>
      <c r="L2" s="3"/>
    </row>
    <row r="3" spans="1:17" x14ac:dyDescent="0.25">
      <c r="A3" t="s">
        <v>25</v>
      </c>
      <c r="B3" s="14" t="s">
        <v>31</v>
      </c>
      <c r="C3" s="14">
        <v>0.97940000000000005</v>
      </c>
      <c r="D3" s="14">
        <v>-2.81E-2</v>
      </c>
      <c r="E3" s="1" t="s">
        <v>29</v>
      </c>
      <c r="I3" s="3">
        <v>0.44608999999999999</v>
      </c>
      <c r="J3" s="3"/>
      <c r="L3" s="19"/>
      <c r="M3" s="1" t="s">
        <v>61</v>
      </c>
      <c r="P3" s="1" t="s">
        <v>62</v>
      </c>
    </row>
    <row r="4" spans="1:17" x14ac:dyDescent="0.25">
      <c r="A4" s="3"/>
      <c r="B4" s="44" t="s">
        <v>84</v>
      </c>
      <c r="C4" s="34"/>
      <c r="D4" s="34"/>
      <c r="E4" t="s">
        <v>2</v>
      </c>
      <c r="F4" t="s">
        <v>3</v>
      </c>
      <c r="G4" t="s">
        <v>38</v>
      </c>
      <c r="H4" t="s">
        <v>2</v>
      </c>
      <c r="I4" t="s">
        <v>4</v>
      </c>
      <c r="J4" t="s">
        <v>5</v>
      </c>
      <c r="K4" t="s">
        <v>10</v>
      </c>
      <c r="L4" s="19"/>
      <c r="M4" t="s">
        <v>2</v>
      </c>
      <c r="N4" t="s">
        <v>63</v>
      </c>
      <c r="P4" t="s">
        <v>2</v>
      </c>
      <c r="Q4" t="s">
        <v>63</v>
      </c>
    </row>
    <row r="5" spans="1:17" ht="15.75" thickBot="1" x14ac:dyDescent="0.3">
      <c r="E5">
        <v>0</v>
      </c>
      <c r="F5" s="4">
        <f>E5/$I$3</f>
        <v>0</v>
      </c>
      <c r="G5" s="4">
        <f>($C$3*F5)+($D$3*$C$7)</f>
        <v>-0.84299999999999997</v>
      </c>
      <c r="H5" s="4">
        <f t="shared" ref="H5:H25" si="0">G5*$I$53</f>
        <v>-0.37605386999999996</v>
      </c>
      <c r="I5" s="4">
        <f>IF(F5=0,0,H5/E5)</f>
        <v>0</v>
      </c>
      <c r="J5" s="4">
        <f>IF(H5&lt;=0,0,IF(H5&gt;E5,E5,H5))</f>
        <v>0</v>
      </c>
      <c r="K5" s="4">
        <f>IF(J5=0,0,J5/E5)</f>
        <v>0</v>
      </c>
      <c r="L5" s="19"/>
      <c r="M5">
        <v>0</v>
      </c>
      <c r="N5" s="4">
        <f>K5*M5</f>
        <v>0</v>
      </c>
      <c r="P5">
        <v>0</v>
      </c>
      <c r="Q5" s="4">
        <f>K5*P5</f>
        <v>0</v>
      </c>
    </row>
    <row r="6" spans="1:17" x14ac:dyDescent="0.25">
      <c r="C6" s="37" t="s">
        <v>28</v>
      </c>
      <c r="E6">
        <v>0.5</v>
      </c>
      <c r="F6" s="4">
        <f t="shared" ref="F6:F25" si="1">E6/$I$3</f>
        <v>1.1208500526799525</v>
      </c>
      <c r="G6" s="4">
        <f t="shared" ref="G6:G25" si="2">($C$3*F6)+($D$3*$C$7)</f>
        <v>0.25476054159474559</v>
      </c>
      <c r="H6" s="4">
        <f t="shared" si="0"/>
        <v>0.11364613000000005</v>
      </c>
      <c r="I6" s="4">
        <f t="shared" ref="I6:I25" si="3">IF(F6=0,0,H6/E6)</f>
        <v>0.22729226000000011</v>
      </c>
      <c r="J6" s="4">
        <f t="shared" ref="J6:J25" si="4">IF(H6&lt;=0,0,IF(H6&gt;E6,E6,H6))</f>
        <v>0.11364613000000005</v>
      </c>
      <c r="K6" s="4">
        <f t="shared" ref="K6:K25" si="5">IF(J6=0,0,J6/E6)</f>
        <v>0.22729226000000011</v>
      </c>
      <c r="L6" s="19"/>
      <c r="M6">
        <v>0.5</v>
      </c>
      <c r="N6" s="4">
        <f t="shared" ref="N6:N25" si="6">K6*M6</f>
        <v>0.11364613000000005</v>
      </c>
      <c r="P6">
        <v>0.5</v>
      </c>
      <c r="Q6" s="4">
        <f t="shared" ref="Q6:Q25" si="7">K6*P6</f>
        <v>0.11364613000000005</v>
      </c>
    </row>
    <row r="7" spans="1:17" ht="15.75" thickBot="1" x14ac:dyDescent="0.3">
      <c r="C7" s="38">
        <v>30</v>
      </c>
      <c r="E7">
        <v>1</v>
      </c>
      <c r="F7" s="4">
        <f t="shared" si="1"/>
        <v>2.241700105359905</v>
      </c>
      <c r="G7" s="4">
        <f t="shared" si="2"/>
        <v>1.3525210831894912</v>
      </c>
      <c r="H7" s="4">
        <f t="shared" si="0"/>
        <v>0.60334613000000015</v>
      </c>
      <c r="I7" s="4">
        <f t="shared" si="3"/>
        <v>0.60334613000000015</v>
      </c>
      <c r="J7" s="4">
        <f t="shared" si="4"/>
        <v>0.60334613000000015</v>
      </c>
      <c r="K7" s="4">
        <f t="shared" si="5"/>
        <v>0.60334613000000015</v>
      </c>
      <c r="L7" s="19"/>
      <c r="M7">
        <v>1</v>
      </c>
      <c r="N7" s="4">
        <f t="shared" si="6"/>
        <v>0.60334613000000015</v>
      </c>
      <c r="P7">
        <v>1</v>
      </c>
      <c r="Q7" s="4">
        <f t="shared" si="7"/>
        <v>0.60334613000000015</v>
      </c>
    </row>
    <row r="8" spans="1:17" x14ac:dyDescent="0.25">
      <c r="C8" s="21"/>
      <c r="E8">
        <v>1.5</v>
      </c>
      <c r="F8" s="4">
        <f t="shared" si="1"/>
        <v>3.3625501580398574</v>
      </c>
      <c r="G8" s="4">
        <f t="shared" si="2"/>
        <v>2.4502816247842363</v>
      </c>
      <c r="H8" s="4">
        <f t="shared" si="0"/>
        <v>1.0930461299999998</v>
      </c>
      <c r="I8" s="4">
        <f t="shared" si="3"/>
        <v>0.72869741999999993</v>
      </c>
      <c r="J8" s="4">
        <f t="shared" si="4"/>
        <v>1.0930461299999998</v>
      </c>
      <c r="K8" s="4">
        <f t="shared" si="5"/>
        <v>0.72869741999999993</v>
      </c>
      <c r="L8" s="19"/>
      <c r="M8">
        <v>1.5</v>
      </c>
      <c r="N8" s="4">
        <f t="shared" si="6"/>
        <v>1.0930461299999998</v>
      </c>
      <c r="P8">
        <v>1.5</v>
      </c>
      <c r="Q8" s="4">
        <f t="shared" si="7"/>
        <v>1.0930461299999998</v>
      </c>
    </row>
    <row r="9" spans="1:17" x14ac:dyDescent="0.25">
      <c r="E9">
        <v>2</v>
      </c>
      <c r="F9" s="4">
        <f t="shared" si="1"/>
        <v>4.4834002107198101</v>
      </c>
      <c r="G9" s="4">
        <f t="shared" si="2"/>
        <v>3.5480421663789823</v>
      </c>
      <c r="H9" s="4">
        <f t="shared" si="0"/>
        <v>1.5827461300000001</v>
      </c>
      <c r="I9" s="4">
        <f t="shared" si="3"/>
        <v>0.79137306500000004</v>
      </c>
      <c r="J9" s="4">
        <f t="shared" si="4"/>
        <v>1.5827461300000001</v>
      </c>
      <c r="K9" s="4">
        <f t="shared" si="5"/>
        <v>0.79137306500000004</v>
      </c>
      <c r="L9" s="19"/>
      <c r="M9">
        <v>2</v>
      </c>
      <c r="N9" s="4">
        <f t="shared" si="6"/>
        <v>1.5827461300000001</v>
      </c>
      <c r="P9">
        <v>2</v>
      </c>
      <c r="Q9" s="4">
        <f t="shared" si="7"/>
        <v>1.5827461300000001</v>
      </c>
    </row>
    <row r="10" spans="1:17" x14ac:dyDescent="0.25">
      <c r="E10">
        <v>2.5</v>
      </c>
      <c r="F10" s="4">
        <f t="shared" si="1"/>
        <v>5.6042502633997628</v>
      </c>
      <c r="G10" s="4">
        <f t="shared" si="2"/>
        <v>4.6458027079737283</v>
      </c>
      <c r="H10" s="4">
        <f t="shared" si="0"/>
        <v>2.0724461300000003</v>
      </c>
      <c r="I10" s="4">
        <f t="shared" si="3"/>
        <v>0.82897845200000009</v>
      </c>
      <c r="J10" s="4">
        <f t="shared" si="4"/>
        <v>2.0724461300000003</v>
      </c>
      <c r="K10" s="4">
        <f t="shared" si="5"/>
        <v>0.82897845200000009</v>
      </c>
      <c r="L10" s="19"/>
      <c r="M10">
        <v>2.5</v>
      </c>
      <c r="N10" s="4">
        <f t="shared" si="6"/>
        <v>2.0724461300000003</v>
      </c>
      <c r="P10">
        <v>2.5</v>
      </c>
      <c r="Q10" s="4">
        <f t="shared" si="7"/>
        <v>2.0724461300000003</v>
      </c>
    </row>
    <row r="11" spans="1:17" x14ac:dyDescent="0.25">
      <c r="E11">
        <v>3</v>
      </c>
      <c r="F11" s="4">
        <f t="shared" si="1"/>
        <v>6.7251003160797147</v>
      </c>
      <c r="G11" s="4">
        <f t="shared" si="2"/>
        <v>5.7435632495684725</v>
      </c>
      <c r="H11" s="4">
        <f t="shared" si="0"/>
        <v>2.5621461299999999</v>
      </c>
      <c r="I11" s="4">
        <f t="shared" si="3"/>
        <v>0.85404870999999993</v>
      </c>
      <c r="J11" s="4">
        <f t="shared" si="4"/>
        <v>2.5621461299999999</v>
      </c>
      <c r="K11" s="4">
        <f t="shared" si="5"/>
        <v>0.85404870999999993</v>
      </c>
      <c r="L11" s="19"/>
      <c r="M11">
        <v>3</v>
      </c>
      <c r="N11" s="4">
        <f t="shared" si="6"/>
        <v>2.5621461299999999</v>
      </c>
      <c r="P11">
        <v>3</v>
      </c>
      <c r="Q11" s="4">
        <f t="shared" si="7"/>
        <v>2.5621461299999999</v>
      </c>
    </row>
    <row r="12" spans="1:17" x14ac:dyDescent="0.25">
      <c r="E12">
        <v>3.5</v>
      </c>
      <c r="F12" s="4">
        <f t="shared" si="1"/>
        <v>7.8459503687596674</v>
      </c>
      <c r="G12" s="4">
        <f t="shared" si="2"/>
        <v>6.8413237911632185</v>
      </c>
      <c r="H12" s="4">
        <f t="shared" si="0"/>
        <v>3.0518461299999999</v>
      </c>
      <c r="I12" s="4">
        <f t="shared" si="3"/>
        <v>0.87195603714285708</v>
      </c>
      <c r="J12" s="4">
        <f t="shared" si="4"/>
        <v>3.0518461299999999</v>
      </c>
      <c r="K12" s="4">
        <f t="shared" si="5"/>
        <v>0.87195603714285708</v>
      </c>
      <c r="L12" s="19"/>
      <c r="M12">
        <v>3.5</v>
      </c>
      <c r="N12" s="4">
        <f t="shared" si="6"/>
        <v>3.0518461299999999</v>
      </c>
      <c r="P12">
        <v>3.5</v>
      </c>
      <c r="Q12" s="4">
        <f t="shared" si="7"/>
        <v>3.0518461299999999</v>
      </c>
    </row>
    <row r="13" spans="1:17" x14ac:dyDescent="0.25">
      <c r="E13">
        <v>4</v>
      </c>
      <c r="F13" s="4">
        <f t="shared" si="1"/>
        <v>8.9668004214396202</v>
      </c>
      <c r="G13" s="4">
        <f t="shared" si="2"/>
        <v>7.9390843327579645</v>
      </c>
      <c r="H13" s="4">
        <f t="shared" si="0"/>
        <v>3.5415461300000004</v>
      </c>
      <c r="I13" s="4">
        <f t="shared" si="3"/>
        <v>0.8853865325000001</v>
      </c>
      <c r="J13" s="4">
        <f t="shared" si="4"/>
        <v>3.5415461300000004</v>
      </c>
      <c r="K13" s="4">
        <f t="shared" si="5"/>
        <v>0.8853865325000001</v>
      </c>
      <c r="L13" s="19"/>
      <c r="M13">
        <v>4</v>
      </c>
      <c r="N13" s="4">
        <f t="shared" si="6"/>
        <v>3.5415461300000004</v>
      </c>
      <c r="P13">
        <v>4</v>
      </c>
      <c r="Q13" s="4">
        <f t="shared" si="7"/>
        <v>3.5415461300000004</v>
      </c>
    </row>
    <row r="14" spans="1:17" x14ac:dyDescent="0.25">
      <c r="E14">
        <v>4.5</v>
      </c>
      <c r="F14" s="4">
        <f t="shared" si="1"/>
        <v>10.087650474119572</v>
      </c>
      <c r="G14" s="4">
        <f t="shared" si="2"/>
        <v>9.0368448743527097</v>
      </c>
      <c r="H14" s="4">
        <f t="shared" si="0"/>
        <v>4.0312461300000004</v>
      </c>
      <c r="I14" s="4">
        <f t="shared" si="3"/>
        <v>0.89583247333333338</v>
      </c>
      <c r="J14" s="4">
        <f t="shared" si="4"/>
        <v>4.0312461300000004</v>
      </c>
      <c r="K14" s="4">
        <f t="shared" si="5"/>
        <v>0.89583247333333338</v>
      </c>
      <c r="L14" s="19"/>
      <c r="M14">
        <v>4.5</v>
      </c>
      <c r="N14" s="4">
        <f t="shared" si="6"/>
        <v>4.0312461300000004</v>
      </c>
      <c r="P14">
        <v>4.5</v>
      </c>
      <c r="Q14" s="4">
        <f t="shared" si="7"/>
        <v>4.0312461300000004</v>
      </c>
    </row>
    <row r="15" spans="1:17" x14ac:dyDescent="0.25">
      <c r="E15">
        <v>5</v>
      </c>
      <c r="F15" s="4">
        <f t="shared" si="1"/>
        <v>11.208500526799526</v>
      </c>
      <c r="G15" s="4">
        <f t="shared" si="2"/>
        <v>10.134605415947457</v>
      </c>
      <c r="H15" s="4">
        <f t="shared" si="0"/>
        <v>4.5209461300000005</v>
      </c>
      <c r="I15" s="4">
        <f t="shared" si="3"/>
        <v>0.90418922600000007</v>
      </c>
      <c r="J15" s="4">
        <f t="shared" si="4"/>
        <v>4.5209461300000005</v>
      </c>
      <c r="K15" s="4">
        <f t="shared" si="5"/>
        <v>0.90418922600000007</v>
      </c>
      <c r="L15" s="19"/>
      <c r="M15">
        <v>5</v>
      </c>
      <c r="N15" s="4">
        <f t="shared" si="6"/>
        <v>4.5209461300000005</v>
      </c>
      <c r="P15">
        <v>5</v>
      </c>
      <c r="Q15" s="4">
        <f t="shared" si="7"/>
        <v>4.5209461300000005</v>
      </c>
    </row>
    <row r="16" spans="1:17" x14ac:dyDescent="0.25">
      <c r="E16">
        <v>5.5</v>
      </c>
      <c r="F16" s="4">
        <f t="shared" si="1"/>
        <v>12.329350579479478</v>
      </c>
      <c r="G16" s="4">
        <f t="shared" si="2"/>
        <v>11.232365957542202</v>
      </c>
      <c r="H16" s="4">
        <f t="shared" si="0"/>
        <v>5.0106461300000005</v>
      </c>
      <c r="I16" s="4">
        <f t="shared" si="3"/>
        <v>0.91102656909090918</v>
      </c>
      <c r="J16" s="4">
        <f t="shared" si="4"/>
        <v>5.0106461300000005</v>
      </c>
      <c r="K16" s="4">
        <f t="shared" si="5"/>
        <v>0.91102656909090918</v>
      </c>
      <c r="L16" s="19"/>
      <c r="M16">
        <v>5.5</v>
      </c>
      <c r="N16" s="4">
        <f t="shared" si="6"/>
        <v>5.0106461300000005</v>
      </c>
      <c r="P16">
        <v>5.5</v>
      </c>
      <c r="Q16" s="4">
        <f t="shared" si="7"/>
        <v>5.0106461300000005</v>
      </c>
    </row>
    <row r="17" spans="1:17" x14ac:dyDescent="0.25">
      <c r="E17">
        <v>6</v>
      </c>
      <c r="F17" s="4">
        <f t="shared" si="1"/>
        <v>13.450200632159429</v>
      </c>
      <c r="G17" s="4">
        <f t="shared" si="2"/>
        <v>12.330126499136945</v>
      </c>
      <c r="H17" s="4">
        <f t="shared" si="0"/>
        <v>5.5003461299999996</v>
      </c>
      <c r="I17" s="4">
        <f t="shared" si="3"/>
        <v>0.91672435499999994</v>
      </c>
      <c r="J17" s="4">
        <f t="shared" si="4"/>
        <v>5.5003461299999996</v>
      </c>
      <c r="K17" s="4">
        <f t="shared" si="5"/>
        <v>0.91672435499999994</v>
      </c>
      <c r="L17" s="19"/>
      <c r="M17">
        <v>6</v>
      </c>
      <c r="N17" s="4">
        <f t="shared" si="6"/>
        <v>5.5003461299999996</v>
      </c>
      <c r="P17">
        <v>6</v>
      </c>
      <c r="Q17" s="4">
        <f t="shared" si="7"/>
        <v>5.5003461299999996</v>
      </c>
    </row>
    <row r="18" spans="1:17" x14ac:dyDescent="0.25">
      <c r="E18">
        <v>6.5</v>
      </c>
      <c r="F18" s="4">
        <f t="shared" si="1"/>
        <v>14.571050684839383</v>
      </c>
      <c r="G18" s="4">
        <f t="shared" si="2"/>
        <v>13.427887040731692</v>
      </c>
      <c r="H18" s="4">
        <f t="shared" si="0"/>
        <v>5.9900461300000005</v>
      </c>
      <c r="I18" s="4">
        <f t="shared" si="3"/>
        <v>0.92154555846153852</v>
      </c>
      <c r="J18" s="4">
        <f t="shared" si="4"/>
        <v>5.9900461300000005</v>
      </c>
      <c r="K18" s="4">
        <f t="shared" si="5"/>
        <v>0.92154555846153852</v>
      </c>
      <c r="L18" s="19"/>
      <c r="M18">
        <v>6.5</v>
      </c>
      <c r="N18" s="4">
        <f t="shared" si="6"/>
        <v>5.9900461300000005</v>
      </c>
      <c r="P18">
        <v>6.5</v>
      </c>
      <c r="Q18" s="4">
        <f t="shared" si="7"/>
        <v>5.9900461300000005</v>
      </c>
    </row>
    <row r="19" spans="1:17" x14ac:dyDescent="0.25">
      <c r="E19">
        <v>7</v>
      </c>
      <c r="F19" s="4">
        <f t="shared" si="1"/>
        <v>15.691900737519335</v>
      </c>
      <c r="G19" s="4">
        <f t="shared" si="2"/>
        <v>14.525647582326437</v>
      </c>
      <c r="H19" s="4">
        <f t="shared" si="0"/>
        <v>6.4797461300000005</v>
      </c>
      <c r="I19" s="4">
        <f t="shared" si="3"/>
        <v>0.92567801857142862</v>
      </c>
      <c r="J19" s="4">
        <f t="shared" si="4"/>
        <v>6.4797461300000005</v>
      </c>
      <c r="K19" s="4">
        <f t="shared" si="5"/>
        <v>0.92567801857142862</v>
      </c>
      <c r="L19" s="19"/>
      <c r="M19">
        <v>7</v>
      </c>
      <c r="N19" s="4">
        <f t="shared" si="6"/>
        <v>6.4797461300000005</v>
      </c>
      <c r="P19">
        <v>7</v>
      </c>
      <c r="Q19" s="4">
        <f t="shared" si="7"/>
        <v>6.4797461300000005</v>
      </c>
    </row>
    <row r="20" spans="1:17" x14ac:dyDescent="0.25">
      <c r="E20">
        <v>7.5</v>
      </c>
      <c r="F20" s="4">
        <f t="shared" si="1"/>
        <v>16.812750790199289</v>
      </c>
      <c r="G20" s="4">
        <f t="shared" si="2"/>
        <v>15.623408123921184</v>
      </c>
      <c r="H20" s="4">
        <f t="shared" si="0"/>
        <v>6.9694461300000006</v>
      </c>
      <c r="I20" s="4">
        <f t="shared" si="3"/>
        <v>0.92925948400000002</v>
      </c>
      <c r="J20" s="4">
        <f t="shared" si="4"/>
        <v>6.9694461300000006</v>
      </c>
      <c r="K20" s="4">
        <f t="shared" si="5"/>
        <v>0.92925948400000002</v>
      </c>
      <c r="L20" s="19"/>
      <c r="M20">
        <v>7.5</v>
      </c>
      <c r="N20" s="4">
        <f t="shared" si="6"/>
        <v>6.9694461300000006</v>
      </c>
      <c r="P20">
        <v>7.5</v>
      </c>
      <c r="Q20" s="4">
        <f t="shared" si="7"/>
        <v>6.9694461300000006</v>
      </c>
    </row>
    <row r="21" spans="1:17" x14ac:dyDescent="0.25">
      <c r="E21">
        <v>8</v>
      </c>
      <c r="F21" s="4">
        <f t="shared" si="1"/>
        <v>17.93360084287924</v>
      </c>
      <c r="G21" s="4">
        <f t="shared" si="2"/>
        <v>16.721168665515929</v>
      </c>
      <c r="H21" s="4">
        <f t="shared" si="0"/>
        <v>7.4591461300000006</v>
      </c>
      <c r="I21" s="4">
        <f t="shared" si="3"/>
        <v>0.93239326625000007</v>
      </c>
      <c r="J21" s="4">
        <f t="shared" si="4"/>
        <v>7.4591461300000006</v>
      </c>
      <c r="K21" s="4">
        <f t="shared" si="5"/>
        <v>0.93239326625000007</v>
      </c>
      <c r="L21" s="19"/>
      <c r="M21">
        <v>8</v>
      </c>
      <c r="N21" s="4">
        <f t="shared" si="6"/>
        <v>7.4591461300000006</v>
      </c>
      <c r="P21">
        <v>8</v>
      </c>
      <c r="Q21" s="4">
        <f t="shared" si="7"/>
        <v>7.4591461300000006</v>
      </c>
    </row>
    <row r="22" spans="1:17" x14ac:dyDescent="0.25">
      <c r="E22">
        <v>8.5</v>
      </c>
      <c r="F22" s="4">
        <f t="shared" si="1"/>
        <v>19.054450895559192</v>
      </c>
      <c r="G22" s="4">
        <f t="shared" si="2"/>
        <v>17.818929207110674</v>
      </c>
      <c r="H22" s="4">
        <f t="shared" si="0"/>
        <v>7.9488461300000006</v>
      </c>
      <c r="I22" s="4">
        <f t="shared" si="3"/>
        <v>0.93515836823529419</v>
      </c>
      <c r="J22" s="4">
        <f t="shared" si="4"/>
        <v>7.9488461300000006</v>
      </c>
      <c r="K22" s="4">
        <f t="shared" si="5"/>
        <v>0.93515836823529419</v>
      </c>
      <c r="L22" s="19"/>
      <c r="M22">
        <v>8.5</v>
      </c>
      <c r="N22" s="4">
        <f t="shared" si="6"/>
        <v>7.9488461300000006</v>
      </c>
      <c r="P22">
        <v>8.5</v>
      </c>
      <c r="Q22" s="4">
        <f t="shared" si="7"/>
        <v>7.9488461300000006</v>
      </c>
    </row>
    <row r="23" spans="1:17" x14ac:dyDescent="0.25">
      <c r="E23">
        <v>9</v>
      </c>
      <c r="F23" s="4">
        <f t="shared" si="1"/>
        <v>20.175300948239144</v>
      </c>
      <c r="G23" s="4">
        <f t="shared" si="2"/>
        <v>18.916689748705419</v>
      </c>
      <c r="H23" s="4">
        <f t="shared" si="0"/>
        <v>8.4385461300000006</v>
      </c>
      <c r="I23" s="4">
        <f t="shared" si="3"/>
        <v>0.93761623666666671</v>
      </c>
      <c r="J23" s="4">
        <f t="shared" si="4"/>
        <v>8.4385461300000006</v>
      </c>
      <c r="K23" s="4">
        <f t="shared" si="5"/>
        <v>0.93761623666666671</v>
      </c>
      <c r="L23" s="19"/>
      <c r="M23">
        <v>9</v>
      </c>
      <c r="N23" s="4">
        <f t="shared" si="6"/>
        <v>8.4385461300000006</v>
      </c>
      <c r="P23">
        <v>9</v>
      </c>
      <c r="Q23" s="4">
        <f t="shared" si="7"/>
        <v>8.4385461300000006</v>
      </c>
    </row>
    <row r="24" spans="1:17" x14ac:dyDescent="0.25">
      <c r="E24">
        <v>9.5</v>
      </c>
      <c r="F24" s="4">
        <f t="shared" si="1"/>
        <v>21.296151000919096</v>
      </c>
      <c r="G24" s="4">
        <f t="shared" si="2"/>
        <v>20.014450290300164</v>
      </c>
      <c r="H24" s="4">
        <f t="shared" si="0"/>
        <v>8.9282461299999998</v>
      </c>
      <c r="I24" s="4">
        <f t="shared" si="3"/>
        <v>0.93981538210526316</v>
      </c>
      <c r="J24" s="4">
        <f t="shared" si="4"/>
        <v>8.9282461299999998</v>
      </c>
      <c r="K24" s="4">
        <f t="shared" si="5"/>
        <v>0.93981538210526316</v>
      </c>
      <c r="L24" s="3"/>
      <c r="M24">
        <v>9.5</v>
      </c>
      <c r="N24" s="4">
        <f t="shared" si="6"/>
        <v>8.9282461299999998</v>
      </c>
      <c r="P24">
        <v>9.5</v>
      </c>
      <c r="Q24" s="4">
        <f t="shared" si="7"/>
        <v>8.9282461299999998</v>
      </c>
    </row>
    <row r="25" spans="1:17" x14ac:dyDescent="0.25">
      <c r="E25">
        <v>10</v>
      </c>
      <c r="F25" s="4">
        <f t="shared" si="1"/>
        <v>22.417001053599051</v>
      </c>
      <c r="G25" s="4">
        <f t="shared" si="2"/>
        <v>21.112210831894913</v>
      </c>
      <c r="H25" s="4">
        <f t="shared" si="0"/>
        <v>9.4179461300000007</v>
      </c>
      <c r="I25" s="4">
        <f t="shared" si="3"/>
        <v>0.94179461300000011</v>
      </c>
      <c r="J25" s="4">
        <f t="shared" si="4"/>
        <v>9.4179461300000007</v>
      </c>
      <c r="K25" s="4">
        <f t="shared" si="5"/>
        <v>0.94179461300000011</v>
      </c>
      <c r="L25" s="3"/>
      <c r="M25">
        <v>10</v>
      </c>
      <c r="N25" s="4">
        <f t="shared" si="6"/>
        <v>9.4179461300000007</v>
      </c>
      <c r="P25">
        <v>10</v>
      </c>
      <c r="Q25" s="4">
        <f t="shared" si="7"/>
        <v>9.4179461300000007</v>
      </c>
    </row>
    <row r="27" spans="1:17" x14ac:dyDescent="0.25">
      <c r="B27" s="1" t="s">
        <v>33</v>
      </c>
      <c r="C27" s="1" t="s">
        <v>16</v>
      </c>
      <c r="D27" s="18"/>
    </row>
    <row r="28" spans="1:17" x14ac:dyDescent="0.25">
      <c r="A28" t="s">
        <v>25</v>
      </c>
      <c r="B28" s="14" t="s">
        <v>78</v>
      </c>
      <c r="C28" s="14">
        <v>0.59299999999999997</v>
      </c>
      <c r="D28" s="15"/>
      <c r="E28" s="1" t="s">
        <v>29</v>
      </c>
      <c r="I28" s="3">
        <v>0.44608999999999999</v>
      </c>
      <c r="J28" s="3"/>
      <c r="L28" s="19"/>
      <c r="M28" s="1" t="s">
        <v>61</v>
      </c>
      <c r="P28" s="1" t="s">
        <v>62</v>
      </c>
    </row>
    <row r="29" spans="1:17" x14ac:dyDescent="0.25">
      <c r="A29" s="15"/>
      <c r="B29" s="15"/>
      <c r="C29" s="15"/>
      <c r="D29" s="15"/>
      <c r="E29" t="s">
        <v>2</v>
      </c>
      <c r="F29" t="s">
        <v>3</v>
      </c>
      <c r="G29" t="s">
        <v>38</v>
      </c>
      <c r="H29" t="s">
        <v>2</v>
      </c>
      <c r="I29" t="s">
        <v>4</v>
      </c>
      <c r="J29" t="s">
        <v>5</v>
      </c>
      <c r="K29" t="s">
        <v>10</v>
      </c>
      <c r="L29" s="19"/>
      <c r="M29" t="s">
        <v>2</v>
      </c>
      <c r="N29" t="s">
        <v>63</v>
      </c>
      <c r="P29" t="s">
        <v>2</v>
      </c>
      <c r="Q29" t="s">
        <v>63</v>
      </c>
    </row>
    <row r="30" spans="1:17" x14ac:dyDescent="0.25">
      <c r="B30" s="15"/>
      <c r="C30" s="34"/>
      <c r="D30" s="34"/>
      <c r="E30">
        <v>0</v>
      </c>
      <c r="F30" s="4">
        <f>E30/$I$3</f>
        <v>0</v>
      </c>
      <c r="G30" s="4">
        <f>$C$28*F30</f>
        <v>0</v>
      </c>
      <c r="H30" s="4">
        <f t="shared" ref="H30:H50" si="8">G30*$I$53</f>
        <v>0</v>
      </c>
      <c r="I30" s="4">
        <f>IF(F30=0,0,H30/E30)</f>
        <v>0</v>
      </c>
      <c r="J30" s="4">
        <f>IF(E30=0,0,H30)</f>
        <v>0</v>
      </c>
      <c r="K30" s="4">
        <f>IF(J30=0,0,J30/E30)</f>
        <v>0</v>
      </c>
      <c r="L30" s="19"/>
      <c r="M30">
        <v>0</v>
      </c>
      <c r="N30" s="4">
        <f>K30*M30</f>
        <v>0</v>
      </c>
      <c r="P30">
        <v>0</v>
      </c>
      <c r="Q30" s="4">
        <f>K30*P30</f>
        <v>0</v>
      </c>
    </row>
    <row r="31" spans="1:17" x14ac:dyDescent="0.25">
      <c r="C31" s="39"/>
      <c r="D31" s="40"/>
      <c r="E31">
        <v>0.5</v>
      </c>
      <c r="F31" s="4">
        <f t="shared" ref="F31:F50" si="9">E31/$I$3</f>
        <v>1.1208500526799525</v>
      </c>
      <c r="G31" s="4">
        <f t="shared" ref="G31:G50" si="10">$C$28*F31</f>
        <v>0.66466408123921183</v>
      </c>
      <c r="H31" s="4">
        <f t="shared" si="8"/>
        <v>0.29649999999999999</v>
      </c>
      <c r="I31" s="4">
        <f t="shared" ref="I31:I50" si="11">IF(F31=0,0,H31/E31)</f>
        <v>0.59299999999999997</v>
      </c>
      <c r="J31" s="4">
        <f t="shared" ref="J31:J50" si="12">IF(E31=0,0,H31)</f>
        <v>0.29649999999999999</v>
      </c>
      <c r="K31" s="4">
        <f t="shared" ref="K31:K50" si="13">IF(J31=0,0,J31/E31)</f>
        <v>0.59299999999999997</v>
      </c>
      <c r="L31" s="19"/>
      <c r="M31">
        <v>0.5</v>
      </c>
      <c r="N31" s="4">
        <f t="shared" ref="N31:N50" si="14">K31*M31</f>
        <v>0.29649999999999999</v>
      </c>
      <c r="P31">
        <v>0.5</v>
      </c>
      <c r="Q31" s="4">
        <f t="shared" ref="Q31:Q50" si="15">K31*P31</f>
        <v>0.29649999999999999</v>
      </c>
    </row>
    <row r="32" spans="1:17" x14ac:dyDescent="0.25">
      <c r="C32" s="41"/>
      <c r="D32" s="41"/>
      <c r="E32">
        <v>1</v>
      </c>
      <c r="F32" s="4">
        <f t="shared" si="9"/>
        <v>2.241700105359905</v>
      </c>
      <c r="G32" s="4">
        <f t="shared" si="10"/>
        <v>1.3293281624784237</v>
      </c>
      <c r="H32" s="4">
        <f t="shared" si="8"/>
        <v>0.59299999999999997</v>
      </c>
      <c r="I32" s="4">
        <f t="shared" si="11"/>
        <v>0.59299999999999997</v>
      </c>
      <c r="J32" s="4">
        <f t="shared" si="12"/>
        <v>0.59299999999999997</v>
      </c>
      <c r="K32" s="4">
        <f t="shared" si="13"/>
        <v>0.59299999999999997</v>
      </c>
      <c r="L32" s="19"/>
      <c r="M32">
        <v>1</v>
      </c>
      <c r="N32" s="4">
        <f t="shared" si="14"/>
        <v>0.59299999999999997</v>
      </c>
      <c r="P32">
        <v>1</v>
      </c>
      <c r="Q32" s="4">
        <f t="shared" si="15"/>
        <v>0.59299999999999997</v>
      </c>
    </row>
    <row r="33" spans="1:17" x14ac:dyDescent="0.25">
      <c r="C33" s="34"/>
      <c r="D33" s="34"/>
      <c r="E33">
        <v>1.5</v>
      </c>
      <c r="F33" s="4">
        <f t="shared" si="9"/>
        <v>3.3625501580398574</v>
      </c>
      <c r="G33" s="4">
        <f t="shared" si="10"/>
        <v>1.9939922437176354</v>
      </c>
      <c r="H33" s="4">
        <f t="shared" si="8"/>
        <v>0.88949999999999996</v>
      </c>
      <c r="I33" s="4">
        <f t="shared" si="11"/>
        <v>0.59299999999999997</v>
      </c>
      <c r="J33" s="4">
        <f t="shared" si="12"/>
        <v>0.88949999999999996</v>
      </c>
      <c r="K33" s="4">
        <f t="shared" si="13"/>
        <v>0.59299999999999997</v>
      </c>
      <c r="L33" s="19"/>
      <c r="M33">
        <v>1.5</v>
      </c>
      <c r="N33" s="4">
        <f t="shared" si="14"/>
        <v>0.88949999999999996</v>
      </c>
      <c r="P33">
        <v>1.5</v>
      </c>
      <c r="Q33" s="4">
        <f t="shared" si="15"/>
        <v>0.88949999999999996</v>
      </c>
    </row>
    <row r="34" spans="1:17" x14ac:dyDescent="0.25">
      <c r="A34" s="18"/>
      <c r="B34" s="18"/>
      <c r="C34" s="15"/>
      <c r="E34">
        <v>2</v>
      </c>
      <c r="F34" s="4">
        <f t="shared" si="9"/>
        <v>4.4834002107198101</v>
      </c>
      <c r="G34" s="4">
        <f t="shared" si="10"/>
        <v>2.6586563249568473</v>
      </c>
      <c r="H34" s="4">
        <f t="shared" si="8"/>
        <v>1.1859999999999999</v>
      </c>
      <c r="I34" s="4">
        <f t="shared" si="11"/>
        <v>0.59299999999999997</v>
      </c>
      <c r="J34" s="4">
        <f t="shared" si="12"/>
        <v>1.1859999999999999</v>
      </c>
      <c r="K34" s="4">
        <f t="shared" si="13"/>
        <v>0.59299999999999997</v>
      </c>
      <c r="L34" s="19"/>
      <c r="M34">
        <v>2</v>
      </c>
      <c r="N34" s="4">
        <f t="shared" si="14"/>
        <v>1.1859999999999999</v>
      </c>
      <c r="P34">
        <v>2</v>
      </c>
      <c r="Q34" s="4">
        <f t="shared" si="15"/>
        <v>1.1859999999999999</v>
      </c>
    </row>
    <row r="35" spans="1:17" x14ac:dyDescent="0.25">
      <c r="C35" s="15"/>
      <c r="E35">
        <v>2.5</v>
      </c>
      <c r="F35" s="4">
        <f t="shared" si="9"/>
        <v>5.6042502633997628</v>
      </c>
      <c r="G35" s="4">
        <f t="shared" si="10"/>
        <v>3.3233204061960593</v>
      </c>
      <c r="H35" s="4">
        <f t="shared" si="8"/>
        <v>1.4825000000000002</v>
      </c>
      <c r="I35" s="4">
        <f t="shared" si="11"/>
        <v>0.59300000000000008</v>
      </c>
      <c r="J35" s="4">
        <f t="shared" si="12"/>
        <v>1.4825000000000002</v>
      </c>
      <c r="K35" s="4">
        <f t="shared" si="13"/>
        <v>0.59300000000000008</v>
      </c>
      <c r="L35" s="19"/>
      <c r="M35">
        <v>2.5</v>
      </c>
      <c r="N35" s="4">
        <f t="shared" si="14"/>
        <v>1.4825000000000002</v>
      </c>
      <c r="P35">
        <v>2.5</v>
      </c>
      <c r="Q35" s="4">
        <f t="shared" si="15"/>
        <v>1.4825000000000002</v>
      </c>
    </row>
    <row r="36" spans="1:17" x14ac:dyDescent="0.25">
      <c r="C36" s="15"/>
      <c r="E36">
        <v>3</v>
      </c>
      <c r="F36" s="4">
        <f t="shared" si="9"/>
        <v>6.7251003160797147</v>
      </c>
      <c r="G36" s="4">
        <f t="shared" si="10"/>
        <v>3.9879844874352708</v>
      </c>
      <c r="H36" s="4">
        <f t="shared" si="8"/>
        <v>1.7789999999999999</v>
      </c>
      <c r="I36" s="4">
        <f t="shared" si="11"/>
        <v>0.59299999999999997</v>
      </c>
      <c r="J36" s="4">
        <f t="shared" si="12"/>
        <v>1.7789999999999999</v>
      </c>
      <c r="K36" s="4">
        <f t="shared" si="13"/>
        <v>0.59299999999999997</v>
      </c>
      <c r="L36" s="19"/>
      <c r="M36">
        <v>3</v>
      </c>
      <c r="N36" s="4">
        <f t="shared" si="14"/>
        <v>1.7789999999999999</v>
      </c>
      <c r="P36">
        <v>3</v>
      </c>
      <c r="Q36" s="4">
        <f t="shared" si="15"/>
        <v>1.7789999999999999</v>
      </c>
    </row>
    <row r="37" spans="1:17" x14ac:dyDescent="0.25">
      <c r="C37" s="15"/>
      <c r="E37">
        <v>3.5</v>
      </c>
      <c r="F37" s="4">
        <f t="shared" si="9"/>
        <v>7.8459503687596674</v>
      </c>
      <c r="G37" s="4">
        <f t="shared" si="10"/>
        <v>4.6526485686744827</v>
      </c>
      <c r="H37" s="4">
        <f t="shared" si="8"/>
        <v>2.0754999999999999</v>
      </c>
      <c r="I37" s="4">
        <f t="shared" si="11"/>
        <v>0.59299999999999997</v>
      </c>
      <c r="J37" s="4">
        <f t="shared" si="12"/>
        <v>2.0754999999999999</v>
      </c>
      <c r="K37" s="4">
        <f t="shared" si="13"/>
        <v>0.59299999999999997</v>
      </c>
      <c r="L37" s="19"/>
      <c r="M37">
        <v>3.5</v>
      </c>
      <c r="N37" s="4">
        <f t="shared" si="14"/>
        <v>2.0754999999999999</v>
      </c>
      <c r="P37">
        <v>3.5</v>
      </c>
      <c r="Q37" s="4">
        <f t="shared" si="15"/>
        <v>2.0754999999999999</v>
      </c>
    </row>
    <row r="38" spans="1:17" x14ac:dyDescent="0.25">
      <c r="C38" s="15"/>
      <c r="E38">
        <v>4</v>
      </c>
      <c r="F38" s="4">
        <f t="shared" si="9"/>
        <v>8.9668004214396202</v>
      </c>
      <c r="G38" s="4">
        <f t="shared" si="10"/>
        <v>5.3173126499136947</v>
      </c>
      <c r="H38" s="4">
        <f t="shared" si="8"/>
        <v>2.3719999999999999</v>
      </c>
      <c r="I38" s="4">
        <f t="shared" si="11"/>
        <v>0.59299999999999997</v>
      </c>
      <c r="J38" s="4">
        <f t="shared" si="12"/>
        <v>2.3719999999999999</v>
      </c>
      <c r="K38" s="4">
        <f t="shared" si="13"/>
        <v>0.59299999999999997</v>
      </c>
      <c r="L38" s="19"/>
      <c r="M38">
        <v>4</v>
      </c>
      <c r="N38" s="4">
        <f t="shared" si="14"/>
        <v>2.3719999999999999</v>
      </c>
      <c r="P38">
        <v>4</v>
      </c>
      <c r="Q38" s="4">
        <f t="shared" si="15"/>
        <v>2.3719999999999999</v>
      </c>
    </row>
    <row r="39" spans="1:17" x14ac:dyDescent="0.25">
      <c r="E39">
        <v>4.5</v>
      </c>
      <c r="F39" s="4">
        <f t="shared" si="9"/>
        <v>10.087650474119572</v>
      </c>
      <c r="G39" s="4">
        <f t="shared" si="10"/>
        <v>5.9819767311529057</v>
      </c>
      <c r="H39" s="4">
        <f t="shared" si="8"/>
        <v>2.6684999999999994</v>
      </c>
      <c r="I39" s="4">
        <f t="shared" si="11"/>
        <v>0.59299999999999986</v>
      </c>
      <c r="J39" s="4">
        <f t="shared" si="12"/>
        <v>2.6684999999999994</v>
      </c>
      <c r="K39" s="4">
        <f t="shared" si="13"/>
        <v>0.59299999999999986</v>
      </c>
      <c r="L39" s="19"/>
      <c r="M39">
        <v>4.5</v>
      </c>
      <c r="N39" s="4">
        <f t="shared" si="14"/>
        <v>2.6684999999999994</v>
      </c>
      <c r="P39">
        <v>4.5</v>
      </c>
      <c r="Q39" s="4">
        <f t="shared" si="15"/>
        <v>2.6684999999999994</v>
      </c>
    </row>
    <row r="40" spans="1:17" x14ac:dyDescent="0.25">
      <c r="E40">
        <v>5</v>
      </c>
      <c r="F40" s="4">
        <f t="shared" si="9"/>
        <v>11.208500526799526</v>
      </c>
      <c r="G40" s="4">
        <f t="shared" si="10"/>
        <v>6.6466408123921186</v>
      </c>
      <c r="H40" s="4">
        <f t="shared" si="8"/>
        <v>2.9650000000000003</v>
      </c>
      <c r="I40" s="4">
        <f t="shared" si="11"/>
        <v>0.59300000000000008</v>
      </c>
      <c r="J40" s="4">
        <f t="shared" si="12"/>
        <v>2.9650000000000003</v>
      </c>
      <c r="K40" s="4">
        <f t="shared" si="13"/>
        <v>0.59300000000000008</v>
      </c>
      <c r="L40" s="19"/>
      <c r="M40">
        <v>5</v>
      </c>
      <c r="N40" s="4">
        <f t="shared" si="14"/>
        <v>2.9650000000000003</v>
      </c>
      <c r="P40">
        <v>5</v>
      </c>
      <c r="Q40" s="4">
        <f t="shared" si="15"/>
        <v>2.9650000000000003</v>
      </c>
    </row>
    <row r="41" spans="1:17" x14ac:dyDescent="0.25">
      <c r="E41">
        <v>5.5</v>
      </c>
      <c r="F41" s="4">
        <f t="shared" si="9"/>
        <v>12.329350579479478</v>
      </c>
      <c r="G41" s="4">
        <f t="shared" si="10"/>
        <v>7.3113048936313296</v>
      </c>
      <c r="H41" s="4">
        <f t="shared" si="8"/>
        <v>3.2614999999999998</v>
      </c>
      <c r="I41" s="4">
        <f t="shared" si="11"/>
        <v>0.59299999999999997</v>
      </c>
      <c r="J41" s="4">
        <f t="shared" si="12"/>
        <v>3.2614999999999998</v>
      </c>
      <c r="K41" s="4">
        <f t="shared" si="13"/>
        <v>0.59299999999999997</v>
      </c>
      <c r="L41" s="19"/>
      <c r="M41">
        <v>5.5</v>
      </c>
      <c r="N41" s="4">
        <f t="shared" si="14"/>
        <v>3.2614999999999998</v>
      </c>
      <c r="P41">
        <v>5.5</v>
      </c>
      <c r="Q41" s="4">
        <f t="shared" si="15"/>
        <v>3.2614999999999998</v>
      </c>
    </row>
    <row r="42" spans="1:17" x14ac:dyDescent="0.25">
      <c r="E42">
        <v>6</v>
      </c>
      <c r="F42" s="4">
        <f t="shared" si="9"/>
        <v>13.450200632159429</v>
      </c>
      <c r="G42" s="4">
        <f t="shared" si="10"/>
        <v>7.9759689748705416</v>
      </c>
      <c r="H42" s="4">
        <f t="shared" si="8"/>
        <v>3.5579999999999998</v>
      </c>
      <c r="I42" s="4">
        <f t="shared" si="11"/>
        <v>0.59299999999999997</v>
      </c>
      <c r="J42" s="4">
        <f t="shared" si="12"/>
        <v>3.5579999999999998</v>
      </c>
      <c r="K42" s="4">
        <f t="shared" si="13"/>
        <v>0.59299999999999997</v>
      </c>
      <c r="L42" s="19"/>
      <c r="M42">
        <v>6</v>
      </c>
      <c r="N42" s="4">
        <f t="shared" si="14"/>
        <v>3.5579999999999998</v>
      </c>
      <c r="P42">
        <v>6</v>
      </c>
      <c r="Q42" s="4">
        <f t="shared" si="15"/>
        <v>3.5579999999999998</v>
      </c>
    </row>
    <row r="43" spans="1:17" x14ac:dyDescent="0.25">
      <c r="E43">
        <v>6.5</v>
      </c>
      <c r="F43" s="4">
        <f t="shared" si="9"/>
        <v>14.571050684839383</v>
      </c>
      <c r="G43" s="4">
        <f t="shared" si="10"/>
        <v>8.6406330561097544</v>
      </c>
      <c r="H43" s="4">
        <f t="shared" si="8"/>
        <v>3.8545000000000003</v>
      </c>
      <c r="I43" s="4">
        <f t="shared" si="11"/>
        <v>0.59300000000000008</v>
      </c>
      <c r="J43" s="4">
        <f t="shared" si="12"/>
        <v>3.8545000000000003</v>
      </c>
      <c r="K43" s="4">
        <f t="shared" si="13"/>
        <v>0.59300000000000008</v>
      </c>
      <c r="L43" s="19"/>
      <c r="M43">
        <v>6.5</v>
      </c>
      <c r="N43" s="4">
        <f t="shared" si="14"/>
        <v>3.8545000000000007</v>
      </c>
      <c r="P43">
        <v>6.5</v>
      </c>
      <c r="Q43" s="4">
        <f t="shared" si="15"/>
        <v>3.8545000000000007</v>
      </c>
    </row>
    <row r="44" spans="1:17" x14ac:dyDescent="0.25">
      <c r="E44">
        <v>7</v>
      </c>
      <c r="F44" s="4">
        <f t="shared" si="9"/>
        <v>15.691900737519335</v>
      </c>
      <c r="G44" s="4">
        <f t="shared" si="10"/>
        <v>9.3052971373489655</v>
      </c>
      <c r="H44" s="4">
        <f t="shared" si="8"/>
        <v>4.1509999999999998</v>
      </c>
      <c r="I44" s="4">
        <f t="shared" si="11"/>
        <v>0.59299999999999997</v>
      </c>
      <c r="J44" s="4">
        <f t="shared" si="12"/>
        <v>4.1509999999999998</v>
      </c>
      <c r="K44" s="4">
        <f t="shared" si="13"/>
        <v>0.59299999999999997</v>
      </c>
      <c r="L44" s="19"/>
      <c r="M44">
        <v>7</v>
      </c>
      <c r="N44" s="4">
        <f t="shared" si="14"/>
        <v>4.1509999999999998</v>
      </c>
      <c r="P44">
        <v>7</v>
      </c>
      <c r="Q44" s="4">
        <f t="shared" si="15"/>
        <v>4.1509999999999998</v>
      </c>
    </row>
    <row r="45" spans="1:17" x14ac:dyDescent="0.25">
      <c r="E45">
        <v>7.5</v>
      </c>
      <c r="F45" s="4">
        <f t="shared" si="9"/>
        <v>16.812750790199289</v>
      </c>
      <c r="G45" s="4">
        <f t="shared" si="10"/>
        <v>9.9699612185881783</v>
      </c>
      <c r="H45" s="4">
        <f t="shared" si="8"/>
        <v>4.4475000000000007</v>
      </c>
      <c r="I45" s="4">
        <f t="shared" si="11"/>
        <v>0.59300000000000008</v>
      </c>
      <c r="J45" s="4">
        <f t="shared" si="12"/>
        <v>4.4475000000000007</v>
      </c>
      <c r="K45" s="4">
        <f t="shared" si="13"/>
        <v>0.59300000000000008</v>
      </c>
      <c r="L45" s="19"/>
      <c r="M45">
        <v>7.5</v>
      </c>
      <c r="N45" s="4">
        <f t="shared" si="14"/>
        <v>4.4475000000000007</v>
      </c>
      <c r="P45">
        <v>7.5</v>
      </c>
      <c r="Q45" s="4">
        <f t="shared" si="15"/>
        <v>4.4475000000000007</v>
      </c>
    </row>
    <row r="46" spans="1:17" x14ac:dyDescent="0.25">
      <c r="E46">
        <v>8</v>
      </c>
      <c r="F46" s="4">
        <f t="shared" si="9"/>
        <v>17.93360084287924</v>
      </c>
      <c r="G46" s="4">
        <f t="shared" si="10"/>
        <v>10.634625299827389</v>
      </c>
      <c r="H46" s="4">
        <f t="shared" si="8"/>
        <v>4.7439999999999998</v>
      </c>
      <c r="I46" s="4">
        <f t="shared" si="11"/>
        <v>0.59299999999999997</v>
      </c>
      <c r="J46" s="4">
        <f t="shared" si="12"/>
        <v>4.7439999999999998</v>
      </c>
      <c r="K46" s="4">
        <f t="shared" si="13"/>
        <v>0.59299999999999997</v>
      </c>
      <c r="L46" s="19"/>
      <c r="M46">
        <v>8</v>
      </c>
      <c r="N46" s="4">
        <f t="shared" si="14"/>
        <v>4.7439999999999998</v>
      </c>
      <c r="P46">
        <v>8</v>
      </c>
      <c r="Q46" s="4">
        <f t="shared" si="15"/>
        <v>4.7439999999999998</v>
      </c>
    </row>
    <row r="47" spans="1:17" x14ac:dyDescent="0.25">
      <c r="E47">
        <v>8.5</v>
      </c>
      <c r="F47" s="4">
        <f t="shared" si="9"/>
        <v>19.054450895559192</v>
      </c>
      <c r="G47" s="4">
        <f t="shared" si="10"/>
        <v>11.2992893810666</v>
      </c>
      <c r="H47" s="4">
        <f t="shared" si="8"/>
        <v>5.0404999999999998</v>
      </c>
      <c r="I47" s="4">
        <f t="shared" si="11"/>
        <v>0.59299999999999997</v>
      </c>
      <c r="J47" s="4">
        <f t="shared" si="12"/>
        <v>5.0404999999999998</v>
      </c>
      <c r="K47" s="4">
        <f t="shared" si="13"/>
        <v>0.59299999999999997</v>
      </c>
      <c r="L47" s="19"/>
      <c r="M47">
        <v>8.5</v>
      </c>
      <c r="N47" s="4">
        <f t="shared" si="14"/>
        <v>5.0404999999999998</v>
      </c>
      <c r="P47">
        <v>8.5</v>
      </c>
      <c r="Q47" s="4">
        <f t="shared" si="15"/>
        <v>5.0404999999999998</v>
      </c>
    </row>
    <row r="48" spans="1:17" x14ac:dyDescent="0.25">
      <c r="E48">
        <v>9</v>
      </c>
      <c r="F48" s="4">
        <f t="shared" si="9"/>
        <v>20.175300948239144</v>
      </c>
      <c r="G48" s="4">
        <f t="shared" si="10"/>
        <v>11.963953462305811</v>
      </c>
      <c r="H48" s="4">
        <f t="shared" si="8"/>
        <v>5.3369999999999989</v>
      </c>
      <c r="I48" s="4">
        <f t="shared" si="11"/>
        <v>0.59299999999999986</v>
      </c>
      <c r="J48" s="4">
        <f t="shared" si="12"/>
        <v>5.3369999999999989</v>
      </c>
      <c r="K48" s="4">
        <f t="shared" si="13"/>
        <v>0.59299999999999986</v>
      </c>
      <c r="L48" s="19"/>
      <c r="M48">
        <v>9</v>
      </c>
      <c r="N48" s="4">
        <f t="shared" si="14"/>
        <v>5.3369999999999989</v>
      </c>
      <c r="P48">
        <v>9</v>
      </c>
      <c r="Q48" s="4">
        <f t="shared" si="15"/>
        <v>5.3369999999999989</v>
      </c>
    </row>
    <row r="49" spans="1:17" x14ac:dyDescent="0.25">
      <c r="E49">
        <v>9.5</v>
      </c>
      <c r="F49" s="4">
        <f t="shared" si="9"/>
        <v>21.296151000919096</v>
      </c>
      <c r="G49" s="4">
        <f t="shared" si="10"/>
        <v>12.628617543545023</v>
      </c>
      <c r="H49" s="4">
        <f t="shared" si="8"/>
        <v>5.6334999999999988</v>
      </c>
      <c r="I49" s="4">
        <f t="shared" si="11"/>
        <v>0.59299999999999986</v>
      </c>
      <c r="J49" s="4">
        <f t="shared" si="12"/>
        <v>5.6334999999999988</v>
      </c>
      <c r="K49" s="4">
        <f t="shared" si="13"/>
        <v>0.59299999999999986</v>
      </c>
      <c r="L49" s="3"/>
      <c r="M49">
        <v>9.5</v>
      </c>
      <c r="N49" s="4">
        <f t="shared" si="14"/>
        <v>5.6334999999999988</v>
      </c>
      <c r="P49">
        <v>9.5</v>
      </c>
      <c r="Q49" s="4">
        <f t="shared" si="15"/>
        <v>5.6334999999999988</v>
      </c>
    </row>
    <row r="50" spans="1:17" x14ac:dyDescent="0.25">
      <c r="E50">
        <v>10</v>
      </c>
      <c r="F50" s="4">
        <f t="shared" si="9"/>
        <v>22.417001053599051</v>
      </c>
      <c r="G50" s="4">
        <f t="shared" si="10"/>
        <v>13.293281624784237</v>
      </c>
      <c r="H50" s="4">
        <f t="shared" si="8"/>
        <v>5.9300000000000006</v>
      </c>
      <c r="I50" s="4">
        <f t="shared" si="11"/>
        <v>0.59300000000000008</v>
      </c>
      <c r="J50" s="4">
        <f t="shared" si="12"/>
        <v>5.9300000000000006</v>
      </c>
      <c r="K50" s="4">
        <f t="shared" si="13"/>
        <v>0.59300000000000008</v>
      </c>
      <c r="L50" s="3"/>
      <c r="M50">
        <v>10</v>
      </c>
      <c r="N50" s="4">
        <f t="shared" si="14"/>
        <v>5.9300000000000006</v>
      </c>
      <c r="P50">
        <v>10</v>
      </c>
      <c r="Q50" s="4">
        <f t="shared" si="15"/>
        <v>5.9300000000000006</v>
      </c>
    </row>
    <row r="52" spans="1:17" x14ac:dyDescent="0.25">
      <c r="A52" t="s">
        <v>29</v>
      </c>
      <c r="B52" s="1" t="s">
        <v>24</v>
      </c>
      <c r="C52" s="1" t="s">
        <v>16</v>
      </c>
      <c r="D52" s="1" t="s">
        <v>17</v>
      </c>
      <c r="G52" s="1" t="s">
        <v>36</v>
      </c>
    </row>
    <row r="53" spans="1:17" x14ac:dyDescent="0.25">
      <c r="A53" t="s">
        <v>25</v>
      </c>
      <c r="B53" s="14" t="s">
        <v>26</v>
      </c>
      <c r="C53" s="14">
        <v>0.6804</v>
      </c>
      <c r="D53" s="14">
        <v>-7.0000000000000001E-3</v>
      </c>
      <c r="E53" s="1" t="s">
        <v>29</v>
      </c>
      <c r="I53" s="3">
        <v>0.44608999999999999</v>
      </c>
      <c r="J53" s="3"/>
      <c r="M53" s="1" t="s">
        <v>61</v>
      </c>
      <c r="P53" s="1" t="s">
        <v>62</v>
      </c>
    </row>
    <row r="54" spans="1:17" ht="15.75" thickBot="1" x14ac:dyDescent="0.3">
      <c r="A54" s="15"/>
      <c r="B54" s="15"/>
      <c r="C54" s="15"/>
      <c r="D54" s="15"/>
      <c r="E54" t="s">
        <v>2</v>
      </c>
      <c r="F54" t="s">
        <v>3</v>
      </c>
      <c r="G54" t="s">
        <v>38</v>
      </c>
      <c r="H54" t="s">
        <v>2</v>
      </c>
      <c r="I54" t="s">
        <v>4</v>
      </c>
      <c r="J54" t="s">
        <v>5</v>
      </c>
      <c r="K54" t="s">
        <v>10</v>
      </c>
      <c r="M54" t="s">
        <v>2</v>
      </c>
      <c r="N54" t="s">
        <v>63</v>
      </c>
      <c r="P54" t="s">
        <v>2</v>
      </c>
      <c r="Q54" t="s">
        <v>63</v>
      </c>
    </row>
    <row r="55" spans="1:17" x14ac:dyDescent="0.25">
      <c r="C55" s="37" t="s">
        <v>28</v>
      </c>
      <c r="E55">
        <v>0</v>
      </c>
      <c r="F55" s="4">
        <f>E55/$I$3</f>
        <v>0</v>
      </c>
      <c r="G55" s="4">
        <f t="shared" ref="G55:G75" si="16">($C$53*F55)+($D$53*$C$56)</f>
        <v>-0.21</v>
      </c>
      <c r="H55" s="4">
        <f t="shared" ref="H55:H75" si="17">G55*$I$53</f>
        <v>-9.3678899999999996E-2</v>
      </c>
      <c r="I55" s="4">
        <f t="shared" ref="I55:I75" si="18">IF(F55=0,0,H55/E55)</f>
        <v>0</v>
      </c>
      <c r="J55" s="4">
        <f>IF(H55&lt;=0,0,IF(H55&gt;E55,E55,H55))</f>
        <v>0</v>
      </c>
      <c r="K55" s="4">
        <f>IF(J55=0,0,J55/E55)</f>
        <v>0</v>
      </c>
      <c r="M55">
        <v>0</v>
      </c>
      <c r="N55" s="4">
        <f>K55*M55</f>
        <v>0</v>
      </c>
      <c r="P55">
        <v>0</v>
      </c>
      <c r="Q55" s="4">
        <f>K55*P55</f>
        <v>0</v>
      </c>
    </row>
    <row r="56" spans="1:17" ht="15.75" thickBot="1" x14ac:dyDescent="0.3">
      <c r="C56" s="38">
        <v>30</v>
      </c>
      <c r="E56">
        <v>0.5</v>
      </c>
      <c r="F56" s="4">
        <f t="shared" ref="F56:F75" si="19">E56/$I$3</f>
        <v>1.1208500526799525</v>
      </c>
      <c r="G56" s="4">
        <f t="shared" si="16"/>
        <v>0.55262637584343977</v>
      </c>
      <c r="H56" s="4">
        <f t="shared" si="17"/>
        <v>0.24652110000000005</v>
      </c>
      <c r="I56" s="4">
        <f t="shared" si="18"/>
        <v>0.4930422000000001</v>
      </c>
      <c r="J56" s="4">
        <f t="shared" ref="J56:J75" si="20">IF(H56&lt;=0,0,IF(H56&gt;E56,E56,H56))</f>
        <v>0.24652110000000005</v>
      </c>
      <c r="K56" s="4">
        <f t="shared" ref="K56:K75" si="21">IF(J56=0,0,J56/E56)</f>
        <v>0.4930422000000001</v>
      </c>
      <c r="M56">
        <v>0.5</v>
      </c>
      <c r="N56" s="4">
        <f t="shared" ref="N56:N75" si="22">K56*M56</f>
        <v>0.24652110000000005</v>
      </c>
      <c r="P56">
        <v>0.5</v>
      </c>
      <c r="Q56" s="4">
        <f t="shared" ref="Q56:Q75" si="23">K56*P56</f>
        <v>0.24652110000000005</v>
      </c>
    </row>
    <row r="57" spans="1:17" x14ac:dyDescent="0.25">
      <c r="E57">
        <v>1</v>
      </c>
      <c r="F57" s="4">
        <f t="shared" si="19"/>
        <v>2.241700105359905</v>
      </c>
      <c r="G57" s="4">
        <f t="shared" si="16"/>
        <v>1.3152527516868795</v>
      </c>
      <c r="H57" s="4">
        <f t="shared" si="17"/>
        <v>0.58672110000000011</v>
      </c>
      <c r="I57" s="4">
        <f t="shared" si="18"/>
        <v>0.58672110000000011</v>
      </c>
      <c r="J57" s="4">
        <f t="shared" si="20"/>
        <v>0.58672110000000011</v>
      </c>
      <c r="K57" s="4">
        <f t="shared" si="21"/>
        <v>0.58672110000000011</v>
      </c>
      <c r="M57">
        <v>1</v>
      </c>
      <c r="N57" s="4">
        <f t="shared" si="22"/>
        <v>0.58672110000000011</v>
      </c>
      <c r="P57">
        <v>1</v>
      </c>
      <c r="Q57" s="4">
        <f t="shared" si="23"/>
        <v>0.58672110000000011</v>
      </c>
    </row>
    <row r="58" spans="1:17" x14ac:dyDescent="0.25">
      <c r="A58" s="15"/>
      <c r="B58" s="15"/>
      <c r="C58" s="15"/>
      <c r="D58" s="15"/>
      <c r="E58">
        <v>1.5</v>
      </c>
      <c r="F58" s="4">
        <f t="shared" si="19"/>
        <v>3.3625501580398574</v>
      </c>
      <c r="G58" s="4">
        <f t="shared" si="16"/>
        <v>2.077879127530319</v>
      </c>
      <c r="H58" s="4">
        <f t="shared" si="17"/>
        <v>0.92692109999999994</v>
      </c>
      <c r="I58" s="4">
        <f t="shared" si="18"/>
        <v>0.61794739999999992</v>
      </c>
      <c r="J58" s="4">
        <f t="shared" si="20"/>
        <v>0.92692109999999994</v>
      </c>
      <c r="K58" s="4">
        <f t="shared" si="21"/>
        <v>0.61794739999999992</v>
      </c>
      <c r="M58">
        <v>1.5</v>
      </c>
      <c r="N58" s="4">
        <f t="shared" si="22"/>
        <v>0.92692109999999994</v>
      </c>
      <c r="P58">
        <v>1.5</v>
      </c>
      <c r="Q58" s="4">
        <f t="shared" si="23"/>
        <v>0.92692109999999994</v>
      </c>
    </row>
    <row r="59" spans="1:17" x14ac:dyDescent="0.25">
      <c r="A59" s="18"/>
      <c r="B59" s="18"/>
      <c r="C59" s="15"/>
      <c r="E59">
        <v>2</v>
      </c>
      <c r="F59" s="4">
        <f t="shared" si="19"/>
        <v>4.4834002107198101</v>
      </c>
      <c r="G59" s="4">
        <f t="shared" si="16"/>
        <v>2.840505503373759</v>
      </c>
      <c r="H59" s="4">
        <f t="shared" si="17"/>
        <v>1.2671211</v>
      </c>
      <c r="I59" s="4">
        <f t="shared" si="18"/>
        <v>0.63356055</v>
      </c>
      <c r="J59" s="4">
        <f t="shared" si="20"/>
        <v>1.2671211</v>
      </c>
      <c r="K59" s="4">
        <f t="shared" si="21"/>
        <v>0.63356055</v>
      </c>
      <c r="M59">
        <v>2</v>
      </c>
      <c r="N59" s="4">
        <f t="shared" si="22"/>
        <v>1.2671211</v>
      </c>
      <c r="P59">
        <v>2</v>
      </c>
      <c r="Q59" s="4">
        <f t="shared" si="23"/>
        <v>1.2671211</v>
      </c>
    </row>
    <row r="60" spans="1:17" x14ac:dyDescent="0.25">
      <c r="C60" s="15"/>
      <c r="E60">
        <v>2.5</v>
      </c>
      <c r="F60" s="4">
        <f t="shared" si="19"/>
        <v>5.6042502633997628</v>
      </c>
      <c r="G60" s="4">
        <f t="shared" si="16"/>
        <v>3.6031318792171989</v>
      </c>
      <c r="H60" s="4">
        <f t="shared" si="17"/>
        <v>1.6073211000000003</v>
      </c>
      <c r="I60" s="4">
        <f t="shared" si="18"/>
        <v>0.64292844000000016</v>
      </c>
      <c r="J60" s="4">
        <f t="shared" si="20"/>
        <v>1.6073211000000003</v>
      </c>
      <c r="K60" s="4">
        <f t="shared" si="21"/>
        <v>0.64292844000000016</v>
      </c>
      <c r="M60">
        <v>2.5</v>
      </c>
      <c r="N60" s="4">
        <f t="shared" si="22"/>
        <v>1.6073211000000005</v>
      </c>
      <c r="P60">
        <v>2.5</v>
      </c>
      <c r="Q60" s="4">
        <f t="shared" si="23"/>
        <v>1.6073211000000005</v>
      </c>
    </row>
    <row r="61" spans="1:17" x14ac:dyDescent="0.25">
      <c r="C61" s="15"/>
      <c r="E61">
        <v>3</v>
      </c>
      <c r="F61" s="4">
        <f t="shared" si="19"/>
        <v>6.7251003160797147</v>
      </c>
      <c r="G61" s="4">
        <f t="shared" si="16"/>
        <v>4.365758255060638</v>
      </c>
      <c r="H61" s="4">
        <f t="shared" si="17"/>
        <v>1.9475210999999999</v>
      </c>
      <c r="I61" s="4">
        <f t="shared" si="18"/>
        <v>0.64917369999999996</v>
      </c>
      <c r="J61" s="4">
        <f t="shared" si="20"/>
        <v>1.9475210999999999</v>
      </c>
      <c r="K61" s="4">
        <f t="shared" si="21"/>
        <v>0.64917369999999996</v>
      </c>
      <c r="M61">
        <v>3</v>
      </c>
      <c r="N61" s="4">
        <f t="shared" si="22"/>
        <v>1.9475210999999999</v>
      </c>
      <c r="P61">
        <v>3</v>
      </c>
      <c r="Q61" s="4">
        <f t="shared" si="23"/>
        <v>1.9475210999999999</v>
      </c>
    </row>
    <row r="62" spans="1:17" x14ac:dyDescent="0.25">
      <c r="C62" s="15"/>
      <c r="E62">
        <v>3.5</v>
      </c>
      <c r="F62" s="4">
        <f t="shared" si="19"/>
        <v>7.8459503687596674</v>
      </c>
      <c r="G62" s="4">
        <f t="shared" si="16"/>
        <v>5.1283846309040779</v>
      </c>
      <c r="H62" s="4">
        <f t="shared" si="17"/>
        <v>2.2877211000000002</v>
      </c>
      <c r="I62" s="4">
        <f t="shared" si="18"/>
        <v>0.65363460000000007</v>
      </c>
      <c r="J62" s="4">
        <f t="shared" si="20"/>
        <v>2.2877211000000002</v>
      </c>
      <c r="K62" s="4">
        <f t="shared" si="21"/>
        <v>0.65363460000000007</v>
      </c>
      <c r="M62">
        <v>3.5</v>
      </c>
      <c r="N62" s="4">
        <f t="shared" si="22"/>
        <v>2.2877211000000002</v>
      </c>
      <c r="P62">
        <v>3.5</v>
      </c>
      <c r="Q62" s="4">
        <f t="shared" si="23"/>
        <v>2.2877211000000002</v>
      </c>
    </row>
    <row r="63" spans="1:17" x14ac:dyDescent="0.25">
      <c r="E63">
        <v>4</v>
      </c>
      <c r="F63" s="4">
        <f t="shared" si="19"/>
        <v>8.9668004214396202</v>
      </c>
      <c r="G63" s="4">
        <f t="shared" si="16"/>
        <v>5.8910110067475179</v>
      </c>
      <c r="H63" s="4">
        <f t="shared" si="17"/>
        <v>2.6279211</v>
      </c>
      <c r="I63" s="4">
        <f t="shared" si="18"/>
        <v>0.656980275</v>
      </c>
      <c r="J63" s="4">
        <f t="shared" si="20"/>
        <v>2.6279211</v>
      </c>
      <c r="K63" s="4">
        <f t="shared" si="21"/>
        <v>0.656980275</v>
      </c>
      <c r="M63">
        <v>4</v>
      </c>
      <c r="N63" s="4">
        <f t="shared" si="22"/>
        <v>2.6279211</v>
      </c>
      <c r="P63">
        <v>4</v>
      </c>
      <c r="Q63" s="4">
        <f t="shared" si="23"/>
        <v>2.6279211</v>
      </c>
    </row>
    <row r="64" spans="1:17" x14ac:dyDescent="0.25">
      <c r="A64" s="15"/>
      <c r="B64" s="18"/>
      <c r="C64" s="18"/>
      <c r="D64" s="18"/>
      <c r="E64">
        <v>4.5</v>
      </c>
      <c r="F64" s="4">
        <f t="shared" si="19"/>
        <v>10.087650474119572</v>
      </c>
      <c r="G64" s="4">
        <f t="shared" si="16"/>
        <v>6.6536373825909569</v>
      </c>
      <c r="H64" s="4">
        <f t="shared" si="17"/>
        <v>2.9681210999999998</v>
      </c>
      <c r="I64" s="4">
        <f t="shared" si="18"/>
        <v>0.65958246666666664</v>
      </c>
      <c r="J64" s="4">
        <f t="shared" si="20"/>
        <v>2.9681210999999998</v>
      </c>
      <c r="K64" s="4">
        <f t="shared" si="21"/>
        <v>0.65958246666666664</v>
      </c>
      <c r="M64">
        <v>4.5</v>
      </c>
      <c r="N64" s="4">
        <f t="shared" si="22"/>
        <v>2.9681210999999998</v>
      </c>
      <c r="P64">
        <v>4.5</v>
      </c>
      <c r="Q64" s="4">
        <f t="shared" si="23"/>
        <v>2.9681210999999998</v>
      </c>
    </row>
    <row r="65" spans="1:17" x14ac:dyDescent="0.25">
      <c r="A65" s="15"/>
      <c r="B65" s="15"/>
      <c r="C65" s="15"/>
      <c r="D65" s="15"/>
      <c r="E65">
        <v>5</v>
      </c>
      <c r="F65" s="4">
        <f t="shared" si="19"/>
        <v>11.208500526799526</v>
      </c>
      <c r="G65" s="4">
        <f t="shared" si="16"/>
        <v>7.4162637584343978</v>
      </c>
      <c r="H65" s="4">
        <f t="shared" si="17"/>
        <v>3.3083211000000006</v>
      </c>
      <c r="I65" s="4">
        <f t="shared" si="18"/>
        <v>0.66166422000000014</v>
      </c>
      <c r="J65" s="4">
        <f t="shared" si="20"/>
        <v>3.3083211000000006</v>
      </c>
      <c r="K65" s="4">
        <f t="shared" si="21"/>
        <v>0.66166422000000014</v>
      </c>
      <c r="M65">
        <v>5</v>
      </c>
      <c r="N65" s="4">
        <f t="shared" si="22"/>
        <v>3.3083211000000006</v>
      </c>
      <c r="P65">
        <v>5</v>
      </c>
      <c r="Q65" s="4">
        <f t="shared" si="23"/>
        <v>3.3083211000000006</v>
      </c>
    </row>
    <row r="66" spans="1:17" x14ac:dyDescent="0.25">
      <c r="A66" s="15"/>
      <c r="B66" s="15"/>
      <c r="C66" s="15"/>
      <c r="D66" s="15"/>
      <c r="E66">
        <v>5.5</v>
      </c>
      <c r="F66" s="4">
        <f t="shared" si="19"/>
        <v>12.329350579479478</v>
      </c>
      <c r="G66" s="4">
        <f t="shared" si="16"/>
        <v>8.178890134277836</v>
      </c>
      <c r="H66" s="4">
        <f t="shared" si="17"/>
        <v>3.6485210999999995</v>
      </c>
      <c r="I66" s="4">
        <f t="shared" si="18"/>
        <v>0.66336747272727259</v>
      </c>
      <c r="J66" s="4">
        <f t="shared" si="20"/>
        <v>3.6485210999999995</v>
      </c>
      <c r="K66" s="4">
        <f t="shared" si="21"/>
        <v>0.66336747272727259</v>
      </c>
      <c r="M66">
        <v>5.5</v>
      </c>
      <c r="N66" s="4">
        <f t="shared" si="22"/>
        <v>3.6485210999999991</v>
      </c>
      <c r="P66">
        <v>5.5</v>
      </c>
      <c r="Q66" s="4">
        <f t="shared" si="23"/>
        <v>3.6485210999999991</v>
      </c>
    </row>
    <row r="67" spans="1:17" x14ac:dyDescent="0.25">
      <c r="A67" s="15"/>
      <c r="B67" s="15"/>
      <c r="C67" s="15"/>
      <c r="D67" s="15"/>
      <c r="E67">
        <v>6</v>
      </c>
      <c r="F67" s="4">
        <f t="shared" si="19"/>
        <v>13.450200632159429</v>
      </c>
      <c r="G67" s="4">
        <f t="shared" si="16"/>
        <v>8.941516510121275</v>
      </c>
      <c r="H67" s="4">
        <f t="shared" si="17"/>
        <v>3.9887210999999994</v>
      </c>
      <c r="I67" s="4">
        <f t="shared" si="18"/>
        <v>0.66478684999999993</v>
      </c>
      <c r="J67" s="4">
        <f t="shared" si="20"/>
        <v>3.9887210999999994</v>
      </c>
      <c r="K67" s="4">
        <f t="shared" si="21"/>
        <v>0.66478684999999993</v>
      </c>
      <c r="M67">
        <v>6</v>
      </c>
      <c r="N67" s="4">
        <f t="shared" si="22"/>
        <v>3.9887210999999994</v>
      </c>
      <c r="P67">
        <v>6</v>
      </c>
      <c r="Q67" s="4">
        <f t="shared" si="23"/>
        <v>3.9887210999999994</v>
      </c>
    </row>
    <row r="68" spans="1:17" x14ac:dyDescent="0.25">
      <c r="A68" s="15"/>
      <c r="B68" s="15"/>
      <c r="C68" s="20"/>
      <c r="D68" s="15"/>
      <c r="E68">
        <v>6.5</v>
      </c>
      <c r="F68" s="4">
        <f t="shared" si="19"/>
        <v>14.571050684839383</v>
      </c>
      <c r="G68" s="4">
        <f t="shared" si="16"/>
        <v>9.7041428859647159</v>
      </c>
      <c r="H68" s="4">
        <f t="shared" si="17"/>
        <v>4.3289210999999996</v>
      </c>
      <c r="I68" s="4">
        <f t="shared" si="18"/>
        <v>0.66598786153846146</v>
      </c>
      <c r="J68" s="4">
        <f t="shared" si="20"/>
        <v>4.3289210999999996</v>
      </c>
      <c r="K68" s="4">
        <f t="shared" si="21"/>
        <v>0.66598786153846146</v>
      </c>
      <c r="M68">
        <v>6.5</v>
      </c>
      <c r="N68" s="4">
        <f t="shared" si="22"/>
        <v>4.3289210999999996</v>
      </c>
      <c r="P68">
        <v>6.5</v>
      </c>
      <c r="Q68" s="4">
        <f t="shared" si="23"/>
        <v>4.3289210999999996</v>
      </c>
    </row>
    <row r="69" spans="1:17" x14ac:dyDescent="0.25">
      <c r="A69" s="15"/>
      <c r="B69" s="15"/>
      <c r="C69" s="21"/>
      <c r="D69" s="15"/>
      <c r="E69">
        <v>7</v>
      </c>
      <c r="F69" s="4">
        <f t="shared" si="19"/>
        <v>15.691900737519335</v>
      </c>
      <c r="G69" s="4">
        <f t="shared" si="16"/>
        <v>10.466769261808155</v>
      </c>
      <c r="H69" s="4">
        <f t="shared" si="17"/>
        <v>4.6691210999999999</v>
      </c>
      <c r="I69" s="4">
        <f t="shared" si="18"/>
        <v>0.66701730000000004</v>
      </c>
      <c r="J69" s="4">
        <f t="shared" si="20"/>
        <v>4.6691210999999999</v>
      </c>
      <c r="K69" s="4">
        <f t="shared" si="21"/>
        <v>0.66701730000000004</v>
      </c>
      <c r="M69">
        <v>7</v>
      </c>
      <c r="N69" s="4">
        <f t="shared" si="22"/>
        <v>4.6691210999999999</v>
      </c>
      <c r="P69">
        <v>7</v>
      </c>
      <c r="Q69" s="4">
        <f t="shared" si="23"/>
        <v>4.6691210999999999</v>
      </c>
    </row>
    <row r="70" spans="1:17" x14ac:dyDescent="0.25">
      <c r="E70">
        <v>7.5</v>
      </c>
      <c r="F70" s="4">
        <f t="shared" si="19"/>
        <v>16.812750790199289</v>
      </c>
      <c r="G70" s="4">
        <f t="shared" si="16"/>
        <v>11.229395637651596</v>
      </c>
      <c r="H70" s="4">
        <f t="shared" si="17"/>
        <v>5.0093211000000002</v>
      </c>
      <c r="I70" s="4">
        <f t="shared" si="18"/>
        <v>0.66790948000000006</v>
      </c>
      <c r="J70" s="4">
        <f t="shared" si="20"/>
        <v>5.0093211000000002</v>
      </c>
      <c r="K70" s="4">
        <f t="shared" si="21"/>
        <v>0.66790948000000006</v>
      </c>
      <c r="M70">
        <v>7.5</v>
      </c>
      <c r="N70" s="4">
        <f t="shared" si="22"/>
        <v>5.0093211000000002</v>
      </c>
      <c r="P70">
        <v>7.5</v>
      </c>
      <c r="Q70" s="4">
        <f t="shared" si="23"/>
        <v>5.0093211000000002</v>
      </c>
    </row>
    <row r="71" spans="1:17" x14ac:dyDescent="0.25">
      <c r="E71">
        <v>8</v>
      </c>
      <c r="F71" s="4">
        <f t="shared" si="19"/>
        <v>17.93360084287924</v>
      </c>
      <c r="G71" s="4">
        <f t="shared" si="16"/>
        <v>11.992022013495035</v>
      </c>
      <c r="H71" s="4">
        <f t="shared" si="17"/>
        <v>5.3495210999999996</v>
      </c>
      <c r="I71" s="4">
        <f t="shared" si="18"/>
        <v>0.66869013749999995</v>
      </c>
      <c r="J71" s="4">
        <f t="shared" si="20"/>
        <v>5.3495210999999996</v>
      </c>
      <c r="K71" s="4">
        <f t="shared" si="21"/>
        <v>0.66869013749999995</v>
      </c>
      <c r="M71">
        <v>8</v>
      </c>
      <c r="N71" s="4">
        <f t="shared" si="22"/>
        <v>5.3495210999999996</v>
      </c>
      <c r="P71">
        <v>8</v>
      </c>
      <c r="Q71" s="4">
        <f t="shared" si="23"/>
        <v>5.3495210999999996</v>
      </c>
    </row>
    <row r="72" spans="1:17" x14ac:dyDescent="0.25">
      <c r="E72">
        <v>8.5</v>
      </c>
      <c r="F72" s="4">
        <f t="shared" si="19"/>
        <v>19.054450895559192</v>
      </c>
      <c r="G72" s="4">
        <f t="shared" si="16"/>
        <v>12.754648389338474</v>
      </c>
      <c r="H72" s="4">
        <f t="shared" si="17"/>
        <v>5.6897210999999999</v>
      </c>
      <c r="I72" s="4">
        <f t="shared" si="18"/>
        <v>0.66937895294117644</v>
      </c>
      <c r="J72" s="4">
        <f t="shared" si="20"/>
        <v>5.6897210999999999</v>
      </c>
      <c r="K72" s="4">
        <f t="shared" si="21"/>
        <v>0.66937895294117644</v>
      </c>
      <c r="M72">
        <v>8.5</v>
      </c>
      <c r="N72" s="4">
        <f t="shared" si="22"/>
        <v>5.6897210999999999</v>
      </c>
      <c r="P72">
        <v>8.5</v>
      </c>
      <c r="Q72" s="4">
        <f t="shared" si="23"/>
        <v>5.6897210999999999</v>
      </c>
    </row>
    <row r="73" spans="1:17" x14ac:dyDescent="0.25">
      <c r="E73">
        <v>9</v>
      </c>
      <c r="F73" s="4">
        <f t="shared" si="19"/>
        <v>20.175300948239144</v>
      </c>
      <c r="G73" s="4">
        <f t="shared" si="16"/>
        <v>13.517274765181913</v>
      </c>
      <c r="H73" s="4">
        <f t="shared" si="17"/>
        <v>6.0299210999999993</v>
      </c>
      <c r="I73" s="4">
        <f t="shared" si="18"/>
        <v>0.66999123333333321</v>
      </c>
      <c r="J73" s="4">
        <f t="shared" si="20"/>
        <v>6.0299210999999993</v>
      </c>
      <c r="K73" s="4">
        <f t="shared" si="21"/>
        <v>0.66999123333333321</v>
      </c>
      <c r="M73">
        <v>9</v>
      </c>
      <c r="N73" s="4">
        <f t="shared" si="22"/>
        <v>6.0299210999999993</v>
      </c>
      <c r="P73">
        <v>9</v>
      </c>
      <c r="Q73" s="4">
        <f t="shared" si="23"/>
        <v>6.0299210999999993</v>
      </c>
    </row>
    <row r="74" spans="1:17" x14ac:dyDescent="0.25">
      <c r="E74">
        <v>9.5</v>
      </c>
      <c r="F74" s="4">
        <f t="shared" si="19"/>
        <v>21.296151000919096</v>
      </c>
      <c r="G74" s="4">
        <f t="shared" si="16"/>
        <v>14.279901141025352</v>
      </c>
      <c r="H74" s="4">
        <f t="shared" si="17"/>
        <v>6.3701210999999986</v>
      </c>
      <c r="I74" s="4">
        <f t="shared" si="18"/>
        <v>0.67053906315789458</v>
      </c>
      <c r="J74" s="4">
        <f t="shared" si="20"/>
        <v>6.3701210999999986</v>
      </c>
      <c r="K74" s="4">
        <f t="shared" si="21"/>
        <v>0.67053906315789458</v>
      </c>
      <c r="M74">
        <v>9.5</v>
      </c>
      <c r="N74" s="4">
        <f t="shared" si="22"/>
        <v>6.3701210999999986</v>
      </c>
      <c r="P74">
        <v>9.5</v>
      </c>
      <c r="Q74" s="4">
        <f t="shared" si="23"/>
        <v>6.3701210999999986</v>
      </c>
    </row>
    <row r="75" spans="1:17" x14ac:dyDescent="0.25">
      <c r="E75">
        <v>10</v>
      </c>
      <c r="F75" s="4">
        <f t="shared" si="19"/>
        <v>22.417001053599051</v>
      </c>
      <c r="G75" s="4">
        <f t="shared" si="16"/>
        <v>15.042527516868795</v>
      </c>
      <c r="H75" s="4">
        <f t="shared" si="17"/>
        <v>6.7103211000000007</v>
      </c>
      <c r="I75" s="4">
        <f t="shared" si="18"/>
        <v>0.67103211000000007</v>
      </c>
      <c r="J75" s="4">
        <f t="shared" si="20"/>
        <v>6.7103211000000007</v>
      </c>
      <c r="K75" s="4">
        <f t="shared" si="21"/>
        <v>0.67103211000000007</v>
      </c>
      <c r="M75">
        <v>10</v>
      </c>
      <c r="N75" s="4">
        <f t="shared" si="22"/>
        <v>6.7103211000000007</v>
      </c>
      <c r="P75">
        <v>10</v>
      </c>
      <c r="Q75" s="4">
        <f t="shared" si="23"/>
        <v>6.7103211000000007</v>
      </c>
    </row>
    <row r="76" spans="1:17" x14ac:dyDescent="0.25">
      <c r="F76" s="4"/>
      <c r="G76" s="4"/>
      <c r="H76" s="4"/>
      <c r="I76" s="4"/>
      <c r="J76" s="4"/>
      <c r="K76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"/>
  <sheetViews>
    <sheetView tabSelected="1" workbookViewId="0">
      <selection activeCell="E35" sqref="E35"/>
    </sheetView>
  </sheetViews>
  <sheetFormatPr defaultRowHeight="15" x14ac:dyDescent="0.25"/>
  <cols>
    <col min="2" max="2" width="34.28515625" customWidth="1"/>
    <col min="3" max="3" width="13.28515625" customWidth="1"/>
    <col min="8" max="8" width="9.5703125" bestFit="1" customWidth="1"/>
    <col min="13" max="13" width="3.7109375" customWidth="1"/>
    <col min="16" max="16" width="3.85546875" customWidth="1"/>
    <col min="17" max="17" width="10.7109375" bestFit="1" customWidth="1"/>
    <col min="19" max="19" width="8.42578125" customWidth="1"/>
    <col min="20" max="20" width="3.140625" customWidth="1"/>
    <col min="23" max="23" width="3.42578125" customWidth="1"/>
  </cols>
  <sheetData>
    <row r="1" spans="1:25" x14ac:dyDescent="0.25">
      <c r="A1" s="31" t="s">
        <v>51</v>
      </c>
      <c r="N1" s="31" t="s">
        <v>72</v>
      </c>
    </row>
    <row r="2" spans="1:25" x14ac:dyDescent="0.25">
      <c r="B2" s="1" t="s">
        <v>30</v>
      </c>
      <c r="C2" s="1"/>
      <c r="D2" s="1" t="s">
        <v>16</v>
      </c>
      <c r="E2" s="1" t="s">
        <v>17</v>
      </c>
      <c r="F2" s="3"/>
      <c r="H2" s="3"/>
    </row>
    <row r="3" spans="1:25" x14ac:dyDescent="0.25">
      <c r="A3" t="s">
        <v>27</v>
      </c>
      <c r="B3" s="14" t="s">
        <v>32</v>
      </c>
      <c r="C3" s="14"/>
      <c r="D3" s="14">
        <v>5.2598000000000003</v>
      </c>
      <c r="E3" s="14">
        <v>-0.2757</v>
      </c>
      <c r="F3" s="1" t="s">
        <v>35</v>
      </c>
      <c r="J3" s="3"/>
      <c r="K3" s="3"/>
      <c r="N3" t="s">
        <v>66</v>
      </c>
      <c r="O3" t="s">
        <v>68</v>
      </c>
      <c r="Q3" t="s">
        <v>67</v>
      </c>
      <c r="R3" t="s">
        <v>68</v>
      </c>
      <c r="U3" t="s">
        <v>71</v>
      </c>
      <c r="V3" t="s">
        <v>68</v>
      </c>
      <c r="X3" t="s">
        <v>70</v>
      </c>
      <c r="Y3" t="s">
        <v>68</v>
      </c>
    </row>
    <row r="4" spans="1:25" ht="15.75" thickBot="1" x14ac:dyDescent="0.3">
      <c r="B4" s="31" t="s">
        <v>85</v>
      </c>
      <c r="F4" t="s">
        <v>64</v>
      </c>
      <c r="G4" t="s">
        <v>3</v>
      </c>
      <c r="H4" t="s">
        <v>38</v>
      </c>
      <c r="I4" t="s">
        <v>2</v>
      </c>
      <c r="J4" t="s">
        <v>4</v>
      </c>
      <c r="K4" t="s">
        <v>5</v>
      </c>
      <c r="L4" t="s">
        <v>10</v>
      </c>
      <c r="N4" t="s">
        <v>69</v>
      </c>
      <c r="O4" t="s">
        <v>69</v>
      </c>
      <c r="Q4" t="s">
        <v>69</v>
      </c>
      <c r="R4" t="s">
        <v>69</v>
      </c>
      <c r="S4" t="s">
        <v>73</v>
      </c>
      <c r="U4" t="s">
        <v>69</v>
      </c>
      <c r="V4" t="s">
        <v>69</v>
      </c>
      <c r="X4" t="s">
        <v>69</v>
      </c>
      <c r="Y4" t="s">
        <v>69</v>
      </c>
    </row>
    <row r="5" spans="1:25" ht="15.75" thickBot="1" x14ac:dyDescent="0.3">
      <c r="D5" s="16" t="s">
        <v>28</v>
      </c>
      <c r="F5">
        <v>0</v>
      </c>
      <c r="G5" s="4">
        <f t="shared" ref="G5:G25" si="0">F5/$A$10</f>
        <v>0</v>
      </c>
      <c r="H5" s="4">
        <f>($D$3*G5)+($E$3*$D$6)</f>
        <v>-8.2710000000000008</v>
      </c>
      <c r="I5" s="4">
        <f t="shared" ref="I5:I25" si="1">H5*$A$10</f>
        <v>-3.6896103900000004</v>
      </c>
      <c r="J5" s="4">
        <f>IF(G5=0,0,I5/F5)</f>
        <v>0</v>
      </c>
      <c r="K5" s="4">
        <f>IF(I5&lt;=0,0,IF(I5&gt;F5,F5,I5))</f>
        <v>0</v>
      </c>
      <c r="L5" s="4">
        <f>IF(K5=0,0,K5/F5)</f>
        <v>0</v>
      </c>
      <c r="N5">
        <f>F5*0.8</f>
        <v>0</v>
      </c>
      <c r="O5">
        <f>IF(N5&gt;=K5,K5,IF(N5&lt;K5,N5))</f>
        <v>0</v>
      </c>
      <c r="Q5">
        <f>F5*0.5</f>
        <v>0</v>
      </c>
      <c r="R5">
        <f>IF(K5&gt;Q5,K5-O5,0)</f>
        <v>0</v>
      </c>
      <c r="S5">
        <f>O5+R5</f>
        <v>0</v>
      </c>
      <c r="U5">
        <v>0</v>
      </c>
      <c r="V5">
        <f>L5*U5</f>
        <v>0</v>
      </c>
      <c r="X5">
        <v>0</v>
      </c>
      <c r="Y5">
        <f>O5*X5</f>
        <v>0</v>
      </c>
    </row>
    <row r="6" spans="1:25" ht="15.75" thickBot="1" x14ac:dyDescent="0.3">
      <c r="D6" s="17">
        <v>30</v>
      </c>
      <c r="F6">
        <v>0.5</v>
      </c>
      <c r="G6" s="4">
        <f t="shared" si="0"/>
        <v>1.1208500526799525</v>
      </c>
      <c r="H6" s="4">
        <f t="shared" ref="H5:H25" si="2">($D$3*G6)+($E$3*$D$6)</f>
        <v>-2.3755528929139862</v>
      </c>
      <c r="I6" s="4">
        <f t="shared" si="1"/>
        <v>-1.05971039</v>
      </c>
      <c r="J6" s="4">
        <f t="shared" ref="J6:J25" si="3">IF(G6=0,0,I6/F6)</f>
        <v>-2.11942078</v>
      </c>
      <c r="K6" s="4">
        <f t="shared" ref="K6:K25" si="4">IF(I6&lt;=0,0,IF(I6&gt;F6,F6,I6))</f>
        <v>0</v>
      </c>
      <c r="L6" s="4">
        <f t="shared" ref="L6:L25" si="5">IF(K6=0,0,K6/F6)</f>
        <v>0</v>
      </c>
      <c r="N6">
        <f t="shared" ref="N6:N25" si="6">F6*0.8</f>
        <v>0.4</v>
      </c>
      <c r="O6">
        <f t="shared" ref="O6:O25" si="7">IF(N6&gt;=K6,K6,IF(N6&lt;K6,N6))</f>
        <v>0</v>
      </c>
      <c r="Q6">
        <f t="shared" ref="Q6:Q25" si="8">F6*0.5</f>
        <v>0.25</v>
      </c>
      <c r="R6">
        <f t="shared" ref="R6:R25" si="9">IF(K6&gt;Q6,K6-O6,0)</f>
        <v>0</v>
      </c>
      <c r="S6">
        <f t="shared" ref="S6:S25" si="10">O6+R6</f>
        <v>0</v>
      </c>
      <c r="U6">
        <v>0.5</v>
      </c>
      <c r="V6">
        <f t="shared" ref="V6:V25" si="11">L6*U6</f>
        <v>0</v>
      </c>
      <c r="X6">
        <v>0.5</v>
      </c>
      <c r="Y6">
        <f t="shared" ref="Y6:Y25" si="12">O6*X6</f>
        <v>0</v>
      </c>
    </row>
    <row r="7" spans="1:25" x14ac:dyDescent="0.25">
      <c r="F7">
        <v>1</v>
      </c>
      <c r="G7" s="4">
        <f t="shared" si="0"/>
        <v>2.241700105359905</v>
      </c>
      <c r="H7" s="4">
        <f t="shared" si="2"/>
        <v>3.5198942141720284</v>
      </c>
      <c r="I7" s="4">
        <f t="shared" si="1"/>
        <v>1.5701896100000001</v>
      </c>
      <c r="J7" s="4">
        <f t="shared" si="3"/>
        <v>1.5701896100000001</v>
      </c>
      <c r="K7" s="4">
        <f t="shared" si="4"/>
        <v>1</v>
      </c>
      <c r="L7" s="4">
        <f t="shared" si="5"/>
        <v>1</v>
      </c>
      <c r="N7">
        <f t="shared" si="6"/>
        <v>0.8</v>
      </c>
      <c r="O7">
        <f t="shared" si="7"/>
        <v>0.8</v>
      </c>
      <c r="Q7">
        <f t="shared" si="8"/>
        <v>0.5</v>
      </c>
      <c r="R7">
        <f t="shared" si="9"/>
        <v>0.19999999999999996</v>
      </c>
      <c r="S7">
        <f t="shared" si="10"/>
        <v>1</v>
      </c>
      <c r="U7">
        <v>1</v>
      </c>
      <c r="V7">
        <f t="shared" si="11"/>
        <v>1</v>
      </c>
      <c r="X7">
        <v>1</v>
      </c>
      <c r="Y7">
        <f t="shared" si="12"/>
        <v>0.8</v>
      </c>
    </row>
    <row r="8" spans="1:25" x14ac:dyDescent="0.25">
      <c r="D8" s="21"/>
      <c r="F8">
        <v>1.5</v>
      </c>
      <c r="G8" s="4">
        <f t="shared" si="0"/>
        <v>3.3625501580398574</v>
      </c>
      <c r="H8" s="4">
        <f t="shared" si="2"/>
        <v>9.4153413212580404</v>
      </c>
      <c r="I8" s="4">
        <f t="shared" si="1"/>
        <v>4.2000896099999991</v>
      </c>
      <c r="J8" s="4">
        <f t="shared" si="3"/>
        <v>2.8000597399999996</v>
      </c>
      <c r="K8" s="4">
        <f t="shared" si="4"/>
        <v>1.5</v>
      </c>
      <c r="L8" s="4">
        <f t="shared" si="5"/>
        <v>1</v>
      </c>
      <c r="N8">
        <f t="shared" si="6"/>
        <v>1.2000000000000002</v>
      </c>
      <c r="O8">
        <f t="shared" si="7"/>
        <v>1.2000000000000002</v>
      </c>
      <c r="Q8">
        <f t="shared" si="8"/>
        <v>0.75</v>
      </c>
      <c r="R8">
        <f t="shared" si="9"/>
        <v>0.29999999999999982</v>
      </c>
      <c r="S8">
        <f t="shared" si="10"/>
        <v>1.5</v>
      </c>
      <c r="U8">
        <v>1.5</v>
      </c>
      <c r="V8">
        <f t="shared" si="11"/>
        <v>1.5</v>
      </c>
      <c r="X8">
        <v>1.5</v>
      </c>
      <c r="Y8">
        <f t="shared" si="12"/>
        <v>1.8000000000000003</v>
      </c>
    </row>
    <row r="9" spans="1:25" x14ac:dyDescent="0.25">
      <c r="A9" t="s">
        <v>65</v>
      </c>
      <c r="F9">
        <v>2</v>
      </c>
      <c r="G9" s="4">
        <f t="shared" si="0"/>
        <v>4.4834002107198101</v>
      </c>
      <c r="H9" s="4">
        <f t="shared" si="2"/>
        <v>15.310788428344058</v>
      </c>
      <c r="I9" s="4">
        <f t="shared" si="1"/>
        <v>6.8299896100000002</v>
      </c>
      <c r="J9" s="4">
        <f t="shared" si="3"/>
        <v>3.4149948050000001</v>
      </c>
      <c r="K9" s="4">
        <f t="shared" si="4"/>
        <v>2</v>
      </c>
      <c r="L9" s="4">
        <f t="shared" si="5"/>
        <v>1</v>
      </c>
      <c r="N9">
        <f t="shared" si="6"/>
        <v>1.6</v>
      </c>
      <c r="O9">
        <f t="shared" si="7"/>
        <v>1.6</v>
      </c>
      <c r="Q9">
        <f t="shared" si="8"/>
        <v>1</v>
      </c>
      <c r="R9">
        <f t="shared" si="9"/>
        <v>0.39999999999999991</v>
      </c>
      <c r="S9">
        <f t="shared" si="10"/>
        <v>2</v>
      </c>
      <c r="U9">
        <v>2</v>
      </c>
      <c r="V9">
        <f t="shared" si="11"/>
        <v>2</v>
      </c>
      <c r="X9">
        <v>2</v>
      </c>
      <c r="Y9">
        <f t="shared" si="12"/>
        <v>3.2</v>
      </c>
    </row>
    <row r="10" spans="1:25" x14ac:dyDescent="0.25">
      <c r="A10" s="3">
        <v>0.44608999999999999</v>
      </c>
      <c r="F10">
        <v>2.5</v>
      </c>
      <c r="G10" s="4">
        <f t="shared" si="0"/>
        <v>5.6042502633997628</v>
      </c>
      <c r="H10" s="4">
        <f t="shared" si="2"/>
        <v>21.206235535430075</v>
      </c>
      <c r="I10" s="4">
        <f t="shared" si="1"/>
        <v>9.4598896100000012</v>
      </c>
      <c r="J10" s="4">
        <f t="shared" si="3"/>
        <v>3.7839558440000003</v>
      </c>
      <c r="K10" s="4">
        <f t="shared" si="4"/>
        <v>2.5</v>
      </c>
      <c r="L10" s="4">
        <f t="shared" si="5"/>
        <v>1</v>
      </c>
      <c r="N10">
        <f t="shared" si="6"/>
        <v>2</v>
      </c>
      <c r="O10">
        <f t="shared" si="7"/>
        <v>2</v>
      </c>
      <c r="Q10">
        <f t="shared" si="8"/>
        <v>1.25</v>
      </c>
      <c r="R10">
        <f t="shared" si="9"/>
        <v>0.5</v>
      </c>
      <c r="S10">
        <f t="shared" si="10"/>
        <v>2.5</v>
      </c>
      <c r="U10">
        <v>2.5</v>
      </c>
      <c r="V10">
        <f t="shared" si="11"/>
        <v>2.5</v>
      </c>
      <c r="X10">
        <v>2.5</v>
      </c>
      <c r="Y10">
        <f t="shared" si="12"/>
        <v>5</v>
      </c>
    </row>
    <row r="11" spans="1:25" x14ac:dyDescent="0.25">
      <c r="F11">
        <v>3</v>
      </c>
      <c r="G11" s="4">
        <f t="shared" si="0"/>
        <v>6.7251003160797147</v>
      </c>
      <c r="H11" s="4">
        <f t="shared" si="2"/>
        <v>27.101682642516082</v>
      </c>
      <c r="I11" s="4">
        <f t="shared" si="1"/>
        <v>12.089789609999999</v>
      </c>
      <c r="J11" s="4">
        <f t="shared" si="3"/>
        <v>4.0299298699999992</v>
      </c>
      <c r="K11" s="4">
        <f t="shared" si="4"/>
        <v>3</v>
      </c>
      <c r="L11" s="4">
        <f t="shared" si="5"/>
        <v>1</v>
      </c>
      <c r="N11">
        <f t="shared" si="6"/>
        <v>2.4000000000000004</v>
      </c>
      <c r="O11">
        <f t="shared" si="7"/>
        <v>2.4000000000000004</v>
      </c>
      <c r="Q11">
        <f t="shared" si="8"/>
        <v>1.5</v>
      </c>
      <c r="R11">
        <f t="shared" si="9"/>
        <v>0.59999999999999964</v>
      </c>
      <c r="S11">
        <f t="shared" si="10"/>
        <v>3</v>
      </c>
      <c r="U11">
        <v>3</v>
      </c>
      <c r="V11">
        <f t="shared" si="11"/>
        <v>3</v>
      </c>
      <c r="X11">
        <v>3</v>
      </c>
      <c r="Y11">
        <f t="shared" si="12"/>
        <v>7.2000000000000011</v>
      </c>
    </row>
    <row r="12" spans="1:25" x14ac:dyDescent="0.25">
      <c r="F12">
        <v>3.5</v>
      </c>
      <c r="G12" s="4">
        <f t="shared" si="0"/>
        <v>7.8459503687596674</v>
      </c>
      <c r="H12" s="4">
        <f t="shared" si="2"/>
        <v>32.997129749602102</v>
      </c>
      <c r="I12" s="4">
        <f t="shared" si="1"/>
        <v>14.719689610000001</v>
      </c>
      <c r="J12" s="4">
        <f t="shared" si="3"/>
        <v>4.2056256028571433</v>
      </c>
      <c r="K12" s="4">
        <f t="shared" si="4"/>
        <v>3.5</v>
      </c>
      <c r="L12" s="4">
        <f t="shared" si="5"/>
        <v>1</v>
      </c>
      <c r="N12">
        <f t="shared" si="6"/>
        <v>2.8000000000000003</v>
      </c>
      <c r="O12">
        <f t="shared" si="7"/>
        <v>2.8000000000000003</v>
      </c>
      <c r="Q12">
        <f t="shared" si="8"/>
        <v>1.75</v>
      </c>
      <c r="R12">
        <f t="shared" si="9"/>
        <v>0.69999999999999973</v>
      </c>
      <c r="S12">
        <f t="shared" si="10"/>
        <v>3.5</v>
      </c>
      <c r="U12">
        <v>3.5</v>
      </c>
      <c r="V12">
        <f t="shared" si="11"/>
        <v>3.5</v>
      </c>
      <c r="X12">
        <v>3.5</v>
      </c>
      <c r="Y12">
        <f t="shared" si="12"/>
        <v>9.8000000000000007</v>
      </c>
    </row>
    <row r="13" spans="1:25" x14ac:dyDescent="0.25">
      <c r="F13">
        <v>4</v>
      </c>
      <c r="G13" s="4">
        <f t="shared" si="0"/>
        <v>8.9668004214396202</v>
      </c>
      <c r="H13" s="4">
        <f t="shared" si="2"/>
        <v>38.892576856688116</v>
      </c>
      <c r="I13" s="4">
        <f t="shared" si="1"/>
        <v>17.349589610000002</v>
      </c>
      <c r="J13" s="4">
        <f t="shared" si="3"/>
        <v>4.3373974025000006</v>
      </c>
      <c r="K13" s="4">
        <f t="shared" si="4"/>
        <v>4</v>
      </c>
      <c r="L13" s="4">
        <f t="shared" si="5"/>
        <v>1</v>
      </c>
      <c r="N13">
        <f t="shared" si="6"/>
        <v>3.2</v>
      </c>
      <c r="O13">
        <f t="shared" si="7"/>
        <v>3.2</v>
      </c>
      <c r="Q13">
        <f t="shared" si="8"/>
        <v>2</v>
      </c>
      <c r="R13">
        <f t="shared" si="9"/>
        <v>0.79999999999999982</v>
      </c>
      <c r="S13">
        <f t="shared" si="10"/>
        <v>4</v>
      </c>
      <c r="U13">
        <v>4</v>
      </c>
      <c r="V13">
        <f t="shared" si="11"/>
        <v>4</v>
      </c>
      <c r="X13">
        <v>4</v>
      </c>
      <c r="Y13">
        <f t="shared" si="12"/>
        <v>12.8</v>
      </c>
    </row>
    <row r="14" spans="1:25" x14ac:dyDescent="0.25">
      <c r="F14">
        <v>4.5</v>
      </c>
      <c r="G14" s="4">
        <f t="shared" si="0"/>
        <v>10.087650474119572</v>
      </c>
      <c r="H14" s="4">
        <f t="shared" si="2"/>
        <v>44.78802396377413</v>
      </c>
      <c r="I14" s="4">
        <f t="shared" si="1"/>
        <v>19.979489610000002</v>
      </c>
      <c r="J14" s="4">
        <f t="shared" si="3"/>
        <v>4.4398865800000005</v>
      </c>
      <c r="K14" s="4">
        <f t="shared" si="4"/>
        <v>4.5</v>
      </c>
      <c r="L14" s="4">
        <f t="shared" si="5"/>
        <v>1</v>
      </c>
      <c r="N14">
        <f t="shared" si="6"/>
        <v>3.6</v>
      </c>
      <c r="O14">
        <f t="shared" si="7"/>
        <v>3.6</v>
      </c>
      <c r="Q14">
        <f t="shared" si="8"/>
        <v>2.25</v>
      </c>
      <c r="R14">
        <f t="shared" si="9"/>
        <v>0.89999999999999991</v>
      </c>
      <c r="S14">
        <f t="shared" si="10"/>
        <v>4.5</v>
      </c>
      <c r="U14">
        <v>4.5</v>
      </c>
      <c r="V14">
        <f t="shared" si="11"/>
        <v>4.5</v>
      </c>
      <c r="X14">
        <v>4.5</v>
      </c>
      <c r="Y14">
        <f t="shared" si="12"/>
        <v>16.2</v>
      </c>
    </row>
    <row r="15" spans="1:25" x14ac:dyDescent="0.25">
      <c r="F15">
        <v>5</v>
      </c>
      <c r="G15" s="4">
        <f t="shared" si="0"/>
        <v>11.208500526799526</v>
      </c>
      <c r="H15" s="4">
        <f t="shared" si="2"/>
        <v>50.683471070860151</v>
      </c>
      <c r="I15" s="4">
        <f t="shared" si="1"/>
        <v>22.609389610000004</v>
      </c>
      <c r="J15" s="4">
        <f t="shared" si="3"/>
        <v>4.5218779220000007</v>
      </c>
      <c r="K15" s="4">
        <f t="shared" si="4"/>
        <v>5</v>
      </c>
      <c r="L15" s="4">
        <f t="shared" si="5"/>
        <v>1</v>
      </c>
      <c r="N15">
        <f t="shared" si="6"/>
        <v>4</v>
      </c>
      <c r="O15">
        <f t="shared" si="7"/>
        <v>4</v>
      </c>
      <c r="Q15">
        <f t="shared" si="8"/>
        <v>2.5</v>
      </c>
      <c r="R15">
        <f t="shared" si="9"/>
        <v>1</v>
      </c>
      <c r="S15">
        <f t="shared" si="10"/>
        <v>5</v>
      </c>
      <c r="U15">
        <v>5</v>
      </c>
      <c r="V15">
        <f t="shared" si="11"/>
        <v>5</v>
      </c>
      <c r="X15">
        <v>5</v>
      </c>
      <c r="Y15">
        <f t="shared" si="12"/>
        <v>20</v>
      </c>
    </row>
    <row r="16" spans="1:25" x14ac:dyDescent="0.25">
      <c r="F16">
        <v>5.5</v>
      </c>
      <c r="G16" s="4">
        <f t="shared" si="0"/>
        <v>12.329350579479478</v>
      </c>
      <c r="H16" s="4">
        <f t="shared" si="2"/>
        <v>56.578918177946164</v>
      </c>
      <c r="I16" s="4">
        <f t="shared" si="1"/>
        <v>25.239289610000004</v>
      </c>
      <c r="J16" s="4">
        <f t="shared" si="3"/>
        <v>4.5889617472727275</v>
      </c>
      <c r="K16" s="4">
        <f t="shared" si="4"/>
        <v>5.5</v>
      </c>
      <c r="L16" s="4">
        <f t="shared" si="5"/>
        <v>1</v>
      </c>
      <c r="N16">
        <f t="shared" si="6"/>
        <v>4.4000000000000004</v>
      </c>
      <c r="O16">
        <f t="shared" si="7"/>
        <v>4.4000000000000004</v>
      </c>
      <c r="Q16">
        <f t="shared" si="8"/>
        <v>2.75</v>
      </c>
      <c r="R16">
        <f t="shared" si="9"/>
        <v>1.0999999999999996</v>
      </c>
      <c r="S16">
        <f t="shared" si="10"/>
        <v>5.5</v>
      </c>
      <c r="U16">
        <v>5.5</v>
      </c>
      <c r="V16">
        <f t="shared" si="11"/>
        <v>5.5</v>
      </c>
      <c r="X16">
        <v>5.5</v>
      </c>
      <c r="Y16">
        <f t="shared" si="12"/>
        <v>24.200000000000003</v>
      </c>
    </row>
    <row r="17" spans="1:25" x14ac:dyDescent="0.25">
      <c r="F17">
        <v>6</v>
      </c>
      <c r="G17" s="4">
        <f t="shared" si="0"/>
        <v>13.450200632159429</v>
      </c>
      <c r="H17" s="4">
        <f t="shared" si="2"/>
        <v>62.474365285032164</v>
      </c>
      <c r="I17" s="4">
        <f t="shared" si="1"/>
        <v>27.869189609999996</v>
      </c>
      <c r="J17" s="4">
        <f t="shared" si="3"/>
        <v>4.6448649349999993</v>
      </c>
      <c r="K17" s="4">
        <f t="shared" si="4"/>
        <v>6</v>
      </c>
      <c r="L17" s="4">
        <f t="shared" si="5"/>
        <v>1</v>
      </c>
      <c r="N17">
        <f t="shared" si="6"/>
        <v>4.8000000000000007</v>
      </c>
      <c r="O17">
        <f t="shared" si="7"/>
        <v>4.8000000000000007</v>
      </c>
      <c r="Q17">
        <f t="shared" si="8"/>
        <v>3</v>
      </c>
      <c r="R17">
        <f t="shared" si="9"/>
        <v>1.1999999999999993</v>
      </c>
      <c r="S17">
        <f t="shared" si="10"/>
        <v>6</v>
      </c>
      <c r="U17">
        <v>6</v>
      </c>
      <c r="V17">
        <f t="shared" si="11"/>
        <v>6</v>
      </c>
      <c r="X17">
        <v>6</v>
      </c>
      <c r="Y17">
        <f t="shared" si="12"/>
        <v>28.800000000000004</v>
      </c>
    </row>
    <row r="18" spans="1:25" x14ac:dyDescent="0.25">
      <c r="F18">
        <v>6.5</v>
      </c>
      <c r="G18" s="4">
        <f t="shared" si="0"/>
        <v>14.571050684839383</v>
      </c>
      <c r="H18" s="4">
        <f t="shared" si="2"/>
        <v>68.369812392118192</v>
      </c>
      <c r="I18" s="4">
        <f t="shared" si="1"/>
        <v>30.499089610000002</v>
      </c>
      <c r="J18" s="4">
        <f t="shared" si="3"/>
        <v>4.6921676323076928</v>
      </c>
      <c r="K18" s="4">
        <f t="shared" si="4"/>
        <v>6.5</v>
      </c>
      <c r="L18" s="4">
        <f t="shared" si="5"/>
        <v>1</v>
      </c>
      <c r="N18">
        <f t="shared" si="6"/>
        <v>5.2</v>
      </c>
      <c r="O18">
        <f t="shared" si="7"/>
        <v>5.2</v>
      </c>
      <c r="Q18">
        <f t="shared" si="8"/>
        <v>3.25</v>
      </c>
      <c r="R18">
        <f t="shared" si="9"/>
        <v>1.2999999999999998</v>
      </c>
      <c r="S18">
        <f t="shared" si="10"/>
        <v>6.5</v>
      </c>
      <c r="U18">
        <v>6.5</v>
      </c>
      <c r="V18">
        <f t="shared" si="11"/>
        <v>6.5</v>
      </c>
      <c r="X18">
        <v>6.5</v>
      </c>
      <c r="Y18">
        <f t="shared" si="12"/>
        <v>33.800000000000004</v>
      </c>
    </row>
    <row r="19" spans="1:25" x14ac:dyDescent="0.25">
      <c r="F19">
        <v>7</v>
      </c>
      <c r="G19" s="4">
        <f t="shared" si="0"/>
        <v>15.691900737519335</v>
      </c>
      <c r="H19" s="4">
        <f t="shared" si="2"/>
        <v>74.265259499204205</v>
      </c>
      <c r="I19" s="4">
        <f t="shared" si="1"/>
        <v>33.128989610000005</v>
      </c>
      <c r="J19" s="4">
        <f t="shared" si="3"/>
        <v>4.7327128014285718</v>
      </c>
      <c r="K19" s="4">
        <f t="shared" si="4"/>
        <v>7</v>
      </c>
      <c r="L19" s="4">
        <f t="shared" si="5"/>
        <v>1</v>
      </c>
      <c r="N19">
        <f t="shared" si="6"/>
        <v>5.6000000000000005</v>
      </c>
      <c r="O19">
        <f t="shared" si="7"/>
        <v>5.6000000000000005</v>
      </c>
      <c r="Q19">
        <f t="shared" si="8"/>
        <v>3.5</v>
      </c>
      <c r="R19">
        <f t="shared" si="9"/>
        <v>1.3999999999999995</v>
      </c>
      <c r="S19">
        <f t="shared" si="10"/>
        <v>7</v>
      </c>
      <c r="U19">
        <v>7</v>
      </c>
      <c r="V19">
        <f t="shared" si="11"/>
        <v>7</v>
      </c>
      <c r="X19">
        <v>7</v>
      </c>
      <c r="Y19">
        <f t="shared" si="12"/>
        <v>39.200000000000003</v>
      </c>
    </row>
    <row r="20" spans="1:25" x14ac:dyDescent="0.25">
      <c r="F20">
        <v>7.5</v>
      </c>
      <c r="G20" s="4">
        <f t="shared" si="0"/>
        <v>16.812750790199289</v>
      </c>
      <c r="H20" s="4">
        <f t="shared" si="2"/>
        <v>80.160706606290219</v>
      </c>
      <c r="I20" s="4">
        <f t="shared" si="1"/>
        <v>35.758889610000004</v>
      </c>
      <c r="J20" s="4">
        <f t="shared" si="3"/>
        <v>4.7678519480000006</v>
      </c>
      <c r="K20" s="4">
        <f t="shared" si="4"/>
        <v>7.5</v>
      </c>
      <c r="L20" s="4">
        <f t="shared" si="5"/>
        <v>1</v>
      </c>
      <c r="N20">
        <f t="shared" si="6"/>
        <v>6</v>
      </c>
      <c r="O20">
        <f t="shared" si="7"/>
        <v>6</v>
      </c>
      <c r="Q20">
        <f t="shared" si="8"/>
        <v>3.75</v>
      </c>
      <c r="R20">
        <f t="shared" si="9"/>
        <v>1.5</v>
      </c>
      <c r="S20">
        <f t="shared" si="10"/>
        <v>7.5</v>
      </c>
      <c r="U20">
        <v>7.5</v>
      </c>
      <c r="V20">
        <f t="shared" si="11"/>
        <v>7.5</v>
      </c>
      <c r="X20">
        <v>7.5</v>
      </c>
      <c r="Y20">
        <f t="shared" si="12"/>
        <v>45</v>
      </c>
    </row>
    <row r="21" spans="1:25" x14ac:dyDescent="0.25">
      <c r="F21">
        <v>8</v>
      </c>
      <c r="G21" s="4">
        <f t="shared" si="0"/>
        <v>17.93360084287924</v>
      </c>
      <c r="H21" s="4">
        <f t="shared" si="2"/>
        <v>86.056153713376233</v>
      </c>
      <c r="I21" s="4">
        <f t="shared" si="1"/>
        <v>38.388789610000003</v>
      </c>
      <c r="J21" s="4">
        <f t="shared" si="3"/>
        <v>4.7985987012500004</v>
      </c>
      <c r="K21" s="4">
        <f t="shared" si="4"/>
        <v>8</v>
      </c>
      <c r="L21" s="4">
        <f t="shared" si="5"/>
        <v>1</v>
      </c>
      <c r="N21">
        <f t="shared" si="6"/>
        <v>6.4</v>
      </c>
      <c r="O21">
        <f t="shared" si="7"/>
        <v>6.4</v>
      </c>
      <c r="Q21">
        <f t="shared" si="8"/>
        <v>4</v>
      </c>
      <c r="R21">
        <f t="shared" si="9"/>
        <v>1.5999999999999996</v>
      </c>
      <c r="S21">
        <f t="shared" si="10"/>
        <v>8</v>
      </c>
      <c r="U21">
        <v>8</v>
      </c>
      <c r="V21">
        <f t="shared" si="11"/>
        <v>8</v>
      </c>
      <c r="X21">
        <v>8</v>
      </c>
      <c r="Y21">
        <f t="shared" si="12"/>
        <v>51.2</v>
      </c>
    </row>
    <row r="22" spans="1:25" x14ac:dyDescent="0.25">
      <c r="F22">
        <v>8.5</v>
      </c>
      <c r="G22" s="4">
        <f t="shared" si="0"/>
        <v>19.054450895559192</v>
      </c>
      <c r="H22" s="4">
        <f t="shared" si="2"/>
        <v>91.951600820462247</v>
      </c>
      <c r="I22" s="4">
        <f t="shared" si="1"/>
        <v>41.018689610000003</v>
      </c>
      <c r="J22" s="4">
        <f t="shared" si="3"/>
        <v>4.8257281894117652</v>
      </c>
      <c r="K22" s="4">
        <f t="shared" si="4"/>
        <v>8.5</v>
      </c>
      <c r="L22" s="4">
        <f t="shared" si="5"/>
        <v>1</v>
      </c>
      <c r="N22">
        <f t="shared" si="6"/>
        <v>6.8000000000000007</v>
      </c>
      <c r="O22">
        <f t="shared" si="7"/>
        <v>6.8000000000000007</v>
      </c>
      <c r="Q22">
        <f t="shared" si="8"/>
        <v>4.25</v>
      </c>
      <c r="R22">
        <f t="shared" si="9"/>
        <v>1.6999999999999993</v>
      </c>
      <c r="S22">
        <f t="shared" si="10"/>
        <v>8.5</v>
      </c>
      <c r="U22">
        <v>8.5</v>
      </c>
      <c r="V22">
        <f t="shared" si="11"/>
        <v>8.5</v>
      </c>
      <c r="X22">
        <v>8.5</v>
      </c>
      <c r="Y22">
        <f t="shared" si="12"/>
        <v>57.800000000000004</v>
      </c>
    </row>
    <row r="23" spans="1:25" x14ac:dyDescent="0.25">
      <c r="F23">
        <v>9</v>
      </c>
      <c r="G23" s="4">
        <f t="shared" si="0"/>
        <v>20.175300948239144</v>
      </c>
      <c r="H23" s="4">
        <f t="shared" si="2"/>
        <v>97.84704792754826</v>
      </c>
      <c r="I23" s="4">
        <f t="shared" si="1"/>
        <v>43.648589610000002</v>
      </c>
      <c r="J23" s="4">
        <f t="shared" si="3"/>
        <v>4.8498432899999999</v>
      </c>
      <c r="K23" s="4">
        <f t="shared" si="4"/>
        <v>9</v>
      </c>
      <c r="L23" s="4">
        <f t="shared" si="5"/>
        <v>1</v>
      </c>
      <c r="N23">
        <f t="shared" si="6"/>
        <v>7.2</v>
      </c>
      <c r="O23">
        <f t="shared" si="7"/>
        <v>7.2</v>
      </c>
      <c r="Q23">
        <f t="shared" si="8"/>
        <v>4.5</v>
      </c>
      <c r="R23">
        <f t="shared" si="9"/>
        <v>1.7999999999999998</v>
      </c>
      <c r="S23">
        <f t="shared" si="10"/>
        <v>9</v>
      </c>
      <c r="U23">
        <v>9</v>
      </c>
      <c r="V23">
        <f t="shared" si="11"/>
        <v>9</v>
      </c>
      <c r="X23">
        <v>9</v>
      </c>
      <c r="Y23">
        <f t="shared" si="12"/>
        <v>64.8</v>
      </c>
    </row>
    <row r="24" spans="1:25" x14ac:dyDescent="0.25">
      <c r="F24">
        <v>9.5</v>
      </c>
      <c r="G24" s="4">
        <f t="shared" si="0"/>
        <v>21.296151000919096</v>
      </c>
      <c r="H24" s="4">
        <f t="shared" si="2"/>
        <v>103.74249503463426</v>
      </c>
      <c r="I24" s="4">
        <f t="shared" si="1"/>
        <v>46.278489609999994</v>
      </c>
      <c r="J24" s="4">
        <f t="shared" si="3"/>
        <v>4.8714199589473681</v>
      </c>
      <c r="K24" s="4">
        <f t="shared" si="4"/>
        <v>9.5</v>
      </c>
      <c r="L24" s="4">
        <f t="shared" si="5"/>
        <v>1</v>
      </c>
      <c r="N24">
        <f t="shared" si="6"/>
        <v>7.6000000000000005</v>
      </c>
      <c r="O24">
        <f t="shared" si="7"/>
        <v>7.6000000000000005</v>
      </c>
      <c r="Q24">
        <f t="shared" si="8"/>
        <v>4.75</v>
      </c>
      <c r="R24">
        <f t="shared" si="9"/>
        <v>1.8999999999999995</v>
      </c>
      <c r="S24">
        <f t="shared" si="10"/>
        <v>9.5</v>
      </c>
      <c r="U24">
        <v>9.5</v>
      </c>
      <c r="V24">
        <f t="shared" si="11"/>
        <v>9.5</v>
      </c>
      <c r="X24">
        <v>9.5</v>
      </c>
      <c r="Y24">
        <f t="shared" si="12"/>
        <v>72.2</v>
      </c>
    </row>
    <row r="25" spans="1:25" x14ac:dyDescent="0.25">
      <c r="F25">
        <v>10</v>
      </c>
      <c r="G25" s="4">
        <f t="shared" si="0"/>
        <v>22.417001053599051</v>
      </c>
      <c r="H25" s="4">
        <f t="shared" si="2"/>
        <v>109.6379421417203</v>
      </c>
      <c r="I25" s="4">
        <f t="shared" si="1"/>
        <v>48.908389610000008</v>
      </c>
      <c r="J25" s="4">
        <f t="shared" si="3"/>
        <v>4.8908389610000009</v>
      </c>
      <c r="K25" s="4">
        <f t="shared" si="4"/>
        <v>10</v>
      </c>
      <c r="L25" s="4">
        <f t="shared" si="5"/>
        <v>1</v>
      </c>
      <c r="N25">
        <f t="shared" si="6"/>
        <v>8</v>
      </c>
      <c r="O25">
        <f t="shared" si="7"/>
        <v>8</v>
      </c>
      <c r="Q25">
        <f t="shared" si="8"/>
        <v>5</v>
      </c>
      <c r="R25">
        <f t="shared" si="9"/>
        <v>2</v>
      </c>
      <c r="S25">
        <f t="shared" si="10"/>
        <v>10</v>
      </c>
      <c r="U25">
        <v>10</v>
      </c>
      <c r="V25">
        <f t="shared" si="11"/>
        <v>10</v>
      </c>
      <c r="X25">
        <v>10</v>
      </c>
      <c r="Y25">
        <f t="shared" si="12"/>
        <v>80</v>
      </c>
    </row>
    <row r="27" spans="1:25" x14ac:dyDescent="0.25">
      <c r="B27" s="1" t="s">
        <v>33</v>
      </c>
      <c r="C27" s="1" t="s">
        <v>80</v>
      </c>
      <c r="D27" s="1" t="s">
        <v>16</v>
      </c>
      <c r="E27" s="1" t="s">
        <v>17</v>
      </c>
    </row>
    <row r="28" spans="1:25" x14ac:dyDescent="0.25">
      <c r="A28" t="s">
        <v>27</v>
      </c>
      <c r="B28" s="14" t="s">
        <v>79</v>
      </c>
      <c r="C28" s="14">
        <v>2.9710999999999999</v>
      </c>
      <c r="D28" s="14">
        <v>7.0199999999999999E-2</v>
      </c>
      <c r="E28" s="14">
        <v>-0.17150000000000001</v>
      </c>
      <c r="F28" s="1" t="s">
        <v>35</v>
      </c>
      <c r="J28" s="3"/>
      <c r="K28" s="3"/>
      <c r="N28" t="s">
        <v>66</v>
      </c>
      <c r="O28" t="s">
        <v>68</v>
      </c>
      <c r="Q28" t="s">
        <v>67</v>
      </c>
      <c r="R28" t="s">
        <v>68</v>
      </c>
      <c r="U28" t="s">
        <v>71</v>
      </c>
      <c r="V28" t="s">
        <v>68</v>
      </c>
      <c r="X28" t="s">
        <v>70</v>
      </c>
      <c r="Y28" t="s">
        <v>68</v>
      </c>
    </row>
    <row r="29" spans="1:25" x14ac:dyDescent="0.25">
      <c r="B29" s="15"/>
      <c r="C29" s="15"/>
      <c r="D29" s="15"/>
      <c r="E29" s="15"/>
      <c r="F29" t="s">
        <v>2</v>
      </c>
      <c r="G29" t="s">
        <v>3</v>
      </c>
      <c r="H29" t="s">
        <v>38</v>
      </c>
      <c r="I29" t="s">
        <v>2</v>
      </c>
      <c r="J29" t="s">
        <v>4</v>
      </c>
      <c r="K29" t="s">
        <v>5</v>
      </c>
      <c r="L29" t="s">
        <v>10</v>
      </c>
      <c r="N29" t="s">
        <v>69</v>
      </c>
      <c r="O29" t="s">
        <v>69</v>
      </c>
      <c r="Q29" t="s">
        <v>69</v>
      </c>
      <c r="R29" t="s">
        <v>69</v>
      </c>
      <c r="S29" t="s">
        <v>73</v>
      </c>
      <c r="U29" t="s">
        <v>69</v>
      </c>
      <c r="V29" t="s">
        <v>69</v>
      </c>
      <c r="X29" t="s">
        <v>69</v>
      </c>
      <c r="Y29" t="s">
        <v>69</v>
      </c>
    </row>
    <row r="30" spans="1:25" x14ac:dyDescent="0.25">
      <c r="B30" s="42" t="s">
        <v>34</v>
      </c>
      <c r="C30" s="39"/>
      <c r="D30" s="20"/>
      <c r="E30" s="40"/>
      <c r="F30">
        <v>0</v>
      </c>
      <c r="G30" s="4">
        <f t="shared" ref="G30:G50" si="13">F30/$A$10</f>
        <v>0</v>
      </c>
      <c r="H30" s="4">
        <f>$C$28+($D$28*G30)+($E$28*$B$31)</f>
        <v>-0.45890000000000031</v>
      </c>
      <c r="I30" s="4">
        <f>H30*$A$10</f>
        <v>-0.20471070100000013</v>
      </c>
      <c r="J30" s="4">
        <f>IF(G30=0,0,I30/F30)</f>
        <v>0</v>
      </c>
      <c r="K30" s="4">
        <f>IF(I30&lt;=0,0,IF(I30&gt;F30,F30,I30))</f>
        <v>0</v>
      </c>
      <c r="L30" s="4">
        <f>IF(K30=0,0,K30/F30)</f>
        <v>0</v>
      </c>
      <c r="N30">
        <f>F30*0.8</f>
        <v>0</v>
      </c>
      <c r="O30">
        <f>IF(N30&gt;=K30,K30,IF(N30&lt;K30,N30))</f>
        <v>0</v>
      </c>
      <c r="Q30">
        <f>F30*0.5</f>
        <v>0</v>
      </c>
      <c r="R30">
        <f>IF(K30&gt;Q30,K30-O30,0)</f>
        <v>0</v>
      </c>
      <c r="S30">
        <f>O30+R30</f>
        <v>0</v>
      </c>
      <c r="U30">
        <v>0</v>
      </c>
      <c r="V30">
        <f>L30*U30</f>
        <v>0</v>
      </c>
      <c r="X30">
        <v>0</v>
      </c>
      <c r="Y30">
        <f>O30*X30</f>
        <v>0</v>
      </c>
    </row>
    <row r="31" spans="1:25" x14ac:dyDescent="0.25">
      <c r="B31" s="43">
        <v>20</v>
      </c>
      <c r="C31" s="21"/>
      <c r="D31" s="21"/>
      <c r="E31" s="21"/>
      <c r="F31">
        <v>0.5</v>
      </c>
      <c r="G31" s="4">
        <f t="shared" si="13"/>
        <v>1.1208500526799525</v>
      </c>
      <c r="H31" s="4">
        <f t="shared" ref="H31:H50" si="14">$C$28+($D$28*G31)+($E$28*$B$31)</f>
        <v>-0.38021632630186764</v>
      </c>
      <c r="I31" s="4">
        <f t="shared" ref="I31:I50" si="15">H31*$A$10</f>
        <v>-0.16961070100000014</v>
      </c>
      <c r="J31" s="4">
        <f t="shared" ref="J31:J50" si="16">IF(G31=0,0,I31/F31)</f>
        <v>-0.33922140200000028</v>
      </c>
      <c r="K31" s="4">
        <f t="shared" ref="K31:K50" si="17">IF(I31&lt;=0,0,IF(I31&gt;F31,F31,I31))</f>
        <v>0</v>
      </c>
      <c r="L31" s="4">
        <f t="shared" ref="L31:L50" si="18">IF(K31=0,0,K31/F31)</f>
        <v>0</v>
      </c>
      <c r="N31">
        <f t="shared" ref="N31:N50" si="19">F31*0.8</f>
        <v>0.4</v>
      </c>
      <c r="O31">
        <f t="shared" ref="O31:O50" si="20">IF(N31&gt;=K31,K31,IF(N31&lt;K31,N31))</f>
        <v>0</v>
      </c>
      <c r="Q31">
        <f t="shared" ref="Q31:Q50" si="21">F31*0.5</f>
        <v>0.25</v>
      </c>
      <c r="R31">
        <f t="shared" ref="R31:R50" si="22">IF(K31&gt;Q31,K31-O31,0)</f>
        <v>0</v>
      </c>
      <c r="S31">
        <f t="shared" ref="S31:S50" si="23">O31+R31</f>
        <v>0</v>
      </c>
      <c r="U31">
        <v>0.5</v>
      </c>
      <c r="V31">
        <f t="shared" ref="V31:V50" si="24">L31*U31</f>
        <v>0</v>
      </c>
      <c r="X31">
        <v>0.5</v>
      </c>
      <c r="Y31">
        <f t="shared" ref="Y31:Y50" si="25">O31*X31</f>
        <v>0</v>
      </c>
    </row>
    <row r="32" spans="1:25" x14ac:dyDescent="0.25">
      <c r="F32">
        <v>1</v>
      </c>
      <c r="G32" s="4">
        <f t="shared" si="13"/>
        <v>2.241700105359905</v>
      </c>
      <c r="H32" s="4">
        <f t="shared" si="14"/>
        <v>-0.30153265260373496</v>
      </c>
      <c r="I32" s="4">
        <f t="shared" si="15"/>
        <v>-0.13451070100000012</v>
      </c>
      <c r="J32" s="4">
        <f t="shared" si="16"/>
        <v>-0.13451070100000012</v>
      </c>
      <c r="K32" s="4">
        <f t="shared" si="17"/>
        <v>0</v>
      </c>
      <c r="L32" s="4">
        <f t="shared" si="18"/>
        <v>0</v>
      </c>
      <c r="N32">
        <f t="shared" si="19"/>
        <v>0.8</v>
      </c>
      <c r="O32">
        <f t="shared" si="20"/>
        <v>0</v>
      </c>
      <c r="Q32">
        <f t="shared" si="21"/>
        <v>0.5</v>
      </c>
      <c r="R32">
        <f t="shared" si="22"/>
        <v>0</v>
      </c>
      <c r="S32">
        <f t="shared" si="23"/>
        <v>0</v>
      </c>
      <c r="U32">
        <v>1</v>
      </c>
      <c r="V32">
        <f t="shared" si="24"/>
        <v>0</v>
      </c>
      <c r="X32">
        <v>1</v>
      </c>
      <c r="Y32">
        <f t="shared" si="25"/>
        <v>0</v>
      </c>
    </row>
    <row r="33" spans="1:25" x14ac:dyDescent="0.25">
      <c r="B33" t="s">
        <v>82</v>
      </c>
      <c r="F33">
        <v>1.5</v>
      </c>
      <c r="G33" s="4">
        <f t="shared" si="13"/>
        <v>3.3625501580398574</v>
      </c>
      <c r="H33" s="4">
        <f t="shared" si="14"/>
        <v>-0.22284897890560229</v>
      </c>
      <c r="I33" s="4">
        <f t="shared" si="15"/>
        <v>-9.9410701000000129E-2</v>
      </c>
      <c r="J33" s="4">
        <f t="shared" si="16"/>
        <v>-6.6273800666666757E-2</v>
      </c>
      <c r="K33" s="4">
        <f t="shared" si="17"/>
        <v>0</v>
      </c>
      <c r="L33" s="4">
        <f t="shared" si="18"/>
        <v>0</v>
      </c>
      <c r="N33">
        <f t="shared" si="19"/>
        <v>1.2000000000000002</v>
      </c>
      <c r="O33">
        <f t="shared" si="20"/>
        <v>0</v>
      </c>
      <c r="Q33">
        <f t="shared" si="21"/>
        <v>0.75</v>
      </c>
      <c r="R33">
        <f t="shared" si="22"/>
        <v>0</v>
      </c>
      <c r="S33">
        <f t="shared" si="23"/>
        <v>0</v>
      </c>
      <c r="U33">
        <v>1.5</v>
      </c>
      <c r="V33">
        <f t="shared" si="24"/>
        <v>0</v>
      </c>
      <c r="X33">
        <v>1.5</v>
      </c>
      <c r="Y33">
        <f t="shared" si="25"/>
        <v>0</v>
      </c>
    </row>
    <row r="34" spans="1:25" x14ac:dyDescent="0.25">
      <c r="A34" s="18"/>
      <c r="B34" s="15" t="s">
        <v>83</v>
      </c>
      <c r="C34" s="18"/>
      <c r="D34" s="15"/>
      <c r="F34">
        <v>2</v>
      </c>
      <c r="G34" s="4">
        <f t="shared" si="13"/>
        <v>4.4834002107198101</v>
      </c>
      <c r="H34" s="4">
        <f t="shared" si="14"/>
        <v>-0.14416530520746962</v>
      </c>
      <c r="I34" s="4">
        <f t="shared" si="15"/>
        <v>-6.4310701000000123E-2</v>
      </c>
      <c r="J34" s="4">
        <f t="shared" si="16"/>
        <v>-3.2155350500000061E-2</v>
      </c>
      <c r="K34" s="4">
        <f t="shared" si="17"/>
        <v>0</v>
      </c>
      <c r="L34" s="4">
        <f t="shared" si="18"/>
        <v>0</v>
      </c>
      <c r="N34">
        <f t="shared" si="19"/>
        <v>1.6</v>
      </c>
      <c r="O34">
        <f t="shared" si="20"/>
        <v>0</v>
      </c>
      <c r="Q34">
        <f t="shared" si="21"/>
        <v>1</v>
      </c>
      <c r="R34">
        <f t="shared" si="22"/>
        <v>0</v>
      </c>
      <c r="S34">
        <f t="shared" si="23"/>
        <v>0</v>
      </c>
      <c r="U34">
        <v>2</v>
      </c>
      <c r="V34">
        <f t="shared" si="24"/>
        <v>0</v>
      </c>
      <c r="X34">
        <v>2</v>
      </c>
      <c r="Y34">
        <f t="shared" si="25"/>
        <v>0</v>
      </c>
    </row>
    <row r="35" spans="1:25" x14ac:dyDescent="0.25">
      <c r="C35" s="15"/>
      <c r="D35" s="15"/>
      <c r="F35">
        <v>2.5</v>
      </c>
      <c r="G35" s="4">
        <f t="shared" si="13"/>
        <v>5.6042502633997628</v>
      </c>
      <c r="H35" s="4">
        <f t="shared" si="14"/>
        <v>-6.5481631509336946E-2</v>
      </c>
      <c r="I35" s="4">
        <f t="shared" si="15"/>
        <v>-2.9210701000000117E-2</v>
      </c>
      <c r="J35" s="4">
        <f t="shared" si="16"/>
        <v>-1.1684280400000047E-2</v>
      </c>
      <c r="K35" s="4">
        <f t="shared" si="17"/>
        <v>0</v>
      </c>
      <c r="L35" s="4">
        <f t="shared" si="18"/>
        <v>0</v>
      </c>
      <c r="N35">
        <f t="shared" si="19"/>
        <v>2</v>
      </c>
      <c r="O35">
        <f t="shared" si="20"/>
        <v>0</v>
      </c>
      <c r="Q35">
        <f t="shared" si="21"/>
        <v>1.25</v>
      </c>
      <c r="R35">
        <f t="shared" si="22"/>
        <v>0</v>
      </c>
      <c r="S35">
        <f t="shared" si="23"/>
        <v>0</v>
      </c>
      <c r="U35">
        <v>2.5</v>
      </c>
      <c r="V35">
        <f t="shared" si="24"/>
        <v>0</v>
      </c>
      <c r="X35">
        <v>2.5</v>
      </c>
      <c r="Y35">
        <f t="shared" si="25"/>
        <v>0</v>
      </c>
    </row>
    <row r="36" spans="1:25" x14ac:dyDescent="0.25">
      <c r="B36" s="15"/>
      <c r="C36" s="15"/>
      <c r="D36" s="15"/>
      <c r="E36" s="15"/>
      <c r="F36">
        <v>3</v>
      </c>
      <c r="G36" s="4">
        <f t="shared" si="13"/>
        <v>6.7251003160797147</v>
      </c>
      <c r="H36" s="4">
        <f t="shared" si="14"/>
        <v>1.3202042188795726E-2</v>
      </c>
      <c r="I36" s="4">
        <f t="shared" si="15"/>
        <v>5.8892989999998853E-3</v>
      </c>
      <c r="J36" s="4">
        <f t="shared" si="16"/>
        <v>1.9630996666666284E-3</v>
      </c>
      <c r="K36" s="4">
        <f t="shared" si="17"/>
        <v>5.8892989999998853E-3</v>
      </c>
      <c r="L36" s="4">
        <f t="shared" si="18"/>
        <v>1.9630996666666284E-3</v>
      </c>
      <c r="N36">
        <f t="shared" si="19"/>
        <v>2.4000000000000004</v>
      </c>
      <c r="O36">
        <f t="shared" si="20"/>
        <v>5.8892989999998853E-3</v>
      </c>
      <c r="Q36">
        <f t="shared" si="21"/>
        <v>1.5</v>
      </c>
      <c r="R36">
        <f t="shared" si="22"/>
        <v>0</v>
      </c>
      <c r="S36">
        <f t="shared" si="23"/>
        <v>5.8892989999998853E-3</v>
      </c>
      <c r="U36">
        <v>3</v>
      </c>
      <c r="V36">
        <f t="shared" si="24"/>
        <v>5.8892989999998853E-3</v>
      </c>
      <c r="X36">
        <v>3</v>
      </c>
      <c r="Y36">
        <f t="shared" si="25"/>
        <v>1.7667896999999655E-2</v>
      </c>
    </row>
    <row r="37" spans="1:25" x14ac:dyDescent="0.25">
      <c r="B37" s="39"/>
      <c r="C37" s="39"/>
      <c r="D37" s="20"/>
      <c r="E37" s="40"/>
      <c r="F37">
        <v>3.5</v>
      </c>
      <c r="G37" s="4">
        <f t="shared" si="13"/>
        <v>7.8459503687596674</v>
      </c>
      <c r="H37" s="4">
        <f t="shared" si="14"/>
        <v>9.1885715886928399E-2</v>
      </c>
      <c r="I37" s="4">
        <f t="shared" si="15"/>
        <v>4.0989298999999889E-2</v>
      </c>
      <c r="J37" s="4">
        <f t="shared" si="16"/>
        <v>1.1711228285714253E-2</v>
      </c>
      <c r="K37" s="4">
        <f t="shared" si="17"/>
        <v>4.0989298999999889E-2</v>
      </c>
      <c r="L37" s="4">
        <f t="shared" si="18"/>
        <v>1.1711228285714253E-2</v>
      </c>
      <c r="N37">
        <f t="shared" si="19"/>
        <v>2.8000000000000003</v>
      </c>
      <c r="O37">
        <f t="shared" si="20"/>
        <v>4.0989298999999889E-2</v>
      </c>
      <c r="Q37">
        <f t="shared" si="21"/>
        <v>1.75</v>
      </c>
      <c r="R37">
        <f t="shared" si="22"/>
        <v>0</v>
      </c>
      <c r="S37">
        <f t="shared" si="23"/>
        <v>4.0989298999999889E-2</v>
      </c>
      <c r="U37">
        <v>3.5</v>
      </c>
      <c r="V37">
        <f t="shared" si="24"/>
        <v>4.0989298999999889E-2</v>
      </c>
      <c r="X37">
        <v>3.5</v>
      </c>
      <c r="Y37">
        <f t="shared" si="25"/>
        <v>0.14346254649999962</v>
      </c>
    </row>
    <row r="38" spans="1:25" x14ac:dyDescent="0.25">
      <c r="B38" s="21"/>
      <c r="C38" s="21"/>
      <c r="D38" s="21"/>
      <c r="E38" s="21"/>
      <c r="F38">
        <v>4</v>
      </c>
      <c r="G38" s="4">
        <f t="shared" si="13"/>
        <v>8.9668004214396202</v>
      </c>
      <c r="H38" s="4">
        <f t="shared" si="14"/>
        <v>0.17056938958506107</v>
      </c>
      <c r="I38" s="4">
        <f t="shared" si="15"/>
        <v>7.6089298999999888E-2</v>
      </c>
      <c r="J38" s="4">
        <f t="shared" si="16"/>
        <v>1.9022324749999972E-2</v>
      </c>
      <c r="K38" s="4">
        <f t="shared" si="17"/>
        <v>7.6089298999999888E-2</v>
      </c>
      <c r="L38" s="4">
        <f t="shared" si="18"/>
        <v>1.9022324749999972E-2</v>
      </c>
      <c r="N38">
        <f t="shared" si="19"/>
        <v>3.2</v>
      </c>
      <c r="O38">
        <f t="shared" si="20"/>
        <v>7.6089298999999888E-2</v>
      </c>
      <c r="Q38">
        <f t="shared" si="21"/>
        <v>2</v>
      </c>
      <c r="R38">
        <f t="shared" si="22"/>
        <v>0</v>
      </c>
      <c r="S38">
        <f t="shared" si="23"/>
        <v>7.6089298999999888E-2</v>
      </c>
      <c r="U38">
        <v>4</v>
      </c>
      <c r="V38">
        <f t="shared" si="24"/>
        <v>7.6089298999999888E-2</v>
      </c>
      <c r="X38">
        <v>4</v>
      </c>
      <c r="Y38">
        <f t="shared" si="25"/>
        <v>0.30435719599999955</v>
      </c>
    </row>
    <row r="39" spans="1:25" x14ac:dyDescent="0.25">
      <c r="F39">
        <v>4.5</v>
      </c>
      <c r="G39" s="4">
        <f t="shared" si="13"/>
        <v>10.087650474119572</v>
      </c>
      <c r="H39" s="4">
        <f t="shared" si="14"/>
        <v>0.24925306328319374</v>
      </c>
      <c r="I39" s="4">
        <f t="shared" si="15"/>
        <v>0.11118929899999989</v>
      </c>
      <c r="J39" s="4">
        <f t="shared" si="16"/>
        <v>2.4708733111111089E-2</v>
      </c>
      <c r="K39" s="4">
        <f t="shared" si="17"/>
        <v>0.11118929899999989</v>
      </c>
      <c r="L39" s="4">
        <f t="shared" si="18"/>
        <v>2.4708733111111089E-2</v>
      </c>
      <c r="N39">
        <f t="shared" si="19"/>
        <v>3.6</v>
      </c>
      <c r="O39">
        <f t="shared" si="20"/>
        <v>0.11118929899999989</v>
      </c>
      <c r="Q39">
        <f t="shared" si="21"/>
        <v>2.25</v>
      </c>
      <c r="R39">
        <f t="shared" si="22"/>
        <v>0</v>
      </c>
      <c r="S39">
        <f t="shared" si="23"/>
        <v>0.11118929899999989</v>
      </c>
      <c r="U39">
        <v>4.5</v>
      </c>
      <c r="V39">
        <f t="shared" si="24"/>
        <v>0.11118929899999991</v>
      </c>
      <c r="X39">
        <v>4.5</v>
      </c>
      <c r="Y39">
        <f t="shared" si="25"/>
        <v>0.50035184549999956</v>
      </c>
    </row>
    <row r="40" spans="1:25" x14ac:dyDescent="0.25">
      <c r="F40">
        <v>5</v>
      </c>
      <c r="G40" s="4">
        <f t="shared" si="13"/>
        <v>11.208500526799526</v>
      </c>
      <c r="H40" s="4">
        <f t="shared" si="14"/>
        <v>0.32793673698132642</v>
      </c>
      <c r="I40" s="4">
        <f t="shared" si="15"/>
        <v>0.1462892989999999</v>
      </c>
      <c r="J40" s="4">
        <f t="shared" si="16"/>
        <v>2.925785979999998E-2</v>
      </c>
      <c r="K40" s="4">
        <f t="shared" si="17"/>
        <v>0.1462892989999999</v>
      </c>
      <c r="L40" s="4">
        <f t="shared" si="18"/>
        <v>2.925785979999998E-2</v>
      </c>
      <c r="N40">
        <f t="shared" si="19"/>
        <v>4</v>
      </c>
      <c r="O40">
        <f t="shared" si="20"/>
        <v>0.1462892989999999</v>
      </c>
      <c r="Q40">
        <f t="shared" si="21"/>
        <v>2.5</v>
      </c>
      <c r="R40">
        <f t="shared" si="22"/>
        <v>0</v>
      </c>
      <c r="S40">
        <f t="shared" si="23"/>
        <v>0.1462892989999999</v>
      </c>
      <c r="U40">
        <v>5</v>
      </c>
      <c r="V40">
        <f t="shared" si="24"/>
        <v>0.1462892989999999</v>
      </c>
      <c r="X40">
        <v>5</v>
      </c>
      <c r="Y40">
        <f t="shared" si="25"/>
        <v>0.73144649499999947</v>
      </c>
    </row>
    <row r="41" spans="1:25" x14ac:dyDescent="0.25">
      <c r="F41">
        <v>5.5</v>
      </c>
      <c r="G41" s="4">
        <f t="shared" si="13"/>
        <v>12.329350579479478</v>
      </c>
      <c r="H41" s="4">
        <f t="shared" si="14"/>
        <v>0.40662041067945909</v>
      </c>
      <c r="I41" s="4">
        <f t="shared" si="15"/>
        <v>0.18138929899999989</v>
      </c>
      <c r="J41" s="4">
        <f t="shared" si="16"/>
        <v>3.2979872545454529E-2</v>
      </c>
      <c r="K41" s="4">
        <f t="shared" si="17"/>
        <v>0.18138929899999989</v>
      </c>
      <c r="L41" s="4">
        <f t="shared" si="18"/>
        <v>3.2979872545454529E-2</v>
      </c>
      <c r="N41">
        <f t="shared" si="19"/>
        <v>4.4000000000000004</v>
      </c>
      <c r="O41">
        <f t="shared" si="20"/>
        <v>0.18138929899999989</v>
      </c>
      <c r="Q41">
        <f t="shared" si="21"/>
        <v>2.75</v>
      </c>
      <c r="R41">
        <f t="shared" si="22"/>
        <v>0</v>
      </c>
      <c r="S41">
        <f t="shared" si="23"/>
        <v>0.18138929899999989</v>
      </c>
      <c r="U41">
        <v>5.5</v>
      </c>
      <c r="V41">
        <f t="shared" si="24"/>
        <v>0.18138929899999992</v>
      </c>
      <c r="X41">
        <v>5.5</v>
      </c>
      <c r="Y41">
        <f t="shared" si="25"/>
        <v>0.99764114449999941</v>
      </c>
    </row>
    <row r="42" spans="1:25" x14ac:dyDescent="0.25">
      <c r="F42">
        <v>6</v>
      </c>
      <c r="G42" s="4">
        <f t="shared" si="13"/>
        <v>13.450200632159429</v>
      </c>
      <c r="H42" s="4">
        <f t="shared" si="14"/>
        <v>0.48530408437759176</v>
      </c>
      <c r="I42" s="4">
        <f t="shared" si="15"/>
        <v>0.21648929899999991</v>
      </c>
      <c r="J42" s="4">
        <f t="shared" si="16"/>
        <v>3.6081549833333317E-2</v>
      </c>
      <c r="K42" s="4">
        <f t="shared" si="17"/>
        <v>0.21648929899999991</v>
      </c>
      <c r="L42" s="4">
        <f t="shared" si="18"/>
        <v>3.6081549833333317E-2</v>
      </c>
      <c r="N42">
        <f t="shared" si="19"/>
        <v>4.8000000000000007</v>
      </c>
      <c r="O42">
        <f t="shared" si="20"/>
        <v>0.21648929899999991</v>
      </c>
      <c r="Q42">
        <f t="shared" si="21"/>
        <v>3</v>
      </c>
      <c r="R42">
        <f t="shared" si="22"/>
        <v>0</v>
      </c>
      <c r="S42">
        <f t="shared" si="23"/>
        <v>0.21648929899999991</v>
      </c>
      <c r="U42">
        <v>6</v>
      </c>
      <c r="V42">
        <f t="shared" si="24"/>
        <v>0.21648929899999991</v>
      </c>
      <c r="X42">
        <v>6</v>
      </c>
      <c r="Y42">
        <f t="shared" si="25"/>
        <v>1.2989357939999995</v>
      </c>
    </row>
    <row r="43" spans="1:25" x14ac:dyDescent="0.25">
      <c r="F43">
        <v>6.5</v>
      </c>
      <c r="G43" s="4">
        <f t="shared" si="13"/>
        <v>14.571050684839383</v>
      </c>
      <c r="H43" s="4">
        <f t="shared" si="14"/>
        <v>0.56398775807572443</v>
      </c>
      <c r="I43" s="4">
        <f t="shared" si="15"/>
        <v>0.25158929899999988</v>
      </c>
      <c r="J43" s="4">
        <f t="shared" si="16"/>
        <v>3.870604599999998E-2</v>
      </c>
      <c r="K43" s="4">
        <f t="shared" si="17"/>
        <v>0.25158929899999988</v>
      </c>
      <c r="L43" s="4">
        <f t="shared" si="18"/>
        <v>3.870604599999998E-2</v>
      </c>
      <c r="N43">
        <f t="shared" si="19"/>
        <v>5.2</v>
      </c>
      <c r="O43">
        <f t="shared" si="20"/>
        <v>0.25158929899999988</v>
      </c>
      <c r="Q43">
        <f t="shared" si="21"/>
        <v>3.25</v>
      </c>
      <c r="R43">
        <f t="shared" si="22"/>
        <v>0</v>
      </c>
      <c r="S43">
        <f t="shared" si="23"/>
        <v>0.25158929899999988</v>
      </c>
      <c r="U43">
        <v>6.5</v>
      </c>
      <c r="V43">
        <f t="shared" si="24"/>
        <v>0.25158929899999988</v>
      </c>
      <c r="X43">
        <v>6.5</v>
      </c>
      <c r="Y43">
        <f t="shared" si="25"/>
        <v>1.6353304434999991</v>
      </c>
    </row>
    <row r="44" spans="1:25" x14ac:dyDescent="0.25">
      <c r="F44">
        <v>7</v>
      </c>
      <c r="G44" s="4">
        <f t="shared" si="13"/>
        <v>15.691900737519335</v>
      </c>
      <c r="H44" s="4">
        <f t="shared" si="14"/>
        <v>0.6426714317738571</v>
      </c>
      <c r="I44" s="4">
        <f t="shared" si="15"/>
        <v>0.2866892989999999</v>
      </c>
      <c r="J44" s="4">
        <f t="shared" si="16"/>
        <v>4.095561414285713E-2</v>
      </c>
      <c r="K44" s="4">
        <f t="shared" si="17"/>
        <v>0.2866892989999999</v>
      </c>
      <c r="L44" s="4">
        <f t="shared" si="18"/>
        <v>4.095561414285713E-2</v>
      </c>
      <c r="N44">
        <f t="shared" si="19"/>
        <v>5.6000000000000005</v>
      </c>
      <c r="O44">
        <f t="shared" si="20"/>
        <v>0.2866892989999999</v>
      </c>
      <c r="Q44">
        <f t="shared" si="21"/>
        <v>3.5</v>
      </c>
      <c r="R44">
        <f t="shared" si="22"/>
        <v>0</v>
      </c>
      <c r="S44">
        <f t="shared" si="23"/>
        <v>0.2866892989999999</v>
      </c>
      <c r="U44">
        <v>7</v>
      </c>
      <c r="V44">
        <f t="shared" si="24"/>
        <v>0.2866892989999999</v>
      </c>
      <c r="X44">
        <v>7</v>
      </c>
      <c r="Y44">
        <f t="shared" si="25"/>
        <v>2.0068250929999993</v>
      </c>
    </row>
    <row r="45" spans="1:25" x14ac:dyDescent="0.25">
      <c r="F45">
        <v>7.5</v>
      </c>
      <c r="G45" s="4">
        <f t="shared" si="13"/>
        <v>16.812750790199289</v>
      </c>
      <c r="H45" s="4">
        <f t="shared" si="14"/>
        <v>0.72135510547198978</v>
      </c>
      <c r="I45" s="4">
        <f t="shared" si="15"/>
        <v>0.32178929899999992</v>
      </c>
      <c r="J45" s="4">
        <f t="shared" si="16"/>
        <v>4.2905239866666653E-2</v>
      </c>
      <c r="K45" s="4">
        <f t="shared" si="17"/>
        <v>0.32178929899999992</v>
      </c>
      <c r="L45" s="4">
        <f t="shared" si="18"/>
        <v>4.2905239866666653E-2</v>
      </c>
      <c r="N45">
        <f t="shared" si="19"/>
        <v>6</v>
      </c>
      <c r="O45">
        <f t="shared" si="20"/>
        <v>0.32178929899999992</v>
      </c>
      <c r="Q45">
        <f t="shared" si="21"/>
        <v>3.75</v>
      </c>
      <c r="R45">
        <f t="shared" si="22"/>
        <v>0</v>
      </c>
      <c r="S45">
        <f t="shared" si="23"/>
        <v>0.32178929899999992</v>
      </c>
      <c r="U45">
        <v>7.5</v>
      </c>
      <c r="V45">
        <f t="shared" si="24"/>
        <v>0.32178929899999992</v>
      </c>
      <c r="X45">
        <v>7.5</v>
      </c>
      <c r="Y45">
        <f t="shared" si="25"/>
        <v>2.4134197424999995</v>
      </c>
    </row>
    <row r="46" spans="1:25" x14ac:dyDescent="0.25">
      <c r="F46">
        <v>8</v>
      </c>
      <c r="G46" s="4">
        <f t="shared" si="13"/>
        <v>17.93360084287924</v>
      </c>
      <c r="H46" s="4">
        <f t="shared" si="14"/>
        <v>0.80003877917012245</v>
      </c>
      <c r="I46" s="4">
        <f t="shared" si="15"/>
        <v>0.35688929899999994</v>
      </c>
      <c r="J46" s="4">
        <f t="shared" si="16"/>
        <v>4.4611162374999992E-2</v>
      </c>
      <c r="K46" s="4">
        <f t="shared" si="17"/>
        <v>0.35688929899999994</v>
      </c>
      <c r="L46" s="4">
        <f t="shared" si="18"/>
        <v>4.4611162374999992E-2</v>
      </c>
      <c r="N46">
        <f t="shared" si="19"/>
        <v>6.4</v>
      </c>
      <c r="O46">
        <f t="shared" si="20"/>
        <v>0.35688929899999994</v>
      </c>
      <c r="Q46">
        <f t="shared" si="21"/>
        <v>4</v>
      </c>
      <c r="R46">
        <f t="shared" si="22"/>
        <v>0</v>
      </c>
      <c r="S46">
        <f t="shared" si="23"/>
        <v>0.35688929899999994</v>
      </c>
      <c r="U46">
        <v>8</v>
      </c>
      <c r="V46">
        <f t="shared" si="24"/>
        <v>0.35688929899999994</v>
      </c>
      <c r="X46">
        <v>8</v>
      </c>
      <c r="Y46">
        <f t="shared" si="25"/>
        <v>2.8551143919999995</v>
      </c>
    </row>
    <row r="47" spans="1:25" x14ac:dyDescent="0.25">
      <c r="F47">
        <v>8.5</v>
      </c>
      <c r="G47" s="4">
        <f t="shared" si="13"/>
        <v>19.054450895559192</v>
      </c>
      <c r="H47" s="4">
        <f t="shared" si="14"/>
        <v>0.87872245286825512</v>
      </c>
      <c r="I47" s="4">
        <f t="shared" si="15"/>
        <v>0.3919892989999999</v>
      </c>
      <c r="J47" s="4">
        <f t="shared" si="16"/>
        <v>4.6116388117647046E-2</v>
      </c>
      <c r="K47" s="4">
        <f t="shared" si="17"/>
        <v>0.3919892989999999</v>
      </c>
      <c r="L47" s="4">
        <f t="shared" si="18"/>
        <v>4.6116388117647046E-2</v>
      </c>
      <c r="N47">
        <f>F47*0.8</f>
        <v>6.8000000000000007</v>
      </c>
      <c r="O47">
        <f t="shared" si="20"/>
        <v>0.3919892989999999</v>
      </c>
      <c r="Q47">
        <f t="shared" si="21"/>
        <v>4.25</v>
      </c>
      <c r="R47">
        <f t="shared" si="22"/>
        <v>0</v>
      </c>
      <c r="S47">
        <f t="shared" si="23"/>
        <v>0.3919892989999999</v>
      </c>
      <c r="U47">
        <v>8.5</v>
      </c>
      <c r="V47">
        <f t="shared" si="24"/>
        <v>0.3919892989999999</v>
      </c>
      <c r="X47">
        <v>8.5</v>
      </c>
      <c r="Y47">
        <f t="shared" si="25"/>
        <v>3.331909041499999</v>
      </c>
    </row>
    <row r="48" spans="1:25" x14ac:dyDescent="0.25">
      <c r="F48">
        <v>9</v>
      </c>
      <c r="G48" s="4">
        <f t="shared" si="13"/>
        <v>20.175300948239144</v>
      </c>
      <c r="H48" s="4">
        <f t="shared" si="14"/>
        <v>0.95740612656638779</v>
      </c>
      <c r="I48" s="4">
        <f t="shared" si="15"/>
        <v>0.42708929899999992</v>
      </c>
      <c r="J48" s="4">
        <f t="shared" si="16"/>
        <v>4.7454366555555544E-2</v>
      </c>
      <c r="K48" s="4">
        <f t="shared" si="17"/>
        <v>0.42708929899999992</v>
      </c>
      <c r="L48" s="4">
        <f t="shared" si="18"/>
        <v>4.7454366555555544E-2</v>
      </c>
      <c r="N48">
        <f t="shared" si="19"/>
        <v>7.2</v>
      </c>
      <c r="O48">
        <f t="shared" si="20"/>
        <v>0.42708929899999992</v>
      </c>
      <c r="Q48">
        <f t="shared" si="21"/>
        <v>4.5</v>
      </c>
      <c r="R48">
        <f t="shared" si="22"/>
        <v>0</v>
      </c>
      <c r="S48">
        <f t="shared" si="23"/>
        <v>0.42708929899999992</v>
      </c>
      <c r="U48">
        <v>9</v>
      </c>
      <c r="V48">
        <f t="shared" si="24"/>
        <v>0.42708929899999992</v>
      </c>
      <c r="X48">
        <v>9</v>
      </c>
      <c r="Y48">
        <f t="shared" si="25"/>
        <v>3.8438036909999993</v>
      </c>
    </row>
    <row r="49" spans="1:25" x14ac:dyDescent="0.25">
      <c r="F49">
        <v>9.5</v>
      </c>
      <c r="G49" s="4">
        <f t="shared" si="13"/>
        <v>21.296151000919096</v>
      </c>
      <c r="H49" s="4">
        <f t="shared" si="14"/>
        <v>1.0360898002645205</v>
      </c>
      <c r="I49" s="4">
        <f t="shared" si="15"/>
        <v>0.46218929899999994</v>
      </c>
      <c r="J49" s="4">
        <f t="shared" si="16"/>
        <v>4.865150515789473E-2</v>
      </c>
      <c r="K49" s="4">
        <f t="shared" si="17"/>
        <v>0.46218929899999994</v>
      </c>
      <c r="L49" s="4">
        <f t="shared" si="18"/>
        <v>4.865150515789473E-2</v>
      </c>
      <c r="N49">
        <f t="shared" si="19"/>
        <v>7.6000000000000005</v>
      </c>
      <c r="O49">
        <f t="shared" si="20"/>
        <v>0.46218929899999994</v>
      </c>
      <c r="Q49">
        <f t="shared" si="21"/>
        <v>4.75</v>
      </c>
      <c r="R49">
        <f t="shared" si="22"/>
        <v>0</v>
      </c>
      <c r="S49">
        <f t="shared" si="23"/>
        <v>0.46218929899999994</v>
      </c>
      <c r="U49">
        <v>9.5</v>
      </c>
      <c r="V49">
        <f t="shared" si="24"/>
        <v>0.46218929899999994</v>
      </c>
      <c r="X49">
        <v>9.5</v>
      </c>
      <c r="Y49">
        <f t="shared" si="25"/>
        <v>4.3907983404999991</v>
      </c>
    </row>
    <row r="50" spans="1:25" x14ac:dyDescent="0.25">
      <c r="F50">
        <v>10</v>
      </c>
      <c r="G50" s="4">
        <f t="shared" si="13"/>
        <v>22.417001053599051</v>
      </c>
      <c r="H50" s="4">
        <f t="shared" si="14"/>
        <v>1.1147734739626531</v>
      </c>
      <c r="I50" s="4">
        <f t="shared" si="15"/>
        <v>0.49728929899999991</v>
      </c>
      <c r="J50" s="4">
        <f t="shared" si="16"/>
        <v>4.9728929899999989E-2</v>
      </c>
      <c r="K50" s="4">
        <f t="shared" si="17"/>
        <v>0.49728929899999991</v>
      </c>
      <c r="L50" s="4">
        <f t="shared" si="18"/>
        <v>4.9728929899999989E-2</v>
      </c>
      <c r="N50">
        <f t="shared" si="19"/>
        <v>8</v>
      </c>
      <c r="O50">
        <f t="shared" si="20"/>
        <v>0.49728929899999991</v>
      </c>
      <c r="Q50">
        <f t="shared" si="21"/>
        <v>5</v>
      </c>
      <c r="R50">
        <f t="shared" si="22"/>
        <v>0</v>
      </c>
      <c r="S50">
        <f t="shared" si="23"/>
        <v>0.49728929899999991</v>
      </c>
      <c r="U50">
        <v>10</v>
      </c>
      <c r="V50">
        <f t="shared" si="24"/>
        <v>0.49728929899999991</v>
      </c>
      <c r="X50">
        <v>10</v>
      </c>
      <c r="Y50">
        <f t="shared" si="25"/>
        <v>4.9728929899999992</v>
      </c>
    </row>
    <row r="52" spans="1:25" x14ac:dyDescent="0.25">
      <c r="B52" s="1" t="s">
        <v>24</v>
      </c>
      <c r="C52" s="1"/>
      <c r="D52" s="1" t="s">
        <v>16</v>
      </c>
      <c r="E52" s="1" t="s">
        <v>17</v>
      </c>
      <c r="H52" s="1"/>
    </row>
    <row r="53" spans="1:25" ht="15.75" thickBot="1" x14ac:dyDescent="0.3">
      <c r="A53" t="s">
        <v>27</v>
      </c>
      <c r="B53" s="14" t="s">
        <v>81</v>
      </c>
      <c r="C53" s="14"/>
      <c r="D53" s="14">
        <v>0.64559999999999995</v>
      </c>
      <c r="E53" s="14">
        <v>-9.69E-2</v>
      </c>
      <c r="F53" s="1" t="s">
        <v>35</v>
      </c>
      <c r="J53" s="3"/>
      <c r="K53" s="3"/>
    </row>
    <row r="54" spans="1:25" ht="15.75" thickBot="1" x14ac:dyDescent="0.3">
      <c r="D54" s="16" t="s">
        <v>28</v>
      </c>
      <c r="F54" t="s">
        <v>2</v>
      </c>
      <c r="G54" t="s">
        <v>3</v>
      </c>
      <c r="H54" t="s">
        <v>38</v>
      </c>
      <c r="I54" t="s">
        <v>2</v>
      </c>
      <c r="J54" t="s">
        <v>4</v>
      </c>
      <c r="K54" t="s">
        <v>5</v>
      </c>
      <c r="L54" t="s">
        <v>10</v>
      </c>
    </row>
    <row r="55" spans="1:25" ht="15.75" thickBot="1" x14ac:dyDescent="0.3">
      <c r="D55" s="17">
        <v>30</v>
      </c>
      <c r="F55">
        <v>0</v>
      </c>
      <c r="G55" s="4">
        <f t="shared" ref="G55:G75" si="26">F55/$A$10</f>
        <v>0</v>
      </c>
      <c r="H55" s="4">
        <f t="shared" ref="H55:H75" si="27">($D$53*G55)+($E$53*$D$55)</f>
        <v>-2.907</v>
      </c>
      <c r="I55" s="4">
        <f t="shared" ref="I55:I75" si="28">H55*$A$10</f>
        <v>-1.29678363</v>
      </c>
      <c r="J55" s="4">
        <f>IF(F55=0,0,I55/F55)</f>
        <v>0</v>
      </c>
      <c r="K55" s="4">
        <f>IF(I55&lt;=0,0,IF(I55&gt;F55,F55,I55))</f>
        <v>0</v>
      </c>
      <c r="L55" s="4">
        <f>IF(K55=0,0,K55/F55)</f>
        <v>0</v>
      </c>
    </row>
    <row r="56" spans="1:25" x14ac:dyDescent="0.25">
      <c r="F56">
        <v>0.5</v>
      </c>
      <c r="G56" s="4">
        <f t="shared" si="26"/>
        <v>1.1208500526799525</v>
      </c>
      <c r="H56" s="4">
        <f t="shared" si="27"/>
        <v>-2.1833792059898229</v>
      </c>
      <c r="I56" s="4">
        <f t="shared" si="28"/>
        <v>-0.9739836300000001</v>
      </c>
      <c r="J56" s="4">
        <f t="shared" ref="J56:J75" si="29">IF(F56=0,0,I56/F56)</f>
        <v>-1.9479672600000002</v>
      </c>
      <c r="K56" s="4">
        <f t="shared" ref="K56:K75" si="30">IF(I56&lt;=0,0,IF(I56&gt;F56,F56,I56))</f>
        <v>0</v>
      </c>
      <c r="L56" s="4">
        <f t="shared" ref="L56:L75" si="31">IF(K56=0,0,K56/F56)</f>
        <v>0</v>
      </c>
    </row>
    <row r="57" spans="1:25" x14ac:dyDescent="0.25">
      <c r="F57">
        <v>1</v>
      </c>
      <c r="G57" s="4">
        <f t="shared" si="26"/>
        <v>2.241700105359905</v>
      </c>
      <c r="H57" s="4">
        <f t="shared" si="27"/>
        <v>-1.4597584119796454</v>
      </c>
      <c r="I57" s="4">
        <f t="shared" si="28"/>
        <v>-0.65118363000000001</v>
      </c>
      <c r="J57" s="4">
        <f t="shared" si="29"/>
        <v>-0.65118363000000001</v>
      </c>
      <c r="K57" s="4">
        <f t="shared" si="30"/>
        <v>0</v>
      </c>
      <c r="L57" s="4">
        <f t="shared" si="31"/>
        <v>0</v>
      </c>
    </row>
    <row r="58" spans="1:25" x14ac:dyDescent="0.25">
      <c r="B58" s="34"/>
      <c r="C58" s="34"/>
      <c r="D58" s="34"/>
      <c r="E58" s="34"/>
      <c r="F58">
        <v>1.5</v>
      </c>
      <c r="G58" s="4">
        <f t="shared" si="26"/>
        <v>3.3625501580398574</v>
      </c>
      <c r="H58" s="4">
        <f t="shared" si="27"/>
        <v>-0.73613761796946831</v>
      </c>
      <c r="I58" s="4">
        <f t="shared" si="28"/>
        <v>-0.32838363000000009</v>
      </c>
      <c r="J58" s="4">
        <f t="shared" si="29"/>
        <v>-0.21892242000000006</v>
      </c>
      <c r="K58" s="4">
        <f t="shared" si="30"/>
        <v>0</v>
      </c>
      <c r="L58" s="4">
        <f t="shared" si="31"/>
        <v>0</v>
      </c>
    </row>
    <row r="59" spans="1:25" x14ac:dyDescent="0.25">
      <c r="A59" s="18"/>
      <c r="B59" s="18"/>
      <c r="C59" s="18"/>
      <c r="D59" s="15"/>
      <c r="F59">
        <v>2</v>
      </c>
      <c r="G59" s="4">
        <f t="shared" si="26"/>
        <v>4.4834002107198101</v>
      </c>
      <c r="H59" s="4">
        <f t="shared" si="27"/>
        <v>-1.2516823959290768E-2</v>
      </c>
      <c r="I59" s="4">
        <f t="shared" si="28"/>
        <v>-5.5836300000000182E-3</v>
      </c>
      <c r="J59" s="4">
        <f t="shared" si="29"/>
        <v>-2.7918150000000091E-3</v>
      </c>
      <c r="K59" s="4">
        <f t="shared" si="30"/>
        <v>0</v>
      </c>
      <c r="L59" s="4">
        <f t="shared" si="31"/>
        <v>0</v>
      </c>
    </row>
    <row r="60" spans="1:25" x14ac:dyDescent="0.25">
      <c r="D60" s="15"/>
      <c r="F60">
        <v>2.5</v>
      </c>
      <c r="G60" s="4">
        <f t="shared" si="26"/>
        <v>5.6042502633997628</v>
      </c>
      <c r="H60" s="4">
        <f t="shared" si="27"/>
        <v>0.71110397005088677</v>
      </c>
      <c r="I60" s="4">
        <f t="shared" si="28"/>
        <v>0.31721637000000008</v>
      </c>
      <c r="J60" s="4">
        <f t="shared" si="29"/>
        <v>0.12688654800000004</v>
      </c>
      <c r="K60" s="4">
        <f t="shared" si="30"/>
        <v>0.31721637000000008</v>
      </c>
      <c r="L60" s="4">
        <f t="shared" si="31"/>
        <v>0.12688654800000004</v>
      </c>
    </row>
    <row r="61" spans="1:25" x14ac:dyDescent="0.25">
      <c r="D61" s="15"/>
      <c r="F61">
        <v>3</v>
      </c>
      <c r="G61" s="4">
        <f t="shared" si="26"/>
        <v>6.7251003160797147</v>
      </c>
      <c r="H61" s="4">
        <f t="shared" si="27"/>
        <v>1.4347247640610634</v>
      </c>
      <c r="I61" s="4">
        <f t="shared" si="28"/>
        <v>0.64001636999999978</v>
      </c>
      <c r="J61" s="4">
        <f t="shared" si="29"/>
        <v>0.21333878999999992</v>
      </c>
      <c r="K61" s="4">
        <f t="shared" si="30"/>
        <v>0.64001636999999978</v>
      </c>
      <c r="L61" s="4">
        <f t="shared" si="31"/>
        <v>0.21333878999999992</v>
      </c>
    </row>
    <row r="62" spans="1:25" x14ac:dyDescent="0.25">
      <c r="D62" s="15"/>
      <c r="F62">
        <v>3.5</v>
      </c>
      <c r="G62" s="4">
        <f t="shared" si="26"/>
        <v>7.8459503687596674</v>
      </c>
      <c r="H62" s="4">
        <f t="shared" si="27"/>
        <v>2.1583455580712405</v>
      </c>
      <c r="I62" s="4">
        <f t="shared" si="28"/>
        <v>0.96281636999999964</v>
      </c>
      <c r="J62" s="4">
        <f t="shared" si="29"/>
        <v>0.27509039142857133</v>
      </c>
      <c r="K62" s="4">
        <f t="shared" si="30"/>
        <v>0.96281636999999964</v>
      </c>
      <c r="L62" s="4">
        <f t="shared" si="31"/>
        <v>0.27509039142857133</v>
      </c>
    </row>
    <row r="63" spans="1:25" x14ac:dyDescent="0.25">
      <c r="F63">
        <v>4</v>
      </c>
      <c r="G63" s="4">
        <f t="shared" si="26"/>
        <v>8.9668004214396202</v>
      </c>
      <c r="H63" s="4">
        <f t="shared" si="27"/>
        <v>2.8819663520814185</v>
      </c>
      <c r="I63" s="4">
        <f t="shared" si="28"/>
        <v>1.2856163699999998</v>
      </c>
      <c r="J63" s="4">
        <f t="shared" si="29"/>
        <v>0.32140409249999996</v>
      </c>
      <c r="K63" s="4">
        <f t="shared" si="30"/>
        <v>1.2856163699999998</v>
      </c>
      <c r="L63" s="4">
        <f t="shared" si="31"/>
        <v>0.32140409249999996</v>
      </c>
    </row>
    <row r="64" spans="1:25" x14ac:dyDescent="0.25">
      <c r="A64" s="15"/>
      <c r="B64" s="18"/>
      <c r="C64" s="18"/>
      <c r="D64" s="18"/>
      <c r="E64" s="18"/>
      <c r="F64">
        <v>4.5</v>
      </c>
      <c r="G64" s="4">
        <f t="shared" si="26"/>
        <v>10.087650474119572</v>
      </c>
      <c r="H64" s="4">
        <f t="shared" si="27"/>
        <v>3.6055871460915956</v>
      </c>
      <c r="I64" s="4">
        <f t="shared" si="28"/>
        <v>1.6084163699999998</v>
      </c>
      <c r="J64" s="4">
        <f t="shared" si="29"/>
        <v>0.35742585999999998</v>
      </c>
      <c r="K64" s="4">
        <f t="shared" si="30"/>
        <v>1.6084163699999998</v>
      </c>
      <c r="L64" s="4">
        <f t="shared" si="31"/>
        <v>0.35742585999999998</v>
      </c>
    </row>
    <row r="65" spans="1:12" x14ac:dyDescent="0.25">
      <c r="A65" s="15"/>
      <c r="B65" s="15"/>
      <c r="C65" s="15"/>
      <c r="D65" s="15"/>
      <c r="E65" s="15"/>
      <c r="F65">
        <v>5</v>
      </c>
      <c r="G65" s="4">
        <f t="shared" si="26"/>
        <v>11.208500526799526</v>
      </c>
      <c r="H65" s="4">
        <f t="shared" si="27"/>
        <v>4.3292079401017736</v>
      </c>
      <c r="I65" s="4">
        <f t="shared" si="28"/>
        <v>1.93121637</v>
      </c>
      <c r="J65" s="4">
        <f t="shared" si="29"/>
        <v>0.38624327400000003</v>
      </c>
      <c r="K65" s="4">
        <f t="shared" si="30"/>
        <v>1.93121637</v>
      </c>
      <c r="L65" s="4">
        <f t="shared" si="31"/>
        <v>0.38624327400000003</v>
      </c>
    </row>
    <row r="66" spans="1:12" x14ac:dyDescent="0.25">
      <c r="A66" s="15"/>
      <c r="B66" s="15"/>
      <c r="C66" s="15"/>
      <c r="D66" s="15"/>
      <c r="E66" s="15"/>
      <c r="F66">
        <v>5.5</v>
      </c>
      <c r="G66" s="4">
        <f t="shared" si="26"/>
        <v>12.329350579479478</v>
      </c>
      <c r="H66" s="4">
        <f t="shared" si="27"/>
        <v>5.0528287341119498</v>
      </c>
      <c r="I66" s="4">
        <f t="shared" si="28"/>
        <v>2.2540163699999995</v>
      </c>
      <c r="J66" s="4">
        <f t="shared" si="29"/>
        <v>0.40982115818181808</v>
      </c>
      <c r="K66" s="4">
        <f t="shared" si="30"/>
        <v>2.2540163699999995</v>
      </c>
      <c r="L66" s="4">
        <f t="shared" si="31"/>
        <v>0.40982115818181808</v>
      </c>
    </row>
    <row r="67" spans="1:12" x14ac:dyDescent="0.25">
      <c r="A67" s="15"/>
      <c r="B67" s="15"/>
      <c r="C67" s="15"/>
      <c r="D67" s="15"/>
      <c r="E67" s="15"/>
      <c r="F67">
        <v>6</v>
      </c>
      <c r="G67" s="4">
        <f t="shared" si="26"/>
        <v>13.450200632159429</v>
      </c>
      <c r="H67" s="4">
        <f t="shared" si="27"/>
        <v>5.7764495281221269</v>
      </c>
      <c r="I67" s="4">
        <f t="shared" si="28"/>
        <v>2.5768163699999995</v>
      </c>
      <c r="J67" s="4">
        <f t="shared" si="29"/>
        <v>0.42946939499999992</v>
      </c>
      <c r="K67" s="4">
        <f t="shared" si="30"/>
        <v>2.5768163699999995</v>
      </c>
      <c r="L67" s="4">
        <f t="shared" si="31"/>
        <v>0.42946939499999992</v>
      </c>
    </row>
    <row r="68" spans="1:12" x14ac:dyDescent="0.25">
      <c r="A68" s="15"/>
      <c r="B68" s="15"/>
      <c r="C68" s="15"/>
      <c r="D68" s="20"/>
      <c r="E68" s="15"/>
      <c r="F68">
        <v>6.5</v>
      </c>
      <c r="G68" s="4">
        <f t="shared" si="26"/>
        <v>14.571050684839383</v>
      </c>
      <c r="H68" s="4">
        <f t="shared" si="27"/>
        <v>6.5000703221323057</v>
      </c>
      <c r="I68" s="4">
        <f t="shared" si="28"/>
        <v>2.8996163700000004</v>
      </c>
      <c r="J68" s="4">
        <f t="shared" si="29"/>
        <v>0.44609482615384621</v>
      </c>
      <c r="K68" s="4">
        <f t="shared" si="30"/>
        <v>2.8996163700000004</v>
      </c>
      <c r="L68" s="4">
        <f t="shared" si="31"/>
        <v>0.44609482615384621</v>
      </c>
    </row>
    <row r="69" spans="1:12" x14ac:dyDescent="0.25">
      <c r="A69" s="15"/>
      <c r="B69" s="15"/>
      <c r="C69" s="15"/>
      <c r="D69" s="21"/>
      <c r="E69" s="15"/>
      <c r="F69">
        <v>7</v>
      </c>
      <c r="G69" s="4">
        <f t="shared" si="26"/>
        <v>15.691900737519335</v>
      </c>
      <c r="H69" s="4">
        <f t="shared" si="27"/>
        <v>7.2236911161424811</v>
      </c>
      <c r="I69" s="4">
        <f t="shared" si="28"/>
        <v>3.2224163699999995</v>
      </c>
      <c r="J69" s="4">
        <f t="shared" si="29"/>
        <v>0.46034519571428562</v>
      </c>
      <c r="K69" s="4">
        <f t="shared" si="30"/>
        <v>3.2224163699999995</v>
      </c>
      <c r="L69" s="4">
        <f t="shared" si="31"/>
        <v>0.46034519571428562</v>
      </c>
    </row>
    <row r="70" spans="1:12" x14ac:dyDescent="0.25">
      <c r="F70">
        <v>7.5</v>
      </c>
      <c r="G70" s="4">
        <f t="shared" si="26"/>
        <v>16.812750790199289</v>
      </c>
      <c r="H70" s="4">
        <f t="shared" si="27"/>
        <v>7.9473119101526599</v>
      </c>
      <c r="I70" s="4">
        <f t="shared" si="28"/>
        <v>3.5452163699999999</v>
      </c>
      <c r="J70" s="4">
        <f t="shared" si="29"/>
        <v>0.47269551599999998</v>
      </c>
      <c r="K70" s="4">
        <f t="shared" si="30"/>
        <v>3.5452163699999999</v>
      </c>
      <c r="L70" s="4">
        <f t="shared" si="31"/>
        <v>0.47269551599999998</v>
      </c>
    </row>
    <row r="71" spans="1:12" x14ac:dyDescent="0.25">
      <c r="F71">
        <v>8</v>
      </c>
      <c r="G71" s="4">
        <f t="shared" si="26"/>
        <v>17.93360084287924</v>
      </c>
      <c r="H71" s="4">
        <f t="shared" si="27"/>
        <v>8.670932704162837</v>
      </c>
      <c r="I71" s="4">
        <f t="shared" si="28"/>
        <v>3.8680163699999999</v>
      </c>
      <c r="J71" s="4">
        <f t="shared" si="29"/>
        <v>0.48350204624999998</v>
      </c>
      <c r="K71" s="4">
        <f t="shared" si="30"/>
        <v>3.8680163699999999</v>
      </c>
      <c r="L71" s="4">
        <f t="shared" si="31"/>
        <v>0.48350204624999998</v>
      </c>
    </row>
    <row r="72" spans="1:12" x14ac:dyDescent="0.25">
      <c r="F72">
        <v>8.5</v>
      </c>
      <c r="G72" s="4">
        <f t="shared" si="26"/>
        <v>19.054450895559192</v>
      </c>
      <c r="H72" s="4">
        <f t="shared" si="27"/>
        <v>9.3945534981730141</v>
      </c>
      <c r="I72" s="4">
        <f t="shared" si="28"/>
        <v>4.1908163699999994</v>
      </c>
      <c r="J72" s="4">
        <f t="shared" si="29"/>
        <v>0.49303721999999994</v>
      </c>
      <c r="K72" s="4">
        <f t="shared" si="30"/>
        <v>4.1908163699999994</v>
      </c>
      <c r="L72" s="4">
        <f t="shared" si="31"/>
        <v>0.49303721999999994</v>
      </c>
    </row>
    <row r="73" spans="1:12" x14ac:dyDescent="0.25">
      <c r="F73">
        <v>9</v>
      </c>
      <c r="G73" s="4">
        <f t="shared" si="26"/>
        <v>20.175300948239144</v>
      </c>
      <c r="H73" s="4">
        <f t="shared" si="27"/>
        <v>10.118174292183191</v>
      </c>
      <c r="I73" s="4">
        <f t="shared" si="28"/>
        <v>4.5136163699999994</v>
      </c>
      <c r="J73" s="4">
        <f t="shared" si="29"/>
        <v>0.50151292999999997</v>
      </c>
      <c r="K73" s="4">
        <f t="shared" si="30"/>
        <v>4.5136163699999994</v>
      </c>
      <c r="L73" s="4">
        <f t="shared" si="31"/>
        <v>0.50151292999999997</v>
      </c>
    </row>
    <row r="74" spans="1:12" x14ac:dyDescent="0.25">
      <c r="F74">
        <v>9.5</v>
      </c>
      <c r="G74" s="4">
        <f t="shared" si="26"/>
        <v>21.296151000919096</v>
      </c>
      <c r="H74" s="4">
        <f t="shared" si="27"/>
        <v>10.841795086193367</v>
      </c>
      <c r="I74" s="4">
        <f t="shared" si="28"/>
        <v>4.8364163699999985</v>
      </c>
      <c r="J74" s="4">
        <f t="shared" si="29"/>
        <v>0.50909645999999986</v>
      </c>
      <c r="K74" s="4">
        <f t="shared" si="30"/>
        <v>4.8364163699999985</v>
      </c>
      <c r="L74" s="4">
        <f t="shared" si="31"/>
        <v>0.50909645999999986</v>
      </c>
    </row>
    <row r="75" spans="1:12" x14ac:dyDescent="0.25">
      <c r="F75">
        <v>10</v>
      </c>
      <c r="G75" s="4">
        <f t="shared" si="26"/>
        <v>22.417001053599051</v>
      </c>
      <c r="H75" s="4">
        <f t="shared" si="27"/>
        <v>11.565415880203547</v>
      </c>
      <c r="I75" s="4">
        <f t="shared" si="28"/>
        <v>5.1592163700000002</v>
      </c>
      <c r="J75" s="4">
        <f t="shared" si="29"/>
        <v>0.51592163700000004</v>
      </c>
      <c r="K75" s="4">
        <f t="shared" si="30"/>
        <v>5.1592163700000002</v>
      </c>
      <c r="L75" s="4">
        <f t="shared" si="31"/>
        <v>0.51592163700000004</v>
      </c>
    </row>
    <row r="76" spans="1:12" x14ac:dyDescent="0.25">
      <c r="G76" s="4"/>
      <c r="H76" s="4"/>
      <c r="I76" s="4"/>
      <c r="J76" s="4"/>
      <c r="K76" s="4"/>
      <c r="L76" s="4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Shrub</vt:lpstr>
      <vt:lpstr>Herb</vt:lpstr>
      <vt:lpstr>FineWood</vt:lpstr>
      <vt:lpstr>LargeWood</vt:lpstr>
      <vt:lpstr>LLM</vt:lpstr>
      <vt:lpstr>GroundFuels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J. Prichard</dc:creator>
  <cp:lastModifiedBy>Susan J. Prichard</cp:lastModifiedBy>
  <dcterms:created xsi:type="dcterms:W3CDTF">2016-03-15T18:54:18Z</dcterms:created>
  <dcterms:modified xsi:type="dcterms:W3CDTF">2016-08-08T20:58:34Z</dcterms:modified>
</cp:coreProperties>
</file>