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worthy/Desktop/"/>
    </mc:Choice>
  </mc:AlternateContent>
  <bookViews>
    <workbookView xWindow="21500" yWindow="2160" windowWidth="28160" windowHeight="15840" tabRatio="500"/>
  </bookViews>
  <sheets>
    <sheet name="Blad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O7" i="1" s="1"/>
  <c r="O6" i="1"/>
  <c r="H6" i="1"/>
  <c r="P6" i="1" s="1"/>
  <c r="H5" i="1"/>
  <c r="G7" i="1"/>
  <c r="H7" i="1"/>
  <c r="P7" i="1"/>
  <c r="G8" i="1"/>
  <c r="O8" i="1" s="1"/>
  <c r="H8" i="1"/>
  <c r="P8" i="1" s="1"/>
  <c r="G9" i="1"/>
  <c r="H9" i="1"/>
  <c r="P9" i="1"/>
  <c r="I5" i="1"/>
  <c r="C27" i="1" s="1"/>
  <c r="C34" i="1" s="1"/>
  <c r="J5" i="1"/>
  <c r="J6" i="1"/>
  <c r="J7" i="1"/>
  <c r="J8" i="1"/>
  <c r="J9" i="1"/>
  <c r="E10" i="1"/>
  <c r="C10" i="1"/>
  <c r="H10" i="1" s="1"/>
  <c r="J10" i="1"/>
  <c r="I6" i="1"/>
  <c r="I7" i="1"/>
  <c r="L7" i="1" s="1"/>
  <c r="I8" i="1"/>
  <c r="I9" i="1"/>
  <c r="D10" i="1"/>
  <c r="B10" i="1"/>
  <c r="I10" i="1"/>
  <c r="G10" i="1"/>
  <c r="L6" i="1"/>
  <c r="L8" i="1"/>
  <c r="L9" i="1"/>
  <c r="L5" i="1" l="1"/>
  <c r="O9" i="1"/>
  <c r="C29" i="1" s="1"/>
  <c r="C36" i="1" s="1"/>
  <c r="C38" i="1" s="1"/>
</calcChain>
</file>

<file path=xl/sharedStrings.xml><?xml version="1.0" encoding="utf-8"?>
<sst xmlns="http://schemas.openxmlformats.org/spreadsheetml/2006/main" count="38" uniqueCount="36">
  <si>
    <t>ray x min</t>
  </si>
  <si>
    <t>ray y min</t>
  </si>
  <si>
    <t>ray x max</t>
  </si>
  <si>
    <t>ray y max</t>
  </si>
  <si>
    <t>cx</t>
  </si>
  <si>
    <t>cy</t>
  </si>
  <si>
    <t>rx</t>
  </si>
  <si>
    <t>ry</t>
  </si>
  <si>
    <t>dx</t>
  </si>
  <si>
    <t>dy</t>
  </si>
  <si>
    <t>lambda = 5.4 micron</t>
  </si>
  <si>
    <t>3mm CAF2 at 1.4mm from pupil plane</t>
  </si>
  <si>
    <t xml:space="preserve">ellipticity </t>
  </si>
  <si>
    <t>minmax</t>
  </si>
  <si>
    <t>field #</t>
  </si>
  <si>
    <t>Current specs chromium mask</t>
  </si>
  <si>
    <t>Mask A</t>
  </si>
  <si>
    <t>Mask B</t>
  </si>
  <si>
    <t>Mask C</t>
  </si>
  <si>
    <t>Mask D</t>
  </si>
  <si>
    <t>Accounts for:</t>
  </si>
  <si>
    <t>Entrance pupil</t>
  </si>
  <si>
    <t>Blurring from out of pupil plane</t>
  </si>
  <si>
    <t>Blurring from out of pupil plane + pupil misalingments, random + flexture, tight</t>
  </si>
  <si>
    <t>Blurring from out of pupil plane + pupil misalingments, random + flexture, conservative</t>
  </si>
  <si>
    <t>Pupil magnification</t>
  </si>
  <si>
    <t>Pupil shift for 5" field</t>
  </si>
  <si>
    <t>Quadratic plus half linear</t>
  </si>
  <si>
    <t>Table A</t>
  </si>
  <si>
    <t>(Table A)</t>
  </si>
  <si>
    <t>Total magnification</t>
  </si>
  <si>
    <t xml:space="preserve">Total kernel </t>
  </si>
  <si>
    <t>Pupil magnification for 5" field</t>
  </si>
  <si>
    <t>For calcualation, please ignore</t>
  </si>
  <si>
    <t>Total outer diameter</t>
  </si>
  <si>
    <t>the 5 arcseconds in cell C29 is assuming a beamswitch of +- 5 arcsecs in the FOV.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</si>
</sst>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27</xdr:row>
      <xdr:rowOff>0</xdr:rowOff>
    </xdr:from>
    <xdr:to>
      <xdr:col>17</xdr:col>
      <xdr:colOff>774700</xdr:colOff>
      <xdr:row>40</xdr:row>
      <xdr:rowOff>177800</xdr:rowOff>
    </xdr:to>
    <xdr:pic>
      <xdr:nvPicPr>
        <xdr:cNvPr id="2" name="Afbeelding 1" descr="https://lh4.googleusercontent.com/uKORqTDzjtPPYRHu0kTbv70Ad1sEtyeN_7ZGrbySBaYQiEFrYGrifxLR7eEqUO0RfM94P0pQ8rSaMaFuj8hXLmjoFBYgKSPTCzmQJpHfijgHUW5_yA_FdcTErdDU5stgYbJZzKw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0" y="5486400"/>
          <a:ext cx="407670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J22" sqref="J22"/>
    </sheetView>
  </sheetViews>
  <sheetFormatPr baseColWidth="10" defaultRowHeight="16" x14ac:dyDescent="0.2"/>
  <cols>
    <col min="1" max="1" width="13.33203125" customWidth="1"/>
  </cols>
  <sheetData>
    <row r="1" spans="1:16" x14ac:dyDescent="0.2">
      <c r="A1" t="s">
        <v>10</v>
      </c>
      <c r="B1" s="1"/>
      <c r="C1" s="1"/>
      <c r="D1" s="1"/>
      <c r="E1" s="1"/>
    </row>
    <row r="2" spans="1:16" x14ac:dyDescent="0.2">
      <c r="A2" t="s">
        <v>11</v>
      </c>
      <c r="B2" s="1"/>
      <c r="C2" s="1"/>
      <c r="D2" s="1"/>
      <c r="E2" s="1"/>
    </row>
    <row r="4" spans="1:16" x14ac:dyDescent="0.2">
      <c r="A4" t="s">
        <v>14</v>
      </c>
      <c r="B4" t="s">
        <v>0</v>
      </c>
      <c r="C4" t="s">
        <v>1</v>
      </c>
      <c r="D4" t="s">
        <v>2</v>
      </c>
      <c r="E4" t="s">
        <v>3</v>
      </c>
      <c r="G4" t="s">
        <v>4</v>
      </c>
      <c r="H4" t="s">
        <v>5</v>
      </c>
      <c r="I4" t="s">
        <v>6</v>
      </c>
      <c r="J4" t="s">
        <v>7</v>
      </c>
      <c r="L4" t="s">
        <v>12</v>
      </c>
      <c r="O4" t="s">
        <v>33</v>
      </c>
    </row>
    <row r="5" spans="1:16" x14ac:dyDescent="0.2">
      <c r="A5">
        <v>1</v>
      </c>
      <c r="B5" s="2">
        <v>-5.8887999999999998</v>
      </c>
      <c r="C5" s="2">
        <v>-5.8666</v>
      </c>
      <c r="D5" s="2">
        <v>5.8891999999999998</v>
      </c>
      <c r="E5" s="2">
        <v>5.9573</v>
      </c>
      <c r="F5" s="3"/>
      <c r="G5" s="3">
        <f>(B5+D5)/2</f>
        <v>1.9999999999997797E-4</v>
      </c>
      <c r="H5" s="3">
        <f>(C5+E5)/2</f>
        <v>4.5350000000000001E-2</v>
      </c>
      <c r="I5" s="2">
        <f>(D5-B5)/2</f>
        <v>5.8889999999999993</v>
      </c>
      <c r="J5" s="2">
        <f>(E5-C5)/2</f>
        <v>5.91195</v>
      </c>
      <c r="K5" s="3"/>
      <c r="L5" s="3">
        <f>I5/J5</f>
        <v>0.99611803212138117</v>
      </c>
    </row>
    <row r="6" spans="1:16" x14ac:dyDescent="0.2">
      <c r="A6">
        <v>2</v>
      </c>
      <c r="B6" s="1">
        <v>-6.1261999999999999</v>
      </c>
      <c r="C6" s="1">
        <v>-6.09</v>
      </c>
      <c r="D6" s="1">
        <v>5.6946000000000003</v>
      </c>
      <c r="E6" s="1">
        <v>5.7739000000000003</v>
      </c>
      <c r="G6">
        <f t="shared" ref="G6:H9" si="0">(B6+D6)/2</f>
        <v>-0.21579999999999977</v>
      </c>
      <c r="H6">
        <f t="shared" si="0"/>
        <v>-0.1580499999999998</v>
      </c>
      <c r="I6" s="2">
        <f t="shared" ref="I6:I10" si="1">(D6-B6)/2</f>
        <v>5.9104000000000001</v>
      </c>
      <c r="J6" s="2">
        <f t="shared" ref="J6:J10" si="2">(E6-C6)/2</f>
        <v>5.9319500000000005</v>
      </c>
      <c r="L6">
        <f t="shared" ref="L6:L9" si="3">I6/J6</f>
        <v>0.9963671305388615</v>
      </c>
      <c r="O6">
        <f>ABS(G6-$G$5)</f>
        <v>0.21599999999999975</v>
      </c>
      <c r="P6">
        <f>ABS(H6-$H$5)</f>
        <v>0.2033999999999998</v>
      </c>
    </row>
    <row r="7" spans="1:16" x14ac:dyDescent="0.2">
      <c r="A7">
        <v>3</v>
      </c>
      <c r="B7" s="1">
        <v>-5.6959</v>
      </c>
      <c r="C7" s="1">
        <v>-6.0919999999999996</v>
      </c>
      <c r="D7" s="1">
        <v>6.1246999999999998</v>
      </c>
      <c r="E7" s="1">
        <v>5.7721</v>
      </c>
      <c r="G7">
        <f t="shared" si="0"/>
        <v>0.21439999999999992</v>
      </c>
      <c r="H7">
        <f t="shared" si="0"/>
        <v>-0.15994999999999981</v>
      </c>
      <c r="I7" s="2">
        <f t="shared" si="1"/>
        <v>5.9102999999999994</v>
      </c>
      <c r="J7" s="2">
        <f t="shared" si="2"/>
        <v>5.9320500000000003</v>
      </c>
      <c r="L7">
        <f t="shared" si="3"/>
        <v>0.99633347662275251</v>
      </c>
      <c r="O7">
        <f t="shared" ref="O7:O9" si="4">ABS(G7-$G$5)</f>
        <v>0.21419999999999995</v>
      </c>
      <c r="P7">
        <f t="shared" ref="P7:P9" si="5">ABS(H7-$H$5)</f>
        <v>0.20529999999999982</v>
      </c>
    </row>
    <row r="8" spans="1:16" x14ac:dyDescent="0.2">
      <c r="A8">
        <v>4</v>
      </c>
      <c r="B8" s="1">
        <v>-6.1250999999999998</v>
      </c>
      <c r="C8" s="1">
        <v>-5.6848999999999998</v>
      </c>
      <c r="D8" s="1">
        <v>5.6969000000000003</v>
      </c>
      <c r="E8" s="1">
        <v>6.1862000000000004</v>
      </c>
      <c r="G8">
        <f t="shared" si="0"/>
        <v>-0.21409999999999973</v>
      </c>
      <c r="H8">
        <f t="shared" si="0"/>
        <v>0.25065000000000026</v>
      </c>
      <c r="I8" s="2">
        <f t="shared" si="1"/>
        <v>5.9109999999999996</v>
      </c>
      <c r="J8" s="2">
        <f t="shared" si="2"/>
        <v>5.9355500000000001</v>
      </c>
      <c r="L8">
        <f t="shared" si="3"/>
        <v>0.99586390477714781</v>
      </c>
      <c r="O8">
        <f t="shared" si="4"/>
        <v>0.21429999999999971</v>
      </c>
      <c r="P8">
        <f t="shared" si="5"/>
        <v>0.20530000000000026</v>
      </c>
    </row>
    <row r="9" spans="1:16" x14ac:dyDescent="0.2">
      <c r="A9">
        <v>5</v>
      </c>
      <c r="B9" s="1">
        <v>-5.6947999999999999</v>
      </c>
      <c r="C9" s="1">
        <v>-5.6867000000000001</v>
      </c>
      <c r="D9" s="1">
        <v>6.1273999999999997</v>
      </c>
      <c r="E9" s="1">
        <v>6.1841999999999997</v>
      </c>
      <c r="G9">
        <f t="shared" si="0"/>
        <v>0.21629999999999994</v>
      </c>
      <c r="H9">
        <f t="shared" si="0"/>
        <v>0.2487499999999998</v>
      </c>
      <c r="I9" s="2">
        <f t="shared" si="1"/>
        <v>5.9110999999999994</v>
      </c>
      <c r="J9" s="2">
        <f t="shared" si="2"/>
        <v>5.9354499999999994</v>
      </c>
      <c r="L9">
        <f t="shared" si="3"/>
        <v>0.99589753093699718</v>
      </c>
      <c r="O9">
        <f t="shared" si="4"/>
        <v>0.21609999999999996</v>
      </c>
      <c r="P9">
        <f t="shared" si="5"/>
        <v>0.2033999999999998</v>
      </c>
    </row>
    <row r="10" spans="1:16" x14ac:dyDescent="0.2">
      <c r="A10" t="s">
        <v>13</v>
      </c>
      <c r="B10" s="1">
        <f>MAX(B5:B9)</f>
        <v>-5.6947999999999999</v>
      </c>
      <c r="C10" s="1">
        <f>MAX(C5:C9)</f>
        <v>-5.6848999999999998</v>
      </c>
      <c r="D10" s="1">
        <f>MIN(D5:D9)</f>
        <v>5.6946000000000003</v>
      </c>
      <c r="E10" s="1">
        <f>MIN(E5:E9)</f>
        <v>5.7721</v>
      </c>
      <c r="G10">
        <f>(B10+D10)/2</f>
        <v>-9.9999999999766942E-5</v>
      </c>
      <c r="H10">
        <f>(C10+E10)/2</f>
        <v>4.3600000000000083E-2</v>
      </c>
      <c r="I10" s="2">
        <f t="shared" si="1"/>
        <v>5.6947000000000001</v>
      </c>
      <c r="J10" s="2">
        <f t="shared" si="2"/>
        <v>5.7285000000000004</v>
      </c>
    </row>
    <row r="16" spans="1:16" x14ac:dyDescent="0.2">
      <c r="B16" s="1"/>
      <c r="C16" s="1"/>
      <c r="D16" s="5"/>
      <c r="E16" s="3" t="s">
        <v>15</v>
      </c>
      <c r="F16" s="4"/>
      <c r="G16" s="4"/>
      <c r="H16" s="4"/>
      <c r="I16" s="4"/>
      <c r="J16" s="4"/>
      <c r="K16" s="4"/>
      <c r="L16" t="s">
        <v>20</v>
      </c>
    </row>
    <row r="17" spans="1:14" x14ac:dyDescent="0.2">
      <c r="B17" s="1"/>
      <c r="C17" s="1"/>
      <c r="D17" s="5"/>
      <c r="E17" s="5"/>
      <c r="F17" s="4"/>
      <c r="G17" s="4"/>
      <c r="H17" s="4"/>
      <c r="I17" s="4"/>
      <c r="J17" s="4"/>
      <c r="K17" s="4"/>
    </row>
    <row r="18" spans="1:14" x14ac:dyDescent="0.2">
      <c r="D18" s="4"/>
      <c r="E18" s="4"/>
      <c r="F18" s="4"/>
      <c r="G18" s="4" t="s">
        <v>4</v>
      </c>
      <c r="H18" s="4" t="s">
        <v>5</v>
      </c>
      <c r="I18" s="4" t="s">
        <v>8</v>
      </c>
      <c r="J18" s="4" t="s">
        <v>9</v>
      </c>
      <c r="K18" s="4"/>
    </row>
    <row r="19" spans="1:14" x14ac:dyDescent="0.2">
      <c r="D19" s="4"/>
      <c r="E19" s="4" t="s">
        <v>16</v>
      </c>
      <c r="F19" s="4"/>
      <c r="G19" s="4">
        <v>0</v>
      </c>
      <c r="H19" s="4">
        <v>0</v>
      </c>
      <c r="I19" s="4">
        <v>6.0250000000000004</v>
      </c>
      <c r="J19" s="4">
        <v>6.0250000000000004</v>
      </c>
      <c r="K19" s="4"/>
      <c r="L19" t="s">
        <v>21</v>
      </c>
    </row>
    <row r="20" spans="1:14" x14ac:dyDescent="0.2">
      <c r="B20" s="2"/>
      <c r="C20" s="2"/>
      <c r="D20" s="5"/>
      <c r="E20" s="5" t="s">
        <v>17</v>
      </c>
      <c r="F20" s="4"/>
      <c r="G20" s="4">
        <v>0</v>
      </c>
      <c r="H20" s="4">
        <v>0</v>
      </c>
      <c r="I20" s="5">
        <v>5.9</v>
      </c>
      <c r="J20" s="5">
        <v>5.9</v>
      </c>
      <c r="K20" s="4"/>
      <c r="L20" s="3" t="s">
        <v>22</v>
      </c>
    </row>
    <row r="21" spans="1:14" x14ac:dyDescent="0.2">
      <c r="B21" s="1"/>
      <c r="C21" s="1"/>
      <c r="D21" s="5"/>
      <c r="E21" s="5" t="s">
        <v>18</v>
      </c>
      <c r="F21" s="4"/>
      <c r="G21" s="4">
        <v>0</v>
      </c>
      <c r="H21" s="4">
        <v>0</v>
      </c>
      <c r="I21" s="5">
        <v>5.6</v>
      </c>
      <c r="J21" s="5">
        <v>5.6</v>
      </c>
      <c r="K21" s="4"/>
      <c r="L21" s="6" t="s">
        <v>23</v>
      </c>
    </row>
    <row r="22" spans="1:14" x14ac:dyDescent="0.2">
      <c r="B22" s="1"/>
      <c r="C22" s="1"/>
      <c r="D22" s="5"/>
      <c r="E22" s="5" t="s">
        <v>19</v>
      </c>
      <c r="F22" s="4"/>
      <c r="G22" s="4">
        <v>0</v>
      </c>
      <c r="H22" s="4">
        <v>0</v>
      </c>
      <c r="I22" s="5">
        <v>5.75</v>
      </c>
      <c r="J22" s="5">
        <v>5.75</v>
      </c>
      <c r="K22" s="4"/>
      <c r="L22" s="6" t="s">
        <v>24</v>
      </c>
    </row>
    <row r="23" spans="1:14" x14ac:dyDescent="0.2">
      <c r="B23" s="1"/>
      <c r="C23" s="1"/>
      <c r="D23" s="5"/>
      <c r="E23" s="5"/>
      <c r="F23" s="4"/>
      <c r="G23" s="4"/>
      <c r="H23" s="4"/>
      <c r="I23" s="5"/>
      <c r="J23" s="5"/>
      <c r="K23" s="4"/>
    </row>
    <row r="24" spans="1:14" x14ac:dyDescent="0.2">
      <c r="B24" s="1"/>
      <c r="C24" s="1"/>
      <c r="D24" s="1"/>
      <c r="E24" s="1"/>
      <c r="I24" s="1"/>
      <c r="J24" s="1"/>
    </row>
    <row r="25" spans="1:14" x14ac:dyDescent="0.2">
      <c r="B25" s="1"/>
      <c r="C25" s="1"/>
      <c r="D25" s="1"/>
      <c r="E25" s="1"/>
      <c r="I25" s="1"/>
      <c r="J25" s="1"/>
    </row>
    <row r="27" spans="1:14" x14ac:dyDescent="0.2">
      <c r="A27" t="s">
        <v>25</v>
      </c>
      <c r="C27">
        <f>MIN(I5:J9)/I19</f>
        <v>0.97742738589211597</v>
      </c>
      <c r="N27" t="s">
        <v>28</v>
      </c>
    </row>
    <row r="29" spans="1:14" x14ac:dyDescent="0.2">
      <c r="A29" t="s">
        <v>26</v>
      </c>
      <c r="C29">
        <f>MAX($O$6:$P$9)*5/13.3</f>
        <v>8.1240601503759377E-2</v>
      </c>
      <c r="D29" t="s">
        <v>35</v>
      </c>
    </row>
    <row r="30" spans="1:14" x14ac:dyDescent="0.2">
      <c r="A30" t="s">
        <v>32</v>
      </c>
      <c r="C30">
        <v>0.02</v>
      </c>
    </row>
    <row r="32" spans="1:14" x14ac:dyDescent="0.2">
      <c r="A32" t="s">
        <v>27</v>
      </c>
      <c r="C32">
        <v>0.154</v>
      </c>
      <c r="D32" t="s">
        <v>29</v>
      </c>
      <c r="M32" s="3"/>
    </row>
    <row r="34" spans="1:17" x14ac:dyDescent="0.2">
      <c r="A34" t="s">
        <v>30</v>
      </c>
      <c r="C34">
        <f>C27</f>
        <v>0.97742738589211597</v>
      </c>
    </row>
    <row r="36" spans="1:17" x14ac:dyDescent="0.2">
      <c r="A36" t="s">
        <v>31</v>
      </c>
      <c r="C36">
        <f>SUM(C29:C32)</f>
        <v>0.25524060150375938</v>
      </c>
    </row>
    <row r="38" spans="1:17" x14ac:dyDescent="0.2">
      <c r="A38" t="s">
        <v>34</v>
      </c>
      <c r="C38">
        <f>I19*C34-(C36)</f>
        <v>5.63375939849624</v>
      </c>
    </row>
    <row r="41" spans="1:17" x14ac:dyDescent="0.2">
      <c r="Q41" s="1"/>
    </row>
    <row r="44" spans="1:17" x14ac:dyDescent="0.2">
      <c r="Q44" s="1"/>
    </row>
  </sheetData>
  <conditionalFormatting sqref="I19:J22">
    <cfRule type="cellIs" dxfId="1" priority="3" operator="greaterThan">
      <formula>$C$38</formula>
    </cfRule>
    <cfRule type="cellIs" dxfId="0" priority="1" operator="lessThan">
      <formula>$C$38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Doelman</dc:creator>
  <cp:lastModifiedBy>Microsoft Office User</cp:lastModifiedBy>
  <dcterms:created xsi:type="dcterms:W3CDTF">2018-01-18T10:11:59Z</dcterms:created>
  <dcterms:modified xsi:type="dcterms:W3CDTF">2018-01-22T11:47:51Z</dcterms:modified>
</cp:coreProperties>
</file>