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BERLIN\Personenbezogene\AG Warner(personenbezogen)\Veröffentlichungen\00_Artikel\Warner - TO DO - Travel emission commentary\"/>
    </mc:Choice>
  </mc:AlternateContent>
  <xr:revisionPtr revIDLastSave="0" documentId="13_ncr:1_{32F32511-FE70-4B74-BE85-71D7E6C34B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HPS estimation @2,3h per day" sheetId="9" r:id="rId1"/>
    <sheet name="EHPS estimation @8 h per day" sheetId="8" r:id="rId2"/>
    <sheet name="Orginal Faber 2012" sheetId="10" r:id="rId3"/>
    <sheet name="Participant Computers 2021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1" i="10" l="1"/>
  <c r="D33" i="10"/>
  <c r="D32" i="10"/>
  <c r="D46" i="10"/>
  <c r="D52" i="10"/>
  <c r="D56" i="10" s="1"/>
  <c r="D98" i="9"/>
  <c r="D96" i="9"/>
  <c r="D91" i="9"/>
  <c r="D89" i="9"/>
  <c r="D84" i="9"/>
  <c r="D83" i="9"/>
  <c r="D82" i="9"/>
  <c r="D81" i="9"/>
  <c r="D76" i="9"/>
  <c r="D71" i="9"/>
  <c r="D70" i="9"/>
  <c r="D69" i="9"/>
  <c r="D66" i="9"/>
  <c r="D65" i="9"/>
  <c r="D64" i="9"/>
  <c r="D62" i="9"/>
  <c r="D61" i="9"/>
  <c r="D57" i="9"/>
  <c r="D56" i="9"/>
  <c r="D55" i="9"/>
  <c r="D50" i="9"/>
  <c r="D49" i="9"/>
  <c r="D46" i="9"/>
  <c r="D42" i="9"/>
  <c r="D41" i="9"/>
  <c r="D40" i="9"/>
  <c r="D38" i="9"/>
  <c r="D35" i="9"/>
  <c r="D48" i="9" s="1"/>
  <c r="D34" i="9"/>
  <c r="D67" i="9" s="1"/>
  <c r="D33" i="9"/>
  <c r="D63" i="9" s="1"/>
  <c r="D97" i="8"/>
  <c r="D95" i="8"/>
  <c r="D90" i="8"/>
  <c r="D88" i="8"/>
  <c r="D83" i="8"/>
  <c r="D82" i="8"/>
  <c r="D81" i="8"/>
  <c r="D80" i="8"/>
  <c r="D75" i="8"/>
  <c r="D70" i="8"/>
  <c r="D69" i="8"/>
  <c r="D68" i="8"/>
  <c r="D65" i="8"/>
  <c r="D64" i="8"/>
  <c r="D63" i="8"/>
  <c r="D61" i="8"/>
  <c r="D60" i="8"/>
  <c r="D56" i="8"/>
  <c r="D55" i="8"/>
  <c r="D54" i="8"/>
  <c r="D49" i="8"/>
  <c r="D48" i="8"/>
  <c r="D45" i="8"/>
  <c r="D41" i="8"/>
  <c r="D40" i="8"/>
  <c r="D39" i="8"/>
  <c r="D37" i="8"/>
  <c r="D34" i="8"/>
  <c r="D67" i="8" s="1"/>
  <c r="D33" i="8"/>
  <c r="D66" i="8" s="1"/>
  <c r="D32" i="8"/>
  <c r="D62" i="8" s="1"/>
  <c r="F16" i="11"/>
  <c r="D36" i="10"/>
  <c r="D38" i="10"/>
  <c r="D39" i="10"/>
  <c r="D40" i="10"/>
  <c r="D44" i="10"/>
  <c r="D47" i="10"/>
  <c r="D48" i="10"/>
  <c r="D53" i="10"/>
  <c r="D54" i="10"/>
  <c r="D55" i="10"/>
  <c r="D59" i="10"/>
  <c r="D60" i="10"/>
  <c r="D62" i="10"/>
  <c r="D63" i="10"/>
  <c r="D64" i="10"/>
  <c r="D67" i="10"/>
  <c r="D68" i="10"/>
  <c r="D69" i="10"/>
  <c r="D73" i="10"/>
  <c r="D74" i="10"/>
  <c r="D75" i="10"/>
  <c r="D78" i="10"/>
  <c r="D79" i="10"/>
  <c r="D80" i="10"/>
  <c r="D81" i="10"/>
  <c r="D82" i="10"/>
  <c r="D86" i="10"/>
  <c r="D87" i="10"/>
  <c r="D89" i="10"/>
  <c r="D93" i="10"/>
  <c r="D94" i="10"/>
  <c r="D97" i="10" s="1"/>
  <c r="D95" i="10"/>
  <c r="D96" i="10"/>
  <c r="D68" i="9" l="1"/>
  <c r="D72" i="9"/>
  <c r="D90" i="9"/>
  <c r="D54" i="9"/>
  <c r="D58" i="9" s="1"/>
  <c r="D66" i="10"/>
  <c r="D71" i="8"/>
  <c r="D83" i="10"/>
  <c r="D45" i="10"/>
  <c r="D49" i="10" s="1"/>
  <c r="D65" i="10"/>
  <c r="D88" i="10"/>
  <c r="D90" i="10" s="1"/>
  <c r="D39" i="9"/>
  <c r="D43" i="9" s="1"/>
  <c r="D47" i="9"/>
  <c r="D51" i="9" s="1"/>
  <c r="D47" i="8"/>
  <c r="D53" i="8"/>
  <c r="D57" i="8" s="1"/>
  <c r="D89" i="8"/>
  <c r="D38" i="8"/>
  <c r="D42" i="8" s="1"/>
  <c r="D46" i="8"/>
  <c r="D50" i="8" s="1"/>
  <c r="D37" i="10"/>
  <c r="D41" i="10" s="1"/>
  <c r="D61" i="10"/>
  <c r="D29" i="9"/>
  <c r="D97" i="9" s="1"/>
  <c r="D27" i="9"/>
  <c r="D95" i="9" s="1"/>
  <c r="D25" i="9"/>
  <c r="D88" i="9" s="1"/>
  <c r="D92" i="9" s="1"/>
  <c r="D23" i="9"/>
  <c r="D80" i="9" s="1"/>
  <c r="D85" i="9" s="1"/>
  <c r="D21" i="9"/>
  <c r="D75" i="9" s="1"/>
  <c r="D77" i="9" s="1"/>
  <c r="D28" i="8"/>
  <c r="D96" i="8" s="1"/>
  <c r="D26" i="8"/>
  <c r="D94" i="8" s="1"/>
  <c r="D98" i="8" s="1"/>
  <c r="D24" i="8"/>
  <c r="D87" i="8" s="1"/>
  <c r="D22" i="8"/>
  <c r="D79" i="8" s="1"/>
  <c r="D84" i="8" s="1"/>
  <c r="D20" i="8"/>
  <c r="D74" i="8" s="1"/>
  <c r="D76" i="8" s="1"/>
  <c r="D99" i="9" l="1"/>
  <c r="D91" i="8"/>
  <c r="D70" i="10"/>
  <c r="I8" i="10" s="1"/>
  <c r="I41" i="10" l="1"/>
  <c r="I85" i="10"/>
  <c r="I11" i="10"/>
  <c r="I63" i="10"/>
  <c r="I73" i="10"/>
  <c r="I97" i="10"/>
  <c r="I53" i="10"/>
  <c r="I10" i="9"/>
  <c r="I11" i="9" s="1"/>
  <c r="I12" i="9" s="1"/>
  <c r="I9" i="8"/>
  <c r="I10" i="8" s="1"/>
  <c r="I1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Grant</author>
  </authors>
  <commentList>
    <comment ref="D13" authorId="0" shapeId="0" xr:uid="{2EFF8F0C-5E5F-5542-A8A7-49EC8C158BB1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Using expected useful life of Macbook Pro https://www.apple.com/environment/pdf/products/notebooks/16-inch_MacBookPro_PER_Nov2019.pdf</t>
        </r>
      </text>
    </comment>
    <comment ref="D14" authorId="0" shapeId="0" xr:uid="{FF580934-FD8B-5C4A-B96C-C39BAE486B93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Average value from Statista data https://www.statista.com/statistics/469995/time-spent-desktop-laptop-media-type-usa/</t>
        </r>
      </text>
    </comment>
    <comment ref="D15" authorId="0" shapeId="0" xr:uid="{36E1D932-5D57-4246-90C5-1189A05EE78C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Expected, high-end bandwidth for Zoom video calling as of May 2020 https://support.zoom.us/hc/en-us/articles/201362023-System-Requirements-for-PC-Mac-and-Linux</t>
        </r>
      </text>
    </comment>
    <comment ref="D16" authorId="0" shapeId="0" xr:uid="{84424CFB-47C7-EA4A-B43F-1A0C1A34191B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Noted by Zoom representative. Assuming full server used to be conservative</t>
        </r>
      </text>
    </comment>
    <comment ref="D17" authorId="0" shapeId="0" xr:uid="{C69CB090-E2D9-264A-BD74-8ADBD7E0479A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Sun Enterprise 3500 server 484 W + Cisco 800 hub 20 W + Cisco Catalyst 1700 switch 30 W +
</t>
        </r>
        <r>
          <rPr>
            <sz val="9"/>
            <color rgb="FF000000"/>
            <rFont val="Tahoma"/>
            <family val="2"/>
          </rPr>
          <t xml:space="preserve">Cisco 3620 LAN router 60 W = 594 W for server side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Gard &amp; Keoleian, 2003, "Digital versus Print:
</t>
        </r>
        <r>
          <rPr>
            <sz val="9"/>
            <color rgb="FF000000"/>
            <rFont val="Tahoma"/>
            <family val="2"/>
          </rPr>
          <t xml:space="preserve">Energy Performance in the Selection
</t>
        </r>
        <r>
          <rPr>
            <sz val="9"/>
            <color rgb="FF000000"/>
            <rFont val="Tahoma"/>
            <family val="2"/>
          </rPr>
          <t>and Use of Scholarly Journals"</t>
        </r>
      </text>
    </comment>
    <comment ref="D22" authorId="0" shapeId="0" xr:uid="{70FCEE56-B82C-CA4E-AB88-B9617889C831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Google blog https://googleblog.blogspot.com/2009/01/powering-google-search.html</t>
        </r>
      </text>
    </comment>
    <comment ref="D24" authorId="0" shapeId="0" xr:uid="{E235470D-DC88-6C40-8D14-96FB381D2A8F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From the Dell AW2518H monitor https://i.dell.com/sites/csdocuments/CorpComm_Docs/en/carbon-footprint-AW2518H-monitor.pdf?newtab=true</t>
        </r>
      </text>
    </comment>
    <comment ref="D26" authorId="0" shapeId="0" xr:uid="{2A2A943A-EF59-2741-A0D4-9CEE2B58A192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Assuming use of standard 100 W bulb</t>
        </r>
      </text>
    </comment>
    <comment ref="D27" authorId="0" shapeId="0" xr:uid="{5CA7A09B-2217-5B48-83ED-EFFA86739A64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Actual data as of 5/14/20 with 107 added for future visits</t>
        </r>
      </text>
    </comment>
    <comment ref="D28" authorId="0" shapeId="0" xr:uid="{519DB838-C984-B74A-930B-C83F813F0D30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For conference.airminers.org from websitecarbon.com</t>
        </r>
      </text>
    </comment>
    <comment ref="D29" authorId="0" shapeId="0" xr:uid="{830A592D-85FD-CD43-9145-5DD64CD6D2E1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Actual data as of 5/14/20 with 79 added for future visits</t>
        </r>
      </text>
    </comment>
    <comment ref="D30" authorId="0" shapeId="0" xr:uid="{9687B361-977E-E041-AE05-3761069D70DC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For EventBrite site from websitecarbon.com</t>
        </r>
      </text>
    </comment>
    <comment ref="D33" authorId="0" shapeId="0" xr:uid="{C2698579-7DA3-6142-AF07-6139FE6C4F0F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Average life cycle computer emissions from representative participant survey sample</t>
        </r>
      </text>
    </comment>
    <comment ref="D34" authorId="0" shapeId="0" xr:uid="{00AB2AC4-7A55-8544-977B-C69F0EE62D18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EPA eGrid 2018 March 2020 CO2, CH4, and N20 in lb/MWh, converted to kg and normalized to CO2-eq using IPCC 100-year GWPs. https://carbonfund.org/wp-content/uploads/2020/06/EPA-ghg-emission-factors-hub-2018-Mar-2020.pdf for emissions data and https://archive.ipcc.ch/pdf/assessment-report/ar5/syr/SYR_AR5_FINAL_full_wcover.pdf for GWPs</t>
        </r>
      </text>
    </comment>
    <comment ref="D35" authorId="0" shapeId="0" xr:uid="{D9E28D3C-18AD-CD43-A634-115E26E20601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2,000 TWh used for the Internet over roughly 98,600 GB/second. https://www.insidescandinavianbusiness.com/article.php?id=356 for energy figure and https://www.internetlivestats.com/one-second/#traffic-band for Internet traffic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Grant</author>
  </authors>
  <commentList>
    <comment ref="D12" authorId="0" shapeId="0" xr:uid="{A61190C5-BE68-124E-9A10-828E938F1FED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Using expected useful life of Macbook Pro https://www.apple.com/environment/pdf/products/notebooks/16-inch_MacBookPro_PER_Nov2019.pdf</t>
        </r>
      </text>
    </comment>
    <comment ref="D13" authorId="0" shapeId="0" xr:uid="{FC8D67AD-3C46-654C-BDF3-CB4039BA2B3D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Average value from Statista data https://www.statista.com/statistics/469995/time-spent-desktop-laptop-media-type-usa/</t>
        </r>
      </text>
    </comment>
    <comment ref="D14" authorId="0" shapeId="0" xr:uid="{569A80C0-25FA-A24D-8D26-988F5A9D8E92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Expected, high-end bandwidth for Zoom video calling as of May 2020 https://support.zoom.us/hc/en-us/articles/201362023-System-Requirements-for-PC-Mac-and-Linux</t>
        </r>
      </text>
    </comment>
    <comment ref="D15" authorId="0" shapeId="0" xr:uid="{8CFF82E6-4F68-5A43-847F-1FDAB0544B94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Noted by Zoom representative. Assuming full server used to be conservative</t>
        </r>
      </text>
    </comment>
    <comment ref="D16" authorId="0" shapeId="0" xr:uid="{21D21DDF-AD8F-5B42-8815-2D6F5AD0328D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Sun Enterprise 3500 server 484 W + Cisco 800 hub 20 W + Cisco Catalyst 1700 switch 30 W +
</t>
        </r>
        <r>
          <rPr>
            <sz val="9"/>
            <color rgb="FF000000"/>
            <rFont val="Tahoma"/>
            <family val="2"/>
          </rPr>
          <t xml:space="preserve">Cisco 3620 LAN router 60 W = 594 W for server side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Gard &amp; Keoleian, 2003, "Digital versus Print:
</t>
        </r>
        <r>
          <rPr>
            <sz val="9"/>
            <color rgb="FF000000"/>
            <rFont val="Tahoma"/>
            <family val="2"/>
          </rPr>
          <t xml:space="preserve">Energy Performance in the Selection
</t>
        </r>
        <r>
          <rPr>
            <sz val="9"/>
            <color rgb="FF000000"/>
            <rFont val="Tahoma"/>
            <family val="2"/>
          </rPr>
          <t>and Use of Scholarly Journals"</t>
        </r>
      </text>
    </comment>
    <comment ref="D21" authorId="0" shapeId="0" xr:uid="{EA3A61E0-08F4-0942-A996-5280CD18B055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Google blog https://googleblog.blogspot.com/2009/01/powering-google-search.html</t>
        </r>
      </text>
    </comment>
    <comment ref="D23" authorId="0" shapeId="0" xr:uid="{0FF375A8-77C0-FE47-9734-8A77AD95DFED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From the Dell AW2518H monitor https://i.dell.com/sites/csdocuments/CorpComm_Docs/en/carbon-footprint-AW2518H-monitor.pdf?newtab=true</t>
        </r>
      </text>
    </comment>
    <comment ref="D25" authorId="0" shapeId="0" xr:uid="{579226D7-1D0D-504C-AF8F-8FD9A213FB13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Assuming use of standard 100 W bulb</t>
        </r>
      </text>
    </comment>
    <comment ref="D26" authorId="0" shapeId="0" xr:uid="{67450114-225F-3B4D-B0A6-4407DF39DCB8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Actual data as of 5/14/20 with 107 added for future visits</t>
        </r>
      </text>
    </comment>
    <comment ref="D27" authorId="0" shapeId="0" xr:uid="{2C4F786A-4EBB-2346-A3DE-49B15DB94E14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For conference.airminers.org from websitecarbon.com</t>
        </r>
      </text>
    </comment>
    <comment ref="D28" authorId="0" shapeId="0" xr:uid="{22AAAA86-139B-294D-A33A-2FBC3E7FEDEB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Actual data as of 5/14/20 with 79 added for future visits</t>
        </r>
      </text>
    </comment>
    <comment ref="D29" authorId="0" shapeId="0" xr:uid="{186F1BBF-6BEE-FE47-A0FE-9CD29B5783DC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For EventBrite site from websitecarbon.com</t>
        </r>
      </text>
    </comment>
    <comment ref="D32" authorId="0" shapeId="0" xr:uid="{1F0E190C-C222-104E-90C6-8013337FE44D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Average life cycle computer emissions from representative participant survey sample</t>
        </r>
      </text>
    </comment>
    <comment ref="D33" authorId="0" shapeId="0" xr:uid="{A3ED1223-77AD-D44E-AC23-8778B72B4DF8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EPA eGrid 2018 March 2020 CO2, CH4, and N20 in lb/MWh, converted to kg and normalized to CO2-eq using IPCC 100-year GWPs. https://carbonfund.org/wp-content/uploads/2020/06/EPA-ghg-emission-factors-hub-2018-Mar-2020.pdf for emissions data and https://archive.ipcc.ch/pdf/assessment-report/ar5/syr/SYR_AR5_FINAL_full_wcover.pdf for GWPs</t>
        </r>
      </text>
    </comment>
    <comment ref="D34" authorId="0" shapeId="0" xr:uid="{887A8165-B4E6-114C-BC7C-8DD694762EE8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2,000 TWh used for the Internet over roughly 98,600 GB/second. https://www.insidescandinavianbusiness.com/article.php?id=356 for energy figure and https://www.internetlivestats.com/one-second/#traffic-band for Internet traffic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Grant</author>
  </authors>
  <commentList>
    <comment ref="I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Rough estimate for Climeworks permanent carbon removal based on https://www.climeworks.com/subscriptions</t>
        </r>
      </text>
    </comment>
    <comment ref="D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Using expected useful life of Macbook Pro https://www.apple.com/environment/pdf/products/notebooks/16-inch_MacBookPro_PER_Nov2019.pdf</t>
        </r>
      </text>
    </comment>
    <comment ref="D1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Average value from Statista data https://www.statista.com/statistics/469995/time-spent-desktop-laptop-media-type-usa/</t>
        </r>
      </text>
    </comment>
    <comment ref="D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Expected, high-end bandwidth for Zoom video calling as of May 2020 https://support.zoom.us/hc/en-us/articles/201362023-System-Requirements-for-PC-Mac-and-Linux</t>
        </r>
      </text>
    </comment>
    <comment ref="D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Noted by Zoom representative. Assuming full server used to be conservative</t>
        </r>
      </text>
    </comment>
    <comment ref="D1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Sun Enterprise 3500 server 484 W + Cisco 800 hub 20 W + Cisco Catalyst 1700 switch 30 W +
Cisco 3620 LAN router 60 W = 594 W for server side
Gard &amp; Keoleian, 2003, "Digital versus Print:
Energy Performance in the Selection
and Use of Scholarly Journals"</t>
        </r>
      </text>
    </comment>
    <comment ref="D2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Google blog https://googleblog.blogspot.com/2009/01/powering-google-search.html</t>
        </r>
      </text>
    </comment>
    <comment ref="D22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From the Dell AW2518H monitor https://i.dell.com/sites/csdocuments/CorpComm_Docs/en/carbon-footprint-AW2518H-monitor.pdf?newtab=true</t>
        </r>
      </text>
    </comment>
    <comment ref="D24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Assuming use of standard 100 W bulb</t>
        </r>
      </text>
    </comment>
    <comment ref="D2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Actual data as of 5/14/20 with 107 added for future visits</t>
        </r>
      </text>
    </comment>
    <comment ref="D26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For conference.airminers.org from websitecarbon.com</t>
        </r>
      </text>
    </comment>
    <comment ref="D27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Actual data as of 5/14/20 with 79 added for future visits</t>
        </r>
      </text>
    </comment>
    <comment ref="D2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For EventBrite site from websitecarbon.com</t>
        </r>
      </text>
    </comment>
    <comment ref="D31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Average life cycle computer emissions from representative participant survey sample</t>
        </r>
      </text>
    </comment>
    <comment ref="D32" authorId="0" shapeId="0" xr:uid="{00000000-0006-0000-0000-00000F000000}">
      <text>
        <r>
          <rPr>
            <b/>
            <sz val="9"/>
            <color rgb="FF000000"/>
            <rFont val="Tahoma"/>
            <family val="2"/>
          </rPr>
          <t>Grant: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EPA eGrid 2018 March 2020 CO2, CH4, and N20 in lb/MWh, converted to kg and normalized to CO2-eq using IPCC 100-year GWPs. https://carbonfund.org/wp-content/uploads/2020/06/EPA-ghg-emission-factors-hub-2018-Mar-2020.pdf for emissions data and https://archive.ipcc.ch/pdf/assessment-report/ar5/syr/SYR_AR5_FINAL_full_wcover.pdf for GWPs</t>
        </r>
      </text>
    </comment>
    <comment ref="D3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2,000 TWh used for the Internet over roughly 98,600 GB/second. https://www.insidescandinavianbusiness.com/article.php?id=356 for energy figure and https://www.internetlivestats.com/one-second/#traffic-band for Internet traffic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Grant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Assuming HP ChromeBook 14 G5</t>
        </r>
      </text>
    </comment>
    <comment ref="C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Assuming Dell OptiPlex 780 Mini Tower https://i.dell.com/sites/content/corporate/corp-comm/en/Documents/dell-desktop-carbon-footprint-whitepaper.pdf</t>
        </r>
      </text>
    </comment>
    <comment ref="C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Not on site. Vostro is typical business laptop. So using data from https://i.dell.com/sites/content/corporate/corp-comm/en/Documents/dell-laptop-carbon-footprint-whitepaper.pdf</t>
        </r>
      </text>
    </comment>
    <comment ref="C1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Using Lenovo X1 Yoga if not specified</t>
        </r>
      </text>
    </comment>
    <comment ref="C1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Grant:</t>
        </r>
        <r>
          <rPr>
            <sz val="9"/>
            <color indexed="81"/>
            <rFont val="Tahoma"/>
            <family val="2"/>
          </rPr>
          <t xml:space="preserve">
If type for Apple not specified, using 2020 MacBook Pro 16-inch (most current w/ highest emissions)</t>
        </r>
      </text>
    </comment>
  </commentList>
</comments>
</file>

<file path=xl/sharedStrings.xml><?xml version="1.0" encoding="utf-8"?>
<sst xmlns="http://schemas.openxmlformats.org/spreadsheetml/2006/main" count="570" uniqueCount="141">
  <si>
    <t xml:space="preserve">By Grant Faber, gfaber@umich.edu </t>
  </si>
  <si>
    <t>kWh/GB</t>
  </si>
  <si>
    <t>$</t>
  </si>
  <si>
    <t>Company</t>
  </si>
  <si>
    <t>Source for Product Carbon Footprints</t>
  </si>
  <si>
    <t>Dell</t>
  </si>
  <si>
    <t>Lenovo</t>
  </si>
  <si>
    <t>https://www.dell.com/learn/us/en/uscorp1/corp-comm/environment_carbon_footprint_products</t>
  </si>
  <si>
    <t>https://www.lenovo.com/us/en/compliance/eco-declaration</t>
  </si>
  <si>
    <t>https://www.apple.com/environment/our-approach/</t>
  </si>
  <si>
    <t>HP</t>
  </si>
  <si>
    <t>https://h22235.www2.hp.com/hpinfo/globalcitizenship/environment/productdata/ProductCarbonFootprintnotebooks.html</t>
  </si>
  <si>
    <t>Asus</t>
  </si>
  <si>
    <t>https://csr.asus.com/english/article.aspx?id=1736</t>
  </si>
  <si>
    <t>Sony</t>
  </si>
  <si>
    <t>https://www.sony.net/SonyInfo/csr_report/environment/data/</t>
  </si>
  <si>
    <t>https://www.greenpeace.org/usa/wp-content/uploads/2017/10/GGE2017_Acer.pdf</t>
  </si>
  <si>
    <t>x</t>
  </si>
  <si>
    <t>MacBook Pro</t>
  </si>
  <si>
    <t>Lenovo Ideapad S510p</t>
  </si>
  <si>
    <t>Macbook Air</t>
  </si>
  <si>
    <t>macbook pro 2019 15 inch</t>
  </si>
  <si>
    <t>HP Pavilion x360</t>
  </si>
  <si>
    <t>HP Pavillion laptop</t>
  </si>
  <si>
    <t>HP Pavilion laptop</t>
  </si>
  <si>
    <t>MacBook</t>
  </si>
  <si>
    <t>Lenovo T440S</t>
  </si>
  <si>
    <t>Macbook Pro</t>
  </si>
  <si>
    <t>MacBook Air</t>
  </si>
  <si>
    <t>HP Pavillion</t>
  </si>
  <si>
    <t>Mac Air</t>
  </si>
  <si>
    <t>Macbook air</t>
  </si>
  <si>
    <t>MacBook Pro 15"</t>
  </si>
  <si>
    <t>Macintosh</t>
  </si>
  <si>
    <t>Macbook</t>
  </si>
  <si>
    <t>Mac</t>
  </si>
  <si>
    <t>Dell PC</t>
  </si>
  <si>
    <t>MacbookPro 2017</t>
  </si>
  <si>
    <t>HP Spectre 2-1 running Windows 10</t>
  </si>
  <si>
    <t>Lenovo laptop</t>
  </si>
  <si>
    <t>MacBook Air 2017</t>
  </si>
  <si>
    <t>Mac Airbook</t>
  </si>
  <si>
    <t>Microsoft Surface Book</t>
  </si>
  <si>
    <t>MacBook 13-inch, 2018</t>
  </si>
  <si>
    <t>Macbook Pro 15 inch (2019)</t>
  </si>
  <si>
    <t>kg CO2-eq</t>
  </si>
  <si>
    <t>kg CO2-eq/kWh</t>
  </si>
  <si>
    <t>Emissions (kg CO2-eq)</t>
  </si>
  <si>
    <t>Macbook Air 13"</t>
  </si>
  <si>
    <t>macbook</t>
  </si>
  <si>
    <t>Dell Vostro 5490</t>
  </si>
  <si>
    <t>Chromebook</t>
  </si>
  <si>
    <t>Dell Vostro</t>
  </si>
  <si>
    <t>Computer</t>
  </si>
  <si>
    <t>kg CO2-eq/visit</t>
  </si>
  <si>
    <t>RESULTS</t>
  </si>
  <si>
    <t>AVG COMPUTER EMISSIONS FOR 45 PARTICIPANT SAMPLE</t>
  </si>
  <si>
    <t>Needed user input for variables is in light green</t>
  </si>
  <si>
    <t>FORMULA 1: CONFERENCE COMPUTER EMISSIONS</t>
  </si>
  <si>
    <t>Pc - conference participants</t>
  </si>
  <si>
    <t>Ec - average computer life cycle emissions</t>
  </si>
  <si>
    <t>Hc - conference duration</t>
  </si>
  <si>
    <t>Hd - average daily hours of computer use</t>
  </si>
  <si>
    <t>Conference Computer Emissions</t>
  </si>
  <si>
    <t>FORMULA 2: NETWORK DATA TRANSFER EMISSIONS</t>
  </si>
  <si>
    <t>computer</t>
  </si>
  <si>
    <t>kg CO2-eq/computer</t>
  </si>
  <si>
    <t>hour</t>
  </si>
  <si>
    <t>year</t>
  </si>
  <si>
    <t>hour/day</t>
  </si>
  <si>
    <t>Ee - electricity emissions</t>
  </si>
  <si>
    <t>I - Internet energy intensity</t>
  </si>
  <si>
    <t>D - data rate</t>
  </si>
  <si>
    <t>Network Data Transfer Emissions</t>
  </si>
  <si>
    <t>Mbps/computer</t>
  </si>
  <si>
    <t>FORMULA 3: SERVER EMISSIONS</t>
  </si>
  <si>
    <t>Calculated results and carry-over cells are in light blue</t>
  </si>
  <si>
    <t>S - servers</t>
  </si>
  <si>
    <t>server</t>
  </si>
  <si>
    <t>Ws - server power rating</t>
  </si>
  <si>
    <t>Server Emissions</t>
  </si>
  <si>
    <t>kW/server</t>
  </si>
  <si>
    <t>meeting</t>
  </si>
  <si>
    <t>Po - organizer meeting participants</t>
  </si>
  <si>
    <t>Ho - organizer meeting duration</t>
  </si>
  <si>
    <t>Ee - US average electricity emissions</t>
  </si>
  <si>
    <t>Organizer Meeting Emissions</t>
  </si>
  <si>
    <t>FORMULA 4: ORGANIZER MEETING EMISSIONS</t>
  </si>
  <si>
    <t>Q - queries</t>
  </si>
  <si>
    <t>query</t>
  </si>
  <si>
    <t>Eq - emissions per query</t>
  </si>
  <si>
    <t>kg CO2-eq/query</t>
  </si>
  <si>
    <t>monitor</t>
  </si>
  <si>
    <t>O - organizer meetings</t>
  </si>
  <si>
    <t>M - monitors in use</t>
  </si>
  <si>
    <t>Em - average monitor life cycle emissions</t>
  </si>
  <si>
    <t>kg CO2-eq/monitor</t>
  </si>
  <si>
    <t>Monitor Usage Emissions</t>
  </si>
  <si>
    <t>FORMULA 6: MONITOR USAGE EMISSIONS</t>
  </si>
  <si>
    <t>FORMULA 7: DESK LAMP USAGE EMISSIONS</t>
  </si>
  <si>
    <t>L - lamps in use</t>
  </si>
  <si>
    <t>Wl - power rating of lamps</t>
  </si>
  <si>
    <t>lamp</t>
  </si>
  <si>
    <t>kW/lamp</t>
  </si>
  <si>
    <t>Desk Lamp Usage Emissions</t>
  </si>
  <si>
    <t>FORMULA 8: WEBSITE VISIT EMISSIONS</t>
  </si>
  <si>
    <t>Website 1 visits</t>
  </si>
  <si>
    <t>visit</t>
  </si>
  <si>
    <t>Emissions per website 1 visit</t>
  </si>
  <si>
    <t>Website 2 visits</t>
  </si>
  <si>
    <t>Emissions per website 2 visit</t>
  </si>
  <si>
    <t>Website Visit Emissions</t>
  </si>
  <si>
    <t>USER ASSUMPTIONS</t>
  </si>
  <si>
    <t>Direct Assumptions</t>
  </si>
  <si>
    <t>Calculated Assumptions</t>
  </si>
  <si>
    <t>Total Conference Emissions</t>
  </si>
  <si>
    <t>V1 - website 1 visits</t>
  </si>
  <si>
    <t>V2 - website 2 visits</t>
  </si>
  <si>
    <t>Ev1 - emissions per website 1 visit</t>
  </si>
  <si>
    <t>Ev2 - emissions per website 2 visit</t>
  </si>
  <si>
    <t>Apple ("Product Env. Report Card")</t>
  </si>
  <si>
    <t>Acer (generalized)</t>
  </si>
  <si>
    <t>Desired Offset Multiplier</t>
  </si>
  <si>
    <t>Offset Cost</t>
  </si>
  <si>
    <t>Total Offset Cost</t>
  </si>
  <si>
    <t>$/kg</t>
  </si>
  <si>
    <t>Ec - Life Cycle Computer Emissions</t>
  </si>
  <si>
    <t>Y - Average Computer Life</t>
  </si>
  <si>
    <t>Hd - Hours Daily Computer Use</t>
  </si>
  <si>
    <t>Ee - Average Electricity Emissions</t>
  </si>
  <si>
    <t>I - Internet Energy Intensity</t>
  </si>
  <si>
    <t>D - Data Rate</t>
  </si>
  <si>
    <t>SENSITIVITY ANALYSIS</t>
  </si>
  <si>
    <t>Y - average service life of computer/monitor</t>
  </si>
  <si>
    <t>A Framework to Estimate Emissions from Virtual Conferences</t>
  </si>
  <si>
    <t>FORMULA 5: SEARCH ENGINE QUERY EMISSIONS</t>
  </si>
  <si>
    <t>Search Engine Query Emissions</t>
  </si>
  <si>
    <t>Per Person in kg</t>
  </si>
  <si>
    <t>One Day Conference Emissions</t>
  </si>
  <si>
    <t>3,5 day Conference Emissions per Person in kg</t>
  </si>
  <si>
    <t>Faber, G. (2021). A framework to estimate emissions from virtual conferences. International Journal of Environmental Studies, 78(4), 608-623. https://doi.org/10.1080/00207233.2020.1864190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</si>
</sst>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#,##0.0"/>
    <numFmt numFmtId="167" formatCode="#,##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1" fillId="0" borderId="4" xfId="0" applyFont="1" applyBorder="1"/>
    <xf numFmtId="0" fontId="2" fillId="0" borderId="0" xfId="1"/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4" xfId="0" applyFill="1" applyBorder="1"/>
    <xf numFmtId="1" fontId="0" fillId="4" borderId="4" xfId="0" applyNumberFormat="1" applyFill="1" applyBorder="1"/>
    <xf numFmtId="3" fontId="0" fillId="3" borderId="4" xfId="0" applyNumberFormat="1" applyFill="1" applyBorder="1"/>
    <xf numFmtId="0" fontId="0" fillId="4" borderId="4" xfId="0" applyFill="1" applyBorder="1"/>
    <xf numFmtId="1" fontId="1" fillId="4" borderId="4" xfId="0" applyNumberFormat="1" applyFont="1" applyFill="1" applyBorder="1"/>
    <xf numFmtId="2" fontId="0" fillId="4" borderId="4" xfId="0" applyNumberFormat="1" applyFill="1" applyBorder="1"/>
    <xf numFmtId="166" fontId="0" fillId="3" borderId="4" xfId="0" applyNumberFormat="1" applyFill="1" applyBorder="1"/>
    <xf numFmtId="166" fontId="0" fillId="4" borderId="4" xfId="0" applyNumberFormat="1" applyFill="1" applyBorder="1"/>
    <xf numFmtId="0" fontId="1" fillId="4" borderId="4" xfId="0" applyFont="1" applyFill="1" applyBorder="1"/>
    <xf numFmtId="1" fontId="0" fillId="0" borderId="0" xfId="0" applyNumberFormat="1"/>
    <xf numFmtId="3" fontId="0" fillId="4" borderId="4" xfId="0" applyNumberFormat="1" applyFill="1" applyBorder="1"/>
    <xf numFmtId="1" fontId="0" fillId="3" borderId="4" xfId="0" applyNumberFormat="1" applyFill="1" applyBorder="1"/>
    <xf numFmtId="2" fontId="0" fillId="3" borderId="4" xfId="0" applyNumberFormat="1" applyFill="1" applyBorder="1"/>
    <xf numFmtId="167" fontId="0" fillId="4" borderId="4" xfId="0" applyNumberFormat="1" applyFill="1" applyBorder="1"/>
    <xf numFmtId="1" fontId="1" fillId="2" borderId="4" xfId="0" applyNumberFormat="1" applyFont="1" applyFill="1" applyBorder="1" applyAlignment="1">
      <alignment horizontal="center"/>
    </xf>
    <xf numFmtId="164" fontId="0" fillId="4" borderId="4" xfId="2" applyFont="1" applyFill="1" applyBorder="1"/>
    <xf numFmtId="165" fontId="0" fillId="4" borderId="4" xfId="0" applyNumberFormat="1" applyFill="1" applyBorder="1"/>
    <xf numFmtId="0" fontId="0" fillId="0" borderId="8" xfId="0" applyBorder="1"/>
    <xf numFmtId="1" fontId="0" fillId="0" borderId="8" xfId="0" applyNumberFormat="1" applyBorder="1"/>
    <xf numFmtId="0" fontId="0" fillId="0" borderId="7" xfId="0" applyBorder="1"/>
    <xf numFmtId="1" fontId="0" fillId="0" borderId="7" xfId="0" applyNumberFormat="1" applyBorder="1"/>
    <xf numFmtId="2" fontId="0" fillId="0" borderId="0" xfId="0" applyNumberFormat="1"/>
    <xf numFmtId="2" fontId="1" fillId="0" borderId="0" xfId="0" applyNumberFormat="1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3">
    <cellStyle name="Link" xfId="1" builtinId="8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88-1743-9ED1-33FF839088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88-1743-9ED1-33FF8390883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88-1743-9ED1-33FF8390883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88-1743-9ED1-33FF8390883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88-1743-9ED1-33FF8390883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C88-1743-9ED1-33FF8390883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C88-1743-9ED1-33FF8390883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C88-1743-9ED1-33FF83908833}"/>
              </c:ext>
            </c:extLst>
          </c:dPt>
          <c:dLbls>
            <c:dLbl>
              <c:idx val="0"/>
              <c:layout>
                <c:manualLayout>
                  <c:x val="0.12649504141323653"/>
                  <c:y val="8.979921813570772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88-1743-9ED1-33FF83908833}"/>
                </c:ext>
              </c:extLst>
            </c:dLbl>
            <c:dLbl>
              <c:idx val="1"/>
              <c:layout>
                <c:manualLayout>
                  <c:x val="0.11309197037393226"/>
                  <c:y val="-4.65270310374198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C88-1743-9ED1-33FF83908833}"/>
                </c:ext>
              </c:extLst>
            </c:dLbl>
            <c:dLbl>
              <c:idx val="2"/>
              <c:layout>
                <c:manualLayout>
                  <c:x val="1.2722646310432569E-2"/>
                  <c:y val="4.894762604013705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C88-1743-9ED1-33FF83908833}"/>
                </c:ext>
              </c:extLst>
            </c:dLbl>
            <c:dLbl>
              <c:idx val="3"/>
              <c:layout>
                <c:manualLayout>
                  <c:x val="-1.4972574535967436E-2"/>
                  <c:y val="5.157055789967182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C88-1743-9ED1-33FF83908833}"/>
                </c:ext>
              </c:extLst>
            </c:dLbl>
            <c:dLbl>
              <c:idx val="4"/>
              <c:layout>
                <c:manualLayout>
                  <c:x val="-0.15283103085168245"/>
                  <c:y val="9.154346213052481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C88-1743-9ED1-33FF83908833}"/>
                </c:ext>
              </c:extLst>
            </c:dLbl>
            <c:dLbl>
              <c:idx val="5"/>
              <c:layout>
                <c:manualLayout>
                  <c:x val="-8.7673314787747342E-2"/>
                  <c:y val="5.00644170533535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21641755858362"/>
                      <c:h val="9.81361507026811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AC88-1743-9ED1-33FF83908833}"/>
                </c:ext>
              </c:extLst>
            </c:dLbl>
            <c:dLbl>
              <c:idx val="6"/>
              <c:layout>
                <c:manualLayout>
                  <c:x val="3.0194099988998382E-2"/>
                  <c:y val="2.757197544399776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C88-1743-9ED1-33FF83908833}"/>
                </c:ext>
              </c:extLst>
            </c:dLbl>
            <c:dLbl>
              <c:idx val="7"/>
              <c:layout>
                <c:manualLayout>
                  <c:x val="0.20031417480000629"/>
                  <c:y val="5.893698941640732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C88-1743-9ED1-33FF8390883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('EHPS estimation @2,3h per day'!$C$43,'EHPS estimation @2,3h per day'!$C$51,'EHPS estimation @2,3h per day'!$C$58,'EHPS estimation @2,3h per day'!$C$72,'EHPS estimation @2,3h per day'!$C$77,'EHPS estimation @2,3h per day'!$C$85,'EHPS estimation @2,3h per day'!$C$92,'EHPS estimation @2,3h per day'!$C$99)</c:f>
              <c:strCache>
                <c:ptCount val="8"/>
                <c:pt idx="0">
                  <c:v>Conference Computer Emissions</c:v>
                </c:pt>
                <c:pt idx="1">
                  <c:v>Network Data Transfer Emissions</c:v>
                </c:pt>
                <c:pt idx="2">
                  <c:v>Server Emissions</c:v>
                </c:pt>
                <c:pt idx="3">
                  <c:v>Organizer Meeting Emissions</c:v>
                </c:pt>
                <c:pt idx="4">
                  <c:v>Search Engine Query Emissions</c:v>
                </c:pt>
                <c:pt idx="5">
                  <c:v>Monitor Usage Emissions</c:v>
                </c:pt>
                <c:pt idx="6">
                  <c:v>Desk Lamp Usage Emissions</c:v>
                </c:pt>
                <c:pt idx="7">
                  <c:v>Website Visit Emissions</c:v>
                </c:pt>
              </c:strCache>
            </c:strRef>
          </c:cat>
          <c:val>
            <c:numRef>
              <c:f>('EHPS estimation @2,3h per day'!$D$43,'EHPS estimation @2,3h per day'!$D$51,'EHPS estimation @2,3h per day'!$D$58,'EHPS estimation @2,3h per day'!$D$72,'EHPS estimation @2,3h per day'!$D$77,'EHPS estimation @2,3h per day'!$D$85,'EHPS estimation @2,3h per day'!$D$92,'EHPS estimation @2,3h per day'!$D$99)</c:f>
              <c:numCache>
                <c:formatCode>0</c:formatCode>
                <c:ptCount val="8"/>
                <c:pt idx="0">
                  <c:v>20.79794392774221</c:v>
                </c:pt>
                <c:pt idx="1">
                  <c:v>104.38273842645759</c:v>
                </c:pt>
                <c:pt idx="2">
                  <c:v>0.59042288567750401</c:v>
                </c:pt>
                <c:pt idx="3">
                  <c:v>378.79014738492344</c:v>
                </c:pt>
                <c:pt idx="4" formatCode="General">
                  <c:v>1.8</c:v>
                </c:pt>
                <c:pt idx="5">
                  <c:v>7.6520352699601402</c:v>
                </c:pt>
                <c:pt idx="6">
                  <c:v>1.3120508570611202</c:v>
                </c:pt>
                <c:pt idx="7">
                  <c:v>3.5091594202898548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C88-1743-9ED1-33FF83908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5A-B149-B69B-46FC03160F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5A-B149-B69B-46FC03160F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5A-B149-B69B-46FC03160F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5A-B149-B69B-46FC03160F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55A-B149-B69B-46FC03160F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55A-B149-B69B-46FC03160F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55A-B149-B69B-46FC03160F7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55A-B149-B69B-46FC03160F70}"/>
              </c:ext>
            </c:extLst>
          </c:dPt>
          <c:dLbls>
            <c:dLbl>
              <c:idx val="0"/>
              <c:layout>
                <c:manualLayout>
                  <c:x val="0.12649504141323653"/>
                  <c:y val="8.979921813570772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5A-B149-B69B-46FC03160F70}"/>
                </c:ext>
              </c:extLst>
            </c:dLbl>
            <c:dLbl>
              <c:idx val="1"/>
              <c:layout>
                <c:manualLayout>
                  <c:x val="0.11309197037393226"/>
                  <c:y val="-4.65270310374198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5A-B149-B69B-46FC03160F70}"/>
                </c:ext>
              </c:extLst>
            </c:dLbl>
            <c:dLbl>
              <c:idx val="2"/>
              <c:layout>
                <c:manualLayout>
                  <c:x val="1.2722646310432569E-2"/>
                  <c:y val="4.894762604013705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55A-B149-B69B-46FC03160F70}"/>
                </c:ext>
              </c:extLst>
            </c:dLbl>
            <c:dLbl>
              <c:idx val="3"/>
              <c:layout>
                <c:manualLayout>
                  <c:x val="-1.4972574535967436E-2"/>
                  <c:y val="5.157055789967182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55A-B149-B69B-46FC03160F70}"/>
                </c:ext>
              </c:extLst>
            </c:dLbl>
            <c:dLbl>
              <c:idx val="4"/>
              <c:layout>
                <c:manualLayout>
                  <c:x val="-0.15283103085168245"/>
                  <c:y val="9.154346213052481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55A-B149-B69B-46FC03160F70}"/>
                </c:ext>
              </c:extLst>
            </c:dLbl>
            <c:dLbl>
              <c:idx val="5"/>
              <c:layout>
                <c:manualLayout>
                  <c:x val="-8.7673314787747342E-2"/>
                  <c:y val="5.00644170533535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21641755858362"/>
                      <c:h val="9.81361507026811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355A-B149-B69B-46FC03160F70}"/>
                </c:ext>
              </c:extLst>
            </c:dLbl>
            <c:dLbl>
              <c:idx val="6"/>
              <c:layout>
                <c:manualLayout>
                  <c:x val="3.0194099988998382E-2"/>
                  <c:y val="2.757197544399776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55A-B149-B69B-46FC03160F70}"/>
                </c:ext>
              </c:extLst>
            </c:dLbl>
            <c:dLbl>
              <c:idx val="7"/>
              <c:layout>
                <c:manualLayout>
                  <c:x val="0.20031417480000629"/>
                  <c:y val="5.893698941640732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55A-B149-B69B-46FC03160F7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('EHPS estimation @8 h per day'!$C$42,'EHPS estimation @8 h per day'!$C$50,'EHPS estimation @8 h per day'!$C$57,'EHPS estimation @8 h per day'!$C$71,'EHPS estimation @8 h per day'!$C$76,'EHPS estimation @8 h per day'!$C$84,'EHPS estimation @8 h per day'!$C$91,'EHPS estimation @8 h per day'!$C$98)</c:f>
              <c:strCache>
                <c:ptCount val="8"/>
                <c:pt idx="0">
                  <c:v>Conference Computer Emissions</c:v>
                </c:pt>
                <c:pt idx="1">
                  <c:v>Network Data Transfer Emissions</c:v>
                </c:pt>
                <c:pt idx="2">
                  <c:v>Server Emissions</c:v>
                </c:pt>
                <c:pt idx="3">
                  <c:v>Organizer Meeting Emissions</c:v>
                </c:pt>
                <c:pt idx="4">
                  <c:v>Search Engine Query Emissions</c:v>
                </c:pt>
                <c:pt idx="5">
                  <c:v>Monitor Usage Emissions</c:v>
                </c:pt>
                <c:pt idx="6">
                  <c:v>Desk Lamp Usage Emissions</c:v>
                </c:pt>
                <c:pt idx="7">
                  <c:v>Website Visit Emissions</c:v>
                </c:pt>
              </c:strCache>
            </c:strRef>
          </c:cat>
          <c:val>
            <c:numRef>
              <c:f>('EHPS estimation @8 h per day'!$D$42,'EHPS estimation @8 h per day'!$D$50,'EHPS estimation @8 h per day'!$D$57,'EHPS estimation @8 h per day'!$D$71,'EHPS estimation @8 h per day'!$D$76,'EHPS estimation @8 h per day'!$D$84,'EHPS estimation @8 h per day'!$D$91,'EHPS estimation @8 h per day'!$D$98)</c:f>
              <c:numCache>
                <c:formatCode>0</c:formatCode>
                <c:ptCount val="8"/>
                <c:pt idx="0">
                  <c:v>72.340674531277259</c:v>
                </c:pt>
                <c:pt idx="1">
                  <c:v>363.07039452680914</c:v>
                </c:pt>
                <c:pt idx="2">
                  <c:v>2.0536448197478401</c:v>
                </c:pt>
                <c:pt idx="3">
                  <c:v>378.79014738492344</c:v>
                </c:pt>
                <c:pt idx="4" formatCode="General">
                  <c:v>1.8</c:v>
                </c:pt>
                <c:pt idx="5">
                  <c:v>26.615774852035273</c:v>
                </c:pt>
                <c:pt idx="6">
                  <c:v>4.5636551549952014</c:v>
                </c:pt>
                <c:pt idx="7">
                  <c:v>3.5091594202898548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55A-B149-B69B-46FC03160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CB-A644-A216-7BA303EC2B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CB-A644-A216-7BA303EC2B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CB-A644-A216-7BA303EC2B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ACB-A644-A216-7BA303EC2B0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ACB-A644-A216-7BA303EC2B0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ACB-A644-A216-7BA303EC2B0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ACB-A644-A216-7BA303EC2B0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CB-A644-A216-7BA303EC2B0C}"/>
              </c:ext>
            </c:extLst>
          </c:dPt>
          <c:dLbls>
            <c:dLbl>
              <c:idx val="0"/>
              <c:layout>
                <c:manualLayout>
                  <c:x val="0.12649504141323653"/>
                  <c:y val="8.979921813570772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CB-A644-A216-7BA303EC2B0C}"/>
                </c:ext>
              </c:extLst>
            </c:dLbl>
            <c:dLbl>
              <c:idx val="1"/>
              <c:layout>
                <c:manualLayout>
                  <c:x val="0.11309197037393226"/>
                  <c:y val="-4.65270310374198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ACB-A644-A216-7BA303EC2B0C}"/>
                </c:ext>
              </c:extLst>
            </c:dLbl>
            <c:dLbl>
              <c:idx val="2"/>
              <c:layout>
                <c:manualLayout>
                  <c:x val="1.2722646310432569E-2"/>
                  <c:y val="4.894762604013705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ACB-A644-A216-7BA303EC2B0C}"/>
                </c:ext>
              </c:extLst>
            </c:dLbl>
            <c:dLbl>
              <c:idx val="3"/>
              <c:layout>
                <c:manualLayout>
                  <c:x val="-1.4972574535967436E-2"/>
                  <c:y val="5.157055789967182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ACB-A644-A216-7BA303EC2B0C}"/>
                </c:ext>
              </c:extLst>
            </c:dLbl>
            <c:dLbl>
              <c:idx val="4"/>
              <c:layout>
                <c:manualLayout>
                  <c:x val="-0.15283103085168245"/>
                  <c:y val="9.154346213052481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ACB-A644-A216-7BA303EC2B0C}"/>
                </c:ext>
              </c:extLst>
            </c:dLbl>
            <c:dLbl>
              <c:idx val="5"/>
              <c:layout>
                <c:manualLayout>
                  <c:x val="-8.7673314787747342E-2"/>
                  <c:y val="5.0064417053353565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21641755858362"/>
                      <c:h val="9.813615070268115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2ACB-A644-A216-7BA303EC2B0C}"/>
                </c:ext>
              </c:extLst>
            </c:dLbl>
            <c:dLbl>
              <c:idx val="6"/>
              <c:layout>
                <c:manualLayout>
                  <c:x val="3.0194099988998382E-2"/>
                  <c:y val="2.757197544399776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ACB-A644-A216-7BA303EC2B0C}"/>
                </c:ext>
              </c:extLst>
            </c:dLbl>
            <c:dLbl>
              <c:idx val="7"/>
              <c:layout>
                <c:manualLayout>
                  <c:x val="0.20031417480000629"/>
                  <c:y val="5.893698941640732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ACB-A644-A216-7BA303EC2B0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('Orginal Faber 2012'!$C$41,'Orginal Faber 2012'!$C$49,'Orginal Faber 2012'!$C$56,'Orginal Faber 2012'!$C$70,'Orginal Faber 2012'!$C$75,'Orginal Faber 2012'!$C$83,'Orginal Faber 2012'!$C$90,'Orginal Faber 2012'!$C$97)</c:f>
              <c:strCache>
                <c:ptCount val="8"/>
                <c:pt idx="0">
                  <c:v>Conference Computer Emissions</c:v>
                </c:pt>
                <c:pt idx="1">
                  <c:v>Network Data Transfer Emissions</c:v>
                </c:pt>
                <c:pt idx="2">
                  <c:v>Server Emissions</c:v>
                </c:pt>
                <c:pt idx="3">
                  <c:v>Organizer Meeting Emissions</c:v>
                </c:pt>
                <c:pt idx="4">
                  <c:v>Search Engine Query Emissions</c:v>
                </c:pt>
                <c:pt idx="5">
                  <c:v>Monitor Usage Emissions</c:v>
                </c:pt>
                <c:pt idx="6">
                  <c:v>Desk Lamp Usage Emissions</c:v>
                </c:pt>
                <c:pt idx="7">
                  <c:v>Website Visit Emissions</c:v>
                </c:pt>
              </c:strCache>
            </c:strRef>
          </c:cat>
          <c:val>
            <c:numRef>
              <c:f>('Orginal Faber 2012'!$D$41,'Orginal Faber 2012'!$D$49,'Orginal Faber 2012'!$D$56,'Orginal Faber 2012'!$D$70,'Orginal Faber 2012'!$D$75,'Orginal Faber 2012'!$D$83,'Orginal Faber 2012'!$D$90,'Orginal Faber 2012'!$D$97)</c:f>
              <c:numCache>
                <c:formatCode>0</c:formatCode>
                <c:ptCount val="8"/>
                <c:pt idx="0">
                  <c:v>144.64024640657087</c:v>
                </c:pt>
                <c:pt idx="1">
                  <c:v>854.0405871255623</c:v>
                </c:pt>
                <c:pt idx="2">
                  <c:v>1.5402336148108802</c:v>
                </c:pt>
                <c:pt idx="3">
                  <c:v>248.92842255041512</c:v>
                </c:pt>
                <c:pt idx="4" formatCode="General">
                  <c:v>2</c:v>
                </c:pt>
                <c:pt idx="5">
                  <c:v>51.416837782340863</c:v>
                </c:pt>
                <c:pt idx="6">
                  <c:v>10.371943534080001</c:v>
                </c:pt>
                <c:pt idx="7">
                  <c:v>11.006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ACB-A644-A216-7BA303EC2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'Orginal Faber 2012'!$H$42:$H$51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'Orginal Faber 2012'!$I$42:$I$51</c:f>
              <c:numCache>
                <c:formatCode>0</c:formatCode>
                <c:ptCount val="10"/>
                <c:pt idx="0">
                  <c:v>1170.7528039820668</c:v>
                </c:pt>
                <c:pt idx="1">
                  <c:v>1197.1388409430524</c:v>
                </c:pt>
                <c:pt idx="2">
                  <c:v>1223.5248779040378</c:v>
                </c:pt>
                <c:pt idx="3">
                  <c:v>1249.9109148650234</c:v>
                </c:pt>
                <c:pt idx="4">
                  <c:v>1276.2969518260093</c:v>
                </c:pt>
                <c:pt idx="5">
                  <c:v>1302.6829887869949</c:v>
                </c:pt>
                <c:pt idx="6">
                  <c:v>1329.0690257479805</c:v>
                </c:pt>
                <c:pt idx="7">
                  <c:v>1355.4550627089661</c:v>
                </c:pt>
                <c:pt idx="8">
                  <c:v>1381.8410996699515</c:v>
                </c:pt>
                <c:pt idx="9">
                  <c:v>1408.2271366309374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B3-B444-9D22-EB37FFC46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77160"/>
        <c:axId val="223177552"/>
      </c:scatterChart>
      <c:valAx>
        <c:axId val="223177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Computer Life Cycle Emissions (kg CO</a:t>
                </a:r>
                <a:r>
                  <a:rPr lang="en-US" sz="1200" b="0" i="0" baseline="-25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-eq)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3177552"/>
        <c:crosses val="autoZero"/>
        <c:crossBetween val="midCat"/>
      </c:valAx>
      <c:valAx>
        <c:axId val="2231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u="none" strike="noStrike" baseline="0">
                    <a:effectLst/>
                  </a:rPr>
                  <a:t>Conference Emissions (kg CO</a:t>
                </a:r>
                <a:r>
                  <a:rPr lang="en-US" sz="1200" b="0" i="0" u="none" strike="noStrike" baseline="-25000">
                    <a:effectLst/>
                  </a:rPr>
                  <a:t>2</a:t>
                </a:r>
                <a:r>
                  <a:rPr lang="en-US" sz="1200" b="0" i="0" u="none" strike="noStrike" baseline="0">
                    <a:effectLst/>
                  </a:rPr>
                  <a:t>-eq) 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3177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'Orginal Faber 2012'!$H$54:$H$61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'Orginal Faber 2012'!$I$54:$I$61</c:f>
              <c:numCache>
                <c:formatCode>0</c:formatCode>
                <c:ptCount val="8"/>
                <c:pt idx="0">
                  <c:v>2016.9272963388996</c:v>
                </c:pt>
                <c:pt idx="1">
                  <c:v>1554.9386127888201</c:v>
                </c:pt>
                <c:pt idx="2">
                  <c:v>1400.9423849387933</c:v>
                </c:pt>
                <c:pt idx="3">
                  <c:v>1323.9442710137801</c:v>
                </c:pt>
                <c:pt idx="4">
                  <c:v>1277.745402658772</c:v>
                </c:pt>
                <c:pt idx="5">
                  <c:v>1246.9461570887665</c:v>
                </c:pt>
                <c:pt idx="6">
                  <c:v>1224.9466959673343</c:v>
                </c:pt>
                <c:pt idx="7">
                  <c:v>1208.44710012626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92-0343-9C86-833C4ACEB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78336"/>
        <c:axId val="223178728"/>
      </c:scatterChart>
      <c:valAx>
        <c:axId val="22317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Computer Life (year)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3178728"/>
        <c:crosses val="autoZero"/>
        <c:crossBetween val="midCat"/>
      </c:valAx>
      <c:valAx>
        <c:axId val="22317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Conference Emissions (kg CO</a:t>
                </a:r>
                <a:r>
                  <a:rPr lang="en-US" sz="1200" b="0" i="0" baseline="-25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-eq) 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777777777777776E-2"/>
              <c:y val="6.23844415281423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3178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'Orginal Faber 2012'!$H$64:$H$71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'Orginal Faber 2012'!$I$64:$I$71</c:f>
              <c:numCache>
                <c:formatCode>0</c:formatCode>
                <c:ptCount val="8"/>
                <c:pt idx="0">
                  <c:v>1554.9386127888201</c:v>
                </c:pt>
                <c:pt idx="1">
                  <c:v>1323.9442710137801</c:v>
                </c:pt>
                <c:pt idx="2">
                  <c:v>1246.9461570887665</c:v>
                </c:pt>
                <c:pt idx="3">
                  <c:v>1208.44710012626</c:v>
                </c:pt>
                <c:pt idx="4">
                  <c:v>1185.347665948756</c:v>
                </c:pt>
                <c:pt idx="5">
                  <c:v>1169.9480431637533</c:v>
                </c:pt>
                <c:pt idx="6">
                  <c:v>1158.948312603037</c:v>
                </c:pt>
                <c:pt idx="7">
                  <c:v>1150.6985146825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5-954B-8A21-A0E76DC79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673592"/>
        <c:axId val="225673984"/>
      </c:scatterChart>
      <c:valAx>
        <c:axId val="225673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of Daily Use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5673984"/>
        <c:crosses val="autoZero"/>
        <c:crossBetween val="midCat"/>
      </c:valAx>
      <c:valAx>
        <c:axId val="2256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Conference Emissions (kg CO</a:t>
                </a:r>
                <a:r>
                  <a:rPr lang="en-US" sz="1200" b="0" i="0" baseline="-25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-eq) </a:t>
                </a:r>
                <a:endParaRPr lang="en-U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777777777777776E-2"/>
              <c:y val="5.775481189851268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5673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'Orginal Faber 2012'!$H$74:$H$83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'Orginal Faber 2012'!$I$74:$I$83</c:f>
              <c:numCache>
                <c:formatCode>0</c:formatCode>
                <c:ptCount val="10"/>
                <c:pt idx="0">
                  <c:v>493.89231444695599</c:v>
                </c:pt>
                <c:pt idx="1">
                  <c:v>743.78428711887204</c:v>
                </c:pt>
                <c:pt idx="2">
                  <c:v>993.67625979078809</c:v>
                </c:pt>
                <c:pt idx="3">
                  <c:v>1243.5682324627044</c:v>
                </c:pt>
                <c:pt idx="4">
                  <c:v>1493.4602051346203</c:v>
                </c:pt>
                <c:pt idx="5">
                  <c:v>1743.3521778065365</c:v>
                </c:pt>
                <c:pt idx="6">
                  <c:v>1993.2441504784524</c:v>
                </c:pt>
                <c:pt idx="7">
                  <c:v>2243.1361231503683</c:v>
                </c:pt>
                <c:pt idx="8">
                  <c:v>2493.0280958222843</c:v>
                </c:pt>
                <c:pt idx="9">
                  <c:v>2742.9200684942002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87-5049-8BA5-B15F155D8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674768"/>
        <c:axId val="225675160"/>
      </c:scatterChart>
      <c:valAx>
        <c:axId val="22567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Electricity Emissions (kg CO</a:t>
                </a:r>
                <a:r>
                  <a:rPr lang="en-US" baseline="-25000"/>
                  <a:t>2</a:t>
                </a:r>
                <a:r>
                  <a:rPr lang="en-US"/>
                  <a:t>-eq/kWh)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5675160"/>
        <c:crosses val="autoZero"/>
        <c:crossBetween val="midCat"/>
      </c:valAx>
      <c:valAx>
        <c:axId val="22567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Conference Emissions (kg CO</a:t>
                </a:r>
                <a:r>
                  <a:rPr lang="en-US" sz="1200" b="0" i="0" baseline="-25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-eq) </a:t>
                </a:r>
                <a:endParaRPr lang="en-U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4.849555263925342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567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'Orginal Faber 2012'!$H$86:$H$95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'Orginal Faber 2012'!$I$86:$I$95</c:f>
              <c:numCache>
                <c:formatCode>0</c:formatCode>
                <c:ptCount val="10"/>
                <c:pt idx="0">
                  <c:v>428.54703658398364</c:v>
                </c:pt>
                <c:pt idx="1">
                  <c:v>593.48038616998201</c:v>
                </c:pt>
                <c:pt idx="2">
                  <c:v>758.41373575598027</c:v>
                </c:pt>
                <c:pt idx="3">
                  <c:v>923.34708534197887</c:v>
                </c:pt>
                <c:pt idx="4">
                  <c:v>1088.2804349279775</c:v>
                </c:pt>
                <c:pt idx="5">
                  <c:v>1253.2137845139757</c:v>
                </c:pt>
                <c:pt idx="6">
                  <c:v>1418.1471340999742</c:v>
                </c:pt>
                <c:pt idx="7">
                  <c:v>1583.0804836859729</c:v>
                </c:pt>
                <c:pt idx="8">
                  <c:v>1748.0138332719712</c:v>
                </c:pt>
                <c:pt idx="9">
                  <c:v>1912.9471828579697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6-6242-A5F2-226C0D100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05240"/>
        <c:axId val="226905632"/>
      </c:scatterChart>
      <c:valAx>
        <c:axId val="226905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Internet Energy Intensity</a:t>
                </a:r>
                <a:r>
                  <a:rPr lang="en-US" baseline="0"/>
                  <a:t> (kWh/GB)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6905632"/>
        <c:crosses val="autoZero"/>
        <c:crossBetween val="midCat"/>
      </c:valAx>
      <c:valAx>
        <c:axId val="22690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Conference Emissions (kg CO</a:t>
                </a:r>
                <a:r>
                  <a:rPr lang="en-US" sz="1200" b="0" i="0" baseline="-25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-eq) </a:t>
                </a:r>
                <a:endParaRPr lang="en-U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3.3333333333333333E-2"/>
              <c:y val="5.05092592592592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6905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'Orginal Faber 2012'!$H$98:$H$105</c:f>
              <c:numCache>
                <c:formatCode>General</c:formatCode>
                <c:ptCount val="8"/>
                <c:pt idx="0">
                  <c:v>1.5</c:v>
                </c:pt>
                <c:pt idx="1">
                  <c:v>2.5</c:v>
                </c:pt>
                <c:pt idx="2">
                  <c:v>3.5</c:v>
                </c:pt>
                <c:pt idx="3">
                  <c:v>4.5</c:v>
                </c:pt>
                <c:pt idx="4">
                  <c:v>5.5</c:v>
                </c:pt>
                <c:pt idx="5">
                  <c:v>6.5</c:v>
                </c:pt>
                <c:pt idx="6">
                  <c:v>7.5</c:v>
                </c:pt>
                <c:pt idx="7">
                  <c:v>8.5</c:v>
                </c:pt>
              </c:numCache>
            </c:numRef>
          </c:xVal>
          <c:yVal>
            <c:numRef>
              <c:f>'Orginal Faber 2012'!$I$98:$I$105</c:f>
              <c:numCache>
                <c:formatCode>0</c:formatCode>
                <c:ptCount val="8"/>
                <c:pt idx="0">
                  <c:v>552.79475536592918</c:v>
                </c:pt>
                <c:pt idx="1">
                  <c:v>745.58213427789178</c:v>
                </c:pt>
                <c:pt idx="2">
                  <c:v>938.36951318985462</c:v>
                </c:pt>
                <c:pt idx="3">
                  <c:v>1131.1568921018174</c:v>
                </c:pt>
                <c:pt idx="4">
                  <c:v>1323.9442710137801</c:v>
                </c:pt>
                <c:pt idx="5">
                  <c:v>1516.7316499257429</c:v>
                </c:pt>
                <c:pt idx="6">
                  <c:v>1709.5190288377057</c:v>
                </c:pt>
                <c:pt idx="7">
                  <c:v>1902.3064077496683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0-D447-8E01-797BA893E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06416"/>
        <c:axId val="226906808"/>
      </c:scatterChart>
      <c:valAx>
        <c:axId val="22690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Rate</a:t>
                </a:r>
                <a:r>
                  <a:rPr lang="en-US" baseline="0"/>
                  <a:t> (Mbps)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6906808"/>
        <c:crosses val="autoZero"/>
        <c:crossBetween val="midCat"/>
      </c:valAx>
      <c:valAx>
        <c:axId val="22690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Conference Emissions (kg CO</a:t>
                </a:r>
                <a:r>
                  <a:rPr lang="en-US" sz="1200" b="0" i="0" baseline="-25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-eq) </a:t>
                </a:r>
                <a:endParaRPr lang="en-U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5.775481189851268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690641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72275</xdr:colOff>
      <xdr:row>14</xdr:row>
      <xdr:rowOff>68579</xdr:rowOff>
    </xdr:from>
    <xdr:to>
      <xdr:col>13</xdr:col>
      <xdr:colOff>437804</xdr:colOff>
      <xdr:row>41</xdr:row>
      <xdr:rowOff>137159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CD2DC32-3C31-DF45-B5B8-33FF59BD2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12</xdr:row>
      <xdr:rowOff>68580</xdr:rowOff>
    </xdr:from>
    <xdr:to>
      <xdr:col>13</xdr:col>
      <xdr:colOff>171236</xdr:colOff>
      <xdr:row>32</xdr:row>
      <xdr:rowOff>142697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72C8927F-59AC-B048-9885-28B4D2FD4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11</xdr:row>
      <xdr:rowOff>68580</xdr:rowOff>
    </xdr:from>
    <xdr:to>
      <xdr:col>13</xdr:col>
      <xdr:colOff>91440</xdr:colOff>
      <xdr:row>38</xdr:row>
      <xdr:rowOff>137160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37B48105-D30D-834E-94BA-436BD027B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342900</xdr:colOff>
      <xdr:row>49</xdr:row>
      <xdr:rowOff>7620</xdr:rowOff>
    </xdr:from>
    <xdr:to>
      <xdr:col>16</xdr:col>
      <xdr:colOff>15240</xdr:colOff>
      <xdr:row>62</xdr:row>
      <xdr:rowOff>175260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3F7B6E7F-28F0-254A-9E37-A98E34809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335280</xdr:colOff>
      <xdr:row>49</xdr:row>
      <xdr:rowOff>0</xdr:rowOff>
    </xdr:from>
    <xdr:to>
      <xdr:col>23</xdr:col>
      <xdr:colOff>213360</xdr:colOff>
      <xdr:row>62</xdr:row>
      <xdr:rowOff>167640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FA5D4B48-4878-1C49-A731-4C91A35CF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541020</xdr:colOff>
      <xdr:row>49</xdr:row>
      <xdr:rowOff>7620</xdr:rowOff>
    </xdr:from>
    <xdr:to>
      <xdr:col>30</xdr:col>
      <xdr:colOff>419100</xdr:colOff>
      <xdr:row>62</xdr:row>
      <xdr:rowOff>175260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289AC2E0-5458-4A49-AB8B-285F837EC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274320</xdr:colOff>
      <xdr:row>81</xdr:row>
      <xdr:rowOff>175260</xdr:rowOff>
    </xdr:from>
    <xdr:to>
      <xdr:col>15</xdr:col>
      <xdr:colOff>617220</xdr:colOff>
      <xdr:row>95</xdr:row>
      <xdr:rowOff>144780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F9EDE1E2-7294-7642-B7F2-3A5E554574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373380</xdr:colOff>
      <xdr:row>81</xdr:row>
      <xdr:rowOff>182880</xdr:rowOff>
    </xdr:from>
    <xdr:to>
      <xdr:col>23</xdr:col>
      <xdr:colOff>251460</xdr:colOff>
      <xdr:row>95</xdr:row>
      <xdr:rowOff>152400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DDB43C3B-D8FD-DA4A-B5DA-B38D7F4975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457200</xdr:colOff>
      <xdr:row>81</xdr:row>
      <xdr:rowOff>182880</xdr:rowOff>
    </xdr:from>
    <xdr:to>
      <xdr:col>30</xdr:col>
      <xdr:colOff>335280</xdr:colOff>
      <xdr:row>95</xdr:row>
      <xdr:rowOff>152400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F097F6C5-1B9A-A144-889E-5D4493359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apple.com/environment/our-approach/" TargetMode="External"/><Relationship Id="rId7" Type="http://schemas.openxmlformats.org/officeDocument/2006/relationships/hyperlink" Target="https://www.greenpeace.org/usa/wp-content/uploads/2017/10/GGE2017_Acer.pdf" TargetMode="External"/><Relationship Id="rId2" Type="http://schemas.openxmlformats.org/officeDocument/2006/relationships/hyperlink" Target="https://www.lenovo.com/us/en/compliance/eco-declaration" TargetMode="External"/><Relationship Id="rId1" Type="http://schemas.openxmlformats.org/officeDocument/2006/relationships/hyperlink" Target="https://www.dell.com/learn/us/en/uscorp1/corp-comm/environment_carbon_footprint_products" TargetMode="External"/><Relationship Id="rId6" Type="http://schemas.openxmlformats.org/officeDocument/2006/relationships/hyperlink" Target="https://www.sony.net/SonyInfo/csr_report/environment/data/" TargetMode="External"/><Relationship Id="rId5" Type="http://schemas.openxmlformats.org/officeDocument/2006/relationships/hyperlink" Target="https://csr.asus.com/english/article.aspx?id=1736" TargetMode="External"/><Relationship Id="rId10" Type="http://schemas.openxmlformats.org/officeDocument/2006/relationships/comments" Target="../comments4.xml"/><Relationship Id="rId4" Type="http://schemas.openxmlformats.org/officeDocument/2006/relationships/hyperlink" Target="https://h22235.www2.hp.com/hpinfo/globalcitizenship/environment/productdata/ProductCarbonFootprintnotebooks.html" TargetMode="External"/><Relationship Id="rId9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C7C7-7203-404F-B243-9E4A75CBF1C0}">
  <dimension ref="A1:L99"/>
  <sheetViews>
    <sheetView tabSelected="1" topLeftCell="A2" zoomScale="75" zoomScaleNormal="100" workbookViewId="0">
      <selection activeCell="H53" sqref="H53"/>
    </sheetView>
  </sheetViews>
  <sheetFormatPr baseColWidth="10" defaultColWidth="8.875" defaultRowHeight="15.75" x14ac:dyDescent="0.25"/>
  <cols>
    <col min="1" max="2" width="3.125" customWidth="1"/>
    <col min="3" max="3" width="43.125" customWidth="1"/>
    <col min="4" max="4" width="20.625" customWidth="1"/>
    <col min="5" max="5" width="19.625" customWidth="1"/>
    <col min="6" max="7" width="7.125" customWidth="1"/>
    <col min="8" max="8" width="30.625" customWidth="1"/>
    <col min="9" max="9" width="10.125" bestFit="1" customWidth="1"/>
    <col min="10" max="10" width="11.5" customWidth="1"/>
  </cols>
  <sheetData>
    <row r="1" spans="1:10" ht="16.5" thickBot="1" x14ac:dyDescent="0.3">
      <c r="A1" s="36" t="s">
        <v>134</v>
      </c>
      <c r="B1" s="37"/>
      <c r="C1" s="37"/>
      <c r="D1" s="37"/>
      <c r="E1" s="38"/>
    </row>
    <row r="2" spans="1:10" ht="16.5" thickBot="1" x14ac:dyDescent="0.3">
      <c r="A2" s="36" t="s">
        <v>134</v>
      </c>
      <c r="B2" s="37"/>
      <c r="C2" s="37"/>
      <c r="D2" s="37"/>
      <c r="E2" s="38"/>
    </row>
    <row r="3" spans="1:10" ht="16.5" thickBot="1" x14ac:dyDescent="0.3">
      <c r="A3" s="30"/>
      <c r="B3" s="31"/>
      <c r="C3" s="50" t="s">
        <v>0</v>
      </c>
      <c r="D3" s="31"/>
      <c r="E3" s="32"/>
    </row>
    <row r="4" spans="1:10" ht="33" customHeight="1" thickBot="1" x14ac:dyDescent="0.3">
      <c r="A4" s="47" t="s">
        <v>140</v>
      </c>
      <c r="B4" s="48"/>
      <c r="C4" s="48"/>
      <c r="D4" s="48"/>
      <c r="E4" s="49"/>
    </row>
    <row r="6" spans="1:10" x14ac:dyDescent="0.25">
      <c r="C6" s="42" t="s">
        <v>57</v>
      </c>
      <c r="D6" s="42"/>
      <c r="E6" s="42"/>
    </row>
    <row r="7" spans="1:10" x14ac:dyDescent="0.25">
      <c r="C7" s="43" t="s">
        <v>76</v>
      </c>
      <c r="D7" s="43"/>
      <c r="E7" s="43"/>
    </row>
    <row r="9" spans="1:10" x14ac:dyDescent="0.25">
      <c r="C9" s="33" t="s">
        <v>112</v>
      </c>
      <c r="D9" s="34"/>
      <c r="E9" s="35"/>
      <c r="H9" s="33" t="s">
        <v>55</v>
      </c>
      <c r="I9" s="34"/>
      <c r="J9" s="35"/>
    </row>
    <row r="10" spans="1:10" x14ac:dyDescent="0.25">
      <c r="C10" s="44" t="s">
        <v>113</v>
      </c>
      <c r="D10" s="44"/>
      <c r="E10" s="44"/>
      <c r="H10" s="3" t="s">
        <v>138</v>
      </c>
      <c r="I10" s="11">
        <f>D43+D51+D58+D72+D77+D85+D92+D99</f>
        <v>518.83449817211181</v>
      </c>
      <c r="J10" s="3" t="s">
        <v>45</v>
      </c>
    </row>
    <row r="11" spans="1:10" x14ac:dyDescent="0.25">
      <c r="C11" s="2" t="s">
        <v>59</v>
      </c>
      <c r="D11" s="7">
        <v>66</v>
      </c>
      <c r="E11" s="2" t="s">
        <v>65</v>
      </c>
      <c r="H11" t="s">
        <v>137</v>
      </c>
      <c r="I11" s="28">
        <f>I10/D11</f>
        <v>7.8611287601835125</v>
      </c>
      <c r="J11" s="3" t="s">
        <v>45</v>
      </c>
    </row>
    <row r="12" spans="1:10" ht="31.5" x14ac:dyDescent="0.25">
      <c r="C12" s="2" t="s">
        <v>61</v>
      </c>
      <c r="D12" s="7">
        <v>2.2999999999999998</v>
      </c>
      <c r="E12" s="2" t="s">
        <v>67</v>
      </c>
      <c r="H12" s="6" t="s">
        <v>139</v>
      </c>
      <c r="I12" s="29">
        <f>I11*3.5</f>
        <v>27.513950660642294</v>
      </c>
      <c r="J12" s="3" t="s">
        <v>45</v>
      </c>
    </row>
    <row r="13" spans="1:10" x14ac:dyDescent="0.25">
      <c r="C13" s="2" t="s">
        <v>133</v>
      </c>
      <c r="D13" s="7">
        <v>4</v>
      </c>
      <c r="E13" s="2" t="s">
        <v>68</v>
      </c>
    </row>
    <row r="14" spans="1:10" x14ac:dyDescent="0.25">
      <c r="C14" s="2" t="s">
        <v>62</v>
      </c>
      <c r="D14" s="7">
        <v>1.7</v>
      </c>
      <c r="E14" s="2" t="s">
        <v>69</v>
      </c>
    </row>
    <row r="15" spans="1:10" x14ac:dyDescent="0.25">
      <c r="C15" s="2" t="s">
        <v>72</v>
      </c>
      <c r="D15" s="13">
        <v>5.5</v>
      </c>
      <c r="E15" s="2" t="s">
        <v>74</v>
      </c>
    </row>
    <row r="16" spans="1:10" x14ac:dyDescent="0.25">
      <c r="C16" s="2" t="s">
        <v>77</v>
      </c>
      <c r="D16" s="7">
        <v>1</v>
      </c>
      <c r="E16" s="2" t="s">
        <v>78</v>
      </c>
    </row>
    <row r="17" spans="3:5" x14ac:dyDescent="0.25">
      <c r="C17" s="2" t="s">
        <v>79</v>
      </c>
      <c r="D17" s="7">
        <v>0.59399999999999997</v>
      </c>
      <c r="E17" s="2" t="s">
        <v>81</v>
      </c>
    </row>
    <row r="18" spans="3:5" x14ac:dyDescent="0.25">
      <c r="C18" s="2" t="s">
        <v>93</v>
      </c>
      <c r="D18" s="7">
        <v>30</v>
      </c>
      <c r="E18" s="2" t="s">
        <v>82</v>
      </c>
    </row>
    <row r="19" spans="3:5" x14ac:dyDescent="0.25">
      <c r="C19" s="2" t="s">
        <v>83</v>
      </c>
      <c r="D19" s="7">
        <v>15</v>
      </c>
      <c r="E19" s="2" t="s">
        <v>65</v>
      </c>
    </row>
    <row r="20" spans="3:5" x14ac:dyDescent="0.25">
      <c r="C20" s="2" t="s">
        <v>84</v>
      </c>
      <c r="D20" s="7">
        <v>1</v>
      </c>
      <c r="E20" s="2" t="s">
        <v>67</v>
      </c>
    </row>
    <row r="21" spans="3:5" x14ac:dyDescent="0.25">
      <c r="C21" s="2" t="s">
        <v>88</v>
      </c>
      <c r="D21" s="9">
        <f>ROUNDUP((D11*2)+(15*(D11/2))+(500*D19),-3)</f>
        <v>9000</v>
      </c>
      <c r="E21" s="2" t="s">
        <v>89</v>
      </c>
    </row>
    <row r="22" spans="3:5" x14ac:dyDescent="0.25">
      <c r="C22" s="2" t="s">
        <v>90</v>
      </c>
      <c r="D22" s="7">
        <v>2.0000000000000001E-4</v>
      </c>
      <c r="E22" s="2" t="s">
        <v>91</v>
      </c>
    </row>
    <row r="23" spans="3:5" x14ac:dyDescent="0.25">
      <c r="C23" s="2" t="s">
        <v>94</v>
      </c>
      <c r="D23" s="7">
        <f>(D11/100)*20</f>
        <v>13.200000000000001</v>
      </c>
      <c r="E23" s="2" t="s">
        <v>92</v>
      </c>
    </row>
    <row r="24" spans="3:5" x14ac:dyDescent="0.25">
      <c r="C24" s="2" t="s">
        <v>95</v>
      </c>
      <c r="D24" s="7">
        <v>626</v>
      </c>
      <c r="E24" s="2" t="s">
        <v>96</v>
      </c>
    </row>
    <row r="25" spans="3:5" x14ac:dyDescent="0.25">
      <c r="C25" s="2" t="s">
        <v>100</v>
      </c>
      <c r="D25" s="7">
        <f>(D11/100)*20</f>
        <v>13.200000000000001</v>
      </c>
      <c r="E25" s="2" t="s">
        <v>102</v>
      </c>
    </row>
    <row r="26" spans="3:5" x14ac:dyDescent="0.25">
      <c r="C26" s="2" t="s">
        <v>101</v>
      </c>
      <c r="D26" s="7">
        <v>0.1</v>
      </c>
      <c r="E26" s="2" t="s">
        <v>103</v>
      </c>
    </row>
    <row r="27" spans="3:5" ht="15.6" customHeight="1" x14ac:dyDescent="0.25">
      <c r="C27" s="2" t="s">
        <v>106</v>
      </c>
      <c r="D27" s="9">
        <f>(5400/207)*D11</f>
        <v>1721.7391304347825</v>
      </c>
      <c r="E27" s="2" t="s">
        <v>107</v>
      </c>
    </row>
    <row r="28" spans="3:5" x14ac:dyDescent="0.25">
      <c r="C28" s="2" t="s">
        <v>108</v>
      </c>
      <c r="D28" s="7">
        <v>1.33E-3</v>
      </c>
      <c r="E28" s="2" t="s">
        <v>54</v>
      </c>
    </row>
    <row r="29" spans="3:5" x14ac:dyDescent="0.25">
      <c r="C29" s="2" t="s">
        <v>109</v>
      </c>
      <c r="D29" s="7">
        <f>(1600/207)*D11</f>
        <v>510.14492753623188</v>
      </c>
      <c r="E29" s="2" t="s">
        <v>107</v>
      </c>
    </row>
    <row r="30" spans="3:5" x14ac:dyDescent="0.25">
      <c r="C30" s="2" t="s">
        <v>110</v>
      </c>
      <c r="D30" s="7">
        <v>2.3900000000000002E-3</v>
      </c>
      <c r="E30" s="2" t="s">
        <v>54</v>
      </c>
    </row>
    <row r="32" spans="3:5" x14ac:dyDescent="0.25">
      <c r="C32" s="44" t="s">
        <v>114</v>
      </c>
      <c r="D32" s="44"/>
      <c r="E32" s="44"/>
    </row>
    <row r="33" spans="3:12" x14ac:dyDescent="0.25">
      <c r="C33" s="2" t="s">
        <v>60</v>
      </c>
      <c r="D33" s="18">
        <f>'Participant Computers 2021'!F16</f>
        <v>340.28888888888889</v>
      </c>
      <c r="E33" s="2" t="s">
        <v>66</v>
      </c>
    </row>
    <row r="34" spans="3:12" x14ac:dyDescent="0.25">
      <c r="C34" s="2" t="s">
        <v>85</v>
      </c>
      <c r="D34" s="19">
        <f>((947.2*0.453592)+(0.085*0.453592*28)+(0.012*0.453592*265))/1000</f>
        <v>0.43216431392000004</v>
      </c>
      <c r="E34" s="2" t="s">
        <v>46</v>
      </c>
    </row>
    <row r="35" spans="3:12" x14ac:dyDescent="0.25">
      <c r="C35" s="2" t="s">
        <v>71</v>
      </c>
      <c r="D35" s="19">
        <f>2000000000000/(98581*365.25*24*3600)</f>
        <v>0.64288428427443323</v>
      </c>
      <c r="E35" s="2" t="s">
        <v>1</v>
      </c>
    </row>
    <row r="37" spans="3:12" x14ac:dyDescent="0.25">
      <c r="C37" s="33" t="s">
        <v>58</v>
      </c>
      <c r="D37" s="34"/>
      <c r="E37" s="35"/>
    </row>
    <row r="38" spans="3:12" x14ac:dyDescent="0.25">
      <c r="C38" s="2" t="s">
        <v>59</v>
      </c>
      <c r="D38" s="10">
        <f>D11</f>
        <v>66</v>
      </c>
      <c r="E38" s="2" t="s">
        <v>65</v>
      </c>
    </row>
    <row r="39" spans="3:12" x14ac:dyDescent="0.25">
      <c r="C39" s="2" t="s">
        <v>60</v>
      </c>
      <c r="D39" s="8">
        <f>D33</f>
        <v>340.28888888888889</v>
      </c>
      <c r="E39" s="2" t="s">
        <v>66</v>
      </c>
    </row>
    <row r="40" spans="3:12" x14ac:dyDescent="0.25">
      <c r="C40" s="2" t="s">
        <v>61</v>
      </c>
      <c r="D40" s="10">
        <f>D12</f>
        <v>2.2999999999999998</v>
      </c>
      <c r="E40" s="2" t="s">
        <v>67</v>
      </c>
    </row>
    <row r="41" spans="3:12" x14ac:dyDescent="0.25">
      <c r="C41" s="2" t="s">
        <v>133</v>
      </c>
      <c r="D41" s="10">
        <f>D13</f>
        <v>4</v>
      </c>
      <c r="E41" s="2" t="s">
        <v>68</v>
      </c>
    </row>
    <row r="42" spans="3:12" x14ac:dyDescent="0.25">
      <c r="C42" s="2" t="s">
        <v>62</v>
      </c>
      <c r="D42" s="10">
        <f>D14</f>
        <v>1.7</v>
      </c>
      <c r="E42" s="2" t="s">
        <v>69</v>
      </c>
    </row>
    <row r="43" spans="3:12" x14ac:dyDescent="0.25">
      <c r="C43" s="2" t="s">
        <v>63</v>
      </c>
      <c r="D43" s="11">
        <f>D38*D39*(D40/(D41*365.25*D42))</f>
        <v>20.79794392774221</v>
      </c>
      <c r="E43" s="2" t="s">
        <v>45</v>
      </c>
    </row>
    <row r="44" spans="3:12" x14ac:dyDescent="0.25">
      <c r="L44" s="16"/>
    </row>
    <row r="45" spans="3:12" x14ac:dyDescent="0.25">
      <c r="C45" s="33" t="s">
        <v>64</v>
      </c>
      <c r="D45" s="34"/>
      <c r="E45" s="35"/>
    </row>
    <row r="46" spans="3:12" x14ac:dyDescent="0.25">
      <c r="C46" s="2" t="s">
        <v>59</v>
      </c>
      <c r="D46" s="10">
        <f>D11</f>
        <v>66</v>
      </c>
      <c r="E46" s="2" t="s">
        <v>65</v>
      </c>
    </row>
    <row r="47" spans="3:12" x14ac:dyDescent="0.25">
      <c r="C47" s="2" t="s">
        <v>85</v>
      </c>
      <c r="D47" s="12">
        <f>D34</f>
        <v>0.43216431392000004</v>
      </c>
      <c r="E47" s="2" t="s">
        <v>46</v>
      </c>
    </row>
    <row r="48" spans="3:12" x14ac:dyDescent="0.25">
      <c r="C48" s="2" t="s">
        <v>71</v>
      </c>
      <c r="D48" s="12">
        <f>D35</f>
        <v>0.64288428427443323</v>
      </c>
      <c r="E48" s="2" t="s">
        <v>1</v>
      </c>
    </row>
    <row r="49" spans="3:5" x14ac:dyDescent="0.25">
      <c r="C49" s="2" t="s">
        <v>72</v>
      </c>
      <c r="D49" s="14">
        <f>D15</f>
        <v>5.5</v>
      </c>
      <c r="E49" s="2" t="s">
        <v>74</v>
      </c>
    </row>
    <row r="50" spans="3:5" x14ac:dyDescent="0.25">
      <c r="C50" s="2" t="s">
        <v>61</v>
      </c>
      <c r="D50" s="10">
        <f>D12</f>
        <v>2.2999999999999998</v>
      </c>
      <c r="E50" s="2" t="s">
        <v>67</v>
      </c>
    </row>
    <row r="51" spans="3:5" x14ac:dyDescent="0.25">
      <c r="C51" s="2" t="s">
        <v>73</v>
      </c>
      <c r="D51" s="11">
        <f>D46*D47*D48*(D49*D50*3600/8000)</f>
        <v>104.38273842645759</v>
      </c>
      <c r="E51" s="2" t="s">
        <v>45</v>
      </c>
    </row>
    <row r="53" spans="3:5" x14ac:dyDescent="0.25">
      <c r="C53" s="33" t="s">
        <v>75</v>
      </c>
      <c r="D53" s="34"/>
      <c r="E53" s="35"/>
    </row>
    <row r="54" spans="3:5" x14ac:dyDescent="0.25">
      <c r="C54" s="2" t="s">
        <v>85</v>
      </c>
      <c r="D54" s="12">
        <f>D34</f>
        <v>0.43216431392000004</v>
      </c>
      <c r="E54" s="2" t="s">
        <v>46</v>
      </c>
    </row>
    <row r="55" spans="3:5" x14ac:dyDescent="0.25">
      <c r="C55" s="2" t="s">
        <v>77</v>
      </c>
      <c r="D55" s="10">
        <f>D16</f>
        <v>1</v>
      </c>
      <c r="E55" s="2" t="s">
        <v>78</v>
      </c>
    </row>
    <row r="56" spans="3:5" x14ac:dyDescent="0.25">
      <c r="C56" s="2" t="s">
        <v>79</v>
      </c>
      <c r="D56" s="10">
        <f>D17</f>
        <v>0.59399999999999997</v>
      </c>
      <c r="E56" s="2" t="s">
        <v>81</v>
      </c>
    </row>
    <row r="57" spans="3:5" x14ac:dyDescent="0.25">
      <c r="C57" s="2" t="s">
        <v>61</v>
      </c>
      <c r="D57" s="10">
        <f>D12</f>
        <v>2.2999999999999998</v>
      </c>
      <c r="E57" s="2" t="s">
        <v>67</v>
      </c>
    </row>
    <row r="58" spans="3:5" x14ac:dyDescent="0.25">
      <c r="C58" s="2" t="s">
        <v>80</v>
      </c>
      <c r="D58" s="11">
        <f>D54*D55*D56*D57</f>
        <v>0.59042288567750401</v>
      </c>
      <c r="E58" s="2" t="s">
        <v>45</v>
      </c>
    </row>
    <row r="60" spans="3:5" x14ac:dyDescent="0.25">
      <c r="C60" s="33" t="s">
        <v>87</v>
      </c>
      <c r="D60" s="34"/>
      <c r="E60" s="35"/>
    </row>
    <row r="61" spans="3:5" x14ac:dyDescent="0.25">
      <c r="C61" s="2" t="s">
        <v>93</v>
      </c>
      <c r="D61" s="10">
        <f>D18</f>
        <v>30</v>
      </c>
      <c r="E61" s="2" t="s">
        <v>82</v>
      </c>
    </row>
    <row r="62" spans="3:5" x14ac:dyDescent="0.25">
      <c r="C62" s="2" t="s">
        <v>83</v>
      </c>
      <c r="D62" s="10">
        <f>D19</f>
        <v>15</v>
      </c>
      <c r="E62" s="2" t="s">
        <v>65</v>
      </c>
    </row>
    <row r="63" spans="3:5" x14ac:dyDescent="0.25">
      <c r="C63" s="2" t="s">
        <v>60</v>
      </c>
      <c r="D63" s="8">
        <f>D33</f>
        <v>340.28888888888889</v>
      </c>
      <c r="E63" s="2" t="s">
        <v>66</v>
      </c>
    </row>
    <row r="64" spans="3:5" x14ac:dyDescent="0.25">
      <c r="C64" s="2" t="s">
        <v>84</v>
      </c>
      <c r="D64" s="10">
        <f>D20</f>
        <v>1</v>
      </c>
      <c r="E64" s="2" t="s">
        <v>67</v>
      </c>
    </row>
    <row r="65" spans="3:5" x14ac:dyDescent="0.25">
      <c r="C65" s="2" t="s">
        <v>133</v>
      </c>
      <c r="D65" s="10">
        <f>D13</f>
        <v>4</v>
      </c>
      <c r="E65" s="2" t="s">
        <v>68</v>
      </c>
    </row>
    <row r="66" spans="3:5" x14ac:dyDescent="0.25">
      <c r="C66" s="2" t="s">
        <v>62</v>
      </c>
      <c r="D66" s="10">
        <f>D14</f>
        <v>1.7</v>
      </c>
      <c r="E66" s="2" t="s">
        <v>69</v>
      </c>
    </row>
    <row r="67" spans="3:5" x14ac:dyDescent="0.25">
      <c r="C67" s="2" t="s">
        <v>85</v>
      </c>
      <c r="D67" s="12">
        <f>D34</f>
        <v>0.43216431392000004</v>
      </c>
      <c r="E67" s="2" t="s">
        <v>46</v>
      </c>
    </row>
    <row r="68" spans="3:5" x14ac:dyDescent="0.25">
      <c r="C68" s="2" t="s">
        <v>71</v>
      </c>
      <c r="D68" s="12">
        <f>D35</f>
        <v>0.64288428427443323</v>
      </c>
      <c r="E68" s="2" t="s">
        <v>1</v>
      </c>
    </row>
    <row r="69" spans="3:5" x14ac:dyDescent="0.25">
      <c r="C69" s="2" t="s">
        <v>72</v>
      </c>
      <c r="D69" s="14">
        <f>D15</f>
        <v>5.5</v>
      </c>
      <c r="E69" s="2" t="s">
        <v>74</v>
      </c>
    </row>
    <row r="70" spans="3:5" x14ac:dyDescent="0.25">
      <c r="C70" s="2" t="s">
        <v>77</v>
      </c>
      <c r="D70" s="10">
        <f>D16</f>
        <v>1</v>
      </c>
      <c r="E70" s="2" t="s">
        <v>78</v>
      </c>
    </row>
    <row r="71" spans="3:5" x14ac:dyDescent="0.25">
      <c r="C71" s="2" t="s">
        <v>79</v>
      </c>
      <c r="D71" s="10">
        <f>D17</f>
        <v>0.59399999999999997</v>
      </c>
      <c r="E71" s="2" t="s">
        <v>81</v>
      </c>
    </row>
    <row r="72" spans="3:5" x14ac:dyDescent="0.25">
      <c r="C72" s="2" t="s">
        <v>86</v>
      </c>
      <c r="D72" s="11">
        <f>D61*((D62*D63*(D64/(D65*365.25*D66)))+(D62*D67*D68*(D69*D64*3600/8000))+(D67*D70*D71*D64))</f>
        <v>378.79014738492344</v>
      </c>
      <c r="E72" s="2" t="s">
        <v>45</v>
      </c>
    </row>
    <row r="74" spans="3:5" x14ac:dyDescent="0.25">
      <c r="C74" s="33" t="s">
        <v>135</v>
      </c>
      <c r="D74" s="34"/>
      <c r="E74" s="35"/>
    </row>
    <row r="75" spans="3:5" x14ac:dyDescent="0.25">
      <c r="C75" s="2" t="s">
        <v>88</v>
      </c>
      <c r="D75" s="17">
        <f>D21</f>
        <v>9000</v>
      </c>
      <c r="E75" s="2" t="s">
        <v>89</v>
      </c>
    </row>
    <row r="76" spans="3:5" x14ac:dyDescent="0.25">
      <c r="C76" s="2" t="s">
        <v>90</v>
      </c>
      <c r="D76" s="10">
        <f>D22</f>
        <v>2.0000000000000001E-4</v>
      </c>
      <c r="E76" s="2" t="s">
        <v>91</v>
      </c>
    </row>
    <row r="77" spans="3:5" x14ac:dyDescent="0.25">
      <c r="C77" s="2" t="s">
        <v>136</v>
      </c>
      <c r="D77" s="15">
        <f>D75*D76</f>
        <v>1.8</v>
      </c>
      <c r="E77" s="2" t="s">
        <v>45</v>
      </c>
    </row>
    <row r="79" spans="3:5" x14ac:dyDescent="0.25">
      <c r="C79" s="33" t="s">
        <v>98</v>
      </c>
      <c r="D79" s="34"/>
      <c r="E79" s="35"/>
    </row>
    <row r="80" spans="3:5" x14ac:dyDescent="0.25">
      <c r="C80" s="2" t="s">
        <v>94</v>
      </c>
      <c r="D80" s="10">
        <f>D23</f>
        <v>13.200000000000001</v>
      </c>
      <c r="E80" s="2" t="s">
        <v>92</v>
      </c>
    </row>
    <row r="81" spans="3:5" x14ac:dyDescent="0.25">
      <c r="C81" s="2" t="s">
        <v>95</v>
      </c>
      <c r="D81" s="10">
        <f>D24</f>
        <v>626</v>
      </c>
      <c r="E81" s="2" t="s">
        <v>96</v>
      </c>
    </row>
    <row r="82" spans="3:5" x14ac:dyDescent="0.25">
      <c r="C82" s="2" t="s">
        <v>61</v>
      </c>
      <c r="D82" s="10">
        <f>D12</f>
        <v>2.2999999999999998</v>
      </c>
      <c r="E82" s="2" t="s">
        <v>67</v>
      </c>
    </row>
    <row r="83" spans="3:5" x14ac:dyDescent="0.25">
      <c r="C83" s="2" t="s">
        <v>133</v>
      </c>
      <c r="D83" s="10">
        <f>D13</f>
        <v>4</v>
      </c>
      <c r="E83" s="2" t="s">
        <v>68</v>
      </c>
    </row>
    <row r="84" spans="3:5" x14ac:dyDescent="0.25">
      <c r="C84" s="2" t="s">
        <v>62</v>
      </c>
      <c r="D84" s="10">
        <f>D14</f>
        <v>1.7</v>
      </c>
      <c r="E84" s="2" t="s">
        <v>69</v>
      </c>
    </row>
    <row r="85" spans="3:5" x14ac:dyDescent="0.25">
      <c r="C85" s="2" t="s">
        <v>97</v>
      </c>
      <c r="D85" s="11">
        <f>D80*D81*(D82/(D83*365.25*D84))</f>
        <v>7.6520352699601402</v>
      </c>
      <c r="E85" s="2" t="s">
        <v>45</v>
      </c>
    </row>
    <row r="87" spans="3:5" x14ac:dyDescent="0.25">
      <c r="C87" s="33" t="s">
        <v>99</v>
      </c>
      <c r="D87" s="34"/>
      <c r="E87" s="35"/>
    </row>
    <row r="88" spans="3:5" x14ac:dyDescent="0.25">
      <c r="C88" s="2" t="s">
        <v>100</v>
      </c>
      <c r="D88" s="10">
        <f>D25</f>
        <v>13.200000000000001</v>
      </c>
      <c r="E88" s="2" t="s">
        <v>102</v>
      </c>
    </row>
    <row r="89" spans="3:5" x14ac:dyDescent="0.25">
      <c r="C89" s="2" t="s">
        <v>101</v>
      </c>
      <c r="D89" s="10">
        <f>D26</f>
        <v>0.1</v>
      </c>
      <c r="E89" s="2" t="s">
        <v>103</v>
      </c>
    </row>
    <row r="90" spans="3:5" x14ac:dyDescent="0.25">
      <c r="C90" s="2" t="s">
        <v>70</v>
      </c>
      <c r="D90" s="12">
        <f>D34</f>
        <v>0.43216431392000004</v>
      </c>
      <c r="E90" s="2" t="s">
        <v>46</v>
      </c>
    </row>
    <row r="91" spans="3:5" x14ac:dyDescent="0.25">
      <c r="C91" s="2" t="s">
        <v>61</v>
      </c>
      <c r="D91" s="10">
        <f>D12</f>
        <v>2.2999999999999998</v>
      </c>
      <c r="E91" s="2" t="s">
        <v>67</v>
      </c>
    </row>
    <row r="92" spans="3:5" x14ac:dyDescent="0.25">
      <c r="C92" s="2" t="s">
        <v>104</v>
      </c>
      <c r="D92" s="11">
        <f>D88*D89*D90*D91</f>
        <v>1.3120508570611202</v>
      </c>
      <c r="E92" s="2" t="s">
        <v>45</v>
      </c>
    </row>
    <row r="94" spans="3:5" x14ac:dyDescent="0.25">
      <c r="C94" s="33" t="s">
        <v>105</v>
      </c>
      <c r="D94" s="34"/>
      <c r="E94" s="35"/>
    </row>
    <row r="95" spans="3:5" x14ac:dyDescent="0.25">
      <c r="C95" s="2" t="s">
        <v>116</v>
      </c>
      <c r="D95" s="17">
        <f>D27</f>
        <v>1721.7391304347825</v>
      </c>
      <c r="E95" s="2" t="s">
        <v>107</v>
      </c>
    </row>
    <row r="96" spans="3:5" x14ac:dyDescent="0.25">
      <c r="C96" s="2" t="s">
        <v>118</v>
      </c>
      <c r="D96" s="20">
        <f>D28</f>
        <v>1.33E-3</v>
      </c>
      <c r="E96" s="2" t="s">
        <v>54</v>
      </c>
    </row>
    <row r="97" spans="3:5" x14ac:dyDescent="0.25">
      <c r="C97" s="2" t="s">
        <v>117</v>
      </c>
      <c r="D97" s="17">
        <f>D29</f>
        <v>510.14492753623188</v>
      </c>
      <c r="E97" s="2" t="s">
        <v>107</v>
      </c>
    </row>
    <row r="98" spans="3:5" x14ac:dyDescent="0.25">
      <c r="C98" s="2" t="s">
        <v>119</v>
      </c>
      <c r="D98" s="20">
        <f>D30</f>
        <v>2.3900000000000002E-3</v>
      </c>
      <c r="E98" s="2" t="s">
        <v>54</v>
      </c>
    </row>
    <row r="99" spans="3:5" x14ac:dyDescent="0.25">
      <c r="C99" s="2" t="s">
        <v>111</v>
      </c>
      <c r="D99" s="11">
        <f>D95*D96+D97*D98</f>
        <v>3.5091594202898548</v>
      </c>
      <c r="E99" s="2" t="s">
        <v>45</v>
      </c>
    </row>
  </sheetData>
  <mergeCells count="17">
    <mergeCell ref="C60:E60"/>
    <mergeCell ref="C74:E74"/>
    <mergeCell ref="C79:E79"/>
    <mergeCell ref="C87:E87"/>
    <mergeCell ref="C94:E94"/>
    <mergeCell ref="C10:E10"/>
    <mergeCell ref="C32:E32"/>
    <mergeCell ref="C37:E37"/>
    <mergeCell ref="C45:E45"/>
    <mergeCell ref="C53:E53"/>
    <mergeCell ref="H9:J9"/>
    <mergeCell ref="A1:E1"/>
    <mergeCell ref="C6:E6"/>
    <mergeCell ref="C7:E7"/>
    <mergeCell ref="C9:E9"/>
    <mergeCell ref="A2:E2"/>
    <mergeCell ref="A4:E4"/>
  </mergeCells>
  <pageMargins left="0.7" right="0.7" top="0.75" bottom="0.75" header="0.3" footer="0.3"/>
  <pageSetup paperSize="9" orientation="portrait" horizontalDpi="360" verticalDpi="360" r:id="rId1"/>
  <headerFooter>
    <oddFooter>&amp;L&amp;1#&amp;"Rockwell"&amp;9&amp;K0078D7Information Classification: General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97B4-FBF3-EC49-9094-6669B4B10DB2}">
  <dimension ref="A1:L98"/>
  <sheetViews>
    <sheetView zoomScale="69" zoomScaleNormal="100" workbookViewId="0">
      <selection activeCell="H67" sqref="H67"/>
    </sheetView>
  </sheetViews>
  <sheetFormatPr baseColWidth="10" defaultColWidth="8.875" defaultRowHeight="15.75" x14ac:dyDescent="0.25"/>
  <cols>
    <col min="1" max="2" width="3.125" customWidth="1"/>
    <col min="3" max="3" width="43.125" customWidth="1"/>
    <col min="4" max="4" width="20.625" customWidth="1"/>
    <col min="5" max="5" width="19.625" customWidth="1"/>
    <col min="6" max="7" width="7.125" customWidth="1"/>
    <col min="8" max="8" width="30.625" customWidth="1"/>
    <col min="9" max="9" width="10.125" bestFit="1" customWidth="1"/>
    <col min="10" max="10" width="11.5" customWidth="1"/>
  </cols>
  <sheetData>
    <row r="1" spans="1:10" ht="16.5" thickBot="1" x14ac:dyDescent="0.3">
      <c r="A1" s="36" t="s">
        <v>134</v>
      </c>
      <c r="B1" s="37"/>
      <c r="C1" s="37"/>
      <c r="D1" s="37"/>
      <c r="E1" s="38"/>
    </row>
    <row r="2" spans="1:10" ht="16.5" thickBot="1" x14ac:dyDescent="0.3">
      <c r="A2" s="30"/>
      <c r="B2" s="31"/>
      <c r="C2" s="50" t="s">
        <v>0</v>
      </c>
      <c r="D2" s="31"/>
      <c r="E2" s="32"/>
    </row>
    <row r="3" spans="1:10" ht="33" customHeight="1" thickBot="1" x14ac:dyDescent="0.3">
      <c r="A3" s="47" t="s">
        <v>140</v>
      </c>
      <c r="B3" s="48"/>
      <c r="C3" s="48"/>
      <c r="D3" s="48"/>
      <c r="E3" s="49"/>
    </row>
    <row r="5" spans="1:10" x14ac:dyDescent="0.25">
      <c r="C5" s="42" t="s">
        <v>57</v>
      </c>
      <c r="D5" s="42"/>
      <c r="E5" s="42"/>
    </row>
    <row r="6" spans="1:10" x14ac:dyDescent="0.25">
      <c r="C6" s="43" t="s">
        <v>76</v>
      </c>
      <c r="D6" s="43"/>
      <c r="E6" s="43"/>
    </row>
    <row r="8" spans="1:10" x14ac:dyDescent="0.25">
      <c r="C8" s="33" t="s">
        <v>112</v>
      </c>
      <c r="D8" s="34"/>
      <c r="E8" s="35"/>
      <c r="H8" s="33" t="s">
        <v>55</v>
      </c>
      <c r="I8" s="34"/>
      <c r="J8" s="35"/>
    </row>
    <row r="9" spans="1:10" x14ac:dyDescent="0.25">
      <c r="C9" s="44" t="s">
        <v>113</v>
      </c>
      <c r="D9" s="44"/>
      <c r="E9" s="44"/>
      <c r="H9" s="3" t="s">
        <v>138</v>
      </c>
      <c r="I9" s="11">
        <f>D42+D50+D57+D71+D76+D84+D91+D98</f>
        <v>852.74345069007802</v>
      </c>
      <c r="J9" s="3" t="s">
        <v>45</v>
      </c>
    </row>
    <row r="10" spans="1:10" x14ac:dyDescent="0.25">
      <c r="C10" s="2" t="s">
        <v>59</v>
      </c>
      <c r="D10" s="7">
        <v>66</v>
      </c>
      <c r="E10" s="2" t="s">
        <v>65</v>
      </c>
      <c r="H10" t="s">
        <v>137</v>
      </c>
      <c r="I10" s="28">
        <f>I9/D10</f>
        <v>12.920355313486031</v>
      </c>
      <c r="J10" s="3" t="s">
        <v>45</v>
      </c>
    </row>
    <row r="11" spans="1:10" ht="31.5" x14ac:dyDescent="0.25">
      <c r="C11" s="2" t="s">
        <v>61</v>
      </c>
      <c r="D11" s="7">
        <v>8</v>
      </c>
      <c r="E11" s="2" t="s">
        <v>67</v>
      </c>
      <c r="H11" s="6" t="s">
        <v>139</v>
      </c>
      <c r="I11" s="29">
        <f>I10*3.5</f>
        <v>45.221243597201109</v>
      </c>
      <c r="J11" s="3" t="s">
        <v>45</v>
      </c>
    </row>
    <row r="12" spans="1:10" x14ac:dyDescent="0.25">
      <c r="C12" s="2" t="s">
        <v>133</v>
      </c>
      <c r="D12" s="7">
        <v>4</v>
      </c>
      <c r="E12" s="2" t="s">
        <v>68</v>
      </c>
    </row>
    <row r="13" spans="1:10" x14ac:dyDescent="0.25">
      <c r="C13" s="2" t="s">
        <v>62</v>
      </c>
      <c r="D13" s="7">
        <v>1.7</v>
      </c>
      <c r="E13" s="2" t="s">
        <v>69</v>
      </c>
    </row>
    <row r="14" spans="1:10" x14ac:dyDescent="0.25">
      <c r="C14" s="2" t="s">
        <v>72</v>
      </c>
      <c r="D14" s="13">
        <v>5.5</v>
      </c>
      <c r="E14" s="2" t="s">
        <v>74</v>
      </c>
    </row>
    <row r="15" spans="1:10" x14ac:dyDescent="0.25">
      <c r="C15" s="2" t="s">
        <v>77</v>
      </c>
      <c r="D15" s="7">
        <v>1</v>
      </c>
      <c r="E15" s="2" t="s">
        <v>78</v>
      </c>
    </row>
    <row r="16" spans="1:10" x14ac:dyDescent="0.25">
      <c r="C16" s="2" t="s">
        <v>79</v>
      </c>
      <c r="D16" s="7">
        <v>0.59399999999999997</v>
      </c>
      <c r="E16" s="2" t="s">
        <v>81</v>
      </c>
    </row>
    <row r="17" spans="3:5" x14ac:dyDescent="0.25">
      <c r="C17" s="2" t="s">
        <v>93</v>
      </c>
      <c r="D17" s="7">
        <v>30</v>
      </c>
      <c r="E17" s="2" t="s">
        <v>82</v>
      </c>
    </row>
    <row r="18" spans="3:5" x14ac:dyDescent="0.25">
      <c r="C18" s="2" t="s">
        <v>83</v>
      </c>
      <c r="D18" s="7">
        <v>15</v>
      </c>
      <c r="E18" s="2" t="s">
        <v>65</v>
      </c>
    </row>
    <row r="19" spans="3:5" x14ac:dyDescent="0.25">
      <c r="C19" s="2" t="s">
        <v>84</v>
      </c>
      <c r="D19" s="7">
        <v>1</v>
      </c>
      <c r="E19" s="2" t="s">
        <v>67</v>
      </c>
    </row>
    <row r="20" spans="3:5" x14ac:dyDescent="0.25">
      <c r="C20" s="2" t="s">
        <v>88</v>
      </c>
      <c r="D20" s="9">
        <f>ROUNDUP((D10*2)+(15*(D10/2))+(500*D18),-3)</f>
        <v>9000</v>
      </c>
      <c r="E20" s="2" t="s">
        <v>89</v>
      </c>
    </row>
    <row r="21" spans="3:5" x14ac:dyDescent="0.25">
      <c r="C21" s="2" t="s">
        <v>90</v>
      </c>
      <c r="D21" s="7">
        <v>2.0000000000000001E-4</v>
      </c>
      <c r="E21" s="2" t="s">
        <v>91</v>
      </c>
    </row>
    <row r="22" spans="3:5" x14ac:dyDescent="0.25">
      <c r="C22" s="2" t="s">
        <v>94</v>
      </c>
      <c r="D22" s="7">
        <f>(D10/100)*20</f>
        <v>13.200000000000001</v>
      </c>
      <c r="E22" s="2" t="s">
        <v>92</v>
      </c>
    </row>
    <row r="23" spans="3:5" x14ac:dyDescent="0.25">
      <c r="C23" s="2" t="s">
        <v>95</v>
      </c>
      <c r="D23" s="7">
        <v>626</v>
      </c>
      <c r="E23" s="2" t="s">
        <v>96</v>
      </c>
    </row>
    <row r="24" spans="3:5" x14ac:dyDescent="0.25">
      <c r="C24" s="2" t="s">
        <v>100</v>
      </c>
      <c r="D24" s="7">
        <f>(D10/100)*20</f>
        <v>13.200000000000001</v>
      </c>
      <c r="E24" s="2" t="s">
        <v>102</v>
      </c>
    </row>
    <row r="25" spans="3:5" x14ac:dyDescent="0.25">
      <c r="C25" s="2" t="s">
        <v>101</v>
      </c>
      <c r="D25" s="7">
        <v>0.1</v>
      </c>
      <c r="E25" s="2" t="s">
        <v>103</v>
      </c>
    </row>
    <row r="26" spans="3:5" ht="15.6" customHeight="1" x14ac:dyDescent="0.25">
      <c r="C26" s="2" t="s">
        <v>106</v>
      </c>
      <c r="D26" s="9">
        <f>(5400/207)*D10</f>
        <v>1721.7391304347825</v>
      </c>
      <c r="E26" s="2" t="s">
        <v>107</v>
      </c>
    </row>
    <row r="27" spans="3:5" x14ac:dyDescent="0.25">
      <c r="C27" s="2" t="s">
        <v>108</v>
      </c>
      <c r="D27" s="7">
        <v>1.33E-3</v>
      </c>
      <c r="E27" s="2" t="s">
        <v>54</v>
      </c>
    </row>
    <row r="28" spans="3:5" x14ac:dyDescent="0.25">
      <c r="C28" s="2" t="s">
        <v>109</v>
      </c>
      <c r="D28" s="7">
        <f>(1600/207)*D10</f>
        <v>510.14492753623188</v>
      </c>
      <c r="E28" s="2" t="s">
        <v>107</v>
      </c>
    </row>
    <row r="29" spans="3:5" x14ac:dyDescent="0.25">
      <c r="C29" s="2" t="s">
        <v>110</v>
      </c>
      <c r="D29" s="7">
        <v>2.3900000000000002E-3</v>
      </c>
      <c r="E29" s="2" t="s">
        <v>54</v>
      </c>
    </row>
    <row r="31" spans="3:5" x14ac:dyDescent="0.25">
      <c r="C31" s="44" t="s">
        <v>114</v>
      </c>
      <c r="D31" s="44"/>
      <c r="E31" s="44"/>
    </row>
    <row r="32" spans="3:5" x14ac:dyDescent="0.25">
      <c r="C32" s="2" t="s">
        <v>60</v>
      </c>
      <c r="D32" s="18">
        <f>'Participant Computers 2021'!F16</f>
        <v>340.28888888888889</v>
      </c>
      <c r="E32" s="2" t="s">
        <v>66</v>
      </c>
    </row>
    <row r="33" spans="3:12" x14ac:dyDescent="0.25">
      <c r="C33" s="2" t="s">
        <v>85</v>
      </c>
      <c r="D33" s="19">
        <f>((947.2*0.453592)+(0.085*0.453592*28)+(0.012*0.453592*265))/1000</f>
        <v>0.43216431392000004</v>
      </c>
      <c r="E33" s="2" t="s">
        <v>46</v>
      </c>
    </row>
    <row r="34" spans="3:12" x14ac:dyDescent="0.25">
      <c r="C34" s="2" t="s">
        <v>71</v>
      </c>
      <c r="D34" s="19">
        <f>2000000000000/(98581*365.25*24*3600)</f>
        <v>0.64288428427443323</v>
      </c>
      <c r="E34" s="2" t="s">
        <v>1</v>
      </c>
    </row>
    <row r="36" spans="3:12" x14ac:dyDescent="0.25">
      <c r="C36" s="33" t="s">
        <v>58</v>
      </c>
      <c r="D36" s="34"/>
      <c r="E36" s="35"/>
    </row>
    <row r="37" spans="3:12" x14ac:dyDescent="0.25">
      <c r="C37" s="2" t="s">
        <v>59</v>
      </c>
      <c r="D37" s="10">
        <f>D10</f>
        <v>66</v>
      </c>
      <c r="E37" s="2" t="s">
        <v>65</v>
      </c>
    </row>
    <row r="38" spans="3:12" x14ac:dyDescent="0.25">
      <c r="C38" s="2" t="s">
        <v>60</v>
      </c>
      <c r="D38" s="8">
        <f>D32</f>
        <v>340.28888888888889</v>
      </c>
      <c r="E38" s="2" t="s">
        <v>66</v>
      </c>
    </row>
    <row r="39" spans="3:12" x14ac:dyDescent="0.25">
      <c r="C39" s="2" t="s">
        <v>61</v>
      </c>
      <c r="D39" s="10">
        <f>D11</f>
        <v>8</v>
      </c>
      <c r="E39" s="2" t="s">
        <v>67</v>
      </c>
    </row>
    <row r="40" spans="3:12" x14ac:dyDescent="0.25">
      <c r="C40" s="2" t="s">
        <v>133</v>
      </c>
      <c r="D40" s="10">
        <f>D12</f>
        <v>4</v>
      </c>
      <c r="E40" s="2" t="s">
        <v>68</v>
      </c>
    </row>
    <row r="41" spans="3:12" x14ac:dyDescent="0.25">
      <c r="C41" s="2" t="s">
        <v>62</v>
      </c>
      <c r="D41" s="10">
        <f>D13</f>
        <v>1.7</v>
      </c>
      <c r="E41" s="2" t="s">
        <v>69</v>
      </c>
    </row>
    <row r="42" spans="3:12" x14ac:dyDescent="0.25">
      <c r="C42" s="2" t="s">
        <v>63</v>
      </c>
      <c r="D42" s="11">
        <f>D37*D38*(D39/(D40*365.25*D41))</f>
        <v>72.340674531277259</v>
      </c>
      <c r="E42" s="2" t="s">
        <v>45</v>
      </c>
    </row>
    <row r="43" spans="3:12" x14ac:dyDescent="0.25">
      <c r="L43" s="16"/>
    </row>
    <row r="44" spans="3:12" x14ac:dyDescent="0.25">
      <c r="C44" s="33" t="s">
        <v>64</v>
      </c>
      <c r="D44" s="34"/>
      <c r="E44" s="35"/>
    </row>
    <row r="45" spans="3:12" x14ac:dyDescent="0.25">
      <c r="C45" s="2" t="s">
        <v>59</v>
      </c>
      <c r="D45" s="10">
        <f>D10</f>
        <v>66</v>
      </c>
      <c r="E45" s="2" t="s">
        <v>65</v>
      </c>
    </row>
    <row r="46" spans="3:12" x14ac:dyDescent="0.25">
      <c r="C46" s="2" t="s">
        <v>85</v>
      </c>
      <c r="D46" s="12">
        <f>D33</f>
        <v>0.43216431392000004</v>
      </c>
      <c r="E46" s="2" t="s">
        <v>46</v>
      </c>
    </row>
    <row r="47" spans="3:12" x14ac:dyDescent="0.25">
      <c r="C47" s="2" t="s">
        <v>71</v>
      </c>
      <c r="D47" s="12">
        <f>D34</f>
        <v>0.64288428427443323</v>
      </c>
      <c r="E47" s="2" t="s">
        <v>1</v>
      </c>
    </row>
    <row r="48" spans="3:12" x14ac:dyDescent="0.25">
      <c r="C48" s="2" t="s">
        <v>72</v>
      </c>
      <c r="D48" s="14">
        <f>D14</f>
        <v>5.5</v>
      </c>
      <c r="E48" s="2" t="s">
        <v>74</v>
      </c>
    </row>
    <row r="49" spans="3:5" x14ac:dyDescent="0.25">
      <c r="C49" s="2" t="s">
        <v>61</v>
      </c>
      <c r="D49" s="10">
        <f>D11</f>
        <v>8</v>
      </c>
      <c r="E49" s="2" t="s">
        <v>67</v>
      </c>
    </row>
    <row r="50" spans="3:5" x14ac:dyDescent="0.25">
      <c r="C50" s="2" t="s">
        <v>73</v>
      </c>
      <c r="D50" s="11">
        <f>D45*D46*D47*(D48*D49*3600/8000)</f>
        <v>363.07039452680914</v>
      </c>
      <c r="E50" s="2" t="s">
        <v>45</v>
      </c>
    </row>
    <row r="52" spans="3:5" x14ac:dyDescent="0.25">
      <c r="C52" s="33" t="s">
        <v>75</v>
      </c>
      <c r="D52" s="34"/>
      <c r="E52" s="35"/>
    </row>
    <row r="53" spans="3:5" x14ac:dyDescent="0.25">
      <c r="C53" s="2" t="s">
        <v>85</v>
      </c>
      <c r="D53" s="12">
        <f>D33</f>
        <v>0.43216431392000004</v>
      </c>
      <c r="E53" s="2" t="s">
        <v>46</v>
      </c>
    </row>
    <row r="54" spans="3:5" x14ac:dyDescent="0.25">
      <c r="C54" s="2" t="s">
        <v>77</v>
      </c>
      <c r="D54" s="10">
        <f>D15</f>
        <v>1</v>
      </c>
      <c r="E54" s="2" t="s">
        <v>78</v>
      </c>
    </row>
    <row r="55" spans="3:5" x14ac:dyDescent="0.25">
      <c r="C55" s="2" t="s">
        <v>79</v>
      </c>
      <c r="D55" s="10">
        <f>D16</f>
        <v>0.59399999999999997</v>
      </c>
      <c r="E55" s="2" t="s">
        <v>81</v>
      </c>
    </row>
    <row r="56" spans="3:5" x14ac:dyDescent="0.25">
      <c r="C56" s="2" t="s">
        <v>61</v>
      </c>
      <c r="D56" s="10">
        <f>D11</f>
        <v>8</v>
      </c>
      <c r="E56" s="2" t="s">
        <v>67</v>
      </c>
    </row>
    <row r="57" spans="3:5" x14ac:dyDescent="0.25">
      <c r="C57" s="2" t="s">
        <v>80</v>
      </c>
      <c r="D57" s="11">
        <f>D53*D54*D55*D56</f>
        <v>2.0536448197478401</v>
      </c>
      <c r="E57" s="2" t="s">
        <v>45</v>
      </c>
    </row>
    <row r="59" spans="3:5" x14ac:dyDescent="0.25">
      <c r="C59" s="33" t="s">
        <v>87</v>
      </c>
      <c r="D59" s="34"/>
      <c r="E59" s="35"/>
    </row>
    <row r="60" spans="3:5" x14ac:dyDescent="0.25">
      <c r="C60" s="2" t="s">
        <v>93</v>
      </c>
      <c r="D60" s="10">
        <f>D17</f>
        <v>30</v>
      </c>
      <c r="E60" s="2" t="s">
        <v>82</v>
      </c>
    </row>
    <row r="61" spans="3:5" x14ac:dyDescent="0.25">
      <c r="C61" s="2" t="s">
        <v>83</v>
      </c>
      <c r="D61" s="10">
        <f>D18</f>
        <v>15</v>
      </c>
      <c r="E61" s="2" t="s">
        <v>65</v>
      </c>
    </row>
    <row r="62" spans="3:5" x14ac:dyDescent="0.25">
      <c r="C62" s="2" t="s">
        <v>60</v>
      </c>
      <c r="D62" s="8">
        <f>D32</f>
        <v>340.28888888888889</v>
      </c>
      <c r="E62" s="2" t="s">
        <v>66</v>
      </c>
    </row>
    <row r="63" spans="3:5" x14ac:dyDescent="0.25">
      <c r="C63" s="2" t="s">
        <v>84</v>
      </c>
      <c r="D63" s="10">
        <f>D19</f>
        <v>1</v>
      </c>
      <c r="E63" s="2" t="s">
        <v>67</v>
      </c>
    </row>
    <row r="64" spans="3:5" x14ac:dyDescent="0.25">
      <c r="C64" s="2" t="s">
        <v>133</v>
      </c>
      <c r="D64" s="10">
        <f>D12</f>
        <v>4</v>
      </c>
      <c r="E64" s="2" t="s">
        <v>68</v>
      </c>
    </row>
    <row r="65" spans="3:5" x14ac:dyDescent="0.25">
      <c r="C65" s="2" t="s">
        <v>62</v>
      </c>
      <c r="D65" s="10">
        <f>D13</f>
        <v>1.7</v>
      </c>
      <c r="E65" s="2" t="s">
        <v>69</v>
      </c>
    </row>
    <row r="66" spans="3:5" x14ac:dyDescent="0.25">
      <c r="C66" s="2" t="s">
        <v>85</v>
      </c>
      <c r="D66" s="12">
        <f>D33</f>
        <v>0.43216431392000004</v>
      </c>
      <c r="E66" s="2" t="s">
        <v>46</v>
      </c>
    </row>
    <row r="67" spans="3:5" x14ac:dyDescent="0.25">
      <c r="C67" s="2" t="s">
        <v>71</v>
      </c>
      <c r="D67" s="12">
        <f>D34</f>
        <v>0.64288428427443323</v>
      </c>
      <c r="E67" s="2" t="s">
        <v>1</v>
      </c>
    </row>
    <row r="68" spans="3:5" x14ac:dyDescent="0.25">
      <c r="C68" s="2" t="s">
        <v>72</v>
      </c>
      <c r="D68" s="14">
        <f>D14</f>
        <v>5.5</v>
      </c>
      <c r="E68" s="2" t="s">
        <v>74</v>
      </c>
    </row>
    <row r="69" spans="3:5" x14ac:dyDescent="0.25">
      <c r="C69" s="2" t="s">
        <v>77</v>
      </c>
      <c r="D69" s="10">
        <f>D15</f>
        <v>1</v>
      </c>
      <c r="E69" s="2" t="s">
        <v>78</v>
      </c>
    </row>
    <row r="70" spans="3:5" x14ac:dyDescent="0.25">
      <c r="C70" s="2" t="s">
        <v>79</v>
      </c>
      <c r="D70" s="10">
        <f>D16</f>
        <v>0.59399999999999997</v>
      </c>
      <c r="E70" s="2" t="s">
        <v>81</v>
      </c>
    </row>
    <row r="71" spans="3:5" x14ac:dyDescent="0.25">
      <c r="C71" s="2" t="s">
        <v>86</v>
      </c>
      <c r="D71" s="11">
        <f>D60*((D61*D62*(D63/(D64*365.25*D65)))+(D61*D66*D67*(D68*D63*3600/8000))+(D66*D69*D70*D63))</f>
        <v>378.79014738492344</v>
      </c>
      <c r="E71" s="2" t="s">
        <v>45</v>
      </c>
    </row>
    <row r="73" spans="3:5" x14ac:dyDescent="0.25">
      <c r="C73" s="33" t="s">
        <v>135</v>
      </c>
      <c r="D73" s="34"/>
      <c r="E73" s="35"/>
    </row>
    <row r="74" spans="3:5" x14ac:dyDescent="0.25">
      <c r="C74" s="2" t="s">
        <v>88</v>
      </c>
      <c r="D74" s="17">
        <f>D20</f>
        <v>9000</v>
      </c>
      <c r="E74" s="2" t="s">
        <v>89</v>
      </c>
    </row>
    <row r="75" spans="3:5" x14ac:dyDescent="0.25">
      <c r="C75" s="2" t="s">
        <v>90</v>
      </c>
      <c r="D75" s="10">
        <f>D21</f>
        <v>2.0000000000000001E-4</v>
      </c>
      <c r="E75" s="2" t="s">
        <v>91</v>
      </c>
    </row>
    <row r="76" spans="3:5" x14ac:dyDescent="0.25">
      <c r="C76" s="2" t="s">
        <v>136</v>
      </c>
      <c r="D76" s="15">
        <f>D74*D75</f>
        <v>1.8</v>
      </c>
      <c r="E76" s="2" t="s">
        <v>45</v>
      </c>
    </row>
    <row r="78" spans="3:5" x14ac:dyDescent="0.25">
      <c r="C78" s="33" t="s">
        <v>98</v>
      </c>
      <c r="D78" s="34"/>
      <c r="E78" s="35"/>
    </row>
    <row r="79" spans="3:5" x14ac:dyDescent="0.25">
      <c r="C79" s="2" t="s">
        <v>94</v>
      </c>
      <c r="D79" s="10">
        <f>D22</f>
        <v>13.200000000000001</v>
      </c>
      <c r="E79" s="2" t="s">
        <v>92</v>
      </c>
    </row>
    <row r="80" spans="3:5" x14ac:dyDescent="0.25">
      <c r="C80" s="2" t="s">
        <v>95</v>
      </c>
      <c r="D80" s="10">
        <f>D23</f>
        <v>626</v>
      </c>
      <c r="E80" s="2" t="s">
        <v>96</v>
      </c>
    </row>
    <row r="81" spans="3:5" x14ac:dyDescent="0.25">
      <c r="C81" s="2" t="s">
        <v>61</v>
      </c>
      <c r="D81" s="10">
        <f>D11</f>
        <v>8</v>
      </c>
      <c r="E81" s="2" t="s">
        <v>67</v>
      </c>
    </row>
    <row r="82" spans="3:5" x14ac:dyDescent="0.25">
      <c r="C82" s="2" t="s">
        <v>133</v>
      </c>
      <c r="D82" s="10">
        <f>D12</f>
        <v>4</v>
      </c>
      <c r="E82" s="2" t="s">
        <v>68</v>
      </c>
    </row>
    <row r="83" spans="3:5" x14ac:dyDescent="0.25">
      <c r="C83" s="2" t="s">
        <v>62</v>
      </c>
      <c r="D83" s="10">
        <f>D13</f>
        <v>1.7</v>
      </c>
      <c r="E83" s="2" t="s">
        <v>69</v>
      </c>
    </row>
    <row r="84" spans="3:5" x14ac:dyDescent="0.25">
      <c r="C84" s="2" t="s">
        <v>97</v>
      </c>
      <c r="D84" s="11">
        <f>D79*D80*(D81/(D82*365.25*D83))</f>
        <v>26.615774852035273</v>
      </c>
      <c r="E84" s="2" t="s">
        <v>45</v>
      </c>
    </row>
    <row r="86" spans="3:5" x14ac:dyDescent="0.25">
      <c r="C86" s="33" t="s">
        <v>99</v>
      </c>
      <c r="D86" s="34"/>
      <c r="E86" s="35"/>
    </row>
    <row r="87" spans="3:5" x14ac:dyDescent="0.25">
      <c r="C87" s="2" t="s">
        <v>100</v>
      </c>
      <c r="D87" s="10">
        <f>D24</f>
        <v>13.200000000000001</v>
      </c>
      <c r="E87" s="2" t="s">
        <v>102</v>
      </c>
    </row>
    <row r="88" spans="3:5" x14ac:dyDescent="0.25">
      <c r="C88" s="2" t="s">
        <v>101</v>
      </c>
      <c r="D88" s="10">
        <f>D25</f>
        <v>0.1</v>
      </c>
      <c r="E88" s="2" t="s">
        <v>103</v>
      </c>
    </row>
    <row r="89" spans="3:5" x14ac:dyDescent="0.25">
      <c r="C89" s="2" t="s">
        <v>70</v>
      </c>
      <c r="D89" s="12">
        <f>D33</f>
        <v>0.43216431392000004</v>
      </c>
      <c r="E89" s="2" t="s">
        <v>46</v>
      </c>
    </row>
    <row r="90" spans="3:5" x14ac:dyDescent="0.25">
      <c r="C90" s="2" t="s">
        <v>61</v>
      </c>
      <c r="D90" s="10">
        <f>D11</f>
        <v>8</v>
      </c>
      <c r="E90" s="2" t="s">
        <v>67</v>
      </c>
    </row>
    <row r="91" spans="3:5" x14ac:dyDescent="0.25">
      <c r="C91" s="2" t="s">
        <v>104</v>
      </c>
      <c r="D91" s="11">
        <f>D87*D88*D89*D90</f>
        <v>4.5636551549952014</v>
      </c>
      <c r="E91" s="2" t="s">
        <v>45</v>
      </c>
    </row>
    <row r="93" spans="3:5" x14ac:dyDescent="0.25">
      <c r="C93" s="33" t="s">
        <v>105</v>
      </c>
      <c r="D93" s="34"/>
      <c r="E93" s="35"/>
    </row>
    <row r="94" spans="3:5" x14ac:dyDescent="0.25">
      <c r="C94" s="2" t="s">
        <v>116</v>
      </c>
      <c r="D94" s="17">
        <f>D26</f>
        <v>1721.7391304347825</v>
      </c>
      <c r="E94" s="2" t="s">
        <v>107</v>
      </c>
    </row>
    <row r="95" spans="3:5" x14ac:dyDescent="0.25">
      <c r="C95" s="2" t="s">
        <v>118</v>
      </c>
      <c r="D95" s="20">
        <f>D27</f>
        <v>1.33E-3</v>
      </c>
      <c r="E95" s="2" t="s">
        <v>54</v>
      </c>
    </row>
    <row r="96" spans="3:5" x14ac:dyDescent="0.25">
      <c r="C96" s="2" t="s">
        <v>117</v>
      </c>
      <c r="D96" s="17">
        <f>D28</f>
        <v>510.14492753623188</v>
      </c>
      <c r="E96" s="2" t="s">
        <v>107</v>
      </c>
    </row>
    <row r="97" spans="3:5" x14ac:dyDescent="0.25">
      <c r="C97" s="2" t="s">
        <v>119</v>
      </c>
      <c r="D97" s="20">
        <f>D29</f>
        <v>2.3900000000000002E-3</v>
      </c>
      <c r="E97" s="2" t="s">
        <v>54</v>
      </c>
    </row>
    <row r="98" spans="3:5" x14ac:dyDescent="0.25">
      <c r="C98" s="2" t="s">
        <v>111</v>
      </c>
      <c r="D98" s="11">
        <f>D94*D95+D96*D97</f>
        <v>3.5091594202898548</v>
      </c>
      <c r="E98" s="2" t="s">
        <v>45</v>
      </c>
    </row>
  </sheetData>
  <mergeCells count="16">
    <mergeCell ref="C59:E59"/>
    <mergeCell ref="C73:E73"/>
    <mergeCell ref="C78:E78"/>
    <mergeCell ref="C86:E86"/>
    <mergeCell ref="C93:E93"/>
    <mergeCell ref="C9:E9"/>
    <mergeCell ref="C31:E31"/>
    <mergeCell ref="C36:E36"/>
    <mergeCell ref="C44:E44"/>
    <mergeCell ref="C52:E52"/>
    <mergeCell ref="H8:J8"/>
    <mergeCell ref="A1:E1"/>
    <mergeCell ref="A3:E3"/>
    <mergeCell ref="C5:E5"/>
    <mergeCell ref="C6:E6"/>
    <mergeCell ref="C8:E8"/>
  </mergeCells>
  <pageMargins left="0.7" right="0.7" top="0.75" bottom="0.75" header="0.3" footer="0.3"/>
  <pageSetup paperSize="9" orientation="portrait" horizontalDpi="360" verticalDpi="360" r:id="rId1"/>
  <headerFooter>
    <oddFooter>&amp;L&amp;1#&amp;"Rockwell"&amp;9&amp;K0078D7Information Classification: General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0527-8EE2-5F43-A096-7D334689D579}">
  <dimension ref="A1:J105"/>
  <sheetViews>
    <sheetView topLeftCell="B1" zoomScaleNormal="100" workbookViewId="0">
      <selection activeCell="C30" sqref="C30:E97"/>
    </sheetView>
  </sheetViews>
  <sheetFormatPr baseColWidth="10" defaultColWidth="8.875" defaultRowHeight="15.75" x14ac:dyDescent="0.25"/>
  <cols>
    <col min="1" max="2" width="3.125" customWidth="1"/>
    <col min="3" max="3" width="43.125" customWidth="1"/>
    <col min="4" max="4" width="11.625" customWidth="1"/>
    <col min="5" max="5" width="19.625" customWidth="1"/>
    <col min="6" max="7" width="7.125" customWidth="1"/>
    <col min="8" max="8" width="30.625" customWidth="1"/>
    <col min="9" max="9" width="10.125" bestFit="1" customWidth="1"/>
    <col min="10" max="10" width="11.5" customWidth="1"/>
  </cols>
  <sheetData>
    <row r="1" spans="1:10" ht="16.5" thickBot="1" x14ac:dyDescent="0.3">
      <c r="A1" s="36" t="s">
        <v>134</v>
      </c>
      <c r="B1" s="37"/>
      <c r="C1" s="37"/>
      <c r="D1" s="37"/>
      <c r="E1" s="38"/>
    </row>
    <row r="2" spans="1:10" ht="16.5" thickBot="1" x14ac:dyDescent="0.3">
      <c r="A2" s="39" t="s">
        <v>0</v>
      </c>
      <c r="B2" s="40"/>
      <c r="C2" s="40"/>
      <c r="D2" s="40"/>
      <c r="E2" s="41"/>
    </row>
    <row r="4" spans="1:10" x14ac:dyDescent="0.25">
      <c r="C4" s="42" t="s">
        <v>57</v>
      </c>
      <c r="D4" s="42"/>
      <c r="E4" s="42"/>
    </row>
    <row r="5" spans="1:10" x14ac:dyDescent="0.25">
      <c r="C5" s="43" t="s">
        <v>76</v>
      </c>
      <c r="D5" s="43"/>
      <c r="E5" s="43"/>
    </row>
    <row r="7" spans="1:10" x14ac:dyDescent="0.25">
      <c r="C7" s="33" t="s">
        <v>112</v>
      </c>
      <c r="D7" s="34"/>
      <c r="E7" s="35"/>
      <c r="H7" s="33" t="s">
        <v>55</v>
      </c>
      <c r="I7" s="34"/>
      <c r="J7" s="35"/>
    </row>
    <row r="8" spans="1:10" x14ac:dyDescent="0.25">
      <c r="C8" s="44" t="s">
        <v>113</v>
      </c>
      <c r="D8" s="44"/>
      <c r="E8" s="44"/>
      <c r="H8" s="3" t="s">
        <v>115</v>
      </c>
      <c r="I8" s="11">
        <f>D41+D49+D56+D70+D75+D83+D90+D97</f>
        <v>1323.9442710137801</v>
      </c>
      <c r="J8" s="3" t="s">
        <v>45</v>
      </c>
    </row>
    <row r="9" spans="1:10" x14ac:dyDescent="0.25">
      <c r="C9" s="2" t="s">
        <v>59</v>
      </c>
      <c r="D9" s="7">
        <v>207</v>
      </c>
      <c r="E9" s="2" t="s">
        <v>65</v>
      </c>
      <c r="H9" s="2" t="s">
        <v>122</v>
      </c>
      <c r="I9" s="10">
        <v>2</v>
      </c>
      <c r="J9" s="2" t="s">
        <v>17</v>
      </c>
    </row>
    <row r="10" spans="1:10" x14ac:dyDescent="0.25">
      <c r="C10" s="2" t="s">
        <v>61</v>
      </c>
      <c r="D10" s="7">
        <v>6</v>
      </c>
      <c r="E10" s="2" t="s">
        <v>67</v>
      </c>
      <c r="H10" s="2" t="s">
        <v>123</v>
      </c>
      <c r="I10" s="22">
        <v>1.1000000000000001</v>
      </c>
      <c r="J10" s="2" t="s">
        <v>125</v>
      </c>
    </row>
    <row r="11" spans="1:10" x14ac:dyDescent="0.25">
      <c r="C11" s="2" t="s">
        <v>133</v>
      </c>
      <c r="D11" s="7">
        <v>4</v>
      </c>
      <c r="E11" s="2" t="s">
        <v>68</v>
      </c>
      <c r="H11" s="2" t="s">
        <v>124</v>
      </c>
      <c r="I11" s="23">
        <f>I8*I9*I10</f>
        <v>2912.6773962303164</v>
      </c>
      <c r="J11" s="2" t="s">
        <v>2</v>
      </c>
    </row>
    <row r="12" spans="1:10" x14ac:dyDescent="0.25">
      <c r="C12" s="2" t="s">
        <v>62</v>
      </c>
      <c r="D12" s="7">
        <v>2</v>
      </c>
      <c r="E12" s="2" t="s">
        <v>69</v>
      </c>
    </row>
    <row r="13" spans="1:10" x14ac:dyDescent="0.25">
      <c r="C13" s="2" t="s">
        <v>72</v>
      </c>
      <c r="D13" s="13">
        <v>5.5</v>
      </c>
      <c r="E13" s="2" t="s">
        <v>74</v>
      </c>
    </row>
    <row r="14" spans="1:10" x14ac:dyDescent="0.25">
      <c r="C14" s="2" t="s">
        <v>77</v>
      </c>
      <c r="D14" s="7">
        <v>1</v>
      </c>
      <c r="E14" s="2" t="s">
        <v>78</v>
      </c>
    </row>
    <row r="15" spans="1:10" x14ac:dyDescent="0.25">
      <c r="C15" s="2" t="s">
        <v>79</v>
      </c>
      <c r="D15" s="7">
        <v>0.59399999999999997</v>
      </c>
      <c r="E15" s="2" t="s">
        <v>81</v>
      </c>
    </row>
    <row r="16" spans="1:10" x14ac:dyDescent="0.25">
      <c r="C16" s="2" t="s">
        <v>93</v>
      </c>
      <c r="D16" s="7">
        <v>30</v>
      </c>
      <c r="E16" s="2" t="s">
        <v>82</v>
      </c>
    </row>
    <row r="17" spans="3:5" x14ac:dyDescent="0.25">
      <c r="C17" s="2" t="s">
        <v>83</v>
      </c>
      <c r="D17" s="7">
        <v>10</v>
      </c>
      <c r="E17" s="2" t="s">
        <v>65</v>
      </c>
    </row>
    <row r="18" spans="3:5" x14ac:dyDescent="0.25">
      <c r="C18" s="2" t="s">
        <v>84</v>
      </c>
      <c r="D18" s="7">
        <v>1</v>
      </c>
      <c r="E18" s="2" t="s">
        <v>67</v>
      </c>
    </row>
    <row r="19" spans="3:5" x14ac:dyDescent="0.25">
      <c r="C19" s="2" t="s">
        <v>88</v>
      </c>
      <c r="D19" s="9">
        <v>10000</v>
      </c>
      <c r="E19" s="2" t="s">
        <v>89</v>
      </c>
    </row>
    <row r="20" spans="3:5" x14ac:dyDescent="0.25">
      <c r="C20" s="2" t="s">
        <v>90</v>
      </c>
      <c r="D20" s="7">
        <v>2.0000000000000001E-4</v>
      </c>
      <c r="E20" s="2" t="s">
        <v>91</v>
      </c>
    </row>
    <row r="21" spans="3:5" x14ac:dyDescent="0.25">
      <c r="C21" s="2" t="s">
        <v>94</v>
      </c>
      <c r="D21" s="7">
        <v>40</v>
      </c>
      <c r="E21" s="2" t="s">
        <v>92</v>
      </c>
    </row>
    <row r="22" spans="3:5" x14ac:dyDescent="0.25">
      <c r="C22" s="2" t="s">
        <v>95</v>
      </c>
      <c r="D22" s="7">
        <v>626</v>
      </c>
      <c r="E22" s="2" t="s">
        <v>96</v>
      </c>
    </row>
    <row r="23" spans="3:5" x14ac:dyDescent="0.25">
      <c r="C23" s="2" t="s">
        <v>100</v>
      </c>
      <c r="D23" s="7">
        <v>40</v>
      </c>
      <c r="E23" s="2" t="s">
        <v>102</v>
      </c>
    </row>
    <row r="24" spans="3:5" x14ac:dyDescent="0.25">
      <c r="C24" s="2" t="s">
        <v>101</v>
      </c>
      <c r="D24" s="7">
        <v>0.1</v>
      </c>
      <c r="E24" s="2" t="s">
        <v>103</v>
      </c>
    </row>
    <row r="25" spans="3:5" ht="15.6" customHeight="1" x14ac:dyDescent="0.25">
      <c r="C25" s="2" t="s">
        <v>106</v>
      </c>
      <c r="D25" s="9">
        <v>5400</v>
      </c>
      <c r="E25" s="2" t="s">
        <v>107</v>
      </c>
    </row>
    <row r="26" spans="3:5" x14ac:dyDescent="0.25">
      <c r="C26" s="2" t="s">
        <v>108</v>
      </c>
      <c r="D26" s="7">
        <v>1.33E-3</v>
      </c>
      <c r="E26" s="2" t="s">
        <v>54</v>
      </c>
    </row>
    <row r="27" spans="3:5" x14ac:dyDescent="0.25">
      <c r="C27" s="2" t="s">
        <v>109</v>
      </c>
      <c r="D27" s="7">
        <v>1600</v>
      </c>
      <c r="E27" s="2" t="s">
        <v>107</v>
      </c>
    </row>
    <row r="28" spans="3:5" x14ac:dyDescent="0.25">
      <c r="C28" s="2" t="s">
        <v>110</v>
      </c>
      <c r="D28" s="7">
        <v>2.3900000000000002E-3</v>
      </c>
      <c r="E28" s="2" t="s">
        <v>54</v>
      </c>
    </row>
    <row r="30" spans="3:5" x14ac:dyDescent="0.25">
      <c r="C30" s="44" t="s">
        <v>114</v>
      </c>
      <c r="D30" s="44"/>
      <c r="E30" s="44"/>
    </row>
    <row r="31" spans="3:5" x14ac:dyDescent="0.25">
      <c r="C31" s="2" t="s">
        <v>60</v>
      </c>
      <c r="D31" s="18">
        <f>'Participant Computers 2021'!F16</f>
        <v>340.28888888888889</v>
      </c>
      <c r="E31" s="2" t="s">
        <v>66</v>
      </c>
    </row>
    <row r="32" spans="3:5" x14ac:dyDescent="0.25">
      <c r="C32" s="2" t="s">
        <v>85</v>
      </c>
      <c r="D32" s="19">
        <f>((947.2*0.453592)+(0.085*0.453592*28)+(0.012*0.453592*265))/1000</f>
        <v>0.43216431392000004</v>
      </c>
      <c r="E32" s="2" t="s">
        <v>46</v>
      </c>
    </row>
    <row r="33" spans="3:9" x14ac:dyDescent="0.25">
      <c r="C33" s="2" t="s">
        <v>71</v>
      </c>
      <c r="D33" s="19">
        <f>2000000000000/(98581*365.25*24*3600)</f>
        <v>0.64288428427443323</v>
      </c>
      <c r="E33" s="2" t="s">
        <v>1</v>
      </c>
    </row>
    <row r="35" spans="3:9" x14ac:dyDescent="0.25">
      <c r="C35" s="33" t="s">
        <v>58</v>
      </c>
      <c r="D35" s="34"/>
      <c r="E35" s="35"/>
    </row>
    <row r="36" spans="3:9" x14ac:dyDescent="0.25">
      <c r="C36" s="2" t="s">
        <v>59</v>
      </c>
      <c r="D36" s="10">
        <f>D9</f>
        <v>207</v>
      </c>
      <c r="E36" s="2" t="s">
        <v>65</v>
      </c>
    </row>
    <row r="37" spans="3:9" x14ac:dyDescent="0.25">
      <c r="C37" s="2" t="s">
        <v>60</v>
      </c>
      <c r="D37" s="8">
        <f>D31</f>
        <v>340.28888888888889</v>
      </c>
      <c r="E37" s="2" t="s">
        <v>66</v>
      </c>
    </row>
    <row r="38" spans="3:9" x14ac:dyDescent="0.25">
      <c r="C38" s="2" t="s">
        <v>61</v>
      </c>
      <c r="D38" s="10">
        <f>D10</f>
        <v>6</v>
      </c>
      <c r="E38" s="2" t="s">
        <v>67</v>
      </c>
    </row>
    <row r="39" spans="3:9" x14ac:dyDescent="0.25">
      <c r="C39" s="2" t="s">
        <v>133</v>
      </c>
      <c r="D39" s="10">
        <f>D11</f>
        <v>4</v>
      </c>
      <c r="E39" s="2" t="s">
        <v>68</v>
      </c>
    </row>
    <row r="40" spans="3:9" x14ac:dyDescent="0.25">
      <c r="C40" s="2" t="s">
        <v>62</v>
      </c>
      <c r="D40" s="10">
        <f>D12</f>
        <v>2</v>
      </c>
      <c r="E40" s="2" t="s">
        <v>69</v>
      </c>
      <c r="H40" s="45" t="s">
        <v>132</v>
      </c>
      <c r="I40" s="45"/>
    </row>
    <row r="41" spans="3:9" x14ac:dyDescent="0.25">
      <c r="C41" s="2" t="s">
        <v>63</v>
      </c>
      <c r="D41" s="11">
        <f>D36*D37*(D38/(D39*365.25*D40))</f>
        <v>144.64024640657087</v>
      </c>
      <c r="E41" s="2" t="s">
        <v>45</v>
      </c>
      <c r="H41" s="24" t="s">
        <v>126</v>
      </c>
      <c r="I41" s="25">
        <f>I8</f>
        <v>1323.9442710137801</v>
      </c>
    </row>
    <row r="42" spans="3:9" x14ac:dyDescent="0.25">
      <c r="H42">
        <v>50</v>
      </c>
      <c r="I42" s="16">
        <f t="dataTable" ref="I42:I51" dt2D="0" dtr="0" r1="D31"/>
        <v>1170.7528039820668</v>
      </c>
    </row>
    <row r="43" spans="3:9" x14ac:dyDescent="0.25">
      <c r="C43" s="33" t="s">
        <v>64</v>
      </c>
      <c r="D43" s="34"/>
      <c r="E43" s="35"/>
      <c r="H43">
        <v>100</v>
      </c>
      <c r="I43" s="16">
        <v>1197.1388409430524</v>
      </c>
    </row>
    <row r="44" spans="3:9" x14ac:dyDescent="0.25">
      <c r="C44" s="2" t="s">
        <v>59</v>
      </c>
      <c r="D44" s="10">
        <f>D9</f>
        <v>207</v>
      </c>
      <c r="E44" s="2" t="s">
        <v>65</v>
      </c>
      <c r="H44">
        <v>150</v>
      </c>
      <c r="I44" s="16">
        <v>1223.5248779040378</v>
      </c>
    </row>
    <row r="45" spans="3:9" x14ac:dyDescent="0.25">
      <c r="C45" s="2" t="s">
        <v>85</v>
      </c>
      <c r="D45" s="12">
        <f>D32</f>
        <v>0.43216431392000004</v>
      </c>
      <c r="E45" s="2" t="s">
        <v>46</v>
      </c>
      <c r="H45">
        <v>200</v>
      </c>
      <c r="I45" s="16">
        <v>1249.9109148650234</v>
      </c>
    </row>
    <row r="46" spans="3:9" x14ac:dyDescent="0.25">
      <c r="C46" s="2" t="s">
        <v>71</v>
      </c>
      <c r="D46" s="12">
        <f>D33</f>
        <v>0.64288428427443323</v>
      </c>
      <c r="E46" s="2" t="s">
        <v>1</v>
      </c>
      <c r="H46">
        <v>250</v>
      </c>
      <c r="I46" s="16">
        <v>1276.2969518260093</v>
      </c>
    </row>
    <row r="47" spans="3:9" x14ac:dyDescent="0.25">
      <c r="C47" s="2" t="s">
        <v>72</v>
      </c>
      <c r="D47" s="14">
        <f>D13</f>
        <v>5.5</v>
      </c>
      <c r="E47" s="2" t="s">
        <v>74</v>
      </c>
      <c r="H47">
        <v>300</v>
      </c>
      <c r="I47" s="16">
        <v>1302.6829887869949</v>
      </c>
    </row>
    <row r="48" spans="3:9" x14ac:dyDescent="0.25">
      <c r="C48" s="2" t="s">
        <v>61</v>
      </c>
      <c r="D48" s="10">
        <f>D10</f>
        <v>6</v>
      </c>
      <c r="E48" s="2" t="s">
        <v>67</v>
      </c>
      <c r="H48">
        <v>350</v>
      </c>
      <c r="I48" s="16">
        <v>1329.0690257479805</v>
      </c>
    </row>
    <row r="49" spans="3:9" x14ac:dyDescent="0.25">
      <c r="C49" s="2" t="s">
        <v>73</v>
      </c>
      <c r="D49" s="11">
        <f>D44*D45*D46*(D47*D48*3600/8000)</f>
        <v>854.0405871255623</v>
      </c>
      <c r="E49" s="2" t="s">
        <v>45</v>
      </c>
      <c r="H49">
        <v>400</v>
      </c>
      <c r="I49" s="16">
        <v>1355.4550627089661</v>
      </c>
    </row>
    <row r="50" spans="3:9" x14ac:dyDescent="0.25">
      <c r="H50">
        <v>450</v>
      </c>
      <c r="I50" s="16">
        <v>1381.8410996699515</v>
      </c>
    </row>
    <row r="51" spans="3:9" x14ac:dyDescent="0.25">
      <c r="C51" s="33" t="s">
        <v>75</v>
      </c>
      <c r="D51" s="34"/>
      <c r="E51" s="35"/>
      <c r="H51">
        <v>500</v>
      </c>
      <c r="I51" s="16">
        <v>1408.2271366309374</v>
      </c>
    </row>
    <row r="52" spans="3:9" x14ac:dyDescent="0.25">
      <c r="C52" s="2" t="s">
        <v>85</v>
      </c>
      <c r="D52" s="12">
        <f>D32</f>
        <v>0.43216431392000004</v>
      </c>
      <c r="E52" s="2" t="s">
        <v>46</v>
      </c>
    </row>
    <row r="53" spans="3:9" x14ac:dyDescent="0.25">
      <c r="C53" s="2" t="s">
        <v>77</v>
      </c>
      <c r="D53" s="10">
        <f>D14</f>
        <v>1</v>
      </c>
      <c r="E53" s="2" t="s">
        <v>78</v>
      </c>
      <c r="H53" s="26" t="s">
        <v>127</v>
      </c>
      <c r="I53" s="27">
        <f>I8</f>
        <v>1323.9442710137801</v>
      </c>
    </row>
    <row r="54" spans="3:9" x14ac:dyDescent="0.25">
      <c r="C54" s="2" t="s">
        <v>79</v>
      </c>
      <c r="D54" s="10">
        <f>D15</f>
        <v>0.59399999999999997</v>
      </c>
      <c r="E54" s="2" t="s">
        <v>81</v>
      </c>
      <c r="H54">
        <v>1</v>
      </c>
      <c r="I54" s="16">
        <f t="dataTable" ref="I54:I61" dt2D="0" dtr="0" r1="D11" ca="1"/>
        <v>2016.9272963388996</v>
      </c>
    </row>
    <row r="55" spans="3:9" x14ac:dyDescent="0.25">
      <c r="C55" s="2" t="s">
        <v>61</v>
      </c>
      <c r="D55" s="10">
        <f>D10</f>
        <v>6</v>
      </c>
      <c r="E55" s="2" t="s">
        <v>67</v>
      </c>
      <c r="H55">
        <v>2</v>
      </c>
      <c r="I55" s="16">
        <v>1554.9386127888201</v>
      </c>
    </row>
    <row r="56" spans="3:9" x14ac:dyDescent="0.25">
      <c r="C56" s="2" t="s">
        <v>80</v>
      </c>
      <c r="D56" s="11">
        <f>D52*D53*D54*D55</f>
        <v>1.5402336148108802</v>
      </c>
      <c r="E56" s="2" t="s">
        <v>45</v>
      </c>
      <c r="H56">
        <v>3</v>
      </c>
      <c r="I56" s="16">
        <v>1400.9423849387933</v>
      </c>
    </row>
    <row r="57" spans="3:9" x14ac:dyDescent="0.25">
      <c r="H57">
        <v>4</v>
      </c>
      <c r="I57" s="16">
        <v>1323.9442710137801</v>
      </c>
    </row>
    <row r="58" spans="3:9" x14ac:dyDescent="0.25">
      <c r="C58" s="33" t="s">
        <v>87</v>
      </c>
      <c r="D58" s="34"/>
      <c r="E58" s="35"/>
      <c r="H58">
        <v>5</v>
      </c>
      <c r="I58" s="16">
        <v>1277.745402658772</v>
      </c>
    </row>
    <row r="59" spans="3:9" x14ac:dyDescent="0.25">
      <c r="C59" s="2" t="s">
        <v>93</v>
      </c>
      <c r="D59" s="10">
        <f>D16</f>
        <v>30</v>
      </c>
      <c r="E59" s="2" t="s">
        <v>82</v>
      </c>
      <c r="H59">
        <v>6</v>
      </c>
      <c r="I59" s="16">
        <v>1246.9461570887665</v>
      </c>
    </row>
    <row r="60" spans="3:9" x14ac:dyDescent="0.25">
      <c r="C60" s="2" t="s">
        <v>83</v>
      </c>
      <c r="D60" s="10">
        <f>D17</f>
        <v>10</v>
      </c>
      <c r="E60" s="2" t="s">
        <v>65</v>
      </c>
      <c r="H60">
        <v>7</v>
      </c>
      <c r="I60" s="16">
        <v>1224.9466959673343</v>
      </c>
    </row>
    <row r="61" spans="3:9" x14ac:dyDescent="0.25">
      <c r="C61" s="2" t="s">
        <v>60</v>
      </c>
      <c r="D61" s="8">
        <f>D31</f>
        <v>340.28888888888889</v>
      </c>
      <c r="E61" s="2" t="s">
        <v>66</v>
      </c>
      <c r="H61">
        <v>8</v>
      </c>
      <c r="I61" s="16">
        <v>1208.44710012626</v>
      </c>
    </row>
    <row r="62" spans="3:9" x14ac:dyDescent="0.25">
      <c r="C62" s="2" t="s">
        <v>84</v>
      </c>
      <c r="D62" s="10">
        <f>D18</f>
        <v>1</v>
      </c>
      <c r="E62" s="2" t="s">
        <v>67</v>
      </c>
    </row>
    <row r="63" spans="3:9" x14ac:dyDescent="0.25">
      <c r="C63" s="2" t="s">
        <v>133</v>
      </c>
      <c r="D63" s="10">
        <f>D11</f>
        <v>4</v>
      </c>
      <c r="E63" s="2" t="s">
        <v>68</v>
      </c>
      <c r="H63" s="26" t="s">
        <v>128</v>
      </c>
      <c r="I63" s="27">
        <f>I8</f>
        <v>1323.9442710137801</v>
      </c>
    </row>
    <row r="64" spans="3:9" x14ac:dyDescent="0.25">
      <c r="C64" s="2" t="s">
        <v>62</v>
      </c>
      <c r="D64" s="10">
        <f>D12</f>
        <v>2</v>
      </c>
      <c r="E64" s="2" t="s">
        <v>69</v>
      </c>
      <c r="H64">
        <v>1</v>
      </c>
      <c r="I64" s="16">
        <f t="dataTable" ref="I64:I71" dt2D="0" dtr="0" r1="D12" ca="1"/>
        <v>1554.9386127888201</v>
      </c>
    </row>
    <row r="65" spans="3:9" x14ac:dyDescent="0.25">
      <c r="C65" s="2" t="s">
        <v>85</v>
      </c>
      <c r="D65" s="12">
        <f>D32</f>
        <v>0.43216431392000004</v>
      </c>
      <c r="E65" s="2" t="s">
        <v>46</v>
      </c>
      <c r="H65">
        <v>2</v>
      </c>
      <c r="I65" s="16">
        <v>1323.9442710137801</v>
      </c>
    </row>
    <row r="66" spans="3:9" x14ac:dyDescent="0.25">
      <c r="C66" s="2" t="s">
        <v>71</v>
      </c>
      <c r="D66" s="12">
        <f>D33</f>
        <v>0.64288428427443323</v>
      </c>
      <c r="E66" s="2" t="s">
        <v>1</v>
      </c>
      <c r="H66">
        <v>3</v>
      </c>
      <c r="I66" s="16">
        <v>1246.9461570887665</v>
      </c>
    </row>
    <row r="67" spans="3:9" x14ac:dyDescent="0.25">
      <c r="C67" s="2" t="s">
        <v>72</v>
      </c>
      <c r="D67" s="14">
        <f>D13</f>
        <v>5.5</v>
      </c>
      <c r="E67" s="2" t="s">
        <v>74</v>
      </c>
      <c r="H67">
        <v>4</v>
      </c>
      <c r="I67" s="16">
        <v>1208.44710012626</v>
      </c>
    </row>
    <row r="68" spans="3:9" x14ac:dyDescent="0.25">
      <c r="C68" s="2" t="s">
        <v>77</v>
      </c>
      <c r="D68" s="10">
        <f>D14</f>
        <v>1</v>
      </c>
      <c r="E68" s="2" t="s">
        <v>78</v>
      </c>
      <c r="H68">
        <v>5</v>
      </c>
      <c r="I68" s="16">
        <v>1185.347665948756</v>
      </c>
    </row>
    <row r="69" spans="3:9" x14ac:dyDescent="0.25">
      <c r="C69" s="2" t="s">
        <v>79</v>
      </c>
      <c r="D69" s="10">
        <f>D15</f>
        <v>0.59399999999999997</v>
      </c>
      <c r="E69" s="2" t="s">
        <v>81</v>
      </c>
      <c r="H69">
        <v>6</v>
      </c>
      <c r="I69" s="16">
        <v>1169.9480431637533</v>
      </c>
    </row>
    <row r="70" spans="3:9" x14ac:dyDescent="0.25">
      <c r="C70" s="2" t="s">
        <v>86</v>
      </c>
      <c r="D70" s="11">
        <f>D59*((D60*D61*(D62/(D63*365.25*D64)))+(D60*D65*D66*(D67*D62*3600/8000))+(D65*D68*D69*D62))</f>
        <v>248.92842255041512</v>
      </c>
      <c r="E70" s="2" t="s">
        <v>45</v>
      </c>
      <c r="H70">
        <v>7</v>
      </c>
      <c r="I70" s="16">
        <v>1158.948312603037</v>
      </c>
    </row>
    <row r="71" spans="3:9" x14ac:dyDescent="0.25">
      <c r="H71">
        <v>8</v>
      </c>
      <c r="I71" s="16">
        <v>1150.6985146825</v>
      </c>
    </row>
    <row r="72" spans="3:9" x14ac:dyDescent="0.25">
      <c r="C72" s="33" t="s">
        <v>135</v>
      </c>
      <c r="D72" s="34"/>
      <c r="E72" s="35"/>
    </row>
    <row r="73" spans="3:9" x14ac:dyDescent="0.25">
      <c r="C73" s="2" t="s">
        <v>88</v>
      </c>
      <c r="D73" s="17">
        <f>D19</f>
        <v>10000</v>
      </c>
      <c r="E73" s="2" t="s">
        <v>89</v>
      </c>
      <c r="H73" s="26" t="s">
        <v>129</v>
      </c>
      <c r="I73" s="27">
        <f>I8</f>
        <v>1323.9442710137801</v>
      </c>
    </row>
    <row r="74" spans="3:9" x14ac:dyDescent="0.25">
      <c r="C74" s="2" t="s">
        <v>90</v>
      </c>
      <c r="D74" s="10">
        <f>D20</f>
        <v>2.0000000000000001E-4</v>
      </c>
      <c r="E74" s="2" t="s">
        <v>91</v>
      </c>
      <c r="H74">
        <v>0.1</v>
      </c>
      <c r="I74" s="16">
        <f t="dataTable" ref="I74:I83" dt2D="0" dtr="0" r1="D32" ca="1"/>
        <v>493.89231444695599</v>
      </c>
    </row>
    <row r="75" spans="3:9" x14ac:dyDescent="0.25">
      <c r="C75" s="2" t="s">
        <v>136</v>
      </c>
      <c r="D75" s="15">
        <f>D73*D74</f>
        <v>2</v>
      </c>
      <c r="E75" s="2" t="s">
        <v>45</v>
      </c>
      <c r="H75">
        <v>0.2</v>
      </c>
      <c r="I75" s="16">
        <v>743.78428711887204</v>
      </c>
    </row>
    <row r="76" spans="3:9" x14ac:dyDescent="0.25">
      <c r="H76">
        <v>0.3</v>
      </c>
      <c r="I76" s="16">
        <v>993.67625979078809</v>
      </c>
    </row>
    <row r="77" spans="3:9" x14ac:dyDescent="0.25">
      <c r="C77" s="33" t="s">
        <v>98</v>
      </c>
      <c r="D77" s="34"/>
      <c r="E77" s="35"/>
      <c r="H77">
        <v>0.4</v>
      </c>
      <c r="I77" s="16">
        <v>1243.5682324627044</v>
      </c>
    </row>
    <row r="78" spans="3:9" x14ac:dyDescent="0.25">
      <c r="C78" s="2" t="s">
        <v>94</v>
      </c>
      <c r="D78" s="10">
        <f>D21</f>
        <v>40</v>
      </c>
      <c r="E78" s="2" t="s">
        <v>92</v>
      </c>
      <c r="H78">
        <v>0.5</v>
      </c>
      <c r="I78" s="16">
        <v>1493.4602051346203</v>
      </c>
    </row>
    <row r="79" spans="3:9" x14ac:dyDescent="0.25">
      <c r="C79" s="2" t="s">
        <v>95</v>
      </c>
      <c r="D79" s="10">
        <f>D22</f>
        <v>626</v>
      </c>
      <c r="E79" s="2" t="s">
        <v>96</v>
      </c>
      <c r="H79">
        <v>0.6</v>
      </c>
      <c r="I79" s="16">
        <v>1743.3521778065365</v>
      </c>
    </row>
    <row r="80" spans="3:9" x14ac:dyDescent="0.25">
      <c r="C80" s="2" t="s">
        <v>61</v>
      </c>
      <c r="D80" s="10">
        <f>D10</f>
        <v>6</v>
      </c>
      <c r="E80" s="2" t="s">
        <v>67</v>
      </c>
      <c r="H80">
        <v>0.7</v>
      </c>
      <c r="I80" s="16">
        <v>1993.2441504784524</v>
      </c>
    </row>
    <row r="81" spans="3:9" x14ac:dyDescent="0.25">
      <c r="C81" s="2" t="s">
        <v>133</v>
      </c>
      <c r="D81" s="10">
        <f>D11</f>
        <v>4</v>
      </c>
      <c r="E81" s="2" t="s">
        <v>68</v>
      </c>
      <c r="H81">
        <v>0.8</v>
      </c>
      <c r="I81" s="16">
        <v>2243.1361231503683</v>
      </c>
    </row>
    <row r="82" spans="3:9" x14ac:dyDescent="0.25">
      <c r="C82" s="2" t="s">
        <v>62</v>
      </c>
      <c r="D82" s="10">
        <f>D12</f>
        <v>2</v>
      </c>
      <c r="E82" s="2" t="s">
        <v>69</v>
      </c>
      <c r="H82">
        <v>0.9</v>
      </c>
      <c r="I82" s="16">
        <v>2493.0280958222843</v>
      </c>
    </row>
    <row r="83" spans="3:9" x14ac:dyDescent="0.25">
      <c r="C83" s="2" t="s">
        <v>97</v>
      </c>
      <c r="D83" s="11">
        <f>D78*D79*(D80/(D81*365.25*D82))</f>
        <v>51.416837782340863</v>
      </c>
      <c r="E83" s="2" t="s">
        <v>45</v>
      </c>
      <c r="H83">
        <v>1</v>
      </c>
      <c r="I83" s="16">
        <v>2742.9200684942002</v>
      </c>
    </row>
    <row r="85" spans="3:9" x14ac:dyDescent="0.25">
      <c r="C85" s="33" t="s">
        <v>99</v>
      </c>
      <c r="D85" s="34"/>
      <c r="E85" s="35"/>
      <c r="H85" s="26" t="s">
        <v>130</v>
      </c>
      <c r="I85" s="27">
        <f>I8</f>
        <v>1323.9442710137801</v>
      </c>
    </row>
    <row r="86" spans="3:9" x14ac:dyDescent="0.25">
      <c r="C86" s="2" t="s">
        <v>100</v>
      </c>
      <c r="D86" s="10">
        <f>D23</f>
        <v>40</v>
      </c>
      <c r="E86" s="2" t="s">
        <v>102</v>
      </c>
      <c r="H86">
        <v>0.1</v>
      </c>
      <c r="I86" s="16">
        <f t="dataTable" ref="I86:I95" dt2D="0" dtr="0" r1="D33" ca="1"/>
        <v>428.54703658398364</v>
      </c>
    </row>
    <row r="87" spans="3:9" x14ac:dyDescent="0.25">
      <c r="C87" s="2" t="s">
        <v>101</v>
      </c>
      <c r="D87" s="10">
        <f>D24</f>
        <v>0.1</v>
      </c>
      <c r="E87" s="2" t="s">
        <v>103</v>
      </c>
      <c r="H87">
        <v>0.2</v>
      </c>
      <c r="I87" s="16">
        <v>593.48038616998201</v>
      </c>
    </row>
    <row r="88" spans="3:9" x14ac:dyDescent="0.25">
      <c r="C88" s="2" t="s">
        <v>70</v>
      </c>
      <c r="D88" s="12">
        <f>D32</f>
        <v>0.43216431392000004</v>
      </c>
      <c r="E88" s="2" t="s">
        <v>46</v>
      </c>
      <c r="H88">
        <v>0.3</v>
      </c>
      <c r="I88" s="16">
        <v>758.41373575598027</v>
      </c>
    </row>
    <row r="89" spans="3:9" x14ac:dyDescent="0.25">
      <c r="C89" s="2" t="s">
        <v>61</v>
      </c>
      <c r="D89" s="10">
        <f>D10</f>
        <v>6</v>
      </c>
      <c r="E89" s="2" t="s">
        <v>67</v>
      </c>
      <c r="H89">
        <v>0.4</v>
      </c>
      <c r="I89" s="16">
        <v>923.34708534197887</v>
      </c>
    </row>
    <row r="90" spans="3:9" x14ac:dyDescent="0.25">
      <c r="C90" s="2" t="s">
        <v>104</v>
      </c>
      <c r="D90" s="11">
        <f>D86*D87*D88*D89</f>
        <v>10.371943534080001</v>
      </c>
      <c r="E90" s="2" t="s">
        <v>45</v>
      </c>
      <c r="H90">
        <v>0.5</v>
      </c>
      <c r="I90" s="16">
        <v>1088.2804349279775</v>
      </c>
    </row>
    <row r="91" spans="3:9" x14ac:dyDescent="0.25">
      <c r="H91">
        <v>0.6</v>
      </c>
      <c r="I91" s="16">
        <v>1253.2137845139757</v>
      </c>
    </row>
    <row r="92" spans="3:9" x14ac:dyDescent="0.25">
      <c r="C92" s="33" t="s">
        <v>105</v>
      </c>
      <c r="D92" s="34"/>
      <c r="E92" s="35"/>
      <c r="H92">
        <v>0.7</v>
      </c>
      <c r="I92" s="16">
        <v>1418.1471340999742</v>
      </c>
    </row>
    <row r="93" spans="3:9" x14ac:dyDescent="0.25">
      <c r="C93" s="2" t="s">
        <v>116</v>
      </c>
      <c r="D93" s="17">
        <f>D25</f>
        <v>5400</v>
      </c>
      <c r="E93" s="2" t="s">
        <v>107</v>
      </c>
      <c r="H93">
        <v>0.8</v>
      </c>
      <c r="I93" s="16">
        <v>1583.0804836859729</v>
      </c>
    </row>
    <row r="94" spans="3:9" x14ac:dyDescent="0.25">
      <c r="C94" s="2" t="s">
        <v>118</v>
      </c>
      <c r="D94" s="20">
        <f>D26</f>
        <v>1.33E-3</v>
      </c>
      <c r="E94" s="2" t="s">
        <v>54</v>
      </c>
      <c r="H94">
        <v>0.9</v>
      </c>
      <c r="I94" s="16">
        <v>1748.0138332719712</v>
      </c>
    </row>
    <row r="95" spans="3:9" x14ac:dyDescent="0.25">
      <c r="C95" s="2" t="s">
        <v>117</v>
      </c>
      <c r="D95" s="17">
        <f>D27</f>
        <v>1600</v>
      </c>
      <c r="E95" s="2" t="s">
        <v>107</v>
      </c>
      <c r="H95">
        <v>1</v>
      </c>
      <c r="I95" s="16">
        <v>1912.9471828579697</v>
      </c>
    </row>
    <row r="96" spans="3:9" x14ac:dyDescent="0.25">
      <c r="C96" s="2" t="s">
        <v>119</v>
      </c>
      <c r="D96" s="20">
        <f>D28</f>
        <v>2.3900000000000002E-3</v>
      </c>
      <c r="E96" s="2" t="s">
        <v>54</v>
      </c>
    </row>
    <row r="97" spans="3:9" x14ac:dyDescent="0.25">
      <c r="C97" s="2" t="s">
        <v>111</v>
      </c>
      <c r="D97" s="11">
        <f>D93*D94+D95*D96</f>
        <v>11.006</v>
      </c>
      <c r="E97" s="2" t="s">
        <v>45</v>
      </c>
      <c r="H97" s="26" t="s">
        <v>131</v>
      </c>
      <c r="I97" s="27">
        <f>I8</f>
        <v>1323.9442710137801</v>
      </c>
    </row>
    <row r="98" spans="3:9" x14ac:dyDescent="0.25">
      <c r="H98">
        <v>1.5</v>
      </c>
      <c r="I98" s="16">
        <f t="dataTable" ref="I98:I105" dt2D="0" dtr="0" r1="D13" ca="1"/>
        <v>552.79475536592918</v>
      </c>
    </row>
    <row r="99" spans="3:9" x14ac:dyDescent="0.25">
      <c r="H99">
        <v>2.5</v>
      </c>
      <c r="I99" s="16">
        <v>745.58213427789178</v>
      </c>
    </row>
    <row r="100" spans="3:9" x14ac:dyDescent="0.25">
      <c r="H100">
        <v>3.5</v>
      </c>
      <c r="I100" s="16">
        <v>938.36951318985462</v>
      </c>
    </row>
    <row r="101" spans="3:9" x14ac:dyDescent="0.25">
      <c r="H101">
        <v>4.5</v>
      </c>
      <c r="I101" s="16">
        <v>1131.1568921018174</v>
      </c>
    </row>
    <row r="102" spans="3:9" x14ac:dyDescent="0.25">
      <c r="H102">
        <v>5.5</v>
      </c>
      <c r="I102" s="16">
        <v>1323.9442710137801</v>
      </c>
    </row>
    <row r="103" spans="3:9" x14ac:dyDescent="0.25">
      <c r="H103">
        <v>6.5</v>
      </c>
      <c r="I103" s="16">
        <v>1516.7316499257429</v>
      </c>
    </row>
    <row r="104" spans="3:9" x14ac:dyDescent="0.25">
      <c r="H104">
        <v>7.5</v>
      </c>
      <c r="I104" s="16">
        <v>1709.5190288377057</v>
      </c>
    </row>
    <row r="105" spans="3:9" x14ac:dyDescent="0.25">
      <c r="H105">
        <v>8.5</v>
      </c>
      <c r="I105" s="16">
        <v>1902.3064077496683</v>
      </c>
    </row>
  </sheetData>
  <mergeCells count="17">
    <mergeCell ref="A1:E1"/>
    <mergeCell ref="A2:E2"/>
    <mergeCell ref="C35:E35"/>
    <mergeCell ref="H7:J7"/>
    <mergeCell ref="C4:E4"/>
    <mergeCell ref="C5:E5"/>
    <mergeCell ref="C7:E7"/>
    <mergeCell ref="C8:E8"/>
    <mergeCell ref="C30:E30"/>
    <mergeCell ref="C72:E72"/>
    <mergeCell ref="C77:E77"/>
    <mergeCell ref="C85:E85"/>
    <mergeCell ref="C92:E92"/>
    <mergeCell ref="H40:I40"/>
    <mergeCell ref="C43:E43"/>
    <mergeCell ref="C51:E51"/>
    <mergeCell ref="C58:E58"/>
  </mergeCells>
  <pageMargins left="0.7" right="0.7" top="0.75" bottom="0.75" header="0.3" footer="0.3"/>
  <pageSetup paperSize="9" orientation="portrait" horizontalDpi="360" verticalDpi="360" r:id="rId1"/>
  <headerFooter>
    <oddFooter>&amp;L&amp;1#&amp;"Rockwell"&amp;9&amp;K0078D7Information Classification: General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5E48-7B11-1F4E-9BDE-1FC18B0EB279}">
  <dimension ref="A1:R49"/>
  <sheetViews>
    <sheetView workbookViewId="0">
      <selection activeCell="G50" sqref="G50"/>
    </sheetView>
  </sheetViews>
  <sheetFormatPr baseColWidth="10" defaultColWidth="8.875" defaultRowHeight="15.75" x14ac:dyDescent="0.25"/>
  <cols>
    <col min="1" max="1" width="5.625" customWidth="1"/>
    <col min="2" max="2" width="4.375" customWidth="1"/>
    <col min="3" max="3" width="31.125" customWidth="1"/>
    <col min="4" max="4" width="19.375" bestFit="1" customWidth="1"/>
    <col min="6" max="6" width="30.625" bestFit="1" customWidth="1"/>
  </cols>
  <sheetData>
    <row r="1" spans="1:18" s="6" customFormat="1" ht="16.5" thickBot="1" x14ac:dyDescent="0.3">
      <c r="A1" s="36" t="s">
        <v>134</v>
      </c>
      <c r="B1" s="37"/>
      <c r="C1" s="37"/>
      <c r="D1" s="37"/>
      <c r="E1" s="38"/>
    </row>
    <row r="2" spans="1:18" ht="16.5" thickBot="1" x14ac:dyDescent="0.3">
      <c r="A2" s="39" t="s">
        <v>0</v>
      </c>
      <c r="B2" s="40"/>
      <c r="C2" s="40"/>
      <c r="D2" s="40"/>
      <c r="E2" s="41"/>
    </row>
    <row r="4" spans="1:18" x14ac:dyDescent="0.25">
      <c r="C4" s="5" t="s">
        <v>53</v>
      </c>
      <c r="D4" s="5" t="s">
        <v>47</v>
      </c>
      <c r="F4" s="5" t="s">
        <v>3</v>
      </c>
      <c r="G4" s="45" t="s">
        <v>4</v>
      </c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18" x14ac:dyDescent="0.25">
      <c r="C5" s="6" t="s">
        <v>51</v>
      </c>
      <c r="D5" s="1">
        <v>235</v>
      </c>
      <c r="F5" s="1" t="s">
        <v>5</v>
      </c>
      <c r="G5" s="4" t="s">
        <v>7</v>
      </c>
    </row>
    <row r="6" spans="1:18" x14ac:dyDescent="0.25">
      <c r="C6" t="s">
        <v>36</v>
      </c>
      <c r="D6" s="1">
        <v>800</v>
      </c>
      <c r="F6" s="1" t="s">
        <v>6</v>
      </c>
      <c r="G6" s="4" t="s">
        <v>8</v>
      </c>
    </row>
    <row r="7" spans="1:18" x14ac:dyDescent="0.25">
      <c r="C7" t="s">
        <v>52</v>
      </c>
      <c r="D7" s="1">
        <v>350</v>
      </c>
      <c r="F7" s="1" t="s">
        <v>120</v>
      </c>
      <c r="G7" s="4" t="s">
        <v>9</v>
      </c>
    </row>
    <row r="8" spans="1:18" x14ac:dyDescent="0.25">
      <c r="C8" t="s">
        <v>50</v>
      </c>
      <c r="D8" s="1">
        <v>350</v>
      </c>
      <c r="F8" s="1" t="s">
        <v>10</v>
      </c>
      <c r="G8" s="4" t="s">
        <v>11</v>
      </c>
    </row>
    <row r="9" spans="1:18" x14ac:dyDescent="0.25">
      <c r="C9" t="s">
        <v>24</v>
      </c>
      <c r="D9" s="1">
        <v>265</v>
      </c>
      <c r="F9" s="1" t="s">
        <v>12</v>
      </c>
      <c r="G9" s="4" t="s">
        <v>13</v>
      </c>
    </row>
    <row r="10" spans="1:18" x14ac:dyDescent="0.25">
      <c r="C10" t="s">
        <v>22</v>
      </c>
      <c r="D10" s="1">
        <v>265</v>
      </c>
      <c r="F10" s="1" t="s">
        <v>14</v>
      </c>
      <c r="G10" s="4" t="s">
        <v>15</v>
      </c>
    </row>
    <row r="11" spans="1:18" x14ac:dyDescent="0.25">
      <c r="C11" t="s">
        <v>29</v>
      </c>
      <c r="D11" s="1">
        <v>265</v>
      </c>
      <c r="F11" s="1" t="s">
        <v>121</v>
      </c>
      <c r="G11" s="4" t="s">
        <v>16</v>
      </c>
      <c r="H11" s="4"/>
    </row>
    <row r="12" spans="1:18" x14ac:dyDescent="0.25">
      <c r="C12" t="s">
        <v>23</v>
      </c>
      <c r="D12" s="1">
        <v>265</v>
      </c>
    </row>
    <row r="13" spans="1:18" x14ac:dyDescent="0.25">
      <c r="C13" t="s">
        <v>38</v>
      </c>
      <c r="D13" s="1">
        <v>355</v>
      </c>
    </row>
    <row r="14" spans="1:18" ht="15.6" customHeight="1" x14ac:dyDescent="0.25">
      <c r="C14" t="s">
        <v>19</v>
      </c>
      <c r="D14" s="1">
        <v>294</v>
      </c>
      <c r="F14" s="46" t="s">
        <v>56</v>
      </c>
    </row>
    <row r="15" spans="1:18" x14ac:dyDescent="0.25">
      <c r="C15" t="s">
        <v>39</v>
      </c>
      <c r="D15" s="1">
        <v>457</v>
      </c>
      <c r="F15" s="46"/>
    </row>
    <row r="16" spans="1:18" x14ac:dyDescent="0.25">
      <c r="C16" t="s">
        <v>39</v>
      </c>
      <c r="D16" s="1">
        <v>457</v>
      </c>
      <c r="F16" s="21">
        <f>AVERAGE(D5:D49)</f>
        <v>340.28888888888889</v>
      </c>
    </row>
    <row r="17" spans="3:4" x14ac:dyDescent="0.25">
      <c r="C17" t="s">
        <v>26</v>
      </c>
      <c r="D17" s="1">
        <v>394</v>
      </c>
    </row>
    <row r="18" spans="3:4" x14ac:dyDescent="0.25">
      <c r="C18" t="s">
        <v>35</v>
      </c>
      <c r="D18" s="1">
        <v>394</v>
      </c>
    </row>
    <row r="19" spans="3:4" x14ac:dyDescent="0.25">
      <c r="C19" t="s">
        <v>35</v>
      </c>
      <c r="D19" s="1">
        <v>394</v>
      </c>
    </row>
    <row r="20" spans="3:4" x14ac:dyDescent="0.25">
      <c r="C20" t="s">
        <v>35</v>
      </c>
      <c r="D20" s="1">
        <v>394</v>
      </c>
    </row>
    <row r="21" spans="3:4" x14ac:dyDescent="0.25">
      <c r="C21" t="s">
        <v>35</v>
      </c>
      <c r="D21" s="1">
        <v>394</v>
      </c>
    </row>
    <row r="22" spans="3:4" x14ac:dyDescent="0.25">
      <c r="C22" t="s">
        <v>30</v>
      </c>
      <c r="D22" s="1">
        <v>174</v>
      </c>
    </row>
    <row r="23" spans="3:4" x14ac:dyDescent="0.25">
      <c r="C23" t="s">
        <v>41</v>
      </c>
      <c r="D23" s="1">
        <v>174</v>
      </c>
    </row>
    <row r="24" spans="3:4" x14ac:dyDescent="0.25">
      <c r="C24" t="s">
        <v>25</v>
      </c>
      <c r="D24" s="1">
        <v>394</v>
      </c>
    </row>
    <row r="25" spans="3:4" x14ac:dyDescent="0.25">
      <c r="C25" t="s">
        <v>25</v>
      </c>
      <c r="D25" s="1">
        <v>394</v>
      </c>
    </row>
    <row r="26" spans="3:4" x14ac:dyDescent="0.25">
      <c r="C26" t="s">
        <v>34</v>
      </c>
      <c r="D26" s="1">
        <v>394</v>
      </c>
    </row>
    <row r="27" spans="3:4" x14ac:dyDescent="0.25">
      <c r="C27" t="s">
        <v>25</v>
      </c>
      <c r="D27" s="1">
        <v>394</v>
      </c>
    </row>
    <row r="28" spans="3:4" x14ac:dyDescent="0.25">
      <c r="C28" t="s">
        <v>49</v>
      </c>
      <c r="D28" s="1">
        <v>394</v>
      </c>
    </row>
    <row r="29" spans="3:4" x14ac:dyDescent="0.25">
      <c r="C29" t="s">
        <v>43</v>
      </c>
      <c r="D29" s="1">
        <v>229</v>
      </c>
    </row>
    <row r="30" spans="3:4" x14ac:dyDescent="0.25">
      <c r="C30" t="s">
        <v>20</v>
      </c>
      <c r="D30" s="1">
        <v>174</v>
      </c>
    </row>
    <row r="31" spans="3:4" x14ac:dyDescent="0.25">
      <c r="C31" t="s">
        <v>28</v>
      </c>
      <c r="D31" s="1">
        <v>174</v>
      </c>
    </row>
    <row r="32" spans="3:4" x14ac:dyDescent="0.25">
      <c r="C32" t="s">
        <v>31</v>
      </c>
      <c r="D32" s="1">
        <v>174</v>
      </c>
    </row>
    <row r="33" spans="3:4" x14ac:dyDescent="0.25">
      <c r="C33" t="s">
        <v>20</v>
      </c>
      <c r="D33" s="1">
        <v>174</v>
      </c>
    </row>
    <row r="34" spans="3:4" x14ac:dyDescent="0.25">
      <c r="C34" t="s">
        <v>48</v>
      </c>
      <c r="D34" s="1">
        <v>174</v>
      </c>
    </row>
    <row r="35" spans="3:4" x14ac:dyDescent="0.25">
      <c r="C35" t="s">
        <v>40</v>
      </c>
      <c r="D35" s="1">
        <v>339</v>
      </c>
    </row>
    <row r="36" spans="3:4" x14ac:dyDescent="0.25">
      <c r="C36" t="s">
        <v>18</v>
      </c>
      <c r="D36" s="1">
        <v>394</v>
      </c>
    </row>
    <row r="37" spans="3:4" x14ac:dyDescent="0.25">
      <c r="C37" t="s">
        <v>18</v>
      </c>
      <c r="D37" s="1">
        <v>394</v>
      </c>
    </row>
    <row r="38" spans="3:4" x14ac:dyDescent="0.25">
      <c r="C38" t="s">
        <v>27</v>
      </c>
      <c r="D38" s="1">
        <v>394</v>
      </c>
    </row>
    <row r="39" spans="3:4" x14ac:dyDescent="0.25">
      <c r="C39" t="s">
        <v>18</v>
      </c>
      <c r="D39" s="1">
        <v>394</v>
      </c>
    </row>
    <row r="40" spans="3:4" x14ac:dyDescent="0.25">
      <c r="C40" t="s">
        <v>18</v>
      </c>
      <c r="D40" s="1">
        <v>394</v>
      </c>
    </row>
    <row r="41" spans="3:4" x14ac:dyDescent="0.25">
      <c r="C41" t="s">
        <v>18</v>
      </c>
      <c r="D41" s="1">
        <v>394</v>
      </c>
    </row>
    <row r="42" spans="3:4" x14ac:dyDescent="0.25">
      <c r="C42" t="s">
        <v>18</v>
      </c>
      <c r="D42" s="1">
        <v>394</v>
      </c>
    </row>
    <row r="43" spans="3:4" x14ac:dyDescent="0.25">
      <c r="C43" t="s">
        <v>27</v>
      </c>
      <c r="D43" s="1">
        <v>394</v>
      </c>
    </row>
    <row r="44" spans="3:4" x14ac:dyDescent="0.25">
      <c r="C44" t="s">
        <v>44</v>
      </c>
      <c r="D44" s="1">
        <v>334</v>
      </c>
    </row>
    <row r="45" spans="3:4" x14ac:dyDescent="0.25">
      <c r="C45" t="s">
        <v>32</v>
      </c>
      <c r="D45" s="1">
        <v>334</v>
      </c>
    </row>
    <row r="46" spans="3:4" x14ac:dyDescent="0.25">
      <c r="C46" t="s">
        <v>21</v>
      </c>
      <c r="D46" s="1">
        <v>334</v>
      </c>
    </row>
    <row r="47" spans="3:4" x14ac:dyDescent="0.25">
      <c r="C47" t="s">
        <v>37</v>
      </c>
      <c r="D47" s="1">
        <v>449</v>
      </c>
    </row>
    <row r="48" spans="3:4" x14ac:dyDescent="0.25">
      <c r="C48" t="s">
        <v>33</v>
      </c>
      <c r="D48" s="1">
        <v>394</v>
      </c>
    </row>
    <row r="49" spans="3:4" x14ac:dyDescent="0.25">
      <c r="C49" t="s">
        <v>42</v>
      </c>
      <c r="D49" s="1">
        <v>232</v>
      </c>
    </row>
  </sheetData>
  <mergeCells count="4">
    <mergeCell ref="A1:E1"/>
    <mergeCell ref="A2:E2"/>
    <mergeCell ref="F14:F15"/>
    <mergeCell ref="G4:R4"/>
  </mergeCells>
  <hyperlinks>
    <hyperlink ref="G5" r:id="rId1" xr:uid="{2157C357-FF6E-7749-A0C0-0F5106B9ED28}"/>
    <hyperlink ref="G6" r:id="rId2" xr:uid="{852EC2F6-C671-9A4E-ACCF-8D13D0297A76}"/>
    <hyperlink ref="G7" r:id="rId3" xr:uid="{61905FB8-EC70-7044-82E8-80864C096D9C}"/>
    <hyperlink ref="G8" r:id="rId4" xr:uid="{1552FA4A-881F-8047-A393-67A0E382CBEF}"/>
    <hyperlink ref="G9" r:id="rId5" xr:uid="{7369130A-E4D7-3141-8581-873AD01A3AF7}"/>
    <hyperlink ref="G10" r:id="rId6" xr:uid="{89817105-E7D1-154B-A3B1-CC4DA97E8EA6}"/>
    <hyperlink ref="G11" r:id="rId7" xr:uid="{C9036443-2162-274B-B38C-5016FB26D1A8}"/>
  </hyperlinks>
  <pageMargins left="0.7" right="0.7" top="0.75" bottom="0.75" header="0.3" footer="0.3"/>
  <pageSetup paperSize="9" orientation="portrait" horizontalDpi="360" verticalDpi="360" r:id="rId8"/>
  <headerFooter>
    <oddFooter>&amp;L&amp;1#&amp;"Rockwell"&amp;9&amp;K0078D7Information Classification: General</oddFooter>
  </headerFooter>
  <legacy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359EDC9EEB4E95777507A08ECE8D" ma:contentTypeVersion="13" ma:contentTypeDescription="Create a new document." ma:contentTypeScope="" ma:versionID="ace6850c52bd475be90be13866c37a59">
  <xsd:schema xmlns:xsd="http://www.w3.org/2001/XMLSchema" xmlns:xs="http://www.w3.org/2001/XMLSchema" xmlns:p="http://schemas.microsoft.com/office/2006/metadata/properties" xmlns:ns3="76e05d89-9aae-41dd-99b9-9ac395fc7c81" xmlns:ns4="3e2df787-0777-46b4-a4fe-4764e012cd78" targetNamespace="http://schemas.microsoft.com/office/2006/metadata/properties" ma:root="true" ma:fieldsID="31c72e001f23c5c1b3dc92a9583e066b" ns3:_="" ns4:_="">
    <xsd:import namespace="76e05d89-9aae-41dd-99b9-9ac395fc7c81"/>
    <xsd:import namespace="3e2df787-0777-46b4-a4fe-4764e012cd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05d89-9aae-41dd-99b9-9ac395fc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df787-0777-46b4-a4fe-4764e012cd7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C5FF5E-5689-456D-A512-1039C35854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094423-41C4-4001-B56B-297145AD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e05d89-9aae-41dd-99b9-9ac395fc7c81"/>
    <ds:schemaRef ds:uri="3e2df787-0777-46b4-a4fe-4764e012cd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A1B1EB-6B00-4EAF-8AE3-84865867E9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EHPS estimation @2,3h per day</vt:lpstr>
      <vt:lpstr>EHPS estimation @8 h per day</vt:lpstr>
      <vt:lpstr>Orginal Faber 2012</vt:lpstr>
      <vt:lpstr>Participant Computers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Lisa Warner MSB Berlin</cp:lastModifiedBy>
  <dcterms:created xsi:type="dcterms:W3CDTF">2020-05-04T01:57:24Z</dcterms:created>
  <dcterms:modified xsi:type="dcterms:W3CDTF">2024-09-20T09:51:05Z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1c070e-054b-4d1c-ba4c-fc70b099192e_Enabled">
    <vt:lpwstr>True</vt:lpwstr>
  </property>
  <property fmtid="{D5CDD505-2E9C-101B-9397-08002B2CF9AE}" pid="3" name="MSIP_Label_181c070e-054b-4d1c-ba4c-fc70b099192e_SiteId">
    <vt:lpwstr>2567d566-604c-408a-8a60-55d0dc9d9d6b</vt:lpwstr>
  </property>
  <property fmtid="{D5CDD505-2E9C-101B-9397-08002B2CF9AE}" pid="4" name="MSIP_Label_181c070e-054b-4d1c-ba4c-fc70b099192e_Owner">
    <vt:lpwstr>Melanie.Porter@informa.com</vt:lpwstr>
  </property>
  <property fmtid="{D5CDD505-2E9C-101B-9397-08002B2CF9AE}" pid="5" name="MSIP_Label_181c070e-054b-4d1c-ba4c-fc70b099192e_SetDate">
    <vt:lpwstr>2021-01-05T10:51:15.6329618Z</vt:lpwstr>
  </property>
  <property fmtid="{D5CDD505-2E9C-101B-9397-08002B2CF9AE}" pid="6" name="MSIP_Label_181c070e-054b-4d1c-ba4c-fc70b099192e_Name">
    <vt:lpwstr>General</vt:lpwstr>
  </property>
  <property fmtid="{D5CDD505-2E9C-101B-9397-08002B2CF9AE}" pid="7" name="MSIP_Label_181c070e-054b-4d1c-ba4c-fc70b099192e_Application">
    <vt:lpwstr>Microsoft Azure Information Protection</vt:lpwstr>
  </property>
  <property fmtid="{D5CDD505-2E9C-101B-9397-08002B2CF9AE}" pid="8" name="MSIP_Label_181c070e-054b-4d1c-ba4c-fc70b099192e_ActionId">
    <vt:lpwstr>7e4f7863-b56a-475f-ae04-cd9939dde3a6</vt:lpwstr>
  </property>
  <property fmtid="{D5CDD505-2E9C-101B-9397-08002B2CF9AE}" pid="9" name="MSIP_Label_181c070e-054b-4d1c-ba4c-fc70b099192e_Extended_MSFT_Method">
    <vt:lpwstr>Automatic</vt:lpwstr>
  </property>
  <property fmtid="{D5CDD505-2E9C-101B-9397-08002B2CF9AE}" pid="10" name="MSIP_Label_2bbab825-a111-45e4-86a1-18cee0005896_Enabled">
    <vt:lpwstr>True</vt:lpwstr>
  </property>
  <property fmtid="{D5CDD505-2E9C-101B-9397-08002B2CF9AE}" pid="11" name="MSIP_Label_2bbab825-a111-45e4-86a1-18cee0005896_SiteId">
    <vt:lpwstr>2567d566-604c-408a-8a60-55d0dc9d9d6b</vt:lpwstr>
  </property>
  <property fmtid="{D5CDD505-2E9C-101B-9397-08002B2CF9AE}" pid="12" name="MSIP_Label_2bbab825-a111-45e4-86a1-18cee0005896_Owner">
    <vt:lpwstr>Melanie.Porter@informa.com</vt:lpwstr>
  </property>
  <property fmtid="{D5CDD505-2E9C-101B-9397-08002B2CF9AE}" pid="13" name="MSIP_Label_2bbab825-a111-45e4-86a1-18cee0005896_SetDate">
    <vt:lpwstr>2021-01-05T10:51:15.6329618Z</vt:lpwstr>
  </property>
  <property fmtid="{D5CDD505-2E9C-101B-9397-08002B2CF9AE}" pid="14" name="MSIP_Label_2bbab825-a111-45e4-86a1-18cee0005896_Name">
    <vt:lpwstr>Un-restricted</vt:lpwstr>
  </property>
  <property fmtid="{D5CDD505-2E9C-101B-9397-08002B2CF9AE}" pid="15" name="MSIP_Label_2bbab825-a111-45e4-86a1-18cee0005896_Application">
    <vt:lpwstr>Microsoft Azure Information Protection</vt:lpwstr>
  </property>
  <property fmtid="{D5CDD505-2E9C-101B-9397-08002B2CF9AE}" pid="16" name="MSIP_Label_2bbab825-a111-45e4-86a1-18cee0005896_ActionId">
    <vt:lpwstr>7e4f7863-b56a-475f-ae04-cd9939dde3a6</vt:lpwstr>
  </property>
  <property fmtid="{D5CDD505-2E9C-101B-9397-08002B2CF9AE}" pid="17" name="MSIP_Label_2bbab825-a111-45e4-86a1-18cee0005896_Parent">
    <vt:lpwstr>181c070e-054b-4d1c-ba4c-fc70b099192e</vt:lpwstr>
  </property>
  <property fmtid="{D5CDD505-2E9C-101B-9397-08002B2CF9AE}" pid="18" name="MSIP_Label_2bbab825-a111-45e4-86a1-18cee0005896_Extended_MSFT_Method">
    <vt:lpwstr>Automatic</vt:lpwstr>
  </property>
  <property fmtid="{D5CDD505-2E9C-101B-9397-08002B2CF9AE}" pid="19" name="Sensitivity">
    <vt:lpwstr>General Un-restricted</vt:lpwstr>
  </property>
  <property fmtid="{D5CDD505-2E9C-101B-9397-08002B2CF9AE}" pid="20" name="ContentTypeId">
    <vt:lpwstr>0x010100B08E359EDC9EEB4E95777507A08ECE8D</vt:lpwstr>
  </property>
</Properties>
</file>