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Протокол" sheetId="1" r:id="rId4"/>
  </sheets>
  <definedNames/>
  <calcPr/>
</workbook>
</file>

<file path=xl/sharedStrings.xml><?xml version="1.0" encoding="utf-8"?>
<sst xmlns="http://schemas.openxmlformats.org/spreadsheetml/2006/main" count="362" uniqueCount="195">
  <si>
    <t>Номер</t>
  </si>
  <si>
    <t>ФИО</t>
  </si>
  <si>
    <t>ПВК</t>
  </si>
  <si>
    <t>Время плавания</t>
  </si>
  <si>
    <t>Темп плавания</t>
  </si>
  <si>
    <t>Место плавания
АБС</t>
  </si>
  <si>
    <t>Место плавания
ПВК</t>
  </si>
  <si>
    <t>Время вело</t>
  </si>
  <si>
    <t>Средняя скорость</t>
  </si>
  <si>
    <t>Место вело
АБС</t>
  </si>
  <si>
    <t>Место вело
ПВК</t>
  </si>
  <si>
    <t>Время бега</t>
  </si>
  <si>
    <t>Темп бега</t>
  </si>
  <si>
    <t>Место бега
АБС</t>
  </si>
  <si>
    <t>Место бега 
ПВК</t>
  </si>
  <si>
    <t>Итоговое время</t>
  </si>
  <si>
    <t>Итоговое место</t>
  </si>
  <si>
    <t>Место
ПВК</t>
  </si>
  <si>
    <t>Мин</t>
  </si>
  <si>
    <t>мин/100м</t>
  </si>
  <si>
    <t>км/ч</t>
  </si>
  <si>
    <t>мин/км</t>
  </si>
  <si>
    <t>Степанычев Алексей</t>
  </si>
  <si>
    <t>М18-39</t>
  </si>
  <si>
    <t>Харитонов Никита</t>
  </si>
  <si>
    <t>Сериков Егор</t>
  </si>
  <si>
    <t>М40+</t>
  </si>
  <si>
    <t>Маркович Александр</t>
  </si>
  <si>
    <t>Ракович Андрей</t>
  </si>
  <si>
    <t>Шинкарев Алексей</t>
  </si>
  <si>
    <t>Гуштын Никита</t>
  </si>
  <si>
    <t>Krech Evgeniy</t>
  </si>
  <si>
    <t>Жлобо Виктор</t>
  </si>
  <si>
    <t>Ковалев Ярослав</t>
  </si>
  <si>
    <t>Мунтян Сергей</t>
  </si>
  <si>
    <t>Вашкевич Антон</t>
  </si>
  <si>
    <t>Гелохов Виктор</t>
  </si>
  <si>
    <t>Коротыш Федор</t>
  </si>
  <si>
    <t>Викентьев Алексей</t>
  </si>
  <si>
    <t>Шипуль Андрей</t>
  </si>
  <si>
    <t>Харитонов Виталий</t>
  </si>
  <si>
    <t>Новицкий Александр</t>
  </si>
  <si>
    <t>Головаченко Денис</t>
  </si>
  <si>
    <t>Marchuk Artyom</t>
  </si>
  <si>
    <t>Koltovich Andrei</t>
  </si>
  <si>
    <t>Доманников Дмитрий</t>
  </si>
  <si>
    <t>Жиделев Александр</t>
  </si>
  <si>
    <t>Ларионов Андрей</t>
  </si>
  <si>
    <t>Ворожбит Станислав</t>
  </si>
  <si>
    <t>Лисецкий Дмитрий</t>
  </si>
  <si>
    <t>Малышев Евгений</t>
  </si>
  <si>
    <t>Кожан Валерий</t>
  </si>
  <si>
    <t>Dyuba Evgeniy</t>
  </si>
  <si>
    <t>Щербенок Игорь</t>
  </si>
  <si>
    <t>Jasinski Sergey</t>
  </si>
  <si>
    <t>Астапкович Алексей</t>
  </si>
  <si>
    <t>Прокопович Сергей</t>
  </si>
  <si>
    <t>Картун Андрей</t>
  </si>
  <si>
    <t>Шпакович Максим</t>
  </si>
  <si>
    <t>Давыдов Александр</t>
  </si>
  <si>
    <t>Слободько Дмитрий</t>
  </si>
  <si>
    <t>Заяц Алексей</t>
  </si>
  <si>
    <t>Тарасенко Артем</t>
  </si>
  <si>
    <t>Сазонов Андрей</t>
  </si>
  <si>
    <t>Ковалев Глеб</t>
  </si>
  <si>
    <t>Жаркевич Георгий</t>
  </si>
  <si>
    <t>Пальчех Василий</t>
  </si>
  <si>
    <t>Vybarny Kiryl</t>
  </si>
  <si>
    <t>Нестерович Николай</t>
  </si>
  <si>
    <t>Лесюков Александр</t>
  </si>
  <si>
    <t>Бузо Александр</t>
  </si>
  <si>
    <t>Катуш Вадим</t>
  </si>
  <si>
    <t>Максименко Никита</t>
  </si>
  <si>
    <t>Добудько Иван</t>
  </si>
  <si>
    <t>Saroka Vitali</t>
  </si>
  <si>
    <t>Кравцов Евгений</t>
  </si>
  <si>
    <t>Горбатенко Михаил</t>
  </si>
  <si>
    <t>Сокол Александр</t>
  </si>
  <si>
    <t>Kanafin Artsiom</t>
  </si>
  <si>
    <t>Kupriyanov Nikita</t>
  </si>
  <si>
    <t>Горбунов Дмитрий</t>
  </si>
  <si>
    <t>Шпиленя Алексей</t>
  </si>
  <si>
    <t>Атрашкевич Сергей</t>
  </si>
  <si>
    <t>Леончик Владимир</t>
  </si>
  <si>
    <t>Автушко Михаил</t>
  </si>
  <si>
    <t>Ryzhenkov Yury</t>
  </si>
  <si>
    <t>Здор Павел</t>
  </si>
  <si>
    <t>Максим Кушель</t>
  </si>
  <si>
    <t>Акулич Антон</t>
  </si>
  <si>
    <t>Босяков Александр</t>
  </si>
  <si>
    <t>Киричев Максим</t>
  </si>
  <si>
    <t>Девятников Дмитрий</t>
  </si>
  <si>
    <t>Butrimenko Vladimir</t>
  </si>
  <si>
    <t>Зыгмантович Олег</t>
  </si>
  <si>
    <t>Бухтик Андрей</t>
  </si>
  <si>
    <t>Pozniak Ilya</t>
  </si>
  <si>
    <t>Жигалов Юрий</t>
  </si>
  <si>
    <t>Иванов Олег</t>
  </si>
  <si>
    <t>Kurata Kenneth</t>
  </si>
  <si>
    <t>Ивченко Павел</t>
  </si>
  <si>
    <t>Храмов Виталий</t>
  </si>
  <si>
    <t>Гуленин Юрий</t>
  </si>
  <si>
    <t>Буевич Павел</t>
  </si>
  <si>
    <t>Выдумчик Александр</t>
  </si>
  <si>
    <t>Коляго Антон</t>
  </si>
  <si>
    <t>Чикун Андрей</t>
  </si>
  <si>
    <t>Качаев Олег</t>
  </si>
  <si>
    <t>Костюк Алексей</t>
  </si>
  <si>
    <t>Иван Савицкий</t>
  </si>
  <si>
    <t>Наранович Евгений</t>
  </si>
  <si>
    <t>Никонюк Михаил</t>
  </si>
  <si>
    <t>Тычина Антон</t>
  </si>
  <si>
    <t>Мандрик Алексей</t>
  </si>
  <si>
    <t>Babakaev Max</t>
  </si>
  <si>
    <t>Жуков Сергей</t>
  </si>
  <si>
    <t>Стельмацкий Виталий</t>
  </si>
  <si>
    <t>Ковтунов Роман</t>
  </si>
  <si>
    <t>Симаков Александр</t>
  </si>
  <si>
    <t>Вильчинский Ромуальд</t>
  </si>
  <si>
    <t>Матус Игорь</t>
  </si>
  <si>
    <t>Shirobokov Dmitrii</t>
  </si>
  <si>
    <t>Бобко Александр</t>
  </si>
  <si>
    <t>Недосейкин Андрей</t>
  </si>
  <si>
    <t>Сухинин Максим</t>
  </si>
  <si>
    <t>Петрович Виталий</t>
  </si>
  <si>
    <t>Разорёнов Валерий</t>
  </si>
  <si>
    <t>Дмитрий Белянко</t>
  </si>
  <si>
    <t>Антоненко Сергей</t>
  </si>
  <si>
    <t>Войтик Михаил</t>
  </si>
  <si>
    <t>Афанасьев Владислав</t>
  </si>
  <si>
    <t>Бордан Георгий</t>
  </si>
  <si>
    <t>Самкович Виталий</t>
  </si>
  <si>
    <t>Сыманюк Дмитрий</t>
  </si>
  <si>
    <t>Судас Александр</t>
  </si>
  <si>
    <t>Лапицкий Александр</t>
  </si>
  <si>
    <t>Бондарев Иван</t>
  </si>
  <si>
    <t>Андрианов Константин</t>
  </si>
  <si>
    <t>Лашкевич Андрей</t>
  </si>
  <si>
    <t>Юрченко Владимир</t>
  </si>
  <si>
    <t>Сыроежкин Павел</t>
  </si>
  <si>
    <t>Климук Александр</t>
  </si>
  <si>
    <t>Buday Mike</t>
  </si>
  <si>
    <t>Белявский Андрей</t>
  </si>
  <si>
    <t>Дубковский Александр</t>
  </si>
  <si>
    <t>Радишевский Илья</t>
  </si>
  <si>
    <t>Shinkarev Alexey</t>
  </si>
  <si>
    <t>Евгений Козявкин</t>
  </si>
  <si>
    <t>Савицкий Никита</t>
  </si>
  <si>
    <t>Шарай Юрий</t>
  </si>
  <si>
    <t>Конопляник Владимир</t>
  </si>
  <si>
    <t>Olshevskaya Angelina</t>
  </si>
  <si>
    <t>Ж18-34</t>
  </si>
  <si>
    <t>Касперович Юлия</t>
  </si>
  <si>
    <t>Дахно Татьяна</t>
  </si>
  <si>
    <t>Urubleuskaya Yuliya</t>
  </si>
  <si>
    <t>Ж35+</t>
  </si>
  <si>
    <t>Kudzelko Katsiaryna</t>
  </si>
  <si>
    <t>Лютаревич Александра</t>
  </si>
  <si>
    <t>Клебанович Виктория</t>
  </si>
  <si>
    <t>Вечорко Елена</t>
  </si>
  <si>
    <t>Cheremisinova Anna</t>
  </si>
  <si>
    <t>Викентьева Елена</t>
  </si>
  <si>
    <t>Михайлова Татьяна</t>
  </si>
  <si>
    <t>Ковалева Диана</t>
  </si>
  <si>
    <t>Лапко Анастасия</t>
  </si>
  <si>
    <t>Зубович Евгения</t>
  </si>
  <si>
    <t>Корнейчук Александра</t>
  </si>
  <si>
    <t>Попко Ульяна</t>
  </si>
  <si>
    <t>Дарьина Анна</t>
  </si>
  <si>
    <t>Адамович Ирина</t>
  </si>
  <si>
    <t>Матвийко Надежда</t>
  </si>
  <si>
    <t>Ванчук Оксана</t>
  </si>
  <si>
    <t>Качан Екатерина</t>
  </si>
  <si>
    <t>Цумарева Ксения</t>
  </si>
  <si>
    <t>Цацарина Екатерина</t>
  </si>
  <si>
    <t>Gavrilova Alla</t>
  </si>
  <si>
    <t>Ющенко Полина</t>
  </si>
  <si>
    <t>Синицина Дарья</t>
  </si>
  <si>
    <t>Navumenka Hanna</t>
  </si>
  <si>
    <t>Таначева Александра</t>
  </si>
  <si>
    <t>Войтович Мария</t>
  </si>
  <si>
    <t>Astrouskaya Veronika</t>
  </si>
  <si>
    <t>Севрук Елизавета</t>
  </si>
  <si>
    <t>Мельникова Елизавета</t>
  </si>
  <si>
    <t>Савченко Ангелина</t>
  </si>
  <si>
    <t>Моисеева Вероника</t>
  </si>
  <si>
    <t>Григорьева Светлана</t>
  </si>
  <si>
    <t>Колесникова Марина</t>
  </si>
  <si>
    <t>Чадович Яна</t>
  </si>
  <si>
    <t>Шкавенцова Ксения</t>
  </si>
  <si>
    <t>Сидоревич Анастасия</t>
  </si>
  <si>
    <t>Кобеняк Арина</t>
  </si>
  <si>
    <t>Павлюченко Надежда</t>
  </si>
  <si>
    <t>Рычагова Александра</t>
  </si>
  <si>
    <t>Ковалёва Анна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</si>
</sst>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color theme="1"/>
      <name val="Arial"/>
    </font>
    <font/>
    <font>
      <color theme="1"/>
      <name val="Arial"/>
    </font>
    <font>
      <b/>
      <sz val="9.0"/>
      <color theme="1"/>
      <name val="Arial"/>
    </font>
    <font>
      <sz val="11.0"/>
      <color theme="1"/>
      <name val="Inconsolata"/>
    </font>
  </fonts>
  <fills count="9">
    <fill>
      <patternFill patternType="none"/>
    </fill>
    <fill>
      <patternFill patternType="lightGray"/>
    </fill>
    <fill>
      <patternFill patternType="solid">
        <fgColor rgb="FFBDBDBD"/>
        <bgColor rgb="FFBDBDBD"/>
      </patternFill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A4C2F4"/>
        <bgColor rgb="FFA4C2F4"/>
      </patternFill>
    </fill>
    <fill>
      <patternFill patternType="solid">
        <fgColor rgb="FFC9DAF8"/>
        <bgColor rgb="FFC9DAF8"/>
      </patternFill>
    </fill>
    <fill>
      <patternFill patternType="solid">
        <fgColor rgb="FFEAD1DC"/>
        <bgColor rgb="FFEAD1DC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ck">
        <color rgb="FF000000"/>
      </right>
      <top style="thin">
        <color rgb="FF000000"/>
      </top>
      <bottom style="thin">
        <color rgb="FF000000"/>
      </bottom>
    </border>
    <border>
      <right style="thick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right style="thick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ck">
        <color rgb="FF000000"/>
      </bottom>
    </border>
    <border>
      <right style="thin">
        <color rgb="FF000000"/>
      </right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5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2" fontId="1" numFmtId="0" xfId="0" applyAlignment="1" applyBorder="1" applyFont="1">
      <alignment horizontal="center"/>
    </xf>
    <xf borderId="2" fillId="2" fontId="1" numFmtId="0" xfId="0" applyAlignment="1" applyBorder="1" applyFont="1">
      <alignment horizontal="center" readingOrder="0"/>
    </xf>
    <xf borderId="3" fillId="2" fontId="1" numFmtId="0" xfId="0" applyAlignment="1" applyBorder="1" applyFont="1">
      <alignment horizontal="center"/>
    </xf>
    <xf borderId="4" fillId="2" fontId="1" numFmtId="0" xfId="0" applyAlignment="1" applyBorder="1" applyFont="1">
      <alignment horizontal="center"/>
    </xf>
    <xf borderId="5" fillId="2" fontId="1" numFmtId="0" xfId="0" applyAlignment="1" applyBorder="1" applyFont="1">
      <alignment horizontal="center" readingOrder="0" shrinkToFit="0" wrapText="1"/>
    </xf>
    <xf borderId="3" fillId="2" fontId="1" numFmtId="4" xfId="0" applyAlignment="1" applyBorder="1" applyFont="1" applyNumberFormat="1">
      <alignment horizontal="center"/>
    </xf>
    <xf borderId="4" fillId="2" fontId="1" numFmtId="2" xfId="0" applyAlignment="1" applyBorder="1" applyFont="1" applyNumberFormat="1">
      <alignment horizontal="center"/>
    </xf>
    <xf borderId="5" fillId="2" fontId="1" numFmtId="0" xfId="0" applyAlignment="1" applyBorder="1" applyFont="1">
      <alignment horizontal="center" readingOrder="0" shrinkToFit="0" vertical="center" wrapText="1"/>
    </xf>
    <xf borderId="5" fillId="2" fontId="1" numFmtId="0" xfId="0" applyAlignment="1" applyBorder="1" applyFont="1">
      <alignment horizontal="center" vertical="center"/>
    </xf>
    <xf borderId="4" fillId="2" fontId="1" numFmtId="0" xfId="0" applyAlignment="1" applyBorder="1" applyFont="1">
      <alignment horizontal="center" shrinkToFit="0" wrapText="1"/>
    </xf>
    <xf borderId="5" fillId="2" fontId="1" numFmtId="0" xfId="0" applyAlignment="1" applyBorder="1" applyFont="1">
      <alignment horizontal="center" shrinkToFit="0" wrapText="1"/>
    </xf>
    <xf borderId="6" fillId="0" fontId="2" numFmtId="0" xfId="0" applyBorder="1" applyFont="1"/>
    <xf borderId="7" fillId="0" fontId="2" numFmtId="0" xfId="0" applyBorder="1" applyFont="1"/>
    <xf borderId="8" fillId="3" fontId="1" numFmtId="0" xfId="0" applyAlignment="1" applyBorder="1" applyFill="1" applyFont="1">
      <alignment horizontal="center" vertical="bottom"/>
    </xf>
    <xf borderId="9" fillId="2" fontId="1" numFmtId="0" xfId="0" applyAlignment="1" applyBorder="1" applyFont="1">
      <alignment horizontal="center" vertical="bottom"/>
    </xf>
    <xf borderId="9" fillId="0" fontId="2" numFmtId="0" xfId="0" applyBorder="1" applyFont="1"/>
    <xf borderId="8" fillId="2" fontId="1" numFmtId="4" xfId="0" applyAlignment="1" applyBorder="1" applyFont="1" applyNumberFormat="1">
      <alignment horizontal="center" vertical="bottom"/>
    </xf>
    <xf borderId="9" fillId="2" fontId="1" numFmtId="2" xfId="0" applyAlignment="1" applyBorder="1" applyFont="1" applyNumberFormat="1">
      <alignment horizontal="center" vertical="bottom"/>
    </xf>
    <xf borderId="6" fillId="0" fontId="3" numFmtId="0" xfId="0" applyAlignment="1" applyBorder="1" applyFont="1">
      <alignment horizontal="center" readingOrder="0" vertical="bottom"/>
    </xf>
    <xf borderId="7" fillId="4" fontId="4" numFmtId="49" xfId="0" applyAlignment="1" applyBorder="1" applyFill="1" applyFont="1" applyNumberFormat="1">
      <alignment horizontal="center" vertical="bottom"/>
    </xf>
    <xf borderId="10" fillId="4" fontId="4" numFmtId="0" xfId="0" applyAlignment="1" applyBorder="1" applyFont="1">
      <alignment horizontal="center" readingOrder="0" vertical="bottom"/>
    </xf>
    <xf borderId="8" fillId="4" fontId="3" numFmtId="45" xfId="0" applyAlignment="1" applyBorder="1" applyFont="1" applyNumberFormat="1">
      <alignment horizontal="center" readingOrder="0" vertical="bottom"/>
    </xf>
    <xf borderId="9" fillId="5" fontId="5" numFmtId="45" xfId="0" applyAlignment="1" applyBorder="1" applyFill="1" applyFont="1" applyNumberFormat="1">
      <alignment horizontal="center" vertical="bottom"/>
    </xf>
    <xf borderId="9" fillId="4" fontId="3" numFmtId="0" xfId="0" applyAlignment="1" applyBorder="1" applyFont="1">
      <alignment horizontal="center" readingOrder="0" vertical="bottom"/>
    </xf>
    <xf borderId="8" fillId="5" fontId="3" numFmtId="4" xfId="0" applyAlignment="1" applyBorder="1" applyFont="1" applyNumberFormat="1">
      <alignment horizontal="center" vertical="bottom"/>
    </xf>
    <xf borderId="9" fillId="5" fontId="3" numFmtId="2" xfId="0" applyAlignment="1" applyBorder="1" applyFont="1" applyNumberFormat="1">
      <alignment horizontal="center" vertical="bottom"/>
    </xf>
    <xf borderId="9" fillId="4" fontId="3" numFmtId="0" xfId="0" applyAlignment="1" applyBorder="1" applyFont="1">
      <alignment readingOrder="0" vertical="bottom"/>
    </xf>
    <xf borderId="9" fillId="5" fontId="3" numFmtId="45" xfId="0" applyAlignment="1" applyBorder="1" applyFont="1" applyNumberFormat="1">
      <alignment horizontal="center" vertical="bottom"/>
    </xf>
    <xf borderId="9" fillId="6" fontId="3" numFmtId="45" xfId="0" applyAlignment="1" applyBorder="1" applyFill="1" applyFont="1" applyNumberFormat="1">
      <alignment readingOrder="0" vertical="bottom"/>
    </xf>
    <xf borderId="9" fillId="6" fontId="3" numFmtId="0" xfId="0" applyAlignment="1" applyBorder="1" applyFont="1">
      <alignment readingOrder="0" vertical="bottom"/>
    </xf>
    <xf borderId="0" fillId="7" fontId="3" numFmtId="0" xfId="0" applyAlignment="1" applyFill="1" applyFont="1">
      <alignment readingOrder="0" vertical="bottom"/>
    </xf>
    <xf borderId="6" fillId="0" fontId="3" numFmtId="0" xfId="0" applyAlignment="1" applyBorder="1" applyFont="1">
      <alignment horizontal="center" vertical="bottom"/>
    </xf>
    <xf borderId="7" fillId="4" fontId="4" numFmtId="49" xfId="0" applyAlignment="1" applyBorder="1" applyFont="1" applyNumberFormat="1">
      <alignment horizontal="center" readingOrder="0" vertical="bottom"/>
    </xf>
    <xf borderId="8" fillId="4" fontId="3" numFmtId="45" xfId="0" applyAlignment="1" applyBorder="1" applyFont="1" applyNumberFormat="1">
      <alignment horizontal="center" vertical="bottom"/>
    </xf>
    <xf borderId="11" fillId="0" fontId="3" numFmtId="0" xfId="0" applyAlignment="1" applyBorder="1" applyFont="1">
      <alignment horizontal="center" vertical="bottom"/>
    </xf>
    <xf borderId="12" fillId="4" fontId="4" numFmtId="49" xfId="0" applyAlignment="1" applyBorder="1" applyFont="1" applyNumberFormat="1">
      <alignment horizontal="center" vertical="bottom"/>
    </xf>
    <xf borderId="13" fillId="4" fontId="4" numFmtId="0" xfId="0" applyAlignment="1" applyBorder="1" applyFont="1">
      <alignment horizontal="center" readingOrder="0" vertical="bottom"/>
    </xf>
    <xf borderId="14" fillId="4" fontId="3" numFmtId="45" xfId="0" applyAlignment="1" applyBorder="1" applyFont="1" applyNumberFormat="1">
      <alignment horizontal="center" readingOrder="0" vertical="bottom"/>
    </xf>
    <xf borderId="15" fillId="5" fontId="5" numFmtId="45" xfId="0" applyAlignment="1" applyBorder="1" applyFont="1" applyNumberFormat="1">
      <alignment horizontal="center" vertical="bottom"/>
    </xf>
    <xf borderId="15" fillId="4" fontId="3" numFmtId="0" xfId="0" applyAlignment="1" applyBorder="1" applyFont="1">
      <alignment horizontal="center" readingOrder="0" vertical="bottom"/>
    </xf>
    <xf borderId="14" fillId="5" fontId="3" numFmtId="4" xfId="0" applyAlignment="1" applyBorder="1" applyFont="1" applyNumberFormat="1">
      <alignment horizontal="center" vertical="bottom"/>
    </xf>
    <xf borderId="15" fillId="5" fontId="3" numFmtId="2" xfId="0" applyAlignment="1" applyBorder="1" applyFont="1" applyNumberFormat="1">
      <alignment horizontal="center" vertical="bottom"/>
    </xf>
    <xf borderId="15" fillId="4" fontId="3" numFmtId="0" xfId="0" applyAlignment="1" applyBorder="1" applyFont="1">
      <alignment readingOrder="0" vertical="bottom"/>
    </xf>
    <xf borderId="15" fillId="5" fontId="3" numFmtId="45" xfId="0" applyAlignment="1" applyBorder="1" applyFont="1" applyNumberFormat="1">
      <alignment horizontal="center" vertical="bottom"/>
    </xf>
    <xf borderId="15" fillId="6" fontId="3" numFmtId="45" xfId="0" applyAlignment="1" applyBorder="1" applyFont="1" applyNumberFormat="1">
      <alignment readingOrder="0" vertical="bottom"/>
    </xf>
    <xf borderId="15" fillId="6" fontId="3" numFmtId="0" xfId="0" applyAlignment="1" applyBorder="1" applyFont="1">
      <alignment readingOrder="0" vertical="bottom"/>
    </xf>
    <xf borderId="14" fillId="7" fontId="3" numFmtId="0" xfId="0" applyAlignment="1" applyBorder="1" applyFont="1">
      <alignment readingOrder="0" vertical="bottom"/>
    </xf>
    <xf borderId="6" fillId="4" fontId="4" numFmtId="0" xfId="0" applyAlignment="1" applyBorder="1" applyFont="1">
      <alignment horizontal="center" readingOrder="0" vertical="bottom"/>
    </xf>
    <xf borderId="9" fillId="5" fontId="3" numFmtId="0" xfId="0" applyAlignment="1" applyBorder="1" applyFont="1">
      <alignment horizontal="center" vertical="bottom"/>
    </xf>
    <xf borderId="14" fillId="4" fontId="3" numFmtId="45" xfId="0" applyAlignment="1" applyBorder="1" applyFont="1" applyNumberFormat="1">
      <alignment horizontal="center" vertical="bottom"/>
    </xf>
    <xf borderId="15" fillId="5" fontId="3" numFmtId="0" xfId="0" applyAlignment="1" applyBorder="1" applyFont="1">
      <alignment horizontal="center" vertical="bottom"/>
    </xf>
    <xf borderId="6" fillId="8" fontId="3" numFmtId="0" xfId="0" applyAlignment="1" applyBorder="1" applyFill="1" applyFont="1">
      <alignment horizontal="center" vertical="bottom"/>
    </xf>
    <xf borderId="7" fillId="8" fontId="4" numFmtId="49" xfId="0" applyAlignment="1" applyBorder="1" applyFont="1" applyNumberFormat="1">
      <alignment horizontal="center" vertical="bottom"/>
    </xf>
    <xf borderId="8" fillId="8" fontId="4" numFmtId="0" xfId="0" applyAlignment="1" applyBorder="1" applyFont="1">
      <alignment horizontal="center" readingOrder="0" vertical="bottom"/>
    </xf>
    <xf borderId="8" fillId="8" fontId="3" numFmtId="45" xfId="0" applyAlignment="1" applyBorder="1" applyFont="1" applyNumberFormat="1">
      <alignment horizontal="center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2.0" topLeftCell="D3" activePane="bottomRight" state="frozen"/>
      <selection activeCell="D1" sqref="D1" pane="topRight"/>
      <selection activeCell="A3" sqref="A3" pane="bottomLeft"/>
      <selection activeCell="D3" sqref="D3" pane="bottomRight"/>
    </sheetView>
  </sheetViews>
  <sheetFormatPr customHeight="1" defaultColWidth="12.63" defaultRowHeight="15.75"/>
  <cols>
    <col customWidth="1" min="1" max="1" width="7.88"/>
    <col customWidth="1" min="2" max="2" width="26.25"/>
    <col customWidth="1" min="3" max="3" width="10.63"/>
    <col customWidth="1" min="4" max="4" width="14.0"/>
    <col customWidth="1" min="5" max="5" width="13.63"/>
    <col customWidth="1" min="6" max="6" width="10.75"/>
    <col customWidth="1" min="7" max="7" width="10.88"/>
    <col customWidth="1" hidden="1" min="9" max="9" width="10.63"/>
    <col customWidth="1" min="10" max="10" width="16.0"/>
    <col customWidth="1" min="17" max="17" width="14.13"/>
    <col hidden="1" min="18" max="18" width="12.63"/>
  </cols>
  <sheetData>
    <row r="1" ht="20.25" customHeight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6" t="s">
        <v>6</v>
      </c>
      <c r="H1" s="4" t="s">
        <v>7</v>
      </c>
      <c r="I1" s="7"/>
      <c r="J1" s="8" t="s">
        <v>8</v>
      </c>
      <c r="K1" s="9" t="s">
        <v>9</v>
      </c>
      <c r="L1" s="9" t="s">
        <v>10</v>
      </c>
      <c r="M1" s="4" t="s">
        <v>11</v>
      </c>
      <c r="N1" s="5" t="s">
        <v>12</v>
      </c>
      <c r="O1" s="9" t="s">
        <v>13</v>
      </c>
      <c r="P1" s="9" t="s">
        <v>14</v>
      </c>
      <c r="Q1" s="10" t="s">
        <v>15</v>
      </c>
      <c r="R1" s="11"/>
      <c r="S1" s="12" t="s">
        <v>16</v>
      </c>
      <c r="T1" s="12" t="s">
        <v>17</v>
      </c>
    </row>
    <row r="2" ht="19.5" customHeight="1">
      <c r="A2" s="13"/>
      <c r="B2" s="14"/>
      <c r="C2" s="14"/>
      <c r="D2" s="15" t="s">
        <v>18</v>
      </c>
      <c r="E2" s="16" t="s">
        <v>19</v>
      </c>
      <c r="F2" s="17"/>
      <c r="G2" s="17"/>
      <c r="H2" s="15" t="s">
        <v>18</v>
      </c>
      <c r="I2" s="18"/>
      <c r="J2" s="19" t="s">
        <v>20</v>
      </c>
      <c r="K2" s="17"/>
      <c r="L2" s="17"/>
      <c r="M2" s="15" t="s">
        <v>18</v>
      </c>
      <c r="N2" s="16" t="s">
        <v>21</v>
      </c>
      <c r="O2" s="17"/>
      <c r="P2" s="17"/>
      <c r="Q2" s="17"/>
      <c r="R2" s="11"/>
      <c r="S2" s="17"/>
      <c r="T2" s="17"/>
    </row>
    <row r="3">
      <c r="A3" s="20">
        <v>171.0</v>
      </c>
      <c r="B3" s="21" t="s">
        <v>22</v>
      </c>
      <c r="C3" s="22" t="s">
        <v>23</v>
      </c>
      <c r="D3" s="23">
        <v>0.002511574074074074</v>
      </c>
      <c r="E3" s="24">
        <f t="shared" ref="E3:E171" si="1">IF(D3,D3/3,"")</f>
        <v>0.000837191358</v>
      </c>
      <c r="F3" s="25">
        <f t="shared" ref="F3:F128" si="2">IF(D3, RANK(D3,$D$3:$D$128,1), "")</f>
        <v>2</v>
      </c>
      <c r="G3" s="25">
        <f>IFERROR(__xludf.DUMMYFUNCTION("IF( D3,RANK(D3, FILTER(D$3:D$128, C$3:C$128 = C3), 1),"""")"),2.0)</f>
        <v>2</v>
      </c>
      <c r="H3" s="23">
        <v>0.00787037037037037</v>
      </c>
      <c r="I3" s="26">
        <f t="shared" ref="I3:I171" si="3">H3*24</f>
        <v>0.1888888889</v>
      </c>
      <c r="J3" s="27">
        <f t="shared" ref="J3:J171" si="4">IF(H3, 8/I3,"")</f>
        <v>42.35294118</v>
      </c>
      <c r="K3" s="28">
        <f t="shared" ref="K3:K128" si="5">IF(H3, RANK(H3,$H$3:$H$128,1), "")</f>
        <v>4</v>
      </c>
      <c r="L3" s="28">
        <f>IFERROR(__xludf.DUMMYFUNCTION("IF( H3,RANK(H3, FILTER(H$3:H$128, C$3:C$128 = C3), 1),"""")"),2.0)</f>
        <v>2</v>
      </c>
      <c r="M3" s="23">
        <v>0.005011574074074074</v>
      </c>
      <c r="N3" s="29">
        <f t="shared" ref="N3:N171" si="6">IF(M3,M3/2,"")</f>
        <v>0.002505787037</v>
      </c>
      <c r="O3" s="28">
        <f t="shared" ref="O3:O128" si="7">IF(M3, RANK(M3,$M$3:$M$128,1), "")</f>
        <v>4</v>
      </c>
      <c r="P3" s="28">
        <f>IFERROR(__xludf.DUMMYFUNCTION("IF( M3,RANK(M3, FILTER(M$3:M$128, C$3:C$128 = C3), 1),"""")"),3.0)</f>
        <v>3</v>
      </c>
      <c r="Q3" s="29">
        <f t="shared" ref="Q3:Q171" si="8">D3+H3+M3</f>
        <v>0.01539351852</v>
      </c>
      <c r="R3" s="30">
        <f t="shared" ref="R3:R171" si="9">IF(M3,D3+H3+M3,"")</f>
        <v>0.01539351852</v>
      </c>
      <c r="S3" s="31">
        <f t="shared" ref="S3:S128" si="10">IF(R3,RANK(R3,R$3:R$128,1),"")</f>
        <v>1</v>
      </c>
      <c r="T3" s="32" t="str">
        <f>IFERROR(__xludf.DUMMYFUNCTION("IF (S3 ,IF(S3 &gt; 3, RANK(Q3, FILTER(R$3:R$128, C$3:C$128 = C3,S$3:S$128 &gt; 3), 1),""""),"""")"),"")</f>
        <v/>
      </c>
    </row>
    <row r="4">
      <c r="A4" s="33">
        <v>164.0</v>
      </c>
      <c r="B4" s="21" t="s">
        <v>24</v>
      </c>
      <c r="C4" s="22" t="s">
        <v>23</v>
      </c>
      <c r="D4" s="23">
        <v>0.0026041666666666665</v>
      </c>
      <c r="E4" s="24">
        <f t="shared" si="1"/>
        <v>0.0008680555556</v>
      </c>
      <c r="F4" s="25">
        <f t="shared" si="2"/>
        <v>3</v>
      </c>
      <c r="G4" s="25">
        <f>IFERROR(__xludf.DUMMYFUNCTION("IF( D4,RANK(D4, FILTER(D$3:D$128, C$3:C$128 = C4), 1),"""")"),3.0)</f>
        <v>3</v>
      </c>
      <c r="H4" s="23">
        <v>0.008159722222222223</v>
      </c>
      <c r="I4" s="26">
        <f t="shared" si="3"/>
        <v>0.1958333333</v>
      </c>
      <c r="J4" s="27">
        <f t="shared" si="4"/>
        <v>40.85106383</v>
      </c>
      <c r="K4" s="28">
        <f t="shared" si="5"/>
        <v>10</v>
      </c>
      <c r="L4" s="28">
        <f>IFERROR(__xludf.DUMMYFUNCTION("IF( H4,RANK(H4, FILTER(H$3:H$128, C$3:C$128 = C4), 1),"""")"),5.0)</f>
        <v>5</v>
      </c>
      <c r="M4" s="23">
        <v>0.0051967592592592595</v>
      </c>
      <c r="N4" s="29">
        <f t="shared" si="6"/>
        <v>0.00259837963</v>
      </c>
      <c r="O4" s="28">
        <f t="shared" si="7"/>
        <v>9</v>
      </c>
      <c r="P4" s="28">
        <f>IFERROR(__xludf.DUMMYFUNCTION("IF( M4,RANK(M4, FILTER(M$3:M$128, C$3:C$128 = C4), 1),"""")"),7.0)</f>
        <v>7</v>
      </c>
      <c r="Q4" s="29">
        <f t="shared" si="8"/>
        <v>0.01596064815</v>
      </c>
      <c r="R4" s="30">
        <f t="shared" si="9"/>
        <v>0.01596064815</v>
      </c>
      <c r="S4" s="31">
        <f t="shared" si="10"/>
        <v>2</v>
      </c>
      <c r="T4" s="32" t="str">
        <f>IFERROR(__xludf.DUMMYFUNCTION("IF (S4 ,IF(S4 &gt; 3, RANK(Q4, FILTER(R$3:R$128, C$3:C$128 = C4,S$3:S$128 &gt; 3), 1),""""),"""")"),"")</f>
        <v/>
      </c>
    </row>
    <row r="5">
      <c r="A5" s="33">
        <v>46.0</v>
      </c>
      <c r="B5" s="21" t="s">
        <v>25</v>
      </c>
      <c r="C5" s="22" t="s">
        <v>26</v>
      </c>
      <c r="D5" s="23">
        <v>0.0028703703703703703</v>
      </c>
      <c r="E5" s="24">
        <f t="shared" si="1"/>
        <v>0.0009567901235</v>
      </c>
      <c r="F5" s="25">
        <f t="shared" si="2"/>
        <v>9</v>
      </c>
      <c r="G5" s="25">
        <f>IFERROR(__xludf.DUMMYFUNCTION("IF( D5,RANK(D5, FILTER(D$3:D$128, C$3:C$128 = C5), 1),"""")"),4.0)</f>
        <v>4</v>
      </c>
      <c r="H5" s="23">
        <v>0.007650462962962963</v>
      </c>
      <c r="I5" s="26">
        <f t="shared" si="3"/>
        <v>0.1836111111</v>
      </c>
      <c r="J5" s="27">
        <f t="shared" si="4"/>
        <v>43.57034796</v>
      </c>
      <c r="K5" s="28">
        <f t="shared" si="5"/>
        <v>1</v>
      </c>
      <c r="L5" s="28">
        <f>IFERROR(__xludf.DUMMYFUNCTION("IF( H5,RANK(H5, FILTER(H$3:H$128, C$3:C$128 = C5), 1),"""")"),1.0)</f>
        <v>1</v>
      </c>
      <c r="M5" s="23">
        <v>0.005567129629629629</v>
      </c>
      <c r="N5" s="29">
        <f t="shared" si="6"/>
        <v>0.002783564815</v>
      </c>
      <c r="O5" s="28">
        <f t="shared" si="7"/>
        <v>34</v>
      </c>
      <c r="P5" s="28">
        <f>IFERROR(__xludf.DUMMYFUNCTION("IF( M5,RANK(M5, FILTER(M$3:M$128, C$3:C$128 = C5), 1),"""")"),16.0)</f>
        <v>16</v>
      </c>
      <c r="Q5" s="29">
        <f t="shared" si="8"/>
        <v>0.01608796296</v>
      </c>
      <c r="R5" s="30">
        <f t="shared" si="9"/>
        <v>0.01608796296</v>
      </c>
      <c r="S5" s="31">
        <f t="shared" si="10"/>
        <v>3</v>
      </c>
      <c r="T5" s="32" t="str">
        <f>IFERROR(__xludf.DUMMYFUNCTION("IF (S5 ,IF(S5 &gt; 3, RANK(Q5, FILTER(R$3:R$128, C$3:C$128 = C5,S$3:S$128 &gt; 3), 1),""""),"""")"),"")</f>
        <v/>
      </c>
    </row>
    <row r="6">
      <c r="A6" s="33">
        <v>161.0</v>
      </c>
      <c r="B6" s="21" t="s">
        <v>27</v>
      </c>
      <c r="C6" s="22" t="s">
        <v>26</v>
      </c>
      <c r="D6" s="23">
        <v>0.002650462962962963</v>
      </c>
      <c r="E6" s="24">
        <f t="shared" si="1"/>
        <v>0.0008834876543</v>
      </c>
      <c r="F6" s="25">
        <f t="shared" si="2"/>
        <v>5</v>
      </c>
      <c r="G6" s="25">
        <f>IFERROR(__xludf.DUMMYFUNCTION("IF( D6,RANK(D6, FILTER(D$3:D$128, C$3:C$128 = C6), 1),"""")"),1.0)</f>
        <v>1</v>
      </c>
      <c r="H6" s="23">
        <v>0.008229166666666666</v>
      </c>
      <c r="I6" s="26">
        <f t="shared" si="3"/>
        <v>0.1975</v>
      </c>
      <c r="J6" s="27">
        <f t="shared" si="4"/>
        <v>40.50632911</v>
      </c>
      <c r="K6" s="28">
        <f t="shared" si="5"/>
        <v>13</v>
      </c>
      <c r="L6" s="28">
        <f>IFERROR(__xludf.DUMMYFUNCTION("IF( H6,RANK(H6, FILTER(H$3:H$128, C$3:C$128 = C6), 1),"""")"),6.0)</f>
        <v>6</v>
      </c>
      <c r="M6" s="23">
        <v>0.0053125</v>
      </c>
      <c r="N6" s="29">
        <f t="shared" si="6"/>
        <v>0.00265625</v>
      </c>
      <c r="O6" s="28">
        <f t="shared" si="7"/>
        <v>13</v>
      </c>
      <c r="P6" s="28">
        <f>IFERROR(__xludf.DUMMYFUNCTION("IF( M6,RANK(M6, FILTER(M$3:M$128, C$3:C$128 = C6), 1),"""")"),6.0)</f>
        <v>6</v>
      </c>
      <c r="Q6" s="29">
        <f t="shared" si="8"/>
        <v>0.01619212963</v>
      </c>
      <c r="R6" s="30">
        <f t="shared" si="9"/>
        <v>0.01619212963</v>
      </c>
      <c r="S6" s="31">
        <f t="shared" si="10"/>
        <v>4</v>
      </c>
      <c r="T6" s="32">
        <f>IFERROR(__xludf.DUMMYFUNCTION("IF (S6 ,IF(S6 &gt; 3, RANK(Q6, FILTER(R$3:R$128, C$3:C$128 = C6,S$3:S$128 &gt; 3), 1),""""),"""")"),1.0)</f>
        <v>1</v>
      </c>
    </row>
    <row r="7">
      <c r="A7" s="33">
        <v>143.0</v>
      </c>
      <c r="B7" s="21" t="s">
        <v>28</v>
      </c>
      <c r="C7" s="22" t="s">
        <v>26</v>
      </c>
      <c r="D7" s="23">
        <v>0.002650462962962963</v>
      </c>
      <c r="E7" s="24">
        <f t="shared" si="1"/>
        <v>0.0008834876543</v>
      </c>
      <c r="F7" s="25">
        <f t="shared" si="2"/>
        <v>5</v>
      </c>
      <c r="G7" s="25">
        <f>IFERROR(__xludf.DUMMYFUNCTION("IF( D7,RANK(D7, FILTER(D$3:D$128, C$3:C$128 = C7), 1),"""")"),1.0)</f>
        <v>1</v>
      </c>
      <c r="H7" s="23">
        <v>0.008240740740740741</v>
      </c>
      <c r="I7" s="26">
        <f t="shared" si="3"/>
        <v>0.1977777778</v>
      </c>
      <c r="J7" s="27">
        <f t="shared" si="4"/>
        <v>40.4494382</v>
      </c>
      <c r="K7" s="28">
        <f t="shared" si="5"/>
        <v>14</v>
      </c>
      <c r="L7" s="28">
        <f>IFERROR(__xludf.DUMMYFUNCTION("IF( H7,RANK(H7, FILTER(H$3:H$128, C$3:C$128 = C7), 1),"""")"),7.0)</f>
        <v>7</v>
      </c>
      <c r="M7" s="23">
        <v>0.00537037037037037</v>
      </c>
      <c r="N7" s="29">
        <f t="shared" si="6"/>
        <v>0.002685185185</v>
      </c>
      <c r="O7" s="28">
        <f t="shared" si="7"/>
        <v>18</v>
      </c>
      <c r="P7" s="28">
        <f>IFERROR(__xludf.DUMMYFUNCTION("IF( M7,RANK(M7, FILTER(M$3:M$128, C$3:C$128 = C7), 1),"""")"),11.0)</f>
        <v>11</v>
      </c>
      <c r="Q7" s="29">
        <f t="shared" si="8"/>
        <v>0.01626157407</v>
      </c>
      <c r="R7" s="30">
        <f t="shared" si="9"/>
        <v>0.01626157407</v>
      </c>
      <c r="S7" s="31">
        <f t="shared" si="10"/>
        <v>5</v>
      </c>
      <c r="T7" s="32">
        <f>IFERROR(__xludf.DUMMYFUNCTION("IF (S7 ,IF(S7 &gt; 3, RANK(Q7, FILTER(R$3:R$128, C$3:C$128 = C7,S$3:S$128 &gt; 3), 1),""""),"""")"),2.0)</f>
        <v>2</v>
      </c>
    </row>
    <row r="8">
      <c r="A8" s="33">
        <v>166.0</v>
      </c>
      <c r="B8" s="21" t="s">
        <v>29</v>
      </c>
      <c r="C8" s="22" t="s">
        <v>26</v>
      </c>
      <c r="D8" s="23">
        <v>0.0032060185185185186</v>
      </c>
      <c r="E8" s="24">
        <f t="shared" si="1"/>
        <v>0.00106867284</v>
      </c>
      <c r="F8" s="25">
        <f t="shared" si="2"/>
        <v>23</v>
      </c>
      <c r="G8" s="25">
        <f>IFERROR(__xludf.DUMMYFUNCTION("IF( D8,RANK(D8, FILTER(D$3:D$128, C$3:C$128 = C8), 1),"""")"),9.0)</f>
        <v>9</v>
      </c>
      <c r="H8" s="23">
        <v>0.0077546296296296295</v>
      </c>
      <c r="I8" s="26">
        <f t="shared" si="3"/>
        <v>0.1861111111</v>
      </c>
      <c r="J8" s="27">
        <f t="shared" si="4"/>
        <v>42.98507463</v>
      </c>
      <c r="K8" s="28">
        <f t="shared" si="5"/>
        <v>3</v>
      </c>
      <c r="L8" s="28">
        <f>IFERROR(__xludf.DUMMYFUNCTION("IF( H8,RANK(H8, FILTER(H$3:H$128, C$3:C$128 = C8), 1),"""")"),2.0)</f>
        <v>2</v>
      </c>
      <c r="M8" s="23">
        <v>0.0053125</v>
      </c>
      <c r="N8" s="29">
        <f t="shared" si="6"/>
        <v>0.00265625</v>
      </c>
      <c r="O8" s="28">
        <f t="shared" si="7"/>
        <v>13</v>
      </c>
      <c r="P8" s="28">
        <f>IFERROR(__xludf.DUMMYFUNCTION("IF( M8,RANK(M8, FILTER(M$3:M$128, C$3:C$128 = C8), 1),"""")"),6.0)</f>
        <v>6</v>
      </c>
      <c r="Q8" s="29">
        <f t="shared" si="8"/>
        <v>0.01627314815</v>
      </c>
      <c r="R8" s="30">
        <f t="shared" si="9"/>
        <v>0.01627314815</v>
      </c>
      <c r="S8" s="31">
        <f t="shared" si="10"/>
        <v>6</v>
      </c>
      <c r="T8" s="32">
        <f>IFERROR(__xludf.DUMMYFUNCTION("IF (S8 ,IF(S8 &gt; 3, RANK(Q8, FILTER(R$3:R$128, C$3:C$128 = C8,S$3:S$128 &gt; 3), 1),""""),"""")"),3.0)</f>
        <v>3</v>
      </c>
    </row>
    <row r="9">
      <c r="A9" s="33">
        <v>169.0</v>
      </c>
      <c r="B9" s="21" t="s">
        <v>30</v>
      </c>
      <c r="C9" s="22" t="s">
        <v>23</v>
      </c>
      <c r="D9" s="23">
        <v>0.0031134259259259257</v>
      </c>
      <c r="E9" s="24">
        <f t="shared" si="1"/>
        <v>0.001037808642</v>
      </c>
      <c r="F9" s="25">
        <f t="shared" si="2"/>
        <v>18</v>
      </c>
      <c r="G9" s="25">
        <f>IFERROR(__xludf.DUMMYFUNCTION("IF( D9,RANK(D9, FILTER(D$3:D$128, C$3:C$128 = C9), 1),"""")"),14.0)</f>
        <v>14</v>
      </c>
      <c r="H9" s="23">
        <v>0.008344907407407407</v>
      </c>
      <c r="I9" s="26">
        <f t="shared" si="3"/>
        <v>0.2002777778</v>
      </c>
      <c r="J9" s="27">
        <f t="shared" si="4"/>
        <v>39.9445215</v>
      </c>
      <c r="K9" s="28">
        <f t="shared" si="5"/>
        <v>17</v>
      </c>
      <c r="L9" s="28">
        <f>IFERROR(__xludf.DUMMYFUNCTION("IF( H9,RANK(H9, FILTER(H$3:H$128, C$3:C$128 = C9), 1),"""")"),9.0)</f>
        <v>9</v>
      </c>
      <c r="M9" s="23">
        <v>0.004814814814814815</v>
      </c>
      <c r="N9" s="29">
        <f t="shared" si="6"/>
        <v>0.002407407407</v>
      </c>
      <c r="O9" s="28">
        <f t="shared" si="7"/>
        <v>2</v>
      </c>
      <c r="P9" s="28">
        <f>IFERROR(__xludf.DUMMYFUNCTION("IF( M9,RANK(M9, FILTER(M$3:M$128, C$3:C$128 = C9), 1),"""")"),2.0)</f>
        <v>2</v>
      </c>
      <c r="Q9" s="29">
        <f t="shared" si="8"/>
        <v>0.01627314815</v>
      </c>
      <c r="R9" s="30">
        <f t="shared" si="9"/>
        <v>0.01627314815</v>
      </c>
      <c r="S9" s="31">
        <f t="shared" si="10"/>
        <v>6</v>
      </c>
      <c r="T9" s="32">
        <f>IFERROR(__xludf.DUMMYFUNCTION("IF (S9 ,IF(S9 &gt; 3, RANK(Q9, FILTER(R$3:R$128, C$3:C$128 = C9,S$3:S$128 &gt; 3), 1),""""),"""")"),1.0)</f>
        <v>1</v>
      </c>
    </row>
    <row r="10">
      <c r="A10" s="33">
        <v>163.0</v>
      </c>
      <c r="B10" s="21" t="s">
        <v>31</v>
      </c>
      <c r="C10" s="22" t="s">
        <v>23</v>
      </c>
      <c r="D10" s="23">
        <v>0.0032407407407407406</v>
      </c>
      <c r="E10" s="24">
        <f t="shared" si="1"/>
        <v>0.001080246914</v>
      </c>
      <c r="F10" s="25">
        <f t="shared" si="2"/>
        <v>27</v>
      </c>
      <c r="G10" s="25">
        <f>IFERROR(__xludf.DUMMYFUNCTION("IF( D10,RANK(D10, FILTER(D$3:D$128, C$3:C$128 = C10), 1),"""")"),17.0)</f>
        <v>17</v>
      </c>
      <c r="H10" s="23">
        <v>0.0076851851851851855</v>
      </c>
      <c r="I10" s="26">
        <f t="shared" si="3"/>
        <v>0.1844444444</v>
      </c>
      <c r="J10" s="27">
        <f t="shared" si="4"/>
        <v>43.37349398</v>
      </c>
      <c r="K10" s="28">
        <f t="shared" si="5"/>
        <v>2</v>
      </c>
      <c r="L10" s="28">
        <f>IFERROR(__xludf.DUMMYFUNCTION("IF( H10,RANK(H10, FILTER(H$3:H$128, C$3:C$128 = C10), 1),"""")"),1.0)</f>
        <v>1</v>
      </c>
      <c r="M10" s="23">
        <v>0.00537037037037037</v>
      </c>
      <c r="N10" s="29">
        <f t="shared" si="6"/>
        <v>0.002685185185</v>
      </c>
      <c r="O10" s="28">
        <f t="shared" si="7"/>
        <v>18</v>
      </c>
      <c r="P10" s="28">
        <f>IFERROR(__xludf.DUMMYFUNCTION("IF( M10,RANK(M10, FILTER(M$3:M$128, C$3:C$128 = C10), 1),"""")"),8.0)</f>
        <v>8</v>
      </c>
      <c r="Q10" s="29">
        <f t="shared" si="8"/>
        <v>0.0162962963</v>
      </c>
      <c r="R10" s="30">
        <f t="shared" si="9"/>
        <v>0.0162962963</v>
      </c>
      <c r="S10" s="31">
        <f t="shared" si="10"/>
        <v>8</v>
      </c>
      <c r="T10" s="32">
        <f>IFERROR(__xludf.DUMMYFUNCTION("IF (S10 ,IF(S10 &gt; 3, RANK(Q10, FILTER(R$3:R$128, C$3:C$128 = C10,S$3:S$128 &gt; 3), 1),""""),"""")"),2.0)</f>
        <v>2</v>
      </c>
    </row>
    <row r="11">
      <c r="A11" s="33">
        <v>157.0</v>
      </c>
      <c r="B11" s="21" t="s">
        <v>32</v>
      </c>
      <c r="C11" s="22" t="s">
        <v>26</v>
      </c>
      <c r="D11" s="23">
        <v>0.002824074074074074</v>
      </c>
      <c r="E11" s="24">
        <f t="shared" si="1"/>
        <v>0.0009413580247</v>
      </c>
      <c r="F11" s="25">
        <f t="shared" si="2"/>
        <v>8</v>
      </c>
      <c r="G11" s="25">
        <f>IFERROR(__xludf.DUMMYFUNCTION("IF( D11,RANK(D11, FILTER(D$3:D$128, C$3:C$128 = C11), 1),"""")"),3.0)</f>
        <v>3</v>
      </c>
      <c r="H11" s="23">
        <v>0.008460648148148148</v>
      </c>
      <c r="I11" s="26">
        <f t="shared" si="3"/>
        <v>0.2030555556</v>
      </c>
      <c r="J11" s="27">
        <f t="shared" si="4"/>
        <v>39.39808482</v>
      </c>
      <c r="K11" s="28">
        <f t="shared" si="5"/>
        <v>26</v>
      </c>
      <c r="L11" s="28">
        <f>IFERROR(__xludf.DUMMYFUNCTION("IF( H11,RANK(H11, FILTER(H$3:H$128, C$3:C$128 = C11), 1),"""")"),14.0)</f>
        <v>14</v>
      </c>
      <c r="M11" s="23">
        <v>0.005138888888888889</v>
      </c>
      <c r="N11" s="29">
        <f t="shared" si="6"/>
        <v>0.002569444444</v>
      </c>
      <c r="O11" s="28">
        <f t="shared" si="7"/>
        <v>8</v>
      </c>
      <c r="P11" s="28">
        <f>IFERROR(__xludf.DUMMYFUNCTION("IF( M11,RANK(M11, FILTER(M$3:M$128, C$3:C$128 = C11), 1),"""")"),2.0)</f>
        <v>2</v>
      </c>
      <c r="Q11" s="29">
        <f t="shared" si="8"/>
        <v>0.01642361111</v>
      </c>
      <c r="R11" s="30">
        <f t="shared" si="9"/>
        <v>0.01642361111</v>
      </c>
      <c r="S11" s="31">
        <f t="shared" si="10"/>
        <v>9</v>
      </c>
      <c r="T11" s="32">
        <f>IFERROR(__xludf.DUMMYFUNCTION("IF (S11 ,IF(S11 &gt; 3, RANK(Q11, FILTER(R$3:R$128, C$3:C$128 = C11,S$3:S$128 &gt; 3), 1),""""),"""")"),4.0)</f>
        <v>4</v>
      </c>
    </row>
    <row r="12">
      <c r="A12" s="33">
        <v>139.0</v>
      </c>
      <c r="B12" s="21" t="s">
        <v>33</v>
      </c>
      <c r="C12" s="22" t="s">
        <v>23</v>
      </c>
      <c r="D12" s="23">
        <v>0.002905092592592593</v>
      </c>
      <c r="E12" s="24">
        <f t="shared" si="1"/>
        <v>0.0009683641975</v>
      </c>
      <c r="F12" s="25">
        <f t="shared" si="2"/>
        <v>10</v>
      </c>
      <c r="G12" s="25">
        <f>IFERROR(__xludf.DUMMYFUNCTION("IF( D12,RANK(D12, FILTER(D$3:D$128, C$3:C$128 = C12), 1),"""")"),6.0)</f>
        <v>6</v>
      </c>
      <c r="H12" s="23">
        <v>0.008136574074074074</v>
      </c>
      <c r="I12" s="26">
        <f t="shared" si="3"/>
        <v>0.1952777778</v>
      </c>
      <c r="J12" s="27">
        <f t="shared" si="4"/>
        <v>40.96728307</v>
      </c>
      <c r="K12" s="28">
        <f t="shared" si="5"/>
        <v>8</v>
      </c>
      <c r="L12" s="28">
        <f>IFERROR(__xludf.DUMMYFUNCTION("IF( H12,RANK(H12, FILTER(H$3:H$128, C$3:C$128 = C12), 1),"""")"),3.0)</f>
        <v>3</v>
      </c>
      <c r="M12" s="23">
        <v>0.005439814814814815</v>
      </c>
      <c r="N12" s="29">
        <f t="shared" si="6"/>
        <v>0.002719907407</v>
      </c>
      <c r="O12" s="28">
        <f t="shared" si="7"/>
        <v>29</v>
      </c>
      <c r="P12" s="28">
        <f>IFERROR(__xludf.DUMMYFUNCTION("IF( M12,RANK(M12, FILTER(M$3:M$128, C$3:C$128 = C12), 1),"""")"),14.0)</f>
        <v>14</v>
      </c>
      <c r="Q12" s="29">
        <f t="shared" si="8"/>
        <v>0.01648148148</v>
      </c>
      <c r="R12" s="30">
        <f t="shared" si="9"/>
        <v>0.01648148148</v>
      </c>
      <c r="S12" s="31">
        <f t="shared" si="10"/>
        <v>10</v>
      </c>
      <c r="T12" s="32">
        <f>IFERROR(__xludf.DUMMYFUNCTION("IF (S12 ,IF(S12 &gt; 3, RANK(Q12, FILTER(R$3:R$128, C$3:C$128 = C12,S$3:S$128 &gt; 3), 1),""""),"""")"),3.0)</f>
        <v>3</v>
      </c>
    </row>
    <row r="13">
      <c r="A13" s="33">
        <v>49.0</v>
      </c>
      <c r="B13" s="21" t="s">
        <v>34</v>
      </c>
      <c r="C13" s="22" t="s">
        <v>26</v>
      </c>
      <c r="D13" s="23">
        <v>0.0032523148148148147</v>
      </c>
      <c r="E13" s="24">
        <f t="shared" si="1"/>
        <v>0.001084104938</v>
      </c>
      <c r="F13" s="25">
        <f t="shared" si="2"/>
        <v>29</v>
      </c>
      <c r="G13" s="25">
        <f>IFERROR(__xludf.DUMMYFUNCTION("IF( D13,RANK(D13, FILTER(D$3:D$128, C$3:C$128 = C13), 1),"""")"),12.0)</f>
        <v>12</v>
      </c>
      <c r="H13" s="23">
        <v>0.007974537037037037</v>
      </c>
      <c r="I13" s="26">
        <f t="shared" si="3"/>
        <v>0.1913888889</v>
      </c>
      <c r="J13" s="27">
        <f t="shared" si="4"/>
        <v>41.79970972</v>
      </c>
      <c r="K13" s="28">
        <f t="shared" si="5"/>
        <v>6</v>
      </c>
      <c r="L13" s="28">
        <f>IFERROR(__xludf.DUMMYFUNCTION("IF( H13,RANK(H13, FILTER(H$3:H$128, C$3:C$128 = C13), 1),"""")"),4.0)</f>
        <v>4</v>
      </c>
      <c r="M13" s="23">
        <v>0.0052893518518518515</v>
      </c>
      <c r="N13" s="29">
        <f t="shared" si="6"/>
        <v>0.002644675926</v>
      </c>
      <c r="O13" s="28">
        <f t="shared" si="7"/>
        <v>11</v>
      </c>
      <c r="P13" s="28">
        <f>IFERROR(__xludf.DUMMYFUNCTION("IF( M13,RANK(M13, FILTER(M$3:M$128, C$3:C$128 = C13), 1),"""")"),4.0)</f>
        <v>4</v>
      </c>
      <c r="Q13" s="29">
        <f t="shared" si="8"/>
        <v>0.0165162037</v>
      </c>
      <c r="R13" s="30">
        <f t="shared" si="9"/>
        <v>0.0165162037</v>
      </c>
      <c r="S13" s="31">
        <f t="shared" si="10"/>
        <v>11</v>
      </c>
      <c r="T13" s="32">
        <f>IFERROR(__xludf.DUMMYFUNCTION("IF (S13 ,IF(S13 &gt; 3, RANK(Q13, FILTER(R$3:R$128, C$3:C$128 = C13,S$3:S$128 &gt; 3), 1),""""),"""")"),5.0)</f>
        <v>5</v>
      </c>
    </row>
    <row r="14">
      <c r="A14" s="33">
        <v>129.0</v>
      </c>
      <c r="B14" s="21" t="s">
        <v>35</v>
      </c>
      <c r="C14" s="22" t="s">
        <v>26</v>
      </c>
      <c r="D14" s="23">
        <v>0.003287037037037037</v>
      </c>
      <c r="E14" s="24">
        <f t="shared" si="1"/>
        <v>0.001095679012</v>
      </c>
      <c r="F14" s="25">
        <f t="shared" si="2"/>
        <v>32</v>
      </c>
      <c r="G14" s="25">
        <f>IFERROR(__xludf.DUMMYFUNCTION("IF( D14,RANK(D14, FILTER(D$3:D$128, C$3:C$128 = C14), 1),"""")"),15.0)</f>
        <v>15</v>
      </c>
      <c r="H14" s="23">
        <v>0.008055555555555555</v>
      </c>
      <c r="I14" s="26">
        <f t="shared" si="3"/>
        <v>0.1933333333</v>
      </c>
      <c r="J14" s="27">
        <f t="shared" si="4"/>
        <v>41.37931034</v>
      </c>
      <c r="K14" s="28">
        <f t="shared" si="5"/>
        <v>7</v>
      </c>
      <c r="L14" s="28">
        <f>IFERROR(__xludf.DUMMYFUNCTION("IF( H14,RANK(H14, FILTER(H$3:H$128, C$3:C$128 = C14), 1),"""")"),5.0)</f>
        <v>5</v>
      </c>
      <c r="M14" s="23">
        <v>0.005324074074074074</v>
      </c>
      <c r="N14" s="29">
        <f t="shared" si="6"/>
        <v>0.002662037037</v>
      </c>
      <c r="O14" s="28">
        <f t="shared" si="7"/>
        <v>16</v>
      </c>
      <c r="P14" s="28">
        <f>IFERROR(__xludf.DUMMYFUNCTION("IF( M14,RANK(M14, FILTER(M$3:M$128, C$3:C$128 = C14), 1),"""")"),9.0)</f>
        <v>9</v>
      </c>
      <c r="Q14" s="29">
        <f t="shared" si="8"/>
        <v>0.01666666667</v>
      </c>
      <c r="R14" s="30">
        <f t="shared" si="9"/>
        <v>0.01666666667</v>
      </c>
      <c r="S14" s="31">
        <f t="shared" si="10"/>
        <v>12</v>
      </c>
      <c r="T14" s="32">
        <f>IFERROR(__xludf.DUMMYFUNCTION("IF (S14 ,IF(S14 &gt; 3, RANK(Q14, FILTER(R$3:R$128, C$3:C$128 = C14,S$3:S$128 &gt; 3), 1),""""),"""")"),6.0)</f>
        <v>6</v>
      </c>
    </row>
    <row r="15">
      <c r="A15" s="33">
        <v>160.0</v>
      </c>
      <c r="B15" s="21" t="s">
        <v>36</v>
      </c>
      <c r="C15" s="22" t="s">
        <v>23</v>
      </c>
      <c r="D15" s="23">
        <v>0.0038078703703703703</v>
      </c>
      <c r="E15" s="24">
        <f t="shared" si="1"/>
        <v>0.001269290123</v>
      </c>
      <c r="F15" s="25">
        <f t="shared" si="2"/>
        <v>60</v>
      </c>
      <c r="G15" s="25">
        <f>IFERROR(__xludf.DUMMYFUNCTION("IF( D15,RANK(D15, FILTER(D$3:D$128, C$3:C$128 = C15), 1),"""")"),33.0)</f>
        <v>33</v>
      </c>
      <c r="H15" s="23">
        <v>0.008136574074074074</v>
      </c>
      <c r="I15" s="26">
        <f t="shared" si="3"/>
        <v>0.1952777778</v>
      </c>
      <c r="J15" s="27">
        <f t="shared" si="4"/>
        <v>40.96728307</v>
      </c>
      <c r="K15" s="28">
        <f t="shared" si="5"/>
        <v>8</v>
      </c>
      <c r="L15" s="28">
        <f>IFERROR(__xludf.DUMMYFUNCTION("IF( H15,RANK(H15, FILTER(H$3:H$128, C$3:C$128 = C15), 1),"""")"),3.0)</f>
        <v>3</v>
      </c>
      <c r="M15" s="23">
        <v>0.004791666666666666</v>
      </c>
      <c r="N15" s="29">
        <f t="shared" si="6"/>
        <v>0.002395833333</v>
      </c>
      <c r="O15" s="28">
        <f t="shared" si="7"/>
        <v>1</v>
      </c>
      <c r="P15" s="28">
        <f>IFERROR(__xludf.DUMMYFUNCTION("IF( M15,RANK(M15, FILTER(M$3:M$128, C$3:C$128 = C15), 1),"""")"),1.0)</f>
        <v>1</v>
      </c>
      <c r="Q15" s="29">
        <f t="shared" si="8"/>
        <v>0.01673611111</v>
      </c>
      <c r="R15" s="30">
        <f t="shared" si="9"/>
        <v>0.01673611111</v>
      </c>
      <c r="S15" s="31">
        <f t="shared" si="10"/>
        <v>13</v>
      </c>
      <c r="T15" s="32">
        <f>IFERROR(__xludf.DUMMYFUNCTION("IF (S15 ,IF(S15 &gt; 3, RANK(Q15, FILTER(R$3:R$128, C$3:C$128 = C15,S$3:S$128 &gt; 3), 1),""""),"""")"),4.0)</f>
        <v>4</v>
      </c>
    </row>
    <row r="16">
      <c r="A16" s="33">
        <v>153.0</v>
      </c>
      <c r="B16" s="21" t="s">
        <v>37</v>
      </c>
      <c r="C16" s="22" t="s">
        <v>23</v>
      </c>
      <c r="D16" s="23">
        <v>0.0029745370370370373</v>
      </c>
      <c r="E16" s="24">
        <f t="shared" si="1"/>
        <v>0.0009915123457</v>
      </c>
      <c r="F16" s="25">
        <f t="shared" si="2"/>
        <v>14</v>
      </c>
      <c r="G16" s="25">
        <f>IFERROR(__xludf.DUMMYFUNCTION("IF( D16,RANK(D16, FILTER(D$3:D$128, C$3:C$128 = C16), 1),"""")"),10.0)</f>
        <v>10</v>
      </c>
      <c r="H16" s="23">
        <v>0.008460648148148148</v>
      </c>
      <c r="I16" s="26">
        <f t="shared" si="3"/>
        <v>0.2030555556</v>
      </c>
      <c r="J16" s="27">
        <f t="shared" si="4"/>
        <v>39.39808482</v>
      </c>
      <c r="K16" s="28">
        <f t="shared" si="5"/>
        <v>26</v>
      </c>
      <c r="L16" s="28">
        <f>IFERROR(__xludf.DUMMYFUNCTION("IF( H16,RANK(H16, FILTER(H$3:H$128, C$3:C$128 = C16), 1),"""")"),13.0)</f>
        <v>13</v>
      </c>
      <c r="M16" s="23">
        <v>0.005393518518518519</v>
      </c>
      <c r="N16" s="29">
        <f t="shared" si="6"/>
        <v>0.002696759259</v>
      </c>
      <c r="O16" s="28">
        <f t="shared" si="7"/>
        <v>24</v>
      </c>
      <c r="P16" s="28">
        <f>IFERROR(__xludf.DUMMYFUNCTION("IF( M16,RANK(M16, FILTER(M$3:M$128, C$3:C$128 = C16), 1),"""")"),11.0)</f>
        <v>11</v>
      </c>
      <c r="Q16" s="29">
        <f t="shared" si="8"/>
        <v>0.0168287037</v>
      </c>
      <c r="R16" s="30">
        <f t="shared" si="9"/>
        <v>0.0168287037</v>
      </c>
      <c r="S16" s="31">
        <f t="shared" si="10"/>
        <v>14</v>
      </c>
      <c r="T16" s="32">
        <f>IFERROR(__xludf.DUMMYFUNCTION("IF (S16 ,IF(S16 &gt; 3, RANK(Q16, FILTER(R$3:R$128, C$3:C$128 = C16,S$3:S$128 &gt; 3), 1),""""),"""")"),5.0)</f>
        <v>5</v>
      </c>
    </row>
    <row r="17">
      <c r="A17" s="33">
        <v>167.0</v>
      </c>
      <c r="B17" s="21" t="s">
        <v>38</v>
      </c>
      <c r="C17" s="22" t="s">
        <v>26</v>
      </c>
      <c r="D17" s="23">
        <v>0.0036805555555555554</v>
      </c>
      <c r="E17" s="24">
        <f t="shared" si="1"/>
        <v>0.001226851852</v>
      </c>
      <c r="F17" s="25">
        <f t="shared" si="2"/>
        <v>53</v>
      </c>
      <c r="G17" s="25">
        <f>IFERROR(__xludf.DUMMYFUNCTION("IF( D17,RANK(D17, FILTER(D$3:D$128, C$3:C$128 = C17), 1),"""")"),25.0)</f>
        <v>25</v>
      </c>
      <c r="H17" s="23">
        <v>0.008263888888888888</v>
      </c>
      <c r="I17" s="26">
        <f t="shared" si="3"/>
        <v>0.1983333333</v>
      </c>
      <c r="J17" s="27">
        <f t="shared" si="4"/>
        <v>40.33613445</v>
      </c>
      <c r="K17" s="28">
        <f t="shared" si="5"/>
        <v>15</v>
      </c>
      <c r="L17" s="28">
        <f>IFERROR(__xludf.DUMMYFUNCTION("IF( H17,RANK(H17, FILTER(H$3:H$128, C$3:C$128 = C17), 1),"""")"),8.0)</f>
        <v>8</v>
      </c>
      <c r="M17" s="23">
        <v>0.004895833333333334</v>
      </c>
      <c r="N17" s="29">
        <f t="shared" si="6"/>
        <v>0.002447916667</v>
      </c>
      <c r="O17" s="28">
        <f t="shared" si="7"/>
        <v>3</v>
      </c>
      <c r="P17" s="28">
        <f>IFERROR(__xludf.DUMMYFUNCTION("IF( M17,RANK(M17, FILTER(M$3:M$128, C$3:C$128 = C17), 1),"""")"),1.0)</f>
        <v>1</v>
      </c>
      <c r="Q17" s="29">
        <f t="shared" si="8"/>
        <v>0.01684027778</v>
      </c>
      <c r="R17" s="30">
        <f t="shared" si="9"/>
        <v>0.01684027778</v>
      </c>
      <c r="S17" s="31">
        <f t="shared" si="10"/>
        <v>15</v>
      </c>
      <c r="T17" s="32">
        <f>IFERROR(__xludf.DUMMYFUNCTION("IF (S17 ,IF(S17 &gt; 3, RANK(Q17, FILTER(R$3:R$128, C$3:C$128 = C17,S$3:S$128 &gt; 3), 1),""""),"""")"),7.0)</f>
        <v>7</v>
      </c>
    </row>
    <row r="18">
      <c r="A18" s="33">
        <v>99.0</v>
      </c>
      <c r="B18" s="21" t="s">
        <v>39</v>
      </c>
      <c r="C18" s="22" t="s">
        <v>23</v>
      </c>
      <c r="D18" s="23">
        <v>0.0032291666666666666</v>
      </c>
      <c r="E18" s="24">
        <f t="shared" si="1"/>
        <v>0.001076388889</v>
      </c>
      <c r="F18" s="25">
        <f t="shared" si="2"/>
        <v>25</v>
      </c>
      <c r="G18" s="25">
        <f>IFERROR(__xludf.DUMMYFUNCTION("IF( D18,RANK(D18, FILTER(D$3:D$128, C$3:C$128 = C18), 1),"""")"),16.0)</f>
        <v>16</v>
      </c>
      <c r="H18" s="23">
        <v>0.008206018518518519</v>
      </c>
      <c r="I18" s="26">
        <f t="shared" si="3"/>
        <v>0.1969444444</v>
      </c>
      <c r="J18" s="27">
        <f t="shared" si="4"/>
        <v>40.62059238</v>
      </c>
      <c r="K18" s="28">
        <f t="shared" si="5"/>
        <v>12</v>
      </c>
      <c r="L18" s="28">
        <f>IFERROR(__xludf.DUMMYFUNCTION("IF( H18,RANK(H18, FILTER(H$3:H$128, C$3:C$128 = C18), 1),"""")"),7.0)</f>
        <v>7</v>
      </c>
      <c r="M18" s="23">
        <v>0.00542824074074074</v>
      </c>
      <c r="N18" s="29">
        <f t="shared" si="6"/>
        <v>0.00271412037</v>
      </c>
      <c r="O18" s="28">
        <f t="shared" si="7"/>
        <v>28</v>
      </c>
      <c r="P18" s="28">
        <f>IFERROR(__xludf.DUMMYFUNCTION("IF( M18,RANK(M18, FILTER(M$3:M$128, C$3:C$128 = C18), 1),"""")"),13.0)</f>
        <v>13</v>
      </c>
      <c r="Q18" s="29">
        <f t="shared" si="8"/>
        <v>0.01686342593</v>
      </c>
      <c r="R18" s="30">
        <f t="shared" si="9"/>
        <v>0.01686342593</v>
      </c>
      <c r="S18" s="31">
        <f t="shared" si="10"/>
        <v>16</v>
      </c>
      <c r="T18" s="32">
        <f>IFERROR(__xludf.DUMMYFUNCTION("IF (S18 ,IF(S18 &gt; 3, RANK(Q18, FILTER(R$3:R$128, C$3:C$128 = C18,S$3:S$128 &gt; 3), 1),""""),"""")"),6.0)</f>
        <v>6</v>
      </c>
    </row>
    <row r="19">
      <c r="A19" s="33">
        <v>155.0</v>
      </c>
      <c r="B19" s="21" t="s">
        <v>40</v>
      </c>
      <c r="C19" s="22" t="s">
        <v>26</v>
      </c>
      <c r="D19" s="23">
        <v>0.0031944444444444446</v>
      </c>
      <c r="E19" s="24">
        <f t="shared" si="1"/>
        <v>0.001064814815</v>
      </c>
      <c r="F19" s="25">
        <f t="shared" si="2"/>
        <v>22</v>
      </c>
      <c r="G19" s="25">
        <f>IFERROR(__xludf.DUMMYFUNCTION("IF( D19,RANK(D19, FILTER(D$3:D$128, C$3:C$128 = C19), 1),"""")"),8.0)</f>
        <v>8</v>
      </c>
      <c r="H19" s="23">
        <v>0.008356481481481482</v>
      </c>
      <c r="I19" s="26">
        <f t="shared" si="3"/>
        <v>0.2005555556</v>
      </c>
      <c r="J19" s="27">
        <f t="shared" si="4"/>
        <v>39.88919668</v>
      </c>
      <c r="K19" s="28">
        <f t="shared" si="5"/>
        <v>18</v>
      </c>
      <c r="L19" s="28">
        <f>IFERROR(__xludf.DUMMYFUNCTION("IF( H19,RANK(H19, FILTER(H$3:H$128, C$3:C$128 = C19), 1),"""")"),9.0)</f>
        <v>9</v>
      </c>
      <c r="M19" s="23">
        <v>0.0053125</v>
      </c>
      <c r="N19" s="29">
        <f t="shared" si="6"/>
        <v>0.00265625</v>
      </c>
      <c r="O19" s="28">
        <f t="shared" si="7"/>
        <v>13</v>
      </c>
      <c r="P19" s="28">
        <f>IFERROR(__xludf.DUMMYFUNCTION("IF( M19,RANK(M19, FILTER(M$3:M$128, C$3:C$128 = C19), 1),"""")"),6.0)</f>
        <v>6</v>
      </c>
      <c r="Q19" s="29">
        <f t="shared" si="8"/>
        <v>0.01686342593</v>
      </c>
      <c r="R19" s="30">
        <f t="shared" si="9"/>
        <v>0.01686342593</v>
      </c>
      <c r="S19" s="31">
        <f t="shared" si="10"/>
        <v>16</v>
      </c>
      <c r="T19" s="32">
        <f>IFERROR(__xludf.DUMMYFUNCTION("IF (S19 ,IF(S19 &gt; 3, RANK(Q19, FILTER(R$3:R$128, C$3:C$128 = C19,S$3:S$128 &gt; 3), 1),""""),"""")"),8.0)</f>
        <v>8</v>
      </c>
    </row>
    <row r="20">
      <c r="A20" s="33">
        <v>162.0</v>
      </c>
      <c r="B20" s="21" t="s">
        <v>41</v>
      </c>
      <c r="C20" s="22" t="s">
        <v>23</v>
      </c>
      <c r="D20" s="23">
        <v>0.002951388888888889</v>
      </c>
      <c r="E20" s="24">
        <f t="shared" si="1"/>
        <v>0.0009837962963</v>
      </c>
      <c r="F20" s="25">
        <f t="shared" si="2"/>
        <v>11</v>
      </c>
      <c r="G20" s="25">
        <f>IFERROR(__xludf.DUMMYFUNCTION("IF( D20,RANK(D20, FILTER(D$3:D$128, C$3:C$128 = C20), 1),"""")"),7.0)</f>
        <v>7</v>
      </c>
      <c r="H20" s="23">
        <v>0.008483796296296297</v>
      </c>
      <c r="I20" s="26">
        <f t="shared" si="3"/>
        <v>0.2036111111</v>
      </c>
      <c r="J20" s="27">
        <f t="shared" si="4"/>
        <v>39.29058663</v>
      </c>
      <c r="K20" s="28">
        <f t="shared" si="5"/>
        <v>30</v>
      </c>
      <c r="L20" s="28">
        <f>IFERROR(__xludf.DUMMYFUNCTION("IF( H20,RANK(H20, FILTER(H$3:H$128, C$3:C$128 = C20), 1),"""")"),14.0)</f>
        <v>14</v>
      </c>
      <c r="M20" s="23">
        <v>0.005439814814814815</v>
      </c>
      <c r="N20" s="29">
        <f t="shared" si="6"/>
        <v>0.002719907407</v>
      </c>
      <c r="O20" s="28">
        <f t="shared" si="7"/>
        <v>29</v>
      </c>
      <c r="P20" s="28">
        <f>IFERROR(__xludf.DUMMYFUNCTION("IF( M20,RANK(M20, FILTER(M$3:M$128, C$3:C$128 = C20), 1),"""")"),14.0)</f>
        <v>14</v>
      </c>
      <c r="Q20" s="29">
        <f t="shared" si="8"/>
        <v>0.016875</v>
      </c>
      <c r="R20" s="30">
        <f t="shared" si="9"/>
        <v>0.016875</v>
      </c>
      <c r="S20" s="31">
        <f t="shared" si="10"/>
        <v>18</v>
      </c>
      <c r="T20" s="32">
        <f>IFERROR(__xludf.DUMMYFUNCTION("IF (S20 ,IF(S20 &gt; 3, RANK(Q20, FILTER(R$3:R$128, C$3:C$128 = C20,S$3:S$128 &gt; 3), 1),""""),"""")"),7.0)</f>
        <v>7</v>
      </c>
    </row>
    <row r="21">
      <c r="A21" s="33">
        <v>134.0</v>
      </c>
      <c r="B21" s="21" t="s">
        <v>42</v>
      </c>
      <c r="C21" s="22" t="s">
        <v>26</v>
      </c>
      <c r="D21" s="23">
        <v>0.003136574074074074</v>
      </c>
      <c r="E21" s="24">
        <f t="shared" si="1"/>
        <v>0.001045524691</v>
      </c>
      <c r="F21" s="25">
        <f t="shared" si="2"/>
        <v>20</v>
      </c>
      <c r="G21" s="25">
        <f>IFERROR(__xludf.DUMMYFUNCTION("IF( D21,RANK(D21, FILTER(D$3:D$128, C$3:C$128 = C21), 1),"""")"),6.0)</f>
        <v>6</v>
      </c>
      <c r="H21" s="23">
        <v>0.008425925925925925</v>
      </c>
      <c r="I21" s="26">
        <f t="shared" si="3"/>
        <v>0.2022222222</v>
      </c>
      <c r="J21" s="27">
        <f t="shared" si="4"/>
        <v>39.56043956</v>
      </c>
      <c r="K21" s="28">
        <f t="shared" si="5"/>
        <v>21</v>
      </c>
      <c r="L21" s="28">
        <f>IFERROR(__xludf.DUMMYFUNCTION("IF( H21,RANK(H21, FILTER(H$3:H$128, C$3:C$128 = C21), 1),"""")"),11.0)</f>
        <v>11</v>
      </c>
      <c r="M21" s="23">
        <v>0.005358796296296296</v>
      </c>
      <c r="N21" s="29">
        <f t="shared" si="6"/>
        <v>0.002679398148</v>
      </c>
      <c r="O21" s="28">
        <f t="shared" si="7"/>
        <v>17</v>
      </c>
      <c r="P21" s="28">
        <f>IFERROR(__xludf.DUMMYFUNCTION("IF( M21,RANK(M21, FILTER(M$3:M$128, C$3:C$128 = C21), 1),"""")"),10.0)</f>
        <v>10</v>
      </c>
      <c r="Q21" s="29">
        <f t="shared" si="8"/>
        <v>0.0169212963</v>
      </c>
      <c r="R21" s="30">
        <f t="shared" si="9"/>
        <v>0.0169212963</v>
      </c>
      <c r="S21" s="31">
        <f t="shared" si="10"/>
        <v>19</v>
      </c>
      <c r="T21" s="32">
        <f>IFERROR(__xludf.DUMMYFUNCTION("IF (S21 ,IF(S21 &gt; 3, RANK(Q21, FILTER(R$3:R$128, C$3:C$128 = C21,S$3:S$128 &gt; 3), 1),""""),"""")"),9.0)</f>
        <v>9</v>
      </c>
    </row>
    <row r="22">
      <c r="A22" s="33">
        <v>6.0</v>
      </c>
      <c r="B22" s="21" t="s">
        <v>43</v>
      </c>
      <c r="C22" s="22" t="s">
        <v>23</v>
      </c>
      <c r="D22" s="23">
        <v>0.003310185185185185</v>
      </c>
      <c r="E22" s="24">
        <f t="shared" si="1"/>
        <v>0.001103395062</v>
      </c>
      <c r="F22" s="25">
        <f t="shared" si="2"/>
        <v>33</v>
      </c>
      <c r="G22" s="25">
        <f>IFERROR(__xludf.DUMMYFUNCTION("IF( D22,RANK(D22, FILTER(D$3:D$128, C$3:C$128 = C22), 1),"""")"),18.0)</f>
        <v>18</v>
      </c>
      <c r="H22" s="23">
        <v>0.008518518518518519</v>
      </c>
      <c r="I22" s="26">
        <f t="shared" si="3"/>
        <v>0.2044444444</v>
      </c>
      <c r="J22" s="27">
        <f t="shared" si="4"/>
        <v>39.13043478</v>
      </c>
      <c r="K22" s="28">
        <f t="shared" si="5"/>
        <v>35</v>
      </c>
      <c r="L22" s="28">
        <f>IFERROR(__xludf.DUMMYFUNCTION("IF( H22,RANK(H22, FILTER(H$3:H$128, C$3:C$128 = C22), 1),"""")"),17.0)</f>
        <v>17</v>
      </c>
      <c r="M22" s="23">
        <v>0.005115740740740741</v>
      </c>
      <c r="N22" s="29">
        <f t="shared" si="6"/>
        <v>0.00255787037</v>
      </c>
      <c r="O22" s="28">
        <f t="shared" si="7"/>
        <v>6</v>
      </c>
      <c r="P22" s="28">
        <f>IFERROR(__xludf.DUMMYFUNCTION("IF( M22,RANK(M22, FILTER(M$3:M$128, C$3:C$128 = C22), 1),"""")"),5.0)</f>
        <v>5</v>
      </c>
      <c r="Q22" s="29">
        <f t="shared" si="8"/>
        <v>0.01694444444</v>
      </c>
      <c r="R22" s="30">
        <f t="shared" si="9"/>
        <v>0.01694444444</v>
      </c>
      <c r="S22" s="31">
        <f t="shared" si="10"/>
        <v>20</v>
      </c>
      <c r="T22" s="32">
        <f>IFERROR(__xludf.DUMMYFUNCTION("IF (S22 ,IF(S22 &gt; 3, RANK(Q22, FILTER(R$3:R$128, C$3:C$128 = C22,S$3:S$128 &gt; 3), 1),""""),"""")"),8.0)</f>
        <v>8</v>
      </c>
    </row>
    <row r="23">
      <c r="A23" s="33">
        <v>158.0</v>
      </c>
      <c r="B23" s="21" t="s">
        <v>44</v>
      </c>
      <c r="C23" s="22" t="s">
        <v>26</v>
      </c>
      <c r="D23" s="23">
        <v>0.003263888888888889</v>
      </c>
      <c r="E23" s="24">
        <f t="shared" si="1"/>
        <v>0.001087962963</v>
      </c>
      <c r="F23" s="25">
        <f t="shared" si="2"/>
        <v>31</v>
      </c>
      <c r="G23" s="25">
        <f>IFERROR(__xludf.DUMMYFUNCTION("IF( D23,RANK(D23, FILTER(D$3:D$128, C$3:C$128 = C23), 1),"""")"),14.0)</f>
        <v>14</v>
      </c>
      <c r="H23" s="23">
        <v>0.008391203703703705</v>
      </c>
      <c r="I23" s="26">
        <f t="shared" si="3"/>
        <v>0.2013888889</v>
      </c>
      <c r="J23" s="27">
        <f t="shared" si="4"/>
        <v>39.72413793</v>
      </c>
      <c r="K23" s="28">
        <f t="shared" si="5"/>
        <v>19</v>
      </c>
      <c r="L23" s="28">
        <f>IFERROR(__xludf.DUMMYFUNCTION("IF( H23,RANK(H23, FILTER(H$3:H$128, C$3:C$128 = C23), 1),"""")"),10.0)</f>
        <v>10</v>
      </c>
      <c r="M23" s="23">
        <v>0.00537037037037037</v>
      </c>
      <c r="N23" s="29">
        <f t="shared" si="6"/>
        <v>0.002685185185</v>
      </c>
      <c r="O23" s="28">
        <f t="shared" si="7"/>
        <v>18</v>
      </c>
      <c r="P23" s="28">
        <f>IFERROR(__xludf.DUMMYFUNCTION("IF( M23,RANK(M23, FILTER(M$3:M$128, C$3:C$128 = C23), 1),"""")"),11.0)</f>
        <v>11</v>
      </c>
      <c r="Q23" s="29">
        <f t="shared" si="8"/>
        <v>0.01702546296</v>
      </c>
      <c r="R23" s="30">
        <f t="shared" si="9"/>
        <v>0.01702546296</v>
      </c>
      <c r="S23" s="31">
        <f t="shared" si="10"/>
        <v>21</v>
      </c>
      <c r="T23" s="32">
        <f>IFERROR(__xludf.DUMMYFUNCTION("IF (S23 ,IF(S23 &gt; 3, RANK(Q23, FILTER(R$3:R$128, C$3:C$128 = C23,S$3:S$128 &gt; 3), 1),""""),"""")"),10.0)</f>
        <v>10</v>
      </c>
    </row>
    <row r="24">
      <c r="A24" s="33">
        <v>120.0</v>
      </c>
      <c r="B24" s="21" t="s">
        <v>45</v>
      </c>
      <c r="C24" s="22" t="s">
        <v>26</v>
      </c>
      <c r="D24" s="23">
        <v>0.003148148148148148</v>
      </c>
      <c r="E24" s="24">
        <f t="shared" si="1"/>
        <v>0.001049382716</v>
      </c>
      <c r="F24" s="25">
        <f t="shared" si="2"/>
        <v>21</v>
      </c>
      <c r="G24" s="25">
        <f>IFERROR(__xludf.DUMMYFUNCTION("IF( D24,RANK(D24, FILTER(D$3:D$128, C$3:C$128 = C24), 1),"""")"),7.0)</f>
        <v>7</v>
      </c>
      <c r="H24" s="23">
        <v>0.008530092592592593</v>
      </c>
      <c r="I24" s="26">
        <f t="shared" si="3"/>
        <v>0.2047222222</v>
      </c>
      <c r="J24" s="27">
        <f t="shared" si="4"/>
        <v>39.07734057</v>
      </c>
      <c r="K24" s="28">
        <f t="shared" si="5"/>
        <v>36</v>
      </c>
      <c r="L24" s="28">
        <f>IFERROR(__xludf.DUMMYFUNCTION("IF( H24,RANK(H24, FILTER(H$3:H$128, C$3:C$128 = C24), 1),"""")"),19.0)</f>
        <v>19</v>
      </c>
      <c r="M24" s="23">
        <v>0.005567129629629629</v>
      </c>
      <c r="N24" s="29">
        <f t="shared" si="6"/>
        <v>0.002783564815</v>
      </c>
      <c r="O24" s="28">
        <f t="shared" si="7"/>
        <v>34</v>
      </c>
      <c r="P24" s="28">
        <f>IFERROR(__xludf.DUMMYFUNCTION("IF( M24,RANK(M24, FILTER(M$3:M$128, C$3:C$128 = C24), 1),"""")"),16.0)</f>
        <v>16</v>
      </c>
      <c r="Q24" s="29">
        <f t="shared" si="8"/>
        <v>0.01724537037</v>
      </c>
      <c r="R24" s="30">
        <f t="shared" si="9"/>
        <v>0.01724537037</v>
      </c>
      <c r="S24" s="31">
        <f t="shared" si="10"/>
        <v>22</v>
      </c>
      <c r="T24" s="32">
        <f>IFERROR(__xludf.DUMMYFUNCTION("IF (S24 ,IF(S24 &gt; 3, RANK(Q24, FILTER(R$3:R$128, C$3:C$128 = C24,S$3:S$128 &gt; 3), 1),""""),"""")"),11.0)</f>
        <v>11</v>
      </c>
    </row>
    <row r="25">
      <c r="A25" s="33">
        <v>168.0</v>
      </c>
      <c r="B25" s="21" t="s">
        <v>46</v>
      </c>
      <c r="C25" s="22" t="s">
        <v>23</v>
      </c>
      <c r="D25" s="23">
        <v>0.003599537037037037</v>
      </c>
      <c r="E25" s="24">
        <f t="shared" si="1"/>
        <v>0.001199845679</v>
      </c>
      <c r="F25" s="25">
        <f t="shared" si="2"/>
        <v>47</v>
      </c>
      <c r="G25" s="25">
        <f>IFERROR(__xludf.DUMMYFUNCTION("IF( D25,RANK(D25, FILTER(D$3:D$128, C$3:C$128 = C25), 1),"""")"),25.0)</f>
        <v>25</v>
      </c>
      <c r="H25" s="23">
        <v>0.008194444444444445</v>
      </c>
      <c r="I25" s="26">
        <f t="shared" si="3"/>
        <v>0.1966666667</v>
      </c>
      <c r="J25" s="27">
        <f t="shared" si="4"/>
        <v>40.6779661</v>
      </c>
      <c r="K25" s="28">
        <f t="shared" si="5"/>
        <v>11</v>
      </c>
      <c r="L25" s="28">
        <f>IFERROR(__xludf.DUMMYFUNCTION("IF( H25,RANK(H25, FILTER(H$3:H$128, C$3:C$128 = C25), 1),"""")"),6.0)</f>
        <v>6</v>
      </c>
      <c r="M25" s="23">
        <v>0.005474537037037037</v>
      </c>
      <c r="N25" s="29">
        <f t="shared" si="6"/>
        <v>0.002737268519</v>
      </c>
      <c r="O25" s="28">
        <f t="shared" si="7"/>
        <v>31</v>
      </c>
      <c r="P25" s="28">
        <f>IFERROR(__xludf.DUMMYFUNCTION("IF( M25,RANK(M25, FILTER(M$3:M$128, C$3:C$128 = C25), 1),"""")"),16.0)</f>
        <v>16</v>
      </c>
      <c r="Q25" s="29">
        <f t="shared" si="8"/>
        <v>0.01726851852</v>
      </c>
      <c r="R25" s="30">
        <f t="shared" si="9"/>
        <v>0.01726851852</v>
      </c>
      <c r="S25" s="31">
        <f t="shared" si="10"/>
        <v>23</v>
      </c>
      <c r="T25" s="32">
        <f>IFERROR(__xludf.DUMMYFUNCTION("IF (S25 ,IF(S25 &gt; 3, RANK(Q25, FILTER(R$3:R$128, C$3:C$128 = C25,S$3:S$128 &gt; 3), 1),""""),"""")"),9.0)</f>
        <v>9</v>
      </c>
    </row>
    <row r="26">
      <c r="A26" s="33">
        <v>141.0</v>
      </c>
      <c r="B26" s="21" t="s">
        <v>47</v>
      </c>
      <c r="C26" s="22" t="s">
        <v>26</v>
      </c>
      <c r="D26" s="23">
        <v>0.003599537037037037</v>
      </c>
      <c r="E26" s="24">
        <f t="shared" si="1"/>
        <v>0.001199845679</v>
      </c>
      <c r="F26" s="25">
        <f t="shared" si="2"/>
        <v>47</v>
      </c>
      <c r="G26" s="25">
        <f>IFERROR(__xludf.DUMMYFUNCTION("IF( D26,RANK(D26, FILTER(D$3:D$128, C$3:C$128 = C26), 1),"""")"),23.0)</f>
        <v>23</v>
      </c>
      <c r="H26" s="23">
        <v>0.008449074074074074</v>
      </c>
      <c r="I26" s="26">
        <f t="shared" si="3"/>
        <v>0.2027777778</v>
      </c>
      <c r="J26" s="27">
        <f t="shared" si="4"/>
        <v>39.45205479</v>
      </c>
      <c r="K26" s="28">
        <f t="shared" si="5"/>
        <v>23</v>
      </c>
      <c r="L26" s="28">
        <f>IFERROR(__xludf.DUMMYFUNCTION("IF( H26,RANK(H26, FILTER(H$3:H$128, C$3:C$128 = C26), 1),"""")"),13.0)</f>
        <v>13</v>
      </c>
      <c r="M26" s="23">
        <v>0.005393518518518519</v>
      </c>
      <c r="N26" s="29">
        <f t="shared" si="6"/>
        <v>0.002696759259</v>
      </c>
      <c r="O26" s="28">
        <f t="shared" si="7"/>
        <v>24</v>
      </c>
      <c r="P26" s="28">
        <f>IFERROR(__xludf.DUMMYFUNCTION("IF( M26,RANK(M26, FILTER(M$3:M$128, C$3:C$128 = C26), 1),"""")"),14.0)</f>
        <v>14</v>
      </c>
      <c r="Q26" s="29">
        <f t="shared" si="8"/>
        <v>0.01744212963</v>
      </c>
      <c r="R26" s="30">
        <f t="shared" si="9"/>
        <v>0.01744212963</v>
      </c>
      <c r="S26" s="31">
        <f t="shared" si="10"/>
        <v>24</v>
      </c>
      <c r="T26" s="32">
        <f>IFERROR(__xludf.DUMMYFUNCTION("IF (S26 ,IF(S26 &gt; 3, RANK(Q26, FILTER(R$3:R$128, C$3:C$128 = C26,S$3:S$128 &gt; 3), 1),""""),"""")"),12.0)</f>
        <v>12</v>
      </c>
    </row>
    <row r="27">
      <c r="A27" s="33">
        <v>140.0</v>
      </c>
      <c r="B27" s="21" t="s">
        <v>48</v>
      </c>
      <c r="C27" s="22" t="s">
        <v>26</v>
      </c>
      <c r="D27" s="23">
        <v>0.0035416666666666665</v>
      </c>
      <c r="E27" s="24">
        <f t="shared" si="1"/>
        <v>0.001180555556</v>
      </c>
      <c r="F27" s="25">
        <f t="shared" si="2"/>
        <v>42</v>
      </c>
      <c r="G27" s="25">
        <f>IFERROR(__xludf.DUMMYFUNCTION("IF( D27,RANK(D27, FILTER(D$3:D$128, C$3:C$128 = C27), 1),"""")"),20.0)</f>
        <v>20</v>
      </c>
      <c r="H27" s="23">
        <v>0.008587962962962962</v>
      </c>
      <c r="I27" s="26">
        <f t="shared" si="3"/>
        <v>0.2061111111</v>
      </c>
      <c r="J27" s="27">
        <f t="shared" si="4"/>
        <v>38.81401617</v>
      </c>
      <c r="K27" s="28">
        <f t="shared" si="5"/>
        <v>39</v>
      </c>
      <c r="L27" s="28">
        <f>IFERROR(__xludf.DUMMYFUNCTION("IF( H27,RANK(H27, FILTER(H$3:H$128, C$3:C$128 = C27), 1),"""")"),21.0)</f>
        <v>21</v>
      </c>
      <c r="M27" s="23">
        <v>0.00537037037037037</v>
      </c>
      <c r="N27" s="29">
        <f t="shared" si="6"/>
        <v>0.002685185185</v>
      </c>
      <c r="O27" s="28">
        <f t="shared" si="7"/>
        <v>18</v>
      </c>
      <c r="P27" s="28">
        <f>IFERROR(__xludf.DUMMYFUNCTION("IF( M27,RANK(M27, FILTER(M$3:M$128, C$3:C$128 = C27), 1),"""")"),11.0)</f>
        <v>11</v>
      </c>
      <c r="Q27" s="29">
        <f t="shared" si="8"/>
        <v>0.0175</v>
      </c>
      <c r="R27" s="30">
        <f t="shared" si="9"/>
        <v>0.0175</v>
      </c>
      <c r="S27" s="31">
        <f t="shared" si="10"/>
        <v>25</v>
      </c>
      <c r="T27" s="32">
        <f>IFERROR(__xludf.DUMMYFUNCTION("IF (S27 ,IF(S27 &gt; 3, RANK(Q27, FILTER(R$3:R$128, C$3:C$128 = C27,S$3:S$128 &gt; 3), 1),""""),"""")"),13.0)</f>
        <v>13</v>
      </c>
    </row>
    <row r="28">
      <c r="A28" s="33">
        <v>109.0</v>
      </c>
      <c r="B28" s="21" t="s">
        <v>49</v>
      </c>
      <c r="C28" s="22" t="s">
        <v>23</v>
      </c>
      <c r="D28" s="23">
        <v>0.002962962962962963</v>
      </c>
      <c r="E28" s="24">
        <f t="shared" si="1"/>
        <v>0.000987654321</v>
      </c>
      <c r="F28" s="25">
        <f t="shared" si="2"/>
        <v>13</v>
      </c>
      <c r="G28" s="25">
        <f>IFERROR(__xludf.DUMMYFUNCTION("IF( D28,RANK(D28, FILTER(D$3:D$128, C$3:C$128 = C28), 1),"""")"),9.0)</f>
        <v>9</v>
      </c>
      <c r="H28" s="23">
        <v>0.009166666666666667</v>
      </c>
      <c r="I28" s="26">
        <f t="shared" si="3"/>
        <v>0.22</v>
      </c>
      <c r="J28" s="27">
        <f t="shared" si="4"/>
        <v>36.36363636</v>
      </c>
      <c r="K28" s="28">
        <f t="shared" si="5"/>
        <v>66</v>
      </c>
      <c r="L28" s="28">
        <f>IFERROR(__xludf.DUMMYFUNCTION("IF( H28,RANK(H28, FILTER(H$3:H$128, C$3:C$128 = C28), 1),"""")"),34.0)</f>
        <v>34</v>
      </c>
      <c r="M28" s="23">
        <v>0.005474537037037037</v>
      </c>
      <c r="N28" s="29">
        <f t="shared" si="6"/>
        <v>0.002737268519</v>
      </c>
      <c r="O28" s="28">
        <f t="shared" si="7"/>
        <v>31</v>
      </c>
      <c r="P28" s="28">
        <f>IFERROR(__xludf.DUMMYFUNCTION("IF( M28,RANK(M28, FILTER(M$3:M$128, C$3:C$128 = C28), 1),"""")"),16.0)</f>
        <v>16</v>
      </c>
      <c r="Q28" s="29">
        <f t="shared" si="8"/>
        <v>0.01760416667</v>
      </c>
      <c r="R28" s="30">
        <f t="shared" si="9"/>
        <v>0.01760416667</v>
      </c>
      <c r="S28" s="31">
        <f t="shared" si="10"/>
        <v>26</v>
      </c>
      <c r="T28" s="32">
        <f>IFERROR(__xludf.DUMMYFUNCTION("IF (S28 ,IF(S28 &gt; 3, RANK(Q28, FILTER(R$3:R$128, C$3:C$128 = C28,S$3:S$128 &gt; 3), 1),""""),"""")"),10.0)</f>
        <v>10</v>
      </c>
    </row>
    <row r="29">
      <c r="A29" s="33">
        <v>135.0</v>
      </c>
      <c r="B29" s="21" t="s">
        <v>50</v>
      </c>
      <c r="C29" s="22" t="s">
        <v>23</v>
      </c>
      <c r="D29" s="23">
        <v>0.00375</v>
      </c>
      <c r="E29" s="24">
        <f t="shared" si="1"/>
        <v>0.00125</v>
      </c>
      <c r="F29" s="25">
        <f t="shared" si="2"/>
        <v>56</v>
      </c>
      <c r="G29" s="25">
        <f>IFERROR(__xludf.DUMMYFUNCTION("IF( D29,RANK(D29, FILTER(D$3:D$128, C$3:C$128 = C29), 1),"""")"),29.0)</f>
        <v>29</v>
      </c>
      <c r="H29" s="23">
        <v>0.008819444444444444</v>
      </c>
      <c r="I29" s="26">
        <f t="shared" si="3"/>
        <v>0.2116666667</v>
      </c>
      <c r="J29" s="27">
        <f t="shared" si="4"/>
        <v>37.79527559</v>
      </c>
      <c r="K29" s="28">
        <f t="shared" si="5"/>
        <v>46</v>
      </c>
      <c r="L29" s="28">
        <f>IFERROR(__xludf.DUMMYFUNCTION("IF( H29,RANK(H29, FILTER(H$3:H$128, C$3:C$128 = C29), 1),"""")"),21.0)</f>
        <v>21</v>
      </c>
      <c r="M29" s="23">
        <v>0.005127314814814815</v>
      </c>
      <c r="N29" s="29">
        <f t="shared" si="6"/>
        <v>0.002563657407</v>
      </c>
      <c r="O29" s="28">
        <f t="shared" si="7"/>
        <v>7</v>
      </c>
      <c r="P29" s="28">
        <f>IFERROR(__xludf.DUMMYFUNCTION("IF( M29,RANK(M29, FILTER(M$3:M$128, C$3:C$128 = C29), 1),"""")"),6.0)</f>
        <v>6</v>
      </c>
      <c r="Q29" s="29">
        <f t="shared" si="8"/>
        <v>0.01769675926</v>
      </c>
      <c r="R29" s="30">
        <f t="shared" si="9"/>
        <v>0.01769675926</v>
      </c>
      <c r="S29" s="31">
        <f t="shared" si="10"/>
        <v>27</v>
      </c>
      <c r="T29" s="32">
        <f>IFERROR(__xludf.DUMMYFUNCTION("IF (S29 ,IF(S29 &gt; 3, RANK(Q29, FILTER(R$3:R$128, C$3:C$128 = C29,S$3:S$128 &gt; 3), 1),""""),"""")"),11.0)</f>
        <v>11</v>
      </c>
    </row>
    <row r="30">
      <c r="A30" s="33">
        <v>154.0</v>
      </c>
      <c r="B30" s="21" t="s">
        <v>51</v>
      </c>
      <c r="C30" s="22" t="s">
        <v>26</v>
      </c>
      <c r="D30" s="23">
        <v>0.003935185185185185</v>
      </c>
      <c r="E30" s="24">
        <f t="shared" si="1"/>
        <v>0.001311728395</v>
      </c>
      <c r="F30" s="25">
        <f t="shared" si="2"/>
        <v>72</v>
      </c>
      <c r="G30" s="25">
        <f>IFERROR(__xludf.DUMMYFUNCTION("IF( D30,RANK(D30, FILTER(D$3:D$128, C$3:C$128 = C30), 1),"""")"),32.0)</f>
        <v>32</v>
      </c>
      <c r="H30" s="23">
        <v>0.008506944444444444</v>
      </c>
      <c r="I30" s="26">
        <f t="shared" si="3"/>
        <v>0.2041666667</v>
      </c>
      <c r="J30" s="27">
        <f t="shared" si="4"/>
        <v>39.18367347</v>
      </c>
      <c r="K30" s="28">
        <f t="shared" si="5"/>
        <v>33</v>
      </c>
      <c r="L30" s="28">
        <f>IFERROR(__xludf.DUMMYFUNCTION("IF( H30,RANK(H30, FILTER(H$3:H$128, C$3:C$128 = C30), 1),"""")"),17.0)</f>
        <v>17</v>
      </c>
      <c r="M30" s="23">
        <v>0.0052893518518518515</v>
      </c>
      <c r="N30" s="29">
        <f t="shared" si="6"/>
        <v>0.002644675926</v>
      </c>
      <c r="O30" s="28">
        <f t="shared" si="7"/>
        <v>11</v>
      </c>
      <c r="P30" s="28">
        <f>IFERROR(__xludf.DUMMYFUNCTION("IF( M30,RANK(M30, FILTER(M$3:M$128, C$3:C$128 = C30), 1),"""")"),4.0)</f>
        <v>4</v>
      </c>
      <c r="Q30" s="29">
        <f t="shared" si="8"/>
        <v>0.01773148148</v>
      </c>
      <c r="R30" s="30">
        <f t="shared" si="9"/>
        <v>0.01773148148</v>
      </c>
      <c r="S30" s="31">
        <f t="shared" si="10"/>
        <v>28</v>
      </c>
      <c r="T30" s="32">
        <f>IFERROR(__xludf.DUMMYFUNCTION("IF (S30 ,IF(S30 &gt; 3, RANK(Q30, FILTER(R$3:R$128, C$3:C$128 = C30,S$3:S$128 &gt; 3), 1),""""),"""")"),14.0)</f>
        <v>14</v>
      </c>
    </row>
    <row r="31">
      <c r="A31" s="33">
        <v>130.0</v>
      </c>
      <c r="B31" s="21" t="s">
        <v>52</v>
      </c>
      <c r="C31" s="22" t="s">
        <v>26</v>
      </c>
      <c r="D31" s="23">
        <v>0.0032407407407407406</v>
      </c>
      <c r="E31" s="24">
        <f t="shared" si="1"/>
        <v>0.001080246914</v>
      </c>
      <c r="F31" s="25">
        <f t="shared" si="2"/>
        <v>27</v>
      </c>
      <c r="G31" s="25">
        <f>IFERROR(__xludf.DUMMYFUNCTION("IF( D31,RANK(D31, FILTER(D$3:D$128, C$3:C$128 = C31), 1),"""")"),11.0)</f>
        <v>11</v>
      </c>
      <c r="H31" s="23">
        <v>0.008796296296296297</v>
      </c>
      <c r="I31" s="26">
        <f t="shared" si="3"/>
        <v>0.2111111111</v>
      </c>
      <c r="J31" s="27">
        <f t="shared" si="4"/>
        <v>37.89473684</v>
      </c>
      <c r="K31" s="28">
        <f t="shared" si="5"/>
        <v>43</v>
      </c>
      <c r="L31" s="28">
        <f>IFERROR(__xludf.DUMMYFUNCTION("IF( H31,RANK(H31, FILTER(H$3:H$128, C$3:C$128 = C31), 1),"""")"),23.0)</f>
        <v>23</v>
      </c>
      <c r="M31" s="23">
        <v>0.005810185185185186</v>
      </c>
      <c r="N31" s="29">
        <f t="shared" si="6"/>
        <v>0.002905092593</v>
      </c>
      <c r="O31" s="28">
        <f t="shared" si="7"/>
        <v>47</v>
      </c>
      <c r="P31" s="28">
        <f>IFERROR(__xludf.DUMMYFUNCTION("IF( M31,RANK(M31, FILTER(M$3:M$128, C$3:C$128 = C31), 1),"""")"),22.0)</f>
        <v>22</v>
      </c>
      <c r="Q31" s="29">
        <f t="shared" si="8"/>
        <v>0.01784722222</v>
      </c>
      <c r="R31" s="30">
        <f t="shared" si="9"/>
        <v>0.01784722222</v>
      </c>
      <c r="S31" s="31">
        <f t="shared" si="10"/>
        <v>29</v>
      </c>
      <c r="T31" s="32">
        <f>IFERROR(__xludf.DUMMYFUNCTION("IF (S31 ,IF(S31 &gt; 3, RANK(Q31, FILTER(R$3:R$128, C$3:C$128 = C31,S$3:S$128 &gt; 3), 1),""""),"""")"),15.0)</f>
        <v>15</v>
      </c>
    </row>
    <row r="32">
      <c r="A32" s="33">
        <v>47.0</v>
      </c>
      <c r="B32" s="21" t="s">
        <v>53</v>
      </c>
      <c r="C32" s="22" t="s">
        <v>23</v>
      </c>
      <c r="D32" s="23">
        <v>0.0032060185185185186</v>
      </c>
      <c r="E32" s="24">
        <f t="shared" si="1"/>
        <v>0.00106867284</v>
      </c>
      <c r="F32" s="25">
        <f t="shared" si="2"/>
        <v>23</v>
      </c>
      <c r="G32" s="25">
        <f>IFERROR(__xludf.DUMMYFUNCTION("IF( D32,RANK(D32, FILTER(D$3:D$128, C$3:C$128 = C32), 1),"""")"),15.0)</f>
        <v>15</v>
      </c>
      <c r="H32" s="23">
        <v>0.008819444444444444</v>
      </c>
      <c r="I32" s="26">
        <f t="shared" si="3"/>
        <v>0.2116666667</v>
      </c>
      <c r="J32" s="27">
        <f t="shared" si="4"/>
        <v>37.79527559</v>
      </c>
      <c r="K32" s="28">
        <f t="shared" si="5"/>
        <v>46</v>
      </c>
      <c r="L32" s="28">
        <f>IFERROR(__xludf.DUMMYFUNCTION("IF( H32,RANK(H32, FILTER(H$3:H$128, C$3:C$128 = C32), 1),"""")"),21.0)</f>
        <v>21</v>
      </c>
      <c r="M32" s="23">
        <v>0.005844907407407407</v>
      </c>
      <c r="N32" s="29">
        <f t="shared" si="6"/>
        <v>0.002922453704</v>
      </c>
      <c r="O32" s="28">
        <f t="shared" si="7"/>
        <v>49</v>
      </c>
      <c r="P32" s="28">
        <f>IFERROR(__xludf.DUMMYFUNCTION("IF( M32,RANK(M32, FILTER(M$3:M$128, C$3:C$128 = C32), 1),"""")"),27.0)</f>
        <v>27</v>
      </c>
      <c r="Q32" s="29">
        <f t="shared" si="8"/>
        <v>0.01787037037</v>
      </c>
      <c r="R32" s="30">
        <f t="shared" si="9"/>
        <v>0.01787037037</v>
      </c>
      <c r="S32" s="31">
        <f t="shared" si="10"/>
        <v>30</v>
      </c>
      <c r="T32" s="32">
        <f>IFERROR(__xludf.DUMMYFUNCTION("IF (S32 ,IF(S32 &gt; 3, RANK(Q32, FILTER(R$3:R$128, C$3:C$128 = C32,S$3:S$128 &gt; 3), 1),""""),"""")"),12.0)</f>
        <v>12</v>
      </c>
    </row>
    <row r="33">
      <c r="A33" s="33">
        <v>36.0</v>
      </c>
      <c r="B33" s="21" t="s">
        <v>54</v>
      </c>
      <c r="C33" s="22" t="s">
        <v>26</v>
      </c>
      <c r="D33" s="23">
        <v>0.0036574074074074074</v>
      </c>
      <c r="E33" s="24">
        <f t="shared" si="1"/>
        <v>0.001219135802</v>
      </c>
      <c r="F33" s="25">
        <f t="shared" si="2"/>
        <v>51</v>
      </c>
      <c r="G33" s="25">
        <f>IFERROR(__xludf.DUMMYFUNCTION("IF( D33,RANK(D33, FILTER(D$3:D$128, C$3:C$128 = C33), 1),"""")"),24.0)</f>
        <v>24</v>
      </c>
      <c r="H33" s="23">
        <v>0.008599537037037037</v>
      </c>
      <c r="I33" s="26">
        <f t="shared" si="3"/>
        <v>0.2063888889</v>
      </c>
      <c r="J33" s="27">
        <f t="shared" si="4"/>
        <v>38.76177658</v>
      </c>
      <c r="K33" s="28">
        <f t="shared" si="5"/>
        <v>40</v>
      </c>
      <c r="L33" s="28">
        <f>IFERROR(__xludf.DUMMYFUNCTION("IF( H33,RANK(H33, FILTER(H$3:H$128, C$3:C$128 = C33), 1),"""")"),22.0)</f>
        <v>22</v>
      </c>
      <c r="M33" s="23">
        <v>0.005671296296296297</v>
      </c>
      <c r="N33" s="29">
        <f t="shared" si="6"/>
        <v>0.002835648148</v>
      </c>
      <c r="O33" s="28">
        <f t="shared" si="7"/>
        <v>42</v>
      </c>
      <c r="P33" s="28">
        <f>IFERROR(__xludf.DUMMYFUNCTION("IF( M33,RANK(M33, FILTER(M$3:M$128, C$3:C$128 = C33), 1),"""")"),21.0)</f>
        <v>21</v>
      </c>
      <c r="Q33" s="29">
        <f t="shared" si="8"/>
        <v>0.01792824074</v>
      </c>
      <c r="R33" s="30">
        <f t="shared" si="9"/>
        <v>0.01792824074</v>
      </c>
      <c r="S33" s="31">
        <f t="shared" si="10"/>
        <v>31</v>
      </c>
      <c r="T33" s="32">
        <f>IFERROR(__xludf.DUMMYFUNCTION("IF (S33 ,IF(S33 &gt; 3, RANK(Q33, FILTER(R$3:R$128, C$3:C$128 = C33,S$3:S$128 &gt; 3), 1),""""),"""")"),16.0)</f>
        <v>16</v>
      </c>
    </row>
    <row r="34">
      <c r="A34" s="33">
        <v>156.0</v>
      </c>
      <c r="B34" s="21" t="s">
        <v>55</v>
      </c>
      <c r="C34" s="22" t="s">
        <v>26</v>
      </c>
      <c r="D34" s="23">
        <v>0.0035416666666666665</v>
      </c>
      <c r="E34" s="24">
        <f t="shared" si="1"/>
        <v>0.001180555556</v>
      </c>
      <c r="F34" s="25">
        <f t="shared" si="2"/>
        <v>42</v>
      </c>
      <c r="G34" s="25">
        <f>IFERROR(__xludf.DUMMYFUNCTION("IF( D34,RANK(D34, FILTER(D$3:D$128, C$3:C$128 = C34), 1),"""")"),20.0)</f>
        <v>20</v>
      </c>
      <c r="H34" s="23">
        <v>0.008425925925925925</v>
      </c>
      <c r="I34" s="26">
        <f t="shared" si="3"/>
        <v>0.2022222222</v>
      </c>
      <c r="J34" s="27">
        <f t="shared" si="4"/>
        <v>39.56043956</v>
      </c>
      <c r="K34" s="28">
        <f t="shared" si="5"/>
        <v>21</v>
      </c>
      <c r="L34" s="28">
        <f>IFERROR(__xludf.DUMMYFUNCTION("IF( H34,RANK(H34, FILTER(H$3:H$128, C$3:C$128 = C34), 1),"""")"),11.0)</f>
        <v>11</v>
      </c>
      <c r="M34" s="23">
        <v>0.0059722222222222225</v>
      </c>
      <c r="N34" s="29">
        <f t="shared" si="6"/>
        <v>0.002986111111</v>
      </c>
      <c r="O34" s="28">
        <f t="shared" si="7"/>
        <v>57</v>
      </c>
      <c r="P34" s="28">
        <f>IFERROR(__xludf.DUMMYFUNCTION("IF( M34,RANK(M34, FILTER(M$3:M$128, C$3:C$128 = C34), 1),"""")"),26.0)</f>
        <v>26</v>
      </c>
      <c r="Q34" s="29">
        <f t="shared" si="8"/>
        <v>0.01793981481</v>
      </c>
      <c r="R34" s="30">
        <f t="shared" si="9"/>
        <v>0.01793981481</v>
      </c>
      <c r="S34" s="31">
        <f t="shared" si="10"/>
        <v>32</v>
      </c>
      <c r="T34" s="32">
        <f>IFERROR(__xludf.DUMMYFUNCTION("IF (S34 ,IF(S34 &gt; 3, RANK(Q34, FILTER(R$3:R$128, C$3:C$128 = C34,S$3:S$128 &gt; 3), 1),""""),"""")"),17.0)</f>
        <v>17</v>
      </c>
    </row>
    <row r="35">
      <c r="A35" s="33">
        <v>126.0</v>
      </c>
      <c r="B35" s="21" t="s">
        <v>56</v>
      </c>
      <c r="C35" s="22" t="s">
        <v>23</v>
      </c>
      <c r="D35" s="23">
        <v>0.0037962962962962963</v>
      </c>
      <c r="E35" s="24">
        <f t="shared" si="1"/>
        <v>0.001265432099</v>
      </c>
      <c r="F35" s="25">
        <f t="shared" si="2"/>
        <v>59</v>
      </c>
      <c r="G35" s="25">
        <f>IFERROR(__xludf.DUMMYFUNCTION("IF( D35,RANK(D35, FILTER(D$3:D$128, C$3:C$128 = C35), 1),"""")"),32.0)</f>
        <v>32</v>
      </c>
      <c r="H35" s="23">
        <v>0.008414351851851852</v>
      </c>
      <c r="I35" s="26">
        <f t="shared" si="3"/>
        <v>0.2019444444</v>
      </c>
      <c r="J35" s="27">
        <f t="shared" si="4"/>
        <v>39.61485557</v>
      </c>
      <c r="K35" s="28">
        <f t="shared" si="5"/>
        <v>20</v>
      </c>
      <c r="L35" s="28">
        <f>IFERROR(__xludf.DUMMYFUNCTION("IF( H35,RANK(H35, FILTER(H$3:H$128, C$3:C$128 = C35), 1),"""")"),10.0)</f>
        <v>10</v>
      </c>
      <c r="M35" s="23">
        <v>0.005740740740740741</v>
      </c>
      <c r="N35" s="29">
        <f t="shared" si="6"/>
        <v>0.00287037037</v>
      </c>
      <c r="O35" s="28">
        <f t="shared" si="7"/>
        <v>45</v>
      </c>
      <c r="P35" s="28">
        <f>IFERROR(__xludf.DUMMYFUNCTION("IF( M35,RANK(M35, FILTER(M$3:M$128, C$3:C$128 = C35), 1),"""")"),24.0)</f>
        <v>24</v>
      </c>
      <c r="Q35" s="29">
        <f t="shared" si="8"/>
        <v>0.01795138889</v>
      </c>
      <c r="R35" s="30">
        <f t="shared" si="9"/>
        <v>0.01795138889</v>
      </c>
      <c r="S35" s="31">
        <f t="shared" si="10"/>
        <v>33</v>
      </c>
      <c r="T35" s="32">
        <f>IFERROR(__xludf.DUMMYFUNCTION("IF (S35 ,IF(S35 &gt; 3, RANK(Q35, FILTER(R$3:R$128, C$3:C$128 = C35,S$3:S$128 &gt; 3), 1),""""),"""")"),13.0)</f>
        <v>13</v>
      </c>
    </row>
    <row r="36">
      <c r="A36" s="33">
        <v>127.0</v>
      </c>
      <c r="B36" s="21" t="s">
        <v>57</v>
      </c>
      <c r="C36" s="22" t="s">
        <v>26</v>
      </c>
      <c r="D36" s="23">
        <v>0.0032291666666666666</v>
      </c>
      <c r="E36" s="24">
        <f t="shared" si="1"/>
        <v>0.001076388889</v>
      </c>
      <c r="F36" s="25">
        <f t="shared" si="2"/>
        <v>25</v>
      </c>
      <c r="G36" s="25">
        <f>IFERROR(__xludf.DUMMYFUNCTION("IF( D36,RANK(D36, FILTER(D$3:D$128, C$3:C$128 = C36), 1),"""")"),10.0)</f>
        <v>10</v>
      </c>
      <c r="H36" s="23">
        <v>0.00883101851851852</v>
      </c>
      <c r="I36" s="26">
        <f t="shared" si="3"/>
        <v>0.2119444444</v>
      </c>
      <c r="J36" s="27">
        <f t="shared" si="4"/>
        <v>37.7457405</v>
      </c>
      <c r="K36" s="28">
        <f t="shared" si="5"/>
        <v>48</v>
      </c>
      <c r="L36" s="28">
        <f>IFERROR(__xludf.DUMMYFUNCTION("IF( H36,RANK(H36, FILTER(H$3:H$128, C$3:C$128 = C36), 1),"""")"),26.0)</f>
        <v>26</v>
      </c>
      <c r="M36" s="23">
        <v>0.005891203703703704</v>
      </c>
      <c r="N36" s="29">
        <f t="shared" si="6"/>
        <v>0.002945601852</v>
      </c>
      <c r="O36" s="28">
        <f t="shared" si="7"/>
        <v>52</v>
      </c>
      <c r="P36" s="28">
        <f>IFERROR(__xludf.DUMMYFUNCTION("IF( M36,RANK(M36, FILTER(M$3:M$128, C$3:C$128 = C36), 1),"""")"),24.0)</f>
        <v>24</v>
      </c>
      <c r="Q36" s="29">
        <f t="shared" si="8"/>
        <v>0.01795138889</v>
      </c>
      <c r="R36" s="30">
        <f t="shared" si="9"/>
        <v>0.01795138889</v>
      </c>
      <c r="S36" s="31">
        <f t="shared" si="10"/>
        <v>34</v>
      </c>
      <c r="T36" s="32">
        <f>IFERROR(__xludf.DUMMYFUNCTION("IF (S36 ,IF(S36 &gt; 3, RANK(Q36, FILTER(R$3:R$128, C$3:C$128 = C36,S$3:S$128 &gt; 3), 1),""""),"""")"),18.0)</f>
        <v>18</v>
      </c>
    </row>
    <row r="37">
      <c r="A37" s="33">
        <v>22.0</v>
      </c>
      <c r="B37" s="21" t="s">
        <v>58</v>
      </c>
      <c r="C37" s="22" t="s">
        <v>23</v>
      </c>
      <c r="D37" s="23">
        <v>0.004050925925925926</v>
      </c>
      <c r="E37" s="24">
        <f t="shared" si="1"/>
        <v>0.001350308642</v>
      </c>
      <c r="F37" s="25">
        <f t="shared" si="2"/>
        <v>82</v>
      </c>
      <c r="G37" s="25">
        <f>IFERROR(__xludf.DUMMYFUNCTION("IF( D37,RANK(D37, FILTER(D$3:D$128, C$3:C$128 = C37), 1),"""")"),46.0)</f>
        <v>46</v>
      </c>
      <c r="H37" s="23">
        <v>0.008449074074074074</v>
      </c>
      <c r="I37" s="26">
        <f t="shared" si="3"/>
        <v>0.2027777778</v>
      </c>
      <c r="J37" s="27">
        <f t="shared" si="4"/>
        <v>39.45205479</v>
      </c>
      <c r="K37" s="28">
        <f t="shared" si="5"/>
        <v>23</v>
      </c>
      <c r="L37" s="28">
        <f>IFERROR(__xludf.DUMMYFUNCTION("IF( H37,RANK(H37, FILTER(H$3:H$128, C$3:C$128 = C37), 1),"""")"),11.0)</f>
        <v>11</v>
      </c>
      <c r="M37" s="23">
        <v>0.005497685185185185</v>
      </c>
      <c r="N37" s="29">
        <f t="shared" si="6"/>
        <v>0.002748842593</v>
      </c>
      <c r="O37" s="28">
        <f t="shared" si="7"/>
        <v>33</v>
      </c>
      <c r="P37" s="28">
        <f>IFERROR(__xludf.DUMMYFUNCTION("IF( M37,RANK(M37, FILTER(M$3:M$128, C$3:C$128 = C37), 1),"""")"),18.0)</f>
        <v>18</v>
      </c>
      <c r="Q37" s="29">
        <f t="shared" si="8"/>
        <v>0.01799768519</v>
      </c>
      <c r="R37" s="30">
        <f t="shared" si="9"/>
        <v>0.01799768519</v>
      </c>
      <c r="S37" s="31">
        <f t="shared" si="10"/>
        <v>35</v>
      </c>
      <c r="T37" s="32">
        <f>IFERROR(__xludf.DUMMYFUNCTION("IF (S37 ,IF(S37 &gt; 3, RANK(Q37, FILTER(R$3:R$128, C$3:C$128 = C37,S$3:S$128 &gt; 3), 1),""""),"""")"),14.0)</f>
        <v>14</v>
      </c>
    </row>
    <row r="38">
      <c r="A38" s="33">
        <v>94.0</v>
      </c>
      <c r="B38" s="21" t="s">
        <v>59</v>
      </c>
      <c r="C38" s="22" t="s">
        <v>23</v>
      </c>
      <c r="D38" s="23">
        <v>0.0021875</v>
      </c>
      <c r="E38" s="24">
        <f t="shared" si="1"/>
        <v>0.0007291666667</v>
      </c>
      <c r="F38" s="25">
        <f t="shared" si="2"/>
        <v>1</v>
      </c>
      <c r="G38" s="25">
        <f>IFERROR(__xludf.DUMMYFUNCTION("IF( D38,RANK(D38, FILTER(D$3:D$128, C$3:C$128 = C38), 1),"""")"),1.0)</f>
        <v>1</v>
      </c>
      <c r="H38" s="23">
        <v>0.009050925925925926</v>
      </c>
      <c r="I38" s="26">
        <f t="shared" si="3"/>
        <v>0.2172222222</v>
      </c>
      <c r="J38" s="27">
        <f t="shared" si="4"/>
        <v>36.8286445</v>
      </c>
      <c r="K38" s="28">
        <f t="shared" si="5"/>
        <v>62</v>
      </c>
      <c r="L38" s="28">
        <f>IFERROR(__xludf.DUMMYFUNCTION("IF( H38,RANK(H38, FILTER(H$3:H$128, C$3:C$128 = C38), 1),"""")"),31.0)</f>
        <v>31</v>
      </c>
      <c r="M38" s="23">
        <v>0.006759259259259259</v>
      </c>
      <c r="N38" s="29">
        <f t="shared" si="6"/>
        <v>0.00337962963</v>
      </c>
      <c r="O38" s="28">
        <f t="shared" si="7"/>
        <v>89</v>
      </c>
      <c r="P38" s="28">
        <f>IFERROR(__xludf.DUMMYFUNCTION("IF( M38,RANK(M38, FILTER(M$3:M$128, C$3:C$128 = C38), 1),"""")"),50.0)</f>
        <v>50</v>
      </c>
      <c r="Q38" s="29">
        <f t="shared" si="8"/>
        <v>0.01799768519</v>
      </c>
      <c r="R38" s="30">
        <f t="shared" si="9"/>
        <v>0.01799768519</v>
      </c>
      <c r="S38" s="31">
        <f t="shared" si="10"/>
        <v>35</v>
      </c>
      <c r="T38" s="32">
        <f>IFERROR(__xludf.DUMMYFUNCTION("IF (S38 ,IF(S38 &gt; 3, RANK(Q38, FILTER(R$3:R$128, C$3:C$128 = C38,S$3:S$128 &gt; 3), 1),""""),"""")"),14.0)</f>
        <v>14</v>
      </c>
    </row>
    <row r="39">
      <c r="A39" s="33">
        <v>136.0</v>
      </c>
      <c r="B39" s="21" t="s">
        <v>60</v>
      </c>
      <c r="C39" s="22" t="s">
        <v>26</v>
      </c>
      <c r="D39" s="23">
        <v>0.003946759259259259</v>
      </c>
      <c r="E39" s="24">
        <f t="shared" si="1"/>
        <v>0.00131558642</v>
      </c>
      <c r="F39" s="25">
        <f t="shared" si="2"/>
        <v>74</v>
      </c>
      <c r="G39" s="25">
        <f>IFERROR(__xludf.DUMMYFUNCTION("IF( D39,RANK(D39, FILTER(D$3:D$128, C$3:C$128 = C39), 1),"""")"),33.0)</f>
        <v>33</v>
      </c>
      <c r="H39" s="23">
        <v>0.008460648148148148</v>
      </c>
      <c r="I39" s="26">
        <f t="shared" si="3"/>
        <v>0.2030555556</v>
      </c>
      <c r="J39" s="27">
        <f t="shared" si="4"/>
        <v>39.39808482</v>
      </c>
      <c r="K39" s="28">
        <f t="shared" si="5"/>
        <v>26</v>
      </c>
      <c r="L39" s="28">
        <f>IFERROR(__xludf.DUMMYFUNCTION("IF( H39,RANK(H39, FILTER(H$3:H$128, C$3:C$128 = C39), 1),"""")"),14.0)</f>
        <v>14</v>
      </c>
      <c r="M39" s="23">
        <v>0.005613425925925926</v>
      </c>
      <c r="N39" s="29">
        <f t="shared" si="6"/>
        <v>0.002806712963</v>
      </c>
      <c r="O39" s="28">
        <f t="shared" si="7"/>
        <v>40</v>
      </c>
      <c r="P39" s="28">
        <f>IFERROR(__xludf.DUMMYFUNCTION("IF( M39,RANK(M39, FILTER(M$3:M$128, C$3:C$128 = C39), 1),"""")"),19.0)</f>
        <v>19</v>
      </c>
      <c r="Q39" s="29">
        <f t="shared" si="8"/>
        <v>0.01802083333</v>
      </c>
      <c r="R39" s="30">
        <f t="shared" si="9"/>
        <v>0.01802083333</v>
      </c>
      <c r="S39" s="31">
        <f t="shared" si="10"/>
        <v>37</v>
      </c>
      <c r="T39" s="32">
        <f>IFERROR(__xludf.DUMMYFUNCTION("IF (S39 ,IF(S39 &gt; 3, RANK(Q39, FILTER(R$3:R$128, C$3:C$128 = C39,S$3:S$128 &gt; 3), 1),""""),"""")"),19.0)</f>
        <v>19</v>
      </c>
    </row>
    <row r="40">
      <c r="A40" s="33">
        <v>20.0</v>
      </c>
      <c r="B40" s="21" t="s">
        <v>61</v>
      </c>
      <c r="C40" s="22" t="s">
        <v>26</v>
      </c>
      <c r="D40" s="23">
        <v>0.004108796296296296</v>
      </c>
      <c r="E40" s="24">
        <f t="shared" si="1"/>
        <v>0.001369598765</v>
      </c>
      <c r="F40" s="25">
        <f t="shared" si="2"/>
        <v>86</v>
      </c>
      <c r="G40" s="25">
        <f>IFERROR(__xludf.DUMMYFUNCTION("IF( D40,RANK(D40, FILTER(D$3:D$128, C$3:C$128 = C40), 1),"""")"),38.0)</f>
        <v>38</v>
      </c>
      <c r="H40" s="23">
        <v>0.007962962962962963</v>
      </c>
      <c r="I40" s="26">
        <f t="shared" si="3"/>
        <v>0.1911111111</v>
      </c>
      <c r="J40" s="27">
        <f t="shared" si="4"/>
        <v>41.86046512</v>
      </c>
      <c r="K40" s="28">
        <f t="shared" si="5"/>
        <v>5</v>
      </c>
      <c r="L40" s="28">
        <f>IFERROR(__xludf.DUMMYFUNCTION("IF( H40,RANK(H40, FILTER(H$3:H$128, C$3:C$128 = C40), 1),"""")"),3.0)</f>
        <v>3</v>
      </c>
      <c r="M40" s="23">
        <v>0.0059953703703703705</v>
      </c>
      <c r="N40" s="29">
        <f t="shared" si="6"/>
        <v>0.002997685185</v>
      </c>
      <c r="O40" s="28">
        <f t="shared" si="7"/>
        <v>58</v>
      </c>
      <c r="P40" s="28">
        <f>IFERROR(__xludf.DUMMYFUNCTION("IF( M40,RANK(M40, FILTER(M$3:M$128, C$3:C$128 = C40), 1),"""")"),27.0)</f>
        <v>27</v>
      </c>
      <c r="Q40" s="29">
        <f t="shared" si="8"/>
        <v>0.01806712963</v>
      </c>
      <c r="R40" s="30">
        <f t="shared" si="9"/>
        <v>0.01806712963</v>
      </c>
      <c r="S40" s="31">
        <f t="shared" si="10"/>
        <v>38</v>
      </c>
      <c r="T40" s="32">
        <f>IFERROR(__xludf.DUMMYFUNCTION("IF (S40 ,IF(S40 &gt; 3, RANK(Q40, FILTER(R$3:R$128, C$3:C$128 = C40,S$3:S$128 &gt; 3), 1),""""),"""")"),20.0)</f>
        <v>20</v>
      </c>
    </row>
    <row r="41">
      <c r="A41" s="33">
        <v>113.0</v>
      </c>
      <c r="B41" s="21" t="s">
        <v>62</v>
      </c>
      <c r="C41" s="22" t="s">
        <v>23</v>
      </c>
      <c r="D41" s="23">
        <v>0.0029976851851851853</v>
      </c>
      <c r="E41" s="24">
        <f t="shared" si="1"/>
        <v>0.0009992283951</v>
      </c>
      <c r="F41" s="25">
        <f t="shared" si="2"/>
        <v>15</v>
      </c>
      <c r="G41" s="25">
        <f>IFERROR(__xludf.DUMMYFUNCTION("IF( D41,RANK(D41, FILTER(D$3:D$128, C$3:C$128 = C41), 1),"""")"),11.0)</f>
        <v>11</v>
      </c>
      <c r="H41" s="23">
        <v>0.009305555555555555</v>
      </c>
      <c r="I41" s="26">
        <f t="shared" si="3"/>
        <v>0.2233333333</v>
      </c>
      <c r="J41" s="27">
        <f t="shared" si="4"/>
        <v>35.82089552</v>
      </c>
      <c r="K41" s="28">
        <f t="shared" si="5"/>
        <v>74</v>
      </c>
      <c r="L41" s="28">
        <f>IFERROR(__xludf.DUMMYFUNCTION("IF( H41,RANK(H41, FILTER(H$3:H$128, C$3:C$128 = C41), 1),"""")"),39.0)</f>
        <v>39</v>
      </c>
      <c r="M41" s="23">
        <v>0.005775462962962963</v>
      </c>
      <c r="N41" s="29">
        <f t="shared" si="6"/>
        <v>0.002887731481</v>
      </c>
      <c r="O41" s="28">
        <f t="shared" si="7"/>
        <v>46</v>
      </c>
      <c r="P41" s="28">
        <f>IFERROR(__xludf.DUMMYFUNCTION("IF( M41,RANK(M41, FILTER(M$3:M$128, C$3:C$128 = C41), 1),"""")"),25.0)</f>
        <v>25</v>
      </c>
      <c r="Q41" s="29">
        <f t="shared" si="8"/>
        <v>0.0180787037</v>
      </c>
      <c r="R41" s="30">
        <f t="shared" si="9"/>
        <v>0.0180787037</v>
      </c>
      <c r="S41" s="31">
        <f t="shared" si="10"/>
        <v>39</v>
      </c>
      <c r="T41" s="32">
        <f>IFERROR(__xludf.DUMMYFUNCTION("IF (S41 ,IF(S41 &gt; 3, RANK(Q41, FILTER(R$3:R$128, C$3:C$128 = C41,S$3:S$128 &gt; 3), 1),""""),"""")"),16.0)</f>
        <v>16</v>
      </c>
    </row>
    <row r="42">
      <c r="A42" s="33">
        <v>119.0</v>
      </c>
      <c r="B42" s="21" t="s">
        <v>63</v>
      </c>
      <c r="C42" s="22" t="s">
        <v>23</v>
      </c>
      <c r="D42" s="23">
        <v>0.0038425925925925928</v>
      </c>
      <c r="E42" s="24">
        <f t="shared" si="1"/>
        <v>0.001280864198</v>
      </c>
      <c r="F42" s="25">
        <f t="shared" si="2"/>
        <v>64</v>
      </c>
      <c r="G42" s="25">
        <f>IFERROR(__xludf.DUMMYFUNCTION("IF( D42,RANK(D42, FILTER(D$3:D$128, C$3:C$128 = C42), 1),"""")"),35.0)</f>
        <v>35</v>
      </c>
      <c r="H42" s="23">
        <v>0.008935185185185185</v>
      </c>
      <c r="I42" s="26">
        <f t="shared" si="3"/>
        <v>0.2144444444</v>
      </c>
      <c r="J42" s="27">
        <f t="shared" si="4"/>
        <v>37.30569948</v>
      </c>
      <c r="K42" s="28">
        <f t="shared" si="5"/>
        <v>55</v>
      </c>
      <c r="L42" s="28">
        <f>IFERROR(__xludf.DUMMYFUNCTION("IF( H42,RANK(H42, FILTER(H$3:H$128, C$3:C$128 = C42), 1),"""")"),27.0)</f>
        <v>27</v>
      </c>
      <c r="M42" s="23">
        <v>0.00537037037037037</v>
      </c>
      <c r="N42" s="29">
        <f t="shared" si="6"/>
        <v>0.002685185185</v>
      </c>
      <c r="O42" s="28">
        <f t="shared" si="7"/>
        <v>18</v>
      </c>
      <c r="P42" s="28">
        <f>IFERROR(__xludf.DUMMYFUNCTION("IF( M42,RANK(M42, FILTER(M$3:M$128, C$3:C$128 = C42), 1),"""")"),8.0)</f>
        <v>8</v>
      </c>
      <c r="Q42" s="29">
        <f t="shared" si="8"/>
        <v>0.01814814815</v>
      </c>
      <c r="R42" s="30">
        <f t="shared" si="9"/>
        <v>0.01814814815</v>
      </c>
      <c r="S42" s="31">
        <f t="shared" si="10"/>
        <v>40</v>
      </c>
      <c r="T42" s="32">
        <f>IFERROR(__xludf.DUMMYFUNCTION("IF (S42 ,IF(S42 &gt; 3, RANK(Q42, FILTER(R$3:R$128, C$3:C$128 = C42,S$3:S$128 &gt; 3), 1),""""),"""")"),17.0)</f>
        <v>17</v>
      </c>
    </row>
    <row r="43">
      <c r="A43" s="33">
        <v>18.0</v>
      </c>
      <c r="B43" s="21" t="s">
        <v>64</v>
      </c>
      <c r="C43" s="22" t="s">
        <v>23</v>
      </c>
      <c r="D43" s="23">
        <v>0.0026041666666666665</v>
      </c>
      <c r="E43" s="24">
        <f t="shared" si="1"/>
        <v>0.0008680555556</v>
      </c>
      <c r="F43" s="25">
        <f t="shared" si="2"/>
        <v>3</v>
      </c>
      <c r="G43" s="25">
        <f>IFERROR(__xludf.DUMMYFUNCTION("IF( D43,RANK(D43, FILTER(D$3:D$128, C$3:C$128 = C43), 1),"""")"),3.0)</f>
        <v>3</v>
      </c>
      <c r="H43" s="23">
        <v>0.008981481481481481</v>
      </c>
      <c r="I43" s="26">
        <f t="shared" si="3"/>
        <v>0.2155555556</v>
      </c>
      <c r="J43" s="27">
        <f t="shared" si="4"/>
        <v>37.11340206</v>
      </c>
      <c r="K43" s="28">
        <f t="shared" si="5"/>
        <v>57</v>
      </c>
      <c r="L43" s="28">
        <f>IFERROR(__xludf.DUMMYFUNCTION("IF( H43,RANK(H43, FILTER(H$3:H$128, C$3:C$128 = C43), 1),"""")"),28.0)</f>
        <v>28</v>
      </c>
      <c r="M43" s="23">
        <v>0.006597222222222222</v>
      </c>
      <c r="N43" s="29">
        <f t="shared" si="6"/>
        <v>0.003298611111</v>
      </c>
      <c r="O43" s="28">
        <f t="shared" si="7"/>
        <v>85</v>
      </c>
      <c r="P43" s="28">
        <f>IFERROR(__xludf.DUMMYFUNCTION("IF( M43,RANK(M43, FILTER(M$3:M$128, C$3:C$128 = C43), 1),"""")"),46.0)</f>
        <v>46</v>
      </c>
      <c r="Q43" s="29">
        <f t="shared" si="8"/>
        <v>0.01818287037</v>
      </c>
      <c r="R43" s="30">
        <f t="shared" si="9"/>
        <v>0.01818287037</v>
      </c>
      <c r="S43" s="31">
        <f t="shared" si="10"/>
        <v>41</v>
      </c>
      <c r="T43" s="32">
        <f>IFERROR(__xludf.DUMMYFUNCTION("IF (S43 ,IF(S43 &gt; 3, RANK(Q43, FILTER(R$3:R$128, C$3:C$128 = C43,S$3:S$128 &gt; 3), 1),""""),"""")"),18.0)</f>
        <v>18</v>
      </c>
    </row>
    <row r="44">
      <c r="A44" s="33">
        <v>34.0</v>
      </c>
      <c r="B44" s="21" t="s">
        <v>65</v>
      </c>
      <c r="C44" s="22" t="s">
        <v>23</v>
      </c>
      <c r="D44" s="23">
        <v>0.0036689814814814814</v>
      </c>
      <c r="E44" s="24">
        <f t="shared" si="1"/>
        <v>0.001222993827</v>
      </c>
      <c r="F44" s="25">
        <f t="shared" si="2"/>
        <v>52</v>
      </c>
      <c r="G44" s="25">
        <f>IFERROR(__xludf.DUMMYFUNCTION("IF( D44,RANK(D44, FILTER(D$3:D$128, C$3:C$128 = C44), 1),"""")"),28.0)</f>
        <v>28</v>
      </c>
      <c r="H44" s="23">
        <v>0.008981481481481481</v>
      </c>
      <c r="I44" s="26">
        <f t="shared" si="3"/>
        <v>0.2155555556</v>
      </c>
      <c r="J44" s="27">
        <f t="shared" si="4"/>
        <v>37.11340206</v>
      </c>
      <c r="K44" s="28">
        <f t="shared" si="5"/>
        <v>57</v>
      </c>
      <c r="L44" s="28">
        <f>IFERROR(__xludf.DUMMYFUNCTION("IF( H44,RANK(H44, FILTER(H$3:H$128, C$3:C$128 = C44), 1),"""")"),28.0)</f>
        <v>28</v>
      </c>
      <c r="M44" s="23">
        <v>0.005567129629629629</v>
      </c>
      <c r="N44" s="29">
        <f t="shared" si="6"/>
        <v>0.002783564815</v>
      </c>
      <c r="O44" s="28">
        <f t="shared" si="7"/>
        <v>34</v>
      </c>
      <c r="P44" s="28">
        <f>IFERROR(__xludf.DUMMYFUNCTION("IF( M44,RANK(M44, FILTER(M$3:M$128, C$3:C$128 = C44), 1),"""")"),19.0)</f>
        <v>19</v>
      </c>
      <c r="Q44" s="29">
        <f t="shared" si="8"/>
        <v>0.01821759259</v>
      </c>
      <c r="R44" s="30">
        <f t="shared" si="9"/>
        <v>0.01821759259</v>
      </c>
      <c r="S44" s="31">
        <f t="shared" si="10"/>
        <v>42</v>
      </c>
      <c r="T44" s="32">
        <f>IFERROR(__xludf.DUMMYFUNCTION("IF (S44 ,IF(S44 &gt; 3, RANK(Q44, FILTER(R$3:R$128, C$3:C$128 = C44,S$3:S$128 &gt; 3), 1),""""),"""")"),19.0)</f>
        <v>19</v>
      </c>
    </row>
    <row r="45">
      <c r="A45" s="20">
        <v>170.0</v>
      </c>
      <c r="B45" s="34" t="s">
        <v>66</v>
      </c>
      <c r="C45" s="22" t="s">
        <v>23</v>
      </c>
      <c r="D45" s="35">
        <v>0.00400462962962963</v>
      </c>
      <c r="E45" s="24">
        <f t="shared" si="1"/>
        <v>0.001334876543</v>
      </c>
      <c r="F45" s="25">
        <f t="shared" si="2"/>
        <v>78</v>
      </c>
      <c r="G45" s="25">
        <f>IFERROR(__xludf.DUMMYFUNCTION("IF( D45,RANK(D45, FILTER(D$3:D$128, C$3:C$128 = C45), 1),"""")"),43.0)</f>
        <v>43</v>
      </c>
      <c r="H45" s="23">
        <v>0.008877314814814815</v>
      </c>
      <c r="I45" s="26">
        <f t="shared" si="3"/>
        <v>0.2130555556</v>
      </c>
      <c r="J45" s="27">
        <f t="shared" si="4"/>
        <v>37.54889179</v>
      </c>
      <c r="K45" s="28">
        <f t="shared" si="5"/>
        <v>52</v>
      </c>
      <c r="L45" s="28">
        <f>IFERROR(__xludf.DUMMYFUNCTION("IF( H45,RANK(H45, FILTER(H$3:H$128, C$3:C$128 = C45), 1),"""")"),25.0)</f>
        <v>25</v>
      </c>
      <c r="M45" s="23">
        <v>0.00537037037037037</v>
      </c>
      <c r="N45" s="29">
        <f t="shared" si="6"/>
        <v>0.002685185185</v>
      </c>
      <c r="O45" s="28">
        <f t="shared" si="7"/>
        <v>18</v>
      </c>
      <c r="P45" s="28">
        <f>IFERROR(__xludf.DUMMYFUNCTION("IF( M45,RANK(M45, FILTER(M$3:M$128, C$3:C$128 = C45), 1),"""")"),8.0)</f>
        <v>8</v>
      </c>
      <c r="Q45" s="29">
        <f t="shared" si="8"/>
        <v>0.01825231481</v>
      </c>
      <c r="R45" s="30">
        <f t="shared" si="9"/>
        <v>0.01825231481</v>
      </c>
      <c r="S45" s="31">
        <f t="shared" si="10"/>
        <v>43</v>
      </c>
      <c r="T45" s="32">
        <f>IFERROR(__xludf.DUMMYFUNCTION("IF (S45 ,IF(S45 &gt; 3, RANK(Q45, FILTER(R$3:R$128, C$3:C$128 = C45,S$3:S$128 &gt; 3), 1),""""),"""")"),20.0)</f>
        <v>20</v>
      </c>
    </row>
    <row r="46">
      <c r="A46" s="33">
        <v>106.0</v>
      </c>
      <c r="B46" s="21" t="s">
        <v>67</v>
      </c>
      <c r="C46" s="22" t="s">
        <v>26</v>
      </c>
      <c r="D46" s="23">
        <v>0.004247685185185185</v>
      </c>
      <c r="E46" s="24">
        <f t="shared" si="1"/>
        <v>0.001415895062</v>
      </c>
      <c r="F46" s="25">
        <f t="shared" si="2"/>
        <v>96</v>
      </c>
      <c r="G46" s="25">
        <f>IFERROR(__xludf.DUMMYFUNCTION("IF( D46,RANK(D46, FILTER(D$3:D$128, C$3:C$128 = C46), 1),"""")"),45.0)</f>
        <v>45</v>
      </c>
      <c r="H46" s="23">
        <v>0.008472222222222223</v>
      </c>
      <c r="I46" s="26">
        <f t="shared" si="3"/>
        <v>0.2033333333</v>
      </c>
      <c r="J46" s="27">
        <f t="shared" si="4"/>
        <v>39.3442623</v>
      </c>
      <c r="K46" s="28">
        <f t="shared" si="5"/>
        <v>29</v>
      </c>
      <c r="L46" s="28">
        <f>IFERROR(__xludf.DUMMYFUNCTION("IF( H46,RANK(H46, FILTER(H$3:H$128, C$3:C$128 = C46), 1),"""")"),16.0)</f>
        <v>16</v>
      </c>
      <c r="M46" s="23">
        <v>0.005578703703703704</v>
      </c>
      <c r="N46" s="29">
        <f t="shared" si="6"/>
        <v>0.002789351852</v>
      </c>
      <c r="O46" s="28">
        <f t="shared" si="7"/>
        <v>38</v>
      </c>
      <c r="P46" s="28">
        <f>IFERROR(__xludf.DUMMYFUNCTION("IF( M46,RANK(M46, FILTER(M$3:M$128, C$3:C$128 = C46), 1),"""")"),18.0)</f>
        <v>18</v>
      </c>
      <c r="Q46" s="29">
        <f t="shared" si="8"/>
        <v>0.01829861111</v>
      </c>
      <c r="R46" s="30">
        <f t="shared" si="9"/>
        <v>0.01829861111</v>
      </c>
      <c r="S46" s="31">
        <f t="shared" si="10"/>
        <v>44</v>
      </c>
      <c r="T46" s="32">
        <f>IFERROR(__xludf.DUMMYFUNCTION("IF (S46 ,IF(S46 &gt; 3, RANK(Q46, FILTER(R$3:R$128, C$3:C$128 = C46,S$3:S$128 &gt; 3), 1),""""),"""")"),21.0)</f>
        <v>21</v>
      </c>
    </row>
    <row r="47">
      <c r="A47" s="33">
        <v>44.0</v>
      </c>
      <c r="B47" s="21" t="s">
        <v>68</v>
      </c>
      <c r="C47" s="22" t="s">
        <v>26</v>
      </c>
      <c r="D47" s="23">
        <v>0.003587962962962963</v>
      </c>
      <c r="E47" s="24">
        <f t="shared" si="1"/>
        <v>0.001195987654</v>
      </c>
      <c r="F47" s="25">
        <f t="shared" si="2"/>
        <v>46</v>
      </c>
      <c r="G47" s="25">
        <f>IFERROR(__xludf.DUMMYFUNCTION("IF( D47,RANK(D47, FILTER(D$3:D$128, C$3:C$128 = C47), 1),"""")"),22.0)</f>
        <v>22</v>
      </c>
      <c r="H47" s="23">
        <v>0.008541666666666666</v>
      </c>
      <c r="I47" s="26">
        <f t="shared" si="3"/>
        <v>0.205</v>
      </c>
      <c r="J47" s="27">
        <f t="shared" si="4"/>
        <v>39.02439024</v>
      </c>
      <c r="K47" s="28">
        <f t="shared" si="5"/>
        <v>38</v>
      </c>
      <c r="L47" s="28">
        <f>IFERROR(__xludf.DUMMYFUNCTION("IF( H47,RANK(H47, FILTER(H$3:H$128, C$3:C$128 = C47), 1),"""")"),20.0)</f>
        <v>20</v>
      </c>
      <c r="M47" s="23">
        <v>0.0062037037037037035</v>
      </c>
      <c r="N47" s="29">
        <f t="shared" si="6"/>
        <v>0.003101851852</v>
      </c>
      <c r="O47" s="28">
        <f t="shared" si="7"/>
        <v>70</v>
      </c>
      <c r="P47" s="28">
        <f>IFERROR(__xludf.DUMMYFUNCTION("IF( M47,RANK(M47, FILTER(M$3:M$128, C$3:C$128 = C47), 1),"""")"),33.0)</f>
        <v>33</v>
      </c>
      <c r="Q47" s="29">
        <f t="shared" si="8"/>
        <v>0.01833333333</v>
      </c>
      <c r="R47" s="30">
        <f t="shared" si="9"/>
        <v>0.01833333333</v>
      </c>
      <c r="S47" s="31">
        <f t="shared" si="10"/>
        <v>45</v>
      </c>
      <c r="T47" s="32">
        <f>IFERROR(__xludf.DUMMYFUNCTION("IF (S47 ,IF(S47 &gt; 3, RANK(Q47, FILTER(R$3:R$128, C$3:C$128 = C47,S$3:S$128 &gt; 3), 1),""""),"""")"),22.0)</f>
        <v>22</v>
      </c>
    </row>
    <row r="48">
      <c r="A48" s="33">
        <v>97.0</v>
      </c>
      <c r="B48" s="21" t="s">
        <v>69</v>
      </c>
      <c r="C48" s="22" t="s">
        <v>23</v>
      </c>
      <c r="D48" s="23">
        <v>0.0033680555555555556</v>
      </c>
      <c r="E48" s="24">
        <f t="shared" si="1"/>
        <v>0.001122685185</v>
      </c>
      <c r="F48" s="25">
        <f t="shared" si="2"/>
        <v>35</v>
      </c>
      <c r="G48" s="25">
        <f>IFERROR(__xludf.DUMMYFUNCTION("IF( D48,RANK(D48, FILTER(D$3:D$128, C$3:C$128 = C48), 1),"""")"),19.0)</f>
        <v>19</v>
      </c>
      <c r="H48" s="23">
        <v>0.008530092592592593</v>
      </c>
      <c r="I48" s="26">
        <f t="shared" si="3"/>
        <v>0.2047222222</v>
      </c>
      <c r="J48" s="27">
        <f t="shared" si="4"/>
        <v>39.07734057</v>
      </c>
      <c r="K48" s="28">
        <f t="shared" si="5"/>
        <v>36</v>
      </c>
      <c r="L48" s="28">
        <f>IFERROR(__xludf.DUMMYFUNCTION("IF( H48,RANK(H48, FILTER(H$3:H$128, C$3:C$128 = C48), 1),"""")"),18.0)</f>
        <v>18</v>
      </c>
      <c r="M48" s="23">
        <v>0.006458333333333333</v>
      </c>
      <c r="N48" s="29">
        <f t="shared" si="6"/>
        <v>0.003229166667</v>
      </c>
      <c r="O48" s="28">
        <f t="shared" si="7"/>
        <v>75</v>
      </c>
      <c r="P48" s="28">
        <f>IFERROR(__xludf.DUMMYFUNCTION("IF( M48,RANK(M48, FILTER(M$3:M$128, C$3:C$128 = C48), 1),"""")"),40.0)</f>
        <v>40</v>
      </c>
      <c r="Q48" s="29">
        <f t="shared" si="8"/>
        <v>0.01835648148</v>
      </c>
      <c r="R48" s="30">
        <f t="shared" si="9"/>
        <v>0.01835648148</v>
      </c>
      <c r="S48" s="31">
        <f t="shared" si="10"/>
        <v>46</v>
      </c>
      <c r="T48" s="32">
        <f>IFERROR(__xludf.DUMMYFUNCTION("IF (S48 ,IF(S48 &gt; 3, RANK(Q48, FILTER(R$3:R$128, C$3:C$128 = C48,S$3:S$128 &gt; 3), 1),""""),"""")"),21.0)</f>
        <v>21</v>
      </c>
    </row>
    <row r="49">
      <c r="A49" s="33">
        <v>39.0</v>
      </c>
      <c r="B49" s="21" t="s">
        <v>70</v>
      </c>
      <c r="C49" s="22" t="s">
        <v>26</v>
      </c>
      <c r="D49" s="23">
        <v>0.0038773148148148148</v>
      </c>
      <c r="E49" s="24">
        <f t="shared" si="1"/>
        <v>0.001292438272</v>
      </c>
      <c r="F49" s="25">
        <f t="shared" si="2"/>
        <v>67</v>
      </c>
      <c r="G49" s="25">
        <f>IFERROR(__xludf.DUMMYFUNCTION("IF( D49,RANK(D49, FILTER(D$3:D$128, C$3:C$128 = C49), 1),"""")"),30.0)</f>
        <v>30</v>
      </c>
      <c r="H49" s="23">
        <v>0.009305555555555555</v>
      </c>
      <c r="I49" s="26">
        <f t="shared" si="3"/>
        <v>0.2233333333</v>
      </c>
      <c r="J49" s="27">
        <f t="shared" si="4"/>
        <v>35.82089552</v>
      </c>
      <c r="K49" s="28">
        <f t="shared" si="5"/>
        <v>74</v>
      </c>
      <c r="L49" s="28">
        <f>IFERROR(__xludf.DUMMYFUNCTION("IF( H49,RANK(H49, FILTER(H$3:H$128, C$3:C$128 = C49), 1),"""")"),36.0)</f>
        <v>36</v>
      </c>
      <c r="M49" s="23">
        <v>0.005208333333333333</v>
      </c>
      <c r="N49" s="29">
        <f t="shared" si="6"/>
        <v>0.002604166667</v>
      </c>
      <c r="O49" s="28">
        <f t="shared" si="7"/>
        <v>10</v>
      </c>
      <c r="P49" s="28">
        <f>IFERROR(__xludf.DUMMYFUNCTION("IF( M49,RANK(M49, FILTER(M$3:M$128, C$3:C$128 = C49), 1),"""")"),3.0)</f>
        <v>3</v>
      </c>
      <c r="Q49" s="29">
        <f t="shared" si="8"/>
        <v>0.0183912037</v>
      </c>
      <c r="R49" s="30">
        <f t="shared" si="9"/>
        <v>0.0183912037</v>
      </c>
      <c r="S49" s="31">
        <f t="shared" si="10"/>
        <v>47</v>
      </c>
      <c r="T49" s="32">
        <f>IFERROR(__xludf.DUMMYFUNCTION("IF (S49 ,IF(S49 &gt; 3, RANK(Q49, FILTER(R$3:R$128, C$3:C$128 = C49,S$3:S$128 &gt; 3), 1),""""),"""")"),23.0)</f>
        <v>23</v>
      </c>
    </row>
    <row r="50">
      <c r="A50" s="33">
        <v>9.0</v>
      </c>
      <c r="B50" s="21" t="s">
        <v>71</v>
      </c>
      <c r="C50" s="22" t="s">
        <v>26</v>
      </c>
      <c r="D50" s="23">
        <v>0.0031134259259259257</v>
      </c>
      <c r="E50" s="24">
        <f t="shared" si="1"/>
        <v>0.001037808642</v>
      </c>
      <c r="F50" s="25">
        <f t="shared" si="2"/>
        <v>18</v>
      </c>
      <c r="G50" s="25">
        <f>IFERROR(__xludf.DUMMYFUNCTION("IF( D50,RANK(D50, FILTER(D$3:D$128, C$3:C$128 = C50), 1),"""")"),5.0)</f>
        <v>5</v>
      </c>
      <c r="H50" s="23">
        <v>0.00920138888888889</v>
      </c>
      <c r="I50" s="26">
        <f t="shared" si="3"/>
        <v>0.2208333333</v>
      </c>
      <c r="J50" s="27">
        <f t="shared" si="4"/>
        <v>36.22641509</v>
      </c>
      <c r="K50" s="28">
        <f t="shared" si="5"/>
        <v>69</v>
      </c>
      <c r="L50" s="28">
        <f>IFERROR(__xludf.DUMMYFUNCTION("IF( H50,RANK(H50, FILTER(H$3:H$128, C$3:C$128 = C50), 1),"""")"),34.0)</f>
        <v>34</v>
      </c>
      <c r="M50" s="23">
        <v>0.0060879629629629626</v>
      </c>
      <c r="N50" s="29">
        <f t="shared" si="6"/>
        <v>0.003043981481</v>
      </c>
      <c r="O50" s="28">
        <f t="shared" si="7"/>
        <v>61</v>
      </c>
      <c r="P50" s="28">
        <f>IFERROR(__xludf.DUMMYFUNCTION("IF( M50,RANK(M50, FILTER(M$3:M$128, C$3:C$128 = C50), 1),"""")"),29.0)</f>
        <v>29</v>
      </c>
      <c r="Q50" s="29">
        <f t="shared" si="8"/>
        <v>0.01840277778</v>
      </c>
      <c r="R50" s="30">
        <f t="shared" si="9"/>
        <v>0.01840277778</v>
      </c>
      <c r="S50" s="31">
        <f t="shared" si="10"/>
        <v>48</v>
      </c>
      <c r="T50" s="32">
        <f>IFERROR(__xludf.DUMMYFUNCTION("IF (S50 ,IF(S50 &gt; 3, RANK(Q50, FILTER(R$3:R$128, C$3:C$128 = C50,S$3:S$128 &gt; 3), 1),""""),"""")"),24.0)</f>
        <v>24</v>
      </c>
    </row>
    <row r="51">
      <c r="A51" s="33">
        <v>159.0</v>
      </c>
      <c r="B51" s="21" t="s">
        <v>72</v>
      </c>
      <c r="C51" s="22" t="s">
        <v>23</v>
      </c>
      <c r="D51" s="23">
        <v>0.003564814814814815</v>
      </c>
      <c r="E51" s="24">
        <f t="shared" si="1"/>
        <v>0.001188271605</v>
      </c>
      <c r="F51" s="25">
        <f t="shared" si="2"/>
        <v>45</v>
      </c>
      <c r="G51" s="25">
        <f>IFERROR(__xludf.DUMMYFUNCTION("IF( D51,RANK(D51, FILTER(D$3:D$128, C$3:C$128 = C51), 1),"""")"),24.0)</f>
        <v>24</v>
      </c>
      <c r="H51" s="23">
        <v>0.0090625</v>
      </c>
      <c r="I51" s="26">
        <f t="shared" si="3"/>
        <v>0.2175</v>
      </c>
      <c r="J51" s="27">
        <f t="shared" si="4"/>
        <v>36.7816092</v>
      </c>
      <c r="K51" s="28">
        <f t="shared" si="5"/>
        <v>63</v>
      </c>
      <c r="L51" s="28">
        <f>IFERROR(__xludf.DUMMYFUNCTION("IF( H51,RANK(H51, FILTER(H$3:H$128, C$3:C$128 = C51), 1),"""")"),32.0)</f>
        <v>32</v>
      </c>
      <c r="M51" s="23">
        <v>0.005810185185185186</v>
      </c>
      <c r="N51" s="29">
        <f t="shared" si="6"/>
        <v>0.002905092593</v>
      </c>
      <c r="O51" s="28">
        <f t="shared" si="7"/>
        <v>47</v>
      </c>
      <c r="P51" s="28">
        <f>IFERROR(__xludf.DUMMYFUNCTION("IF( M51,RANK(M51, FILTER(M$3:M$128, C$3:C$128 = C51), 1),"""")"),26.0)</f>
        <v>26</v>
      </c>
      <c r="Q51" s="29">
        <f t="shared" si="8"/>
        <v>0.0184375</v>
      </c>
      <c r="R51" s="30">
        <f t="shared" si="9"/>
        <v>0.0184375</v>
      </c>
      <c r="S51" s="31">
        <f t="shared" si="10"/>
        <v>49</v>
      </c>
      <c r="T51" s="32">
        <f>IFERROR(__xludf.DUMMYFUNCTION("IF (S51 ,IF(S51 &gt; 3, RANK(Q51, FILTER(R$3:R$128, C$3:C$128 = C51,S$3:S$128 &gt; 3), 1),""""),"""")"),22.0)</f>
        <v>22</v>
      </c>
    </row>
    <row r="52">
      <c r="A52" s="33">
        <v>152.0</v>
      </c>
      <c r="B52" s="21" t="s">
        <v>73</v>
      </c>
      <c r="C52" s="22" t="s">
        <v>23</v>
      </c>
      <c r="D52" s="23">
        <v>0.0034953703703703705</v>
      </c>
      <c r="E52" s="24">
        <f t="shared" si="1"/>
        <v>0.001165123457</v>
      </c>
      <c r="F52" s="25">
        <f t="shared" si="2"/>
        <v>40</v>
      </c>
      <c r="G52" s="25">
        <f>IFERROR(__xludf.DUMMYFUNCTION("IF( D52,RANK(D52, FILTER(D$3:D$128, C$3:C$128 = C52), 1),"""")"),21.0)</f>
        <v>21</v>
      </c>
      <c r="H52" s="23">
        <v>0.00849537037037037</v>
      </c>
      <c r="I52" s="26">
        <f t="shared" si="3"/>
        <v>0.2038888889</v>
      </c>
      <c r="J52" s="27">
        <f t="shared" si="4"/>
        <v>39.23705722</v>
      </c>
      <c r="K52" s="28">
        <f t="shared" si="5"/>
        <v>31</v>
      </c>
      <c r="L52" s="28">
        <f>IFERROR(__xludf.DUMMYFUNCTION("IF( H52,RANK(H52, FILTER(H$3:H$128, C$3:C$128 = C52), 1),"""")"),15.0)</f>
        <v>15</v>
      </c>
      <c r="M52" s="23">
        <v>0.006458333333333333</v>
      </c>
      <c r="N52" s="29">
        <f t="shared" si="6"/>
        <v>0.003229166667</v>
      </c>
      <c r="O52" s="28">
        <f t="shared" si="7"/>
        <v>75</v>
      </c>
      <c r="P52" s="28">
        <f>IFERROR(__xludf.DUMMYFUNCTION("IF( M52,RANK(M52, FILTER(M$3:M$128, C$3:C$128 = C52), 1),"""")"),40.0)</f>
        <v>40</v>
      </c>
      <c r="Q52" s="29">
        <f t="shared" si="8"/>
        <v>0.01844907407</v>
      </c>
      <c r="R52" s="30">
        <f t="shared" si="9"/>
        <v>0.01844907407</v>
      </c>
      <c r="S52" s="31">
        <f t="shared" si="10"/>
        <v>50</v>
      </c>
      <c r="T52" s="32">
        <f>IFERROR(__xludf.DUMMYFUNCTION("IF (S52 ,IF(S52 &gt; 3, RANK(Q52, FILTER(R$3:R$128, C$3:C$128 = C52,S$3:S$128 &gt; 3), 1),""""),"""")"),23.0)</f>
        <v>23</v>
      </c>
    </row>
    <row r="53">
      <c r="A53" s="33">
        <v>111.0</v>
      </c>
      <c r="B53" s="21" t="s">
        <v>74</v>
      </c>
      <c r="C53" s="22" t="s">
        <v>26</v>
      </c>
      <c r="D53" s="23">
        <v>0.00400462962962963</v>
      </c>
      <c r="E53" s="24">
        <f t="shared" si="1"/>
        <v>0.001334876543</v>
      </c>
      <c r="F53" s="25">
        <f t="shared" si="2"/>
        <v>78</v>
      </c>
      <c r="G53" s="25">
        <f>IFERROR(__xludf.DUMMYFUNCTION("IF( D53,RANK(D53, FILTER(D$3:D$128, C$3:C$128 = C53), 1),"""")"),36.0)</f>
        <v>36</v>
      </c>
      <c r="H53" s="23">
        <v>0.008506944444444444</v>
      </c>
      <c r="I53" s="26">
        <f t="shared" si="3"/>
        <v>0.2041666667</v>
      </c>
      <c r="J53" s="27">
        <f t="shared" si="4"/>
        <v>39.18367347</v>
      </c>
      <c r="K53" s="28">
        <f t="shared" si="5"/>
        <v>33</v>
      </c>
      <c r="L53" s="28">
        <f>IFERROR(__xludf.DUMMYFUNCTION("IF( H53,RANK(H53, FILTER(H$3:H$128, C$3:C$128 = C53), 1),"""")"),17.0)</f>
        <v>17</v>
      </c>
      <c r="M53" s="23">
        <v>0.0059490740740740745</v>
      </c>
      <c r="N53" s="29">
        <f t="shared" si="6"/>
        <v>0.002974537037</v>
      </c>
      <c r="O53" s="28">
        <f t="shared" si="7"/>
        <v>55</v>
      </c>
      <c r="P53" s="28">
        <f>IFERROR(__xludf.DUMMYFUNCTION("IF( M53,RANK(M53, FILTER(M$3:M$128, C$3:C$128 = C53), 1),"""")"),25.0)</f>
        <v>25</v>
      </c>
      <c r="Q53" s="29">
        <f t="shared" si="8"/>
        <v>0.01846064815</v>
      </c>
      <c r="R53" s="30">
        <f t="shared" si="9"/>
        <v>0.01846064815</v>
      </c>
      <c r="S53" s="31">
        <f t="shared" si="10"/>
        <v>51</v>
      </c>
      <c r="T53" s="32">
        <f>IFERROR(__xludf.DUMMYFUNCTION("IF (S53 ,IF(S53 &gt; 3, RANK(Q53, FILTER(R$3:R$128, C$3:C$128 = C53,S$3:S$128 &gt; 3), 1),""""),"""")"),25.0)</f>
        <v>25</v>
      </c>
    </row>
    <row r="54">
      <c r="A54" s="33">
        <v>95.0</v>
      </c>
      <c r="B54" s="21" t="s">
        <v>75</v>
      </c>
      <c r="C54" s="22" t="s">
        <v>23</v>
      </c>
      <c r="D54" s="23">
        <v>0.004479166666666667</v>
      </c>
      <c r="E54" s="24">
        <f t="shared" si="1"/>
        <v>0.001493055556</v>
      </c>
      <c r="F54" s="25">
        <f t="shared" si="2"/>
        <v>103</v>
      </c>
      <c r="G54" s="25">
        <f>IFERROR(__xludf.DUMMYFUNCTION("IF( D54,RANK(D54, FILTER(D$3:D$128, C$3:C$128 = C54), 1),"""")"),56.0)</f>
        <v>56</v>
      </c>
      <c r="H54" s="23">
        <v>0.00849537037037037</v>
      </c>
      <c r="I54" s="26">
        <f t="shared" si="3"/>
        <v>0.2038888889</v>
      </c>
      <c r="J54" s="27">
        <f t="shared" si="4"/>
        <v>39.23705722</v>
      </c>
      <c r="K54" s="28">
        <f t="shared" si="5"/>
        <v>31</v>
      </c>
      <c r="L54" s="28">
        <f>IFERROR(__xludf.DUMMYFUNCTION("IF( H54,RANK(H54, FILTER(H$3:H$128, C$3:C$128 = C54), 1),"""")"),15.0)</f>
        <v>15</v>
      </c>
      <c r="M54" s="23">
        <v>0.005567129629629629</v>
      </c>
      <c r="N54" s="29">
        <f t="shared" si="6"/>
        <v>0.002783564815</v>
      </c>
      <c r="O54" s="28">
        <f t="shared" si="7"/>
        <v>34</v>
      </c>
      <c r="P54" s="28">
        <f>IFERROR(__xludf.DUMMYFUNCTION("IF( M54,RANK(M54, FILTER(M$3:M$128, C$3:C$128 = C54), 1),"""")"),19.0)</f>
        <v>19</v>
      </c>
      <c r="Q54" s="29">
        <f t="shared" si="8"/>
        <v>0.01854166667</v>
      </c>
      <c r="R54" s="30">
        <f t="shared" si="9"/>
        <v>0.01854166667</v>
      </c>
      <c r="S54" s="31">
        <f t="shared" si="10"/>
        <v>52</v>
      </c>
      <c r="T54" s="32">
        <f>IFERROR(__xludf.DUMMYFUNCTION("IF (S54 ,IF(S54 &gt; 3, RANK(Q54, FILTER(R$3:R$128, C$3:C$128 = C54,S$3:S$128 &gt; 3), 1),""""),"""")"),24.0)</f>
        <v>24</v>
      </c>
    </row>
    <row r="55">
      <c r="A55" s="33">
        <v>108.0</v>
      </c>
      <c r="B55" s="21" t="s">
        <v>76</v>
      </c>
      <c r="C55" s="22" t="s">
        <v>26</v>
      </c>
      <c r="D55" s="23">
        <v>0.003715277777777778</v>
      </c>
      <c r="E55" s="24">
        <f t="shared" si="1"/>
        <v>0.001238425926</v>
      </c>
      <c r="F55" s="25">
        <f t="shared" si="2"/>
        <v>55</v>
      </c>
      <c r="G55" s="25">
        <f>IFERROR(__xludf.DUMMYFUNCTION("IF( D55,RANK(D55, FILTER(D$3:D$128, C$3:C$128 = C55), 1),"""")"),27.0)</f>
        <v>27</v>
      </c>
      <c r="H55" s="23">
        <v>0.00880787037037037</v>
      </c>
      <c r="I55" s="26">
        <f t="shared" si="3"/>
        <v>0.2113888889</v>
      </c>
      <c r="J55" s="27">
        <f t="shared" si="4"/>
        <v>37.84494087</v>
      </c>
      <c r="K55" s="28">
        <f t="shared" si="5"/>
        <v>45</v>
      </c>
      <c r="L55" s="28">
        <f>IFERROR(__xludf.DUMMYFUNCTION("IF( H55,RANK(H55, FILTER(H$3:H$128, C$3:C$128 = C55), 1),"""")"),25.0)</f>
        <v>25</v>
      </c>
      <c r="M55" s="23">
        <v>0.0060416666666666665</v>
      </c>
      <c r="N55" s="29">
        <f t="shared" si="6"/>
        <v>0.003020833333</v>
      </c>
      <c r="O55" s="28">
        <f t="shared" si="7"/>
        <v>59</v>
      </c>
      <c r="P55" s="28">
        <f>IFERROR(__xludf.DUMMYFUNCTION("IF( M55,RANK(M55, FILTER(M$3:M$128, C$3:C$128 = C55), 1),"""")"),28.0)</f>
        <v>28</v>
      </c>
      <c r="Q55" s="29">
        <f t="shared" si="8"/>
        <v>0.01856481481</v>
      </c>
      <c r="R55" s="30">
        <f t="shared" si="9"/>
        <v>0.01856481481</v>
      </c>
      <c r="S55" s="31">
        <f t="shared" si="10"/>
        <v>53</v>
      </c>
      <c r="T55" s="32">
        <f>IFERROR(__xludf.DUMMYFUNCTION("IF (S55 ,IF(S55 &gt; 3, RANK(Q55, FILTER(R$3:R$128, C$3:C$128 = C55,S$3:S$128 &gt; 3), 1),""""),"""")"),26.0)</f>
        <v>26</v>
      </c>
    </row>
    <row r="56">
      <c r="A56" s="33">
        <v>96.0</v>
      </c>
      <c r="B56" s="21" t="s">
        <v>77</v>
      </c>
      <c r="C56" s="22" t="s">
        <v>23</v>
      </c>
      <c r="D56" s="23">
        <v>0.0030208333333333333</v>
      </c>
      <c r="E56" s="24">
        <f t="shared" si="1"/>
        <v>0.001006944444</v>
      </c>
      <c r="F56" s="25">
        <f t="shared" si="2"/>
        <v>16</v>
      </c>
      <c r="G56" s="25">
        <f>IFERROR(__xludf.DUMMYFUNCTION("IF( D56,RANK(D56, FILTER(D$3:D$128, C$3:C$128 = C56), 1),"""")"),12.0)</f>
        <v>12</v>
      </c>
      <c r="H56" s="23">
        <v>0.00949074074074074</v>
      </c>
      <c r="I56" s="26">
        <f t="shared" si="3"/>
        <v>0.2277777778</v>
      </c>
      <c r="J56" s="27">
        <f t="shared" si="4"/>
        <v>35.12195122</v>
      </c>
      <c r="K56" s="28">
        <f t="shared" si="5"/>
        <v>85</v>
      </c>
      <c r="L56" s="28">
        <f>IFERROR(__xludf.DUMMYFUNCTION("IF( H56,RANK(H56, FILTER(H$3:H$128, C$3:C$128 = C56), 1),"""")"),44.0)</f>
        <v>44</v>
      </c>
      <c r="M56" s="23">
        <v>0.0060879629629629626</v>
      </c>
      <c r="N56" s="29">
        <f t="shared" si="6"/>
        <v>0.003043981481</v>
      </c>
      <c r="O56" s="28">
        <f t="shared" si="7"/>
        <v>61</v>
      </c>
      <c r="P56" s="28">
        <f>IFERROR(__xludf.DUMMYFUNCTION("IF( M56,RANK(M56, FILTER(M$3:M$128, C$3:C$128 = C56), 1),"""")"),33.0)</f>
        <v>33</v>
      </c>
      <c r="Q56" s="29">
        <f t="shared" si="8"/>
        <v>0.01859953704</v>
      </c>
      <c r="R56" s="30">
        <f t="shared" si="9"/>
        <v>0.01859953704</v>
      </c>
      <c r="S56" s="31">
        <f t="shared" si="10"/>
        <v>54</v>
      </c>
      <c r="T56" s="32">
        <f>IFERROR(__xludf.DUMMYFUNCTION("IF (S56 ,IF(S56 &gt; 3, RANK(Q56, FILTER(R$3:R$128, C$3:C$128 = C56,S$3:S$128 &gt; 3), 1),""""),"""")"),25.0)</f>
        <v>25</v>
      </c>
    </row>
    <row r="57">
      <c r="A57" s="33">
        <v>117.0</v>
      </c>
      <c r="B57" s="21" t="s">
        <v>78</v>
      </c>
      <c r="C57" s="22" t="s">
        <v>26</v>
      </c>
      <c r="D57" s="23">
        <v>0.003425925925925926</v>
      </c>
      <c r="E57" s="24">
        <f t="shared" si="1"/>
        <v>0.001141975309</v>
      </c>
      <c r="F57" s="25">
        <f t="shared" si="2"/>
        <v>37</v>
      </c>
      <c r="G57" s="25">
        <f>IFERROR(__xludf.DUMMYFUNCTION("IF( D57,RANK(D57, FILTER(D$3:D$128, C$3:C$128 = C57), 1),"""")"),18.0)</f>
        <v>18</v>
      </c>
      <c r="H57" s="23">
        <v>0.00931712962962963</v>
      </c>
      <c r="I57" s="26">
        <f t="shared" si="3"/>
        <v>0.2236111111</v>
      </c>
      <c r="J57" s="27">
        <f t="shared" si="4"/>
        <v>35.77639752</v>
      </c>
      <c r="K57" s="28">
        <f t="shared" si="5"/>
        <v>78</v>
      </c>
      <c r="L57" s="28">
        <f>IFERROR(__xludf.DUMMYFUNCTION("IF( H57,RANK(H57, FILTER(H$3:H$128, C$3:C$128 = C57), 1),"""")"),38.0)</f>
        <v>38</v>
      </c>
      <c r="M57" s="23">
        <v>0.005856481481481482</v>
      </c>
      <c r="N57" s="29">
        <f t="shared" si="6"/>
        <v>0.002928240741</v>
      </c>
      <c r="O57" s="28">
        <f t="shared" si="7"/>
        <v>51</v>
      </c>
      <c r="P57" s="28">
        <f>IFERROR(__xludf.DUMMYFUNCTION("IF( M57,RANK(M57, FILTER(M$3:M$128, C$3:C$128 = C57), 1),"""")"),23.0)</f>
        <v>23</v>
      </c>
      <c r="Q57" s="29">
        <f t="shared" si="8"/>
        <v>0.01859953704</v>
      </c>
      <c r="R57" s="30">
        <f t="shared" si="9"/>
        <v>0.01859953704</v>
      </c>
      <c r="S57" s="31">
        <f t="shared" si="10"/>
        <v>55</v>
      </c>
      <c r="T57" s="32">
        <f>IFERROR(__xludf.DUMMYFUNCTION("IF (S57 ,IF(S57 &gt; 3, RANK(Q57, FILTER(R$3:R$128, C$3:C$128 = C57,S$3:S$128 &gt; 3), 1),""""),"""")"),27.0)</f>
        <v>27</v>
      </c>
    </row>
    <row r="58">
      <c r="A58" s="33">
        <v>2.0</v>
      </c>
      <c r="B58" s="21" t="s">
        <v>79</v>
      </c>
      <c r="C58" s="22" t="s">
        <v>23</v>
      </c>
      <c r="D58" s="23">
        <v>0.0038657407407407408</v>
      </c>
      <c r="E58" s="24">
        <f t="shared" si="1"/>
        <v>0.001288580247</v>
      </c>
      <c r="F58" s="25">
        <f t="shared" si="2"/>
        <v>65</v>
      </c>
      <c r="G58" s="25">
        <f>IFERROR(__xludf.DUMMYFUNCTION("IF( D58,RANK(D58, FILTER(D$3:D$128, C$3:C$128 = C58), 1),"""")"),36.0)</f>
        <v>36</v>
      </c>
      <c r="H58" s="23">
        <v>0.008854166666666666</v>
      </c>
      <c r="I58" s="26">
        <f t="shared" si="3"/>
        <v>0.2125</v>
      </c>
      <c r="J58" s="27">
        <f t="shared" si="4"/>
        <v>37.64705882</v>
      </c>
      <c r="K58" s="28">
        <f t="shared" si="5"/>
        <v>49</v>
      </c>
      <c r="L58" s="28">
        <f>IFERROR(__xludf.DUMMYFUNCTION("IF( H58,RANK(H58, FILTER(H$3:H$128, C$3:C$128 = C58), 1),"""")"),23.0)</f>
        <v>23</v>
      </c>
      <c r="M58" s="23">
        <v>0.005914351851851852</v>
      </c>
      <c r="N58" s="29">
        <f t="shared" si="6"/>
        <v>0.002957175926</v>
      </c>
      <c r="O58" s="28">
        <f t="shared" si="7"/>
        <v>54</v>
      </c>
      <c r="P58" s="28">
        <f>IFERROR(__xludf.DUMMYFUNCTION("IF( M58,RANK(M58, FILTER(M$3:M$128, C$3:C$128 = C58), 1),"""")"),30.0)</f>
        <v>30</v>
      </c>
      <c r="Q58" s="29">
        <f t="shared" si="8"/>
        <v>0.01863425926</v>
      </c>
      <c r="R58" s="30">
        <f t="shared" si="9"/>
        <v>0.01863425926</v>
      </c>
      <c r="S58" s="31">
        <f t="shared" si="10"/>
        <v>56</v>
      </c>
      <c r="T58" s="32">
        <f>IFERROR(__xludf.DUMMYFUNCTION("IF (S58 ,IF(S58 &gt; 3, RANK(Q58, FILTER(R$3:R$128, C$3:C$128 = C58,S$3:S$128 &gt; 3), 1),""""),"""")"),26.0)</f>
        <v>26</v>
      </c>
    </row>
    <row r="59">
      <c r="A59" s="33">
        <v>12.0</v>
      </c>
      <c r="B59" s="21" t="s">
        <v>80</v>
      </c>
      <c r="C59" s="22" t="s">
        <v>23</v>
      </c>
      <c r="D59" s="23">
        <v>0.004502314814814815</v>
      </c>
      <c r="E59" s="24">
        <f t="shared" si="1"/>
        <v>0.001500771605</v>
      </c>
      <c r="F59" s="25">
        <f t="shared" si="2"/>
        <v>104</v>
      </c>
      <c r="G59" s="25">
        <f>IFERROR(__xludf.DUMMYFUNCTION("IF( D59,RANK(D59, FILTER(D$3:D$128, C$3:C$128 = C59), 1),"""")"),57.0)</f>
        <v>57</v>
      </c>
      <c r="H59" s="23">
        <v>0.008449074074074074</v>
      </c>
      <c r="I59" s="26">
        <f t="shared" si="3"/>
        <v>0.2027777778</v>
      </c>
      <c r="J59" s="27">
        <f t="shared" si="4"/>
        <v>39.45205479</v>
      </c>
      <c r="K59" s="28">
        <f t="shared" si="5"/>
        <v>23</v>
      </c>
      <c r="L59" s="28">
        <f>IFERROR(__xludf.DUMMYFUNCTION("IF( H59,RANK(H59, FILTER(H$3:H$128, C$3:C$128 = C59), 1),"""")"),11.0)</f>
        <v>11</v>
      </c>
      <c r="M59" s="23">
        <v>0.00568287037037037</v>
      </c>
      <c r="N59" s="29">
        <f t="shared" si="6"/>
        <v>0.002841435185</v>
      </c>
      <c r="O59" s="28">
        <f t="shared" si="7"/>
        <v>43</v>
      </c>
      <c r="P59" s="28">
        <f>IFERROR(__xludf.DUMMYFUNCTION("IF( M59,RANK(M59, FILTER(M$3:M$128, C$3:C$128 = C59), 1),"""")"),22.0)</f>
        <v>22</v>
      </c>
      <c r="Q59" s="29">
        <f t="shared" si="8"/>
        <v>0.01863425926</v>
      </c>
      <c r="R59" s="30">
        <f t="shared" si="9"/>
        <v>0.01863425926</v>
      </c>
      <c r="S59" s="31">
        <f t="shared" si="10"/>
        <v>56</v>
      </c>
      <c r="T59" s="32">
        <f>IFERROR(__xludf.DUMMYFUNCTION("IF (S59 ,IF(S59 &gt; 3, RANK(Q59, FILTER(R$3:R$128, C$3:C$128 = C59,S$3:S$128 &gt; 3), 1),""""),"""")"),26.0)</f>
        <v>26</v>
      </c>
    </row>
    <row r="60">
      <c r="A60" s="33">
        <v>125.0</v>
      </c>
      <c r="B60" s="21" t="s">
        <v>81</v>
      </c>
      <c r="C60" s="22" t="s">
        <v>23</v>
      </c>
      <c r="D60" s="23">
        <v>0.0034375</v>
      </c>
      <c r="E60" s="24">
        <f t="shared" si="1"/>
        <v>0.001145833333</v>
      </c>
      <c r="F60" s="25">
        <f t="shared" si="2"/>
        <v>38</v>
      </c>
      <c r="G60" s="25">
        <f>IFERROR(__xludf.DUMMYFUNCTION("IF( D60,RANK(D60, FILTER(D$3:D$128, C$3:C$128 = C60), 1),"""")"),20.0)</f>
        <v>20</v>
      </c>
      <c r="H60" s="23">
        <v>0.009189814814814816</v>
      </c>
      <c r="I60" s="26">
        <f t="shared" si="3"/>
        <v>0.2205555556</v>
      </c>
      <c r="J60" s="27">
        <f t="shared" si="4"/>
        <v>36.2720403</v>
      </c>
      <c r="K60" s="28">
        <f t="shared" si="5"/>
        <v>67</v>
      </c>
      <c r="L60" s="28">
        <f>IFERROR(__xludf.DUMMYFUNCTION("IF( H60,RANK(H60, FILTER(H$3:H$128, C$3:C$128 = C60), 1),"""")"),35.0)</f>
        <v>35</v>
      </c>
      <c r="M60" s="23">
        <v>0.006099537037037037</v>
      </c>
      <c r="N60" s="29">
        <f t="shared" si="6"/>
        <v>0.003049768519</v>
      </c>
      <c r="O60" s="28">
        <f t="shared" si="7"/>
        <v>63</v>
      </c>
      <c r="P60" s="28">
        <f>IFERROR(__xludf.DUMMYFUNCTION("IF( M60,RANK(M60, FILTER(M$3:M$128, C$3:C$128 = C60), 1),"""")"),34.0)</f>
        <v>34</v>
      </c>
      <c r="Q60" s="29">
        <f t="shared" si="8"/>
        <v>0.01872685185</v>
      </c>
      <c r="R60" s="30">
        <f t="shared" si="9"/>
        <v>0.01872685185</v>
      </c>
      <c r="S60" s="31">
        <f t="shared" si="10"/>
        <v>58</v>
      </c>
      <c r="T60" s="32">
        <f>IFERROR(__xludf.DUMMYFUNCTION("IF (S60 ,IF(S60 &gt; 3, RANK(Q60, FILTER(R$3:R$128, C$3:C$128 = C60,S$3:S$128 &gt; 3), 1),""""),"""")"),28.0)</f>
        <v>28</v>
      </c>
    </row>
    <row r="61">
      <c r="A61" s="33">
        <v>32.0</v>
      </c>
      <c r="B61" s="21" t="s">
        <v>82</v>
      </c>
      <c r="C61" s="22" t="s">
        <v>23</v>
      </c>
      <c r="D61" s="23">
        <v>0.0038888888888888888</v>
      </c>
      <c r="E61" s="24">
        <f t="shared" si="1"/>
        <v>0.001296296296</v>
      </c>
      <c r="F61" s="25">
        <f t="shared" si="2"/>
        <v>68</v>
      </c>
      <c r="G61" s="25">
        <f>IFERROR(__xludf.DUMMYFUNCTION("IF( D61,RANK(D61, FILTER(D$3:D$128, C$3:C$128 = C61), 1),"""")"),38.0)</f>
        <v>38</v>
      </c>
      <c r="H61" s="23">
        <v>0.00920138888888889</v>
      </c>
      <c r="I61" s="26">
        <f t="shared" si="3"/>
        <v>0.2208333333</v>
      </c>
      <c r="J61" s="27">
        <f t="shared" si="4"/>
        <v>36.22641509</v>
      </c>
      <c r="K61" s="28">
        <f t="shared" si="5"/>
        <v>69</v>
      </c>
      <c r="L61" s="28">
        <f>IFERROR(__xludf.DUMMYFUNCTION("IF( H61,RANK(H61, FILTER(H$3:H$128, C$3:C$128 = C61), 1),"""")"),36.0)</f>
        <v>36</v>
      </c>
      <c r="M61" s="23">
        <v>0.00568287037037037</v>
      </c>
      <c r="N61" s="29">
        <f t="shared" si="6"/>
        <v>0.002841435185</v>
      </c>
      <c r="O61" s="28">
        <f t="shared" si="7"/>
        <v>43</v>
      </c>
      <c r="P61" s="28">
        <f>IFERROR(__xludf.DUMMYFUNCTION("IF( M61,RANK(M61, FILTER(M$3:M$128, C$3:C$128 = C61), 1),"""")"),22.0)</f>
        <v>22</v>
      </c>
      <c r="Q61" s="29">
        <f t="shared" si="8"/>
        <v>0.01877314815</v>
      </c>
      <c r="R61" s="30">
        <f t="shared" si="9"/>
        <v>0.01877314815</v>
      </c>
      <c r="S61" s="31">
        <f t="shared" si="10"/>
        <v>59</v>
      </c>
      <c r="T61" s="32">
        <f>IFERROR(__xludf.DUMMYFUNCTION("IF (S61 ,IF(S61 &gt; 3, RANK(Q61, FILTER(R$3:R$128, C$3:C$128 = C61,S$3:S$128 &gt; 3), 1),""""),"""")"),29.0)</f>
        <v>29</v>
      </c>
    </row>
    <row r="62">
      <c r="A62" s="33">
        <v>142.0</v>
      </c>
      <c r="B62" s="21" t="s">
        <v>83</v>
      </c>
      <c r="C62" s="22" t="s">
        <v>26</v>
      </c>
      <c r="D62" s="23">
        <v>0.0034837962962962965</v>
      </c>
      <c r="E62" s="24">
        <f t="shared" si="1"/>
        <v>0.001161265432</v>
      </c>
      <c r="F62" s="25">
        <f t="shared" si="2"/>
        <v>39</v>
      </c>
      <c r="G62" s="25">
        <f>IFERROR(__xludf.DUMMYFUNCTION("IF( D62,RANK(D62, FILTER(D$3:D$128, C$3:C$128 = C62), 1),"""")"),19.0)</f>
        <v>19</v>
      </c>
      <c r="H62" s="23">
        <v>0.009097222222222222</v>
      </c>
      <c r="I62" s="26">
        <f t="shared" si="3"/>
        <v>0.2183333333</v>
      </c>
      <c r="J62" s="27">
        <f t="shared" si="4"/>
        <v>36.64122137</v>
      </c>
      <c r="K62" s="28">
        <f t="shared" si="5"/>
        <v>64</v>
      </c>
      <c r="L62" s="28">
        <f>IFERROR(__xludf.DUMMYFUNCTION("IF( H62,RANK(H62, FILTER(H$3:H$128, C$3:C$128 = C62), 1),"""")"),32.0)</f>
        <v>32</v>
      </c>
      <c r="M62" s="23">
        <v>0.0062268518518518515</v>
      </c>
      <c r="N62" s="29">
        <f t="shared" si="6"/>
        <v>0.003113425926</v>
      </c>
      <c r="O62" s="28">
        <f t="shared" si="7"/>
        <v>71</v>
      </c>
      <c r="P62" s="28">
        <f>IFERROR(__xludf.DUMMYFUNCTION("IF( M62,RANK(M62, FILTER(M$3:M$128, C$3:C$128 = C62), 1),"""")"),34.0)</f>
        <v>34</v>
      </c>
      <c r="Q62" s="29">
        <f t="shared" si="8"/>
        <v>0.01880787037</v>
      </c>
      <c r="R62" s="30">
        <f t="shared" si="9"/>
        <v>0.01880787037</v>
      </c>
      <c r="S62" s="31">
        <f t="shared" si="10"/>
        <v>60</v>
      </c>
      <c r="T62" s="32">
        <f>IFERROR(__xludf.DUMMYFUNCTION("IF (S62 ,IF(S62 &gt; 3, RANK(Q62, FILTER(R$3:R$128, C$3:C$128 = C62,S$3:S$128 &gt; 3), 1),""""),"""")"),28.0)</f>
        <v>28</v>
      </c>
    </row>
    <row r="63">
      <c r="A63" s="33">
        <v>100.0</v>
      </c>
      <c r="B63" s="21" t="s">
        <v>84</v>
      </c>
      <c r="C63" s="22" t="s">
        <v>23</v>
      </c>
      <c r="D63" s="23">
        <v>0.003611111111111111</v>
      </c>
      <c r="E63" s="24">
        <f t="shared" si="1"/>
        <v>0.001203703704</v>
      </c>
      <c r="F63" s="25">
        <f t="shared" si="2"/>
        <v>49</v>
      </c>
      <c r="G63" s="25">
        <f>IFERROR(__xludf.DUMMYFUNCTION("IF( D63,RANK(D63, FILTER(D$3:D$128, C$3:C$128 = C63), 1),"""")"),26.0)</f>
        <v>26</v>
      </c>
      <c r="H63" s="23">
        <v>0.00869212962962963</v>
      </c>
      <c r="I63" s="26">
        <f t="shared" si="3"/>
        <v>0.2086111111</v>
      </c>
      <c r="J63" s="27">
        <f t="shared" si="4"/>
        <v>38.34886818</v>
      </c>
      <c r="K63" s="28">
        <f t="shared" si="5"/>
        <v>41</v>
      </c>
      <c r="L63" s="28">
        <f>IFERROR(__xludf.DUMMYFUNCTION("IF( H63,RANK(H63, FILTER(H$3:H$128, C$3:C$128 = C63), 1),"""")"),19.0)</f>
        <v>19</v>
      </c>
      <c r="M63" s="23">
        <v>0.006585648148148148</v>
      </c>
      <c r="N63" s="29">
        <f t="shared" si="6"/>
        <v>0.003292824074</v>
      </c>
      <c r="O63" s="28">
        <f t="shared" si="7"/>
        <v>84</v>
      </c>
      <c r="P63" s="28">
        <f>IFERROR(__xludf.DUMMYFUNCTION("IF( M63,RANK(M63, FILTER(M$3:M$128, C$3:C$128 = C63), 1),"""")"),45.0)</f>
        <v>45</v>
      </c>
      <c r="Q63" s="29">
        <f t="shared" si="8"/>
        <v>0.01888888889</v>
      </c>
      <c r="R63" s="30">
        <f t="shared" si="9"/>
        <v>0.01888888889</v>
      </c>
      <c r="S63" s="31">
        <f t="shared" si="10"/>
        <v>61</v>
      </c>
      <c r="T63" s="32">
        <f>IFERROR(__xludf.DUMMYFUNCTION("IF (S63 ,IF(S63 &gt; 3, RANK(Q63, FILTER(R$3:R$128, C$3:C$128 = C63,S$3:S$128 &gt; 3), 1),""""),"""")"),30.0)</f>
        <v>30</v>
      </c>
    </row>
    <row r="64">
      <c r="A64" s="33">
        <v>26.0</v>
      </c>
      <c r="B64" s="21" t="s">
        <v>85</v>
      </c>
      <c r="C64" s="22" t="s">
        <v>23</v>
      </c>
      <c r="D64" s="23">
        <v>0.003969907407407407</v>
      </c>
      <c r="E64" s="24">
        <f t="shared" si="1"/>
        <v>0.001323302469</v>
      </c>
      <c r="F64" s="25">
        <f t="shared" si="2"/>
        <v>75</v>
      </c>
      <c r="G64" s="25">
        <f>IFERROR(__xludf.DUMMYFUNCTION("IF( D64,RANK(D64, FILTER(D$3:D$128, C$3:C$128 = C64), 1),"""")"),42.0)</f>
        <v>42</v>
      </c>
      <c r="H64" s="23">
        <v>0.008854166666666666</v>
      </c>
      <c r="I64" s="26">
        <f t="shared" si="3"/>
        <v>0.2125</v>
      </c>
      <c r="J64" s="27">
        <f t="shared" si="4"/>
        <v>37.64705882</v>
      </c>
      <c r="K64" s="28">
        <f t="shared" si="5"/>
        <v>49</v>
      </c>
      <c r="L64" s="28">
        <f>IFERROR(__xludf.DUMMYFUNCTION("IF( H64,RANK(H64, FILTER(H$3:H$128, C$3:C$128 = C64), 1),"""")"),23.0)</f>
        <v>23</v>
      </c>
      <c r="M64" s="23">
        <v>0.0060648148148148145</v>
      </c>
      <c r="N64" s="29">
        <f t="shared" si="6"/>
        <v>0.003032407407</v>
      </c>
      <c r="O64" s="28">
        <f t="shared" si="7"/>
        <v>60</v>
      </c>
      <c r="P64" s="28">
        <f>IFERROR(__xludf.DUMMYFUNCTION("IF( M64,RANK(M64, FILTER(M$3:M$128, C$3:C$128 = C64), 1),"""")"),32.0)</f>
        <v>32</v>
      </c>
      <c r="Q64" s="29">
        <f t="shared" si="8"/>
        <v>0.01888888889</v>
      </c>
      <c r="R64" s="30">
        <f t="shared" si="9"/>
        <v>0.01888888889</v>
      </c>
      <c r="S64" s="31">
        <f t="shared" si="10"/>
        <v>62</v>
      </c>
      <c r="T64" s="32">
        <f>IFERROR(__xludf.DUMMYFUNCTION("IF (S64 ,IF(S64 &gt; 3, RANK(Q64, FILTER(R$3:R$128, C$3:C$128 = C64,S$3:S$128 &gt; 3), 1),""""),"""")"),31.0)</f>
        <v>31</v>
      </c>
    </row>
    <row r="65">
      <c r="A65" s="33">
        <v>138.0</v>
      </c>
      <c r="B65" s="21" t="s">
        <v>86</v>
      </c>
      <c r="C65" s="22" t="s">
        <v>26</v>
      </c>
      <c r="D65" s="23">
        <v>0.003703703703703704</v>
      </c>
      <c r="E65" s="24">
        <f t="shared" si="1"/>
        <v>0.001234567901</v>
      </c>
      <c r="F65" s="25">
        <f t="shared" si="2"/>
        <v>54</v>
      </c>
      <c r="G65" s="25">
        <f>IFERROR(__xludf.DUMMYFUNCTION("IF( D65,RANK(D65, FILTER(D$3:D$128, C$3:C$128 = C65), 1),"""")"),26.0)</f>
        <v>26</v>
      </c>
      <c r="H65" s="23">
        <v>0.009189814814814816</v>
      </c>
      <c r="I65" s="26">
        <f t="shared" si="3"/>
        <v>0.2205555556</v>
      </c>
      <c r="J65" s="27">
        <f t="shared" si="4"/>
        <v>36.2720403</v>
      </c>
      <c r="K65" s="28">
        <f t="shared" si="5"/>
        <v>67</v>
      </c>
      <c r="L65" s="28">
        <f>IFERROR(__xludf.DUMMYFUNCTION("IF( H65,RANK(H65, FILTER(H$3:H$128, C$3:C$128 = C65), 1),"""")"),33.0)</f>
        <v>33</v>
      </c>
      <c r="M65" s="23">
        <v>0.0061342592592592594</v>
      </c>
      <c r="N65" s="29">
        <f t="shared" si="6"/>
        <v>0.00306712963</v>
      </c>
      <c r="O65" s="28">
        <f t="shared" si="7"/>
        <v>66</v>
      </c>
      <c r="P65" s="28">
        <f>IFERROR(__xludf.DUMMYFUNCTION("IF( M65,RANK(M65, FILTER(M$3:M$128, C$3:C$128 = C65), 1),"""")"),31.0)</f>
        <v>31</v>
      </c>
      <c r="Q65" s="29">
        <f t="shared" si="8"/>
        <v>0.01902777778</v>
      </c>
      <c r="R65" s="30">
        <f t="shared" si="9"/>
        <v>0.01902777778</v>
      </c>
      <c r="S65" s="31">
        <f t="shared" si="10"/>
        <v>63</v>
      </c>
      <c r="T65" s="32">
        <f>IFERROR(__xludf.DUMMYFUNCTION("IF (S65 ,IF(S65 &gt; 3, RANK(Q65, FILTER(R$3:R$128, C$3:C$128 = C65,S$3:S$128 &gt; 3), 1),""""),"""")"),29.0)</f>
        <v>29</v>
      </c>
    </row>
    <row r="66">
      <c r="A66" s="33">
        <v>124.0</v>
      </c>
      <c r="B66" s="21" t="s">
        <v>87</v>
      </c>
      <c r="C66" s="22" t="s">
        <v>23</v>
      </c>
      <c r="D66" s="23">
        <v>0.0035069444444444445</v>
      </c>
      <c r="E66" s="24">
        <f t="shared" si="1"/>
        <v>0.001168981481</v>
      </c>
      <c r="F66" s="25">
        <f t="shared" si="2"/>
        <v>41</v>
      </c>
      <c r="G66" s="25">
        <f>IFERROR(__xludf.DUMMYFUNCTION("IF( D66,RANK(D66, FILTER(D$3:D$128, C$3:C$128 = C66), 1),"""")"),22.0)</f>
        <v>22</v>
      </c>
      <c r="H66" s="23">
        <v>0.009594907407407408</v>
      </c>
      <c r="I66" s="26">
        <f t="shared" si="3"/>
        <v>0.2302777778</v>
      </c>
      <c r="J66" s="27">
        <f t="shared" si="4"/>
        <v>34.74065139</v>
      </c>
      <c r="K66" s="28">
        <f t="shared" si="5"/>
        <v>89</v>
      </c>
      <c r="L66" s="28">
        <f>IFERROR(__xludf.DUMMYFUNCTION("IF( H66,RANK(H66, FILTER(H$3:H$128, C$3:C$128 = C66), 1),"""")"),46.0)</f>
        <v>46</v>
      </c>
      <c r="M66" s="23">
        <v>0.0059490740740740745</v>
      </c>
      <c r="N66" s="29">
        <f t="shared" si="6"/>
        <v>0.002974537037</v>
      </c>
      <c r="O66" s="28">
        <f t="shared" si="7"/>
        <v>55</v>
      </c>
      <c r="P66" s="28">
        <f>IFERROR(__xludf.DUMMYFUNCTION("IF( M66,RANK(M66, FILTER(M$3:M$128, C$3:C$128 = C66), 1),"""")"),31.0)</f>
        <v>31</v>
      </c>
      <c r="Q66" s="29">
        <f t="shared" si="8"/>
        <v>0.01905092593</v>
      </c>
      <c r="R66" s="30">
        <f t="shared" si="9"/>
        <v>0.01905092593</v>
      </c>
      <c r="S66" s="31">
        <f t="shared" si="10"/>
        <v>64</v>
      </c>
      <c r="T66" s="32">
        <f>IFERROR(__xludf.DUMMYFUNCTION("IF (S66 ,IF(S66 &gt; 3, RANK(Q66, FILTER(R$3:R$128, C$3:C$128 = C66,S$3:S$128 &gt; 3), 1),""""),"""")"),32.0)</f>
        <v>32</v>
      </c>
    </row>
    <row r="67">
      <c r="A67" s="33">
        <v>17.0</v>
      </c>
      <c r="B67" s="21" t="s">
        <v>88</v>
      </c>
      <c r="C67" s="22" t="s">
        <v>23</v>
      </c>
      <c r="D67" s="23">
        <v>0.004108796296296296</v>
      </c>
      <c r="E67" s="24">
        <f t="shared" si="1"/>
        <v>0.001369598765</v>
      </c>
      <c r="F67" s="25">
        <f t="shared" si="2"/>
        <v>86</v>
      </c>
      <c r="G67" s="25">
        <f>IFERROR(__xludf.DUMMYFUNCTION("IF( D67,RANK(D67, FILTER(D$3:D$128, C$3:C$128 = C67), 1),"""")"),49.0)</f>
        <v>49</v>
      </c>
      <c r="H67" s="23">
        <v>0.008888888888888889</v>
      </c>
      <c r="I67" s="26">
        <f t="shared" si="3"/>
        <v>0.2133333333</v>
      </c>
      <c r="J67" s="27">
        <f t="shared" si="4"/>
        <v>37.5</v>
      </c>
      <c r="K67" s="28">
        <f t="shared" si="5"/>
        <v>53</v>
      </c>
      <c r="L67" s="28">
        <f>IFERROR(__xludf.DUMMYFUNCTION("IF( H67,RANK(H67, FILTER(H$3:H$128, C$3:C$128 = C67), 1),"""")"),26.0)</f>
        <v>26</v>
      </c>
      <c r="M67" s="23">
        <v>0.006111111111111111</v>
      </c>
      <c r="N67" s="29">
        <f t="shared" si="6"/>
        <v>0.003055555556</v>
      </c>
      <c r="O67" s="28">
        <f t="shared" si="7"/>
        <v>64</v>
      </c>
      <c r="P67" s="28">
        <f>IFERROR(__xludf.DUMMYFUNCTION("IF( M67,RANK(M67, FILTER(M$3:M$128, C$3:C$128 = C67), 1),"""")"),35.0)</f>
        <v>35</v>
      </c>
      <c r="Q67" s="29">
        <f t="shared" si="8"/>
        <v>0.0191087963</v>
      </c>
      <c r="R67" s="30">
        <f t="shared" si="9"/>
        <v>0.0191087963</v>
      </c>
      <c r="S67" s="31">
        <f t="shared" si="10"/>
        <v>65</v>
      </c>
      <c r="T67" s="32">
        <f>IFERROR(__xludf.DUMMYFUNCTION("IF (S67 ,IF(S67 &gt; 3, RANK(Q67, FILTER(R$3:R$128, C$3:C$128 = C67,S$3:S$128 &gt; 3), 1),""""),"""")"),33.0)</f>
        <v>33</v>
      </c>
    </row>
    <row r="68">
      <c r="A68" s="33">
        <v>33.0</v>
      </c>
      <c r="B68" s="21" t="s">
        <v>89</v>
      </c>
      <c r="C68" s="22" t="s">
        <v>23</v>
      </c>
      <c r="D68" s="23">
        <v>0.003935185185185185</v>
      </c>
      <c r="E68" s="24">
        <f t="shared" si="1"/>
        <v>0.001311728395</v>
      </c>
      <c r="F68" s="25">
        <f t="shared" si="2"/>
        <v>72</v>
      </c>
      <c r="G68" s="25">
        <f>IFERROR(__xludf.DUMMYFUNCTION("IF( D68,RANK(D68, FILTER(D$3:D$128, C$3:C$128 = C68), 1),"""")"),41.0)</f>
        <v>41</v>
      </c>
      <c r="H68" s="23">
        <v>0.009305555555555555</v>
      </c>
      <c r="I68" s="26">
        <f t="shared" si="3"/>
        <v>0.2233333333</v>
      </c>
      <c r="J68" s="27">
        <f t="shared" si="4"/>
        <v>35.82089552</v>
      </c>
      <c r="K68" s="28">
        <f t="shared" si="5"/>
        <v>74</v>
      </c>
      <c r="L68" s="28">
        <f>IFERROR(__xludf.DUMMYFUNCTION("IF( H68,RANK(H68, FILTER(H$3:H$128, C$3:C$128 = C68), 1),"""")"),39.0)</f>
        <v>39</v>
      </c>
      <c r="M68" s="23">
        <v>0.005891203703703704</v>
      </c>
      <c r="N68" s="29">
        <f t="shared" si="6"/>
        <v>0.002945601852</v>
      </c>
      <c r="O68" s="28">
        <f t="shared" si="7"/>
        <v>52</v>
      </c>
      <c r="P68" s="28">
        <f>IFERROR(__xludf.DUMMYFUNCTION("IF( M68,RANK(M68, FILTER(M$3:M$128, C$3:C$128 = C68), 1),"""")"),29.0)</f>
        <v>29</v>
      </c>
      <c r="Q68" s="29">
        <f t="shared" si="8"/>
        <v>0.01913194444</v>
      </c>
      <c r="R68" s="30">
        <f t="shared" si="9"/>
        <v>0.01913194444</v>
      </c>
      <c r="S68" s="31">
        <f t="shared" si="10"/>
        <v>66</v>
      </c>
      <c r="T68" s="32">
        <f>IFERROR(__xludf.DUMMYFUNCTION("IF (S68 ,IF(S68 &gt; 3, RANK(Q68, FILTER(R$3:R$128, C$3:C$128 = C68,S$3:S$128 &gt; 3), 1),""""),"""")"),34.0)</f>
        <v>34</v>
      </c>
    </row>
    <row r="69">
      <c r="A69" s="33">
        <v>123.0</v>
      </c>
      <c r="B69" s="21" t="s">
        <v>90</v>
      </c>
      <c r="C69" s="22" t="s">
        <v>23</v>
      </c>
      <c r="D69" s="23">
        <v>0.0030208333333333333</v>
      </c>
      <c r="E69" s="24">
        <f t="shared" si="1"/>
        <v>0.001006944444</v>
      </c>
      <c r="F69" s="25">
        <f t="shared" si="2"/>
        <v>16</v>
      </c>
      <c r="G69" s="25">
        <f>IFERROR(__xludf.DUMMYFUNCTION("IF( D69,RANK(D69, FILTER(D$3:D$128, C$3:C$128 = C69), 1),"""")"),12.0)</f>
        <v>12</v>
      </c>
      <c r="H69" s="23">
        <v>0.00949074074074074</v>
      </c>
      <c r="I69" s="26">
        <f t="shared" si="3"/>
        <v>0.2277777778</v>
      </c>
      <c r="J69" s="27">
        <f t="shared" si="4"/>
        <v>35.12195122</v>
      </c>
      <c r="K69" s="28">
        <f t="shared" si="5"/>
        <v>85</v>
      </c>
      <c r="L69" s="28">
        <f>IFERROR(__xludf.DUMMYFUNCTION("IF( H69,RANK(H69, FILTER(H$3:H$128, C$3:C$128 = C69), 1),"""")"),44.0)</f>
        <v>44</v>
      </c>
      <c r="M69" s="23">
        <v>0.006643518518518518</v>
      </c>
      <c r="N69" s="29">
        <f t="shared" si="6"/>
        <v>0.003321759259</v>
      </c>
      <c r="O69" s="28">
        <f t="shared" si="7"/>
        <v>86</v>
      </c>
      <c r="P69" s="28">
        <f>IFERROR(__xludf.DUMMYFUNCTION("IF( M69,RANK(M69, FILTER(M$3:M$128, C$3:C$128 = C69), 1),"""")"),47.0)</f>
        <v>47</v>
      </c>
      <c r="Q69" s="29">
        <f t="shared" si="8"/>
        <v>0.01915509259</v>
      </c>
      <c r="R69" s="30">
        <f t="shared" si="9"/>
        <v>0.01915509259</v>
      </c>
      <c r="S69" s="31">
        <f t="shared" si="10"/>
        <v>67</v>
      </c>
      <c r="T69" s="32">
        <f>IFERROR(__xludf.DUMMYFUNCTION("IF (S69 ,IF(S69 &gt; 3, RANK(Q69, FILTER(R$3:R$128, C$3:C$128 = C69,S$3:S$128 &gt; 3), 1),""""),"""")"),35.0)</f>
        <v>35</v>
      </c>
    </row>
    <row r="70">
      <c r="A70" s="33">
        <v>25.0</v>
      </c>
      <c r="B70" s="21" t="s">
        <v>91</v>
      </c>
      <c r="C70" s="22" t="s">
        <v>26</v>
      </c>
      <c r="D70" s="23">
        <v>0.003969907407407407</v>
      </c>
      <c r="E70" s="24">
        <f t="shared" si="1"/>
        <v>0.001323302469</v>
      </c>
      <c r="F70" s="25">
        <f t="shared" si="2"/>
        <v>75</v>
      </c>
      <c r="G70" s="25">
        <f>IFERROR(__xludf.DUMMYFUNCTION("IF( D70,RANK(D70, FILTER(D$3:D$128, C$3:C$128 = C70), 1),"""")"),34.0)</f>
        <v>34</v>
      </c>
      <c r="H70" s="23">
        <v>0.009791666666666667</v>
      </c>
      <c r="I70" s="26">
        <f t="shared" si="3"/>
        <v>0.235</v>
      </c>
      <c r="J70" s="27">
        <f t="shared" si="4"/>
        <v>34.04255319</v>
      </c>
      <c r="K70" s="28">
        <f t="shared" si="5"/>
        <v>99</v>
      </c>
      <c r="L70" s="28">
        <f>IFERROR(__xludf.DUMMYFUNCTION("IF( H70,RANK(H70, FILTER(H$3:H$128, C$3:C$128 = C70), 1),"""")"),47.0)</f>
        <v>47</v>
      </c>
      <c r="M70" s="23">
        <v>0.005393518518518519</v>
      </c>
      <c r="N70" s="29">
        <f t="shared" si="6"/>
        <v>0.002696759259</v>
      </c>
      <c r="O70" s="28">
        <f t="shared" si="7"/>
        <v>24</v>
      </c>
      <c r="P70" s="28">
        <f>IFERROR(__xludf.DUMMYFUNCTION("IF( M70,RANK(M70, FILTER(M$3:M$128, C$3:C$128 = C70), 1),"""")"),14.0)</f>
        <v>14</v>
      </c>
      <c r="Q70" s="29">
        <f t="shared" si="8"/>
        <v>0.01915509259</v>
      </c>
      <c r="R70" s="30">
        <f t="shared" si="9"/>
        <v>0.01915509259</v>
      </c>
      <c r="S70" s="31">
        <f t="shared" si="10"/>
        <v>68</v>
      </c>
      <c r="T70" s="32">
        <f>IFERROR(__xludf.DUMMYFUNCTION("IF (S70 ,IF(S70 &gt; 3, RANK(Q70, FILTER(R$3:R$128, C$3:C$128 = C70,S$3:S$128 &gt; 3), 1),""""),"""")"),30.0)</f>
        <v>30</v>
      </c>
    </row>
    <row r="71">
      <c r="A71" s="33">
        <v>131.0</v>
      </c>
      <c r="B71" s="21" t="s">
        <v>92</v>
      </c>
      <c r="C71" s="22" t="s">
        <v>23</v>
      </c>
      <c r="D71" s="23">
        <v>0.0027314814814814814</v>
      </c>
      <c r="E71" s="24">
        <f t="shared" si="1"/>
        <v>0.0009104938272</v>
      </c>
      <c r="F71" s="25">
        <f t="shared" si="2"/>
        <v>7</v>
      </c>
      <c r="G71" s="25">
        <f>IFERROR(__xludf.DUMMYFUNCTION("IF( D71,RANK(D71, FILTER(D$3:D$128, C$3:C$128 = C71), 1),"""")"),5.0)</f>
        <v>5</v>
      </c>
      <c r="H71" s="23">
        <v>0.009293981481481481</v>
      </c>
      <c r="I71" s="26">
        <f t="shared" si="3"/>
        <v>0.2230555556</v>
      </c>
      <c r="J71" s="27">
        <f t="shared" si="4"/>
        <v>35.86550436</v>
      </c>
      <c r="K71" s="28">
        <f t="shared" si="5"/>
        <v>72</v>
      </c>
      <c r="L71" s="28">
        <f>IFERROR(__xludf.DUMMYFUNCTION("IF( H71,RANK(H71, FILTER(H$3:H$128, C$3:C$128 = C71), 1),"""")"),37.0)</f>
        <v>37</v>
      </c>
      <c r="M71" s="23">
        <v>0.007141203703703703</v>
      </c>
      <c r="N71" s="29">
        <f t="shared" si="6"/>
        <v>0.003570601852</v>
      </c>
      <c r="O71" s="28">
        <f t="shared" si="7"/>
        <v>100</v>
      </c>
      <c r="P71" s="28">
        <f>IFERROR(__xludf.DUMMYFUNCTION("IF( M71,RANK(M71, FILTER(M$3:M$128, C$3:C$128 = C71), 1),"""")"),56.0)</f>
        <v>56</v>
      </c>
      <c r="Q71" s="29">
        <f t="shared" si="8"/>
        <v>0.01916666667</v>
      </c>
      <c r="R71" s="30">
        <f t="shared" si="9"/>
        <v>0.01916666667</v>
      </c>
      <c r="S71" s="31">
        <f t="shared" si="10"/>
        <v>69</v>
      </c>
      <c r="T71" s="32">
        <f>IFERROR(__xludf.DUMMYFUNCTION("IF (S71 ,IF(S71 &gt; 3, RANK(Q71, FILTER(R$3:R$128, C$3:C$128 = C71,S$3:S$128 &gt; 3), 1),""""),"""")"),36.0)</f>
        <v>36</v>
      </c>
    </row>
    <row r="72">
      <c r="A72" s="33">
        <v>21.0</v>
      </c>
      <c r="B72" s="21" t="s">
        <v>93</v>
      </c>
      <c r="C72" s="22" t="s">
        <v>26</v>
      </c>
      <c r="D72" s="23">
        <v>0.0038194444444444443</v>
      </c>
      <c r="E72" s="24">
        <f t="shared" si="1"/>
        <v>0.001273148148</v>
      </c>
      <c r="F72" s="25">
        <f t="shared" si="2"/>
        <v>62</v>
      </c>
      <c r="G72" s="25">
        <f>IFERROR(__xludf.DUMMYFUNCTION("IF( D72,RANK(D72, FILTER(D$3:D$128, C$3:C$128 = C72), 1),"""")"),29.0)</f>
        <v>29</v>
      </c>
      <c r="H72" s="23">
        <v>0.00886574074074074</v>
      </c>
      <c r="I72" s="26">
        <f t="shared" si="3"/>
        <v>0.2127777778</v>
      </c>
      <c r="J72" s="27">
        <f t="shared" si="4"/>
        <v>37.59791123</v>
      </c>
      <c r="K72" s="28">
        <f t="shared" si="5"/>
        <v>51</v>
      </c>
      <c r="L72" s="28">
        <f>IFERROR(__xludf.DUMMYFUNCTION("IF( H72,RANK(H72, FILTER(H$3:H$128, C$3:C$128 = C72), 1),"""")"),27.0)</f>
        <v>27</v>
      </c>
      <c r="M72" s="23">
        <v>0.0065625</v>
      </c>
      <c r="N72" s="29">
        <f t="shared" si="6"/>
        <v>0.00328125</v>
      </c>
      <c r="O72" s="28">
        <f t="shared" si="7"/>
        <v>82</v>
      </c>
      <c r="P72" s="28">
        <f>IFERROR(__xludf.DUMMYFUNCTION("IF( M72,RANK(M72, FILTER(M$3:M$128, C$3:C$128 = C72), 1),"""")"),38.0)</f>
        <v>38</v>
      </c>
      <c r="Q72" s="29">
        <f t="shared" si="8"/>
        <v>0.01924768519</v>
      </c>
      <c r="R72" s="30">
        <f t="shared" si="9"/>
        <v>0.01924768519</v>
      </c>
      <c r="S72" s="31">
        <f t="shared" si="10"/>
        <v>70</v>
      </c>
      <c r="T72" s="32">
        <f>IFERROR(__xludf.DUMMYFUNCTION("IF (S72 ,IF(S72 &gt; 3, RANK(Q72, FILTER(R$3:R$128, C$3:C$128 = C72,S$3:S$128 &gt; 3), 1),""""),"""")"),31.0)</f>
        <v>31</v>
      </c>
    </row>
    <row r="73">
      <c r="A73" s="33">
        <v>50.0</v>
      </c>
      <c r="B73" s="21" t="s">
        <v>94</v>
      </c>
      <c r="C73" s="22" t="s">
        <v>23</v>
      </c>
      <c r="D73" s="23">
        <v>0.00375</v>
      </c>
      <c r="E73" s="24">
        <f t="shared" si="1"/>
        <v>0.00125</v>
      </c>
      <c r="F73" s="25">
        <f t="shared" si="2"/>
        <v>56</v>
      </c>
      <c r="G73" s="25">
        <f>IFERROR(__xludf.DUMMYFUNCTION("IF( D73,RANK(D73, FILTER(D$3:D$128, C$3:C$128 = C73), 1),"""")"),29.0)</f>
        <v>29</v>
      </c>
      <c r="H73" s="23">
        <v>0.009375</v>
      </c>
      <c r="I73" s="26">
        <f t="shared" si="3"/>
        <v>0.225</v>
      </c>
      <c r="J73" s="27">
        <f t="shared" si="4"/>
        <v>35.55555556</v>
      </c>
      <c r="K73" s="28">
        <f t="shared" si="5"/>
        <v>81</v>
      </c>
      <c r="L73" s="28">
        <f>IFERROR(__xludf.DUMMYFUNCTION("IF( H73,RANK(H73, FILTER(H$3:H$128, C$3:C$128 = C73), 1),"""")"),42.0)</f>
        <v>42</v>
      </c>
      <c r="M73" s="23">
        <v>0.00619212962962963</v>
      </c>
      <c r="N73" s="29">
        <f t="shared" si="6"/>
        <v>0.003096064815</v>
      </c>
      <c r="O73" s="28">
        <f t="shared" si="7"/>
        <v>69</v>
      </c>
      <c r="P73" s="28">
        <f>IFERROR(__xludf.DUMMYFUNCTION("IF( M73,RANK(M73, FILTER(M$3:M$128, C$3:C$128 = C73), 1),"""")"),37.0)</f>
        <v>37</v>
      </c>
      <c r="Q73" s="29">
        <f t="shared" si="8"/>
        <v>0.01931712963</v>
      </c>
      <c r="R73" s="30">
        <f t="shared" si="9"/>
        <v>0.01931712963</v>
      </c>
      <c r="S73" s="31">
        <f t="shared" si="10"/>
        <v>71</v>
      </c>
      <c r="T73" s="32">
        <f>IFERROR(__xludf.DUMMYFUNCTION("IF (S73 ,IF(S73 &gt; 3, RANK(Q73, FILTER(R$3:R$128, C$3:C$128 = C73,S$3:S$128 &gt; 3), 1),""""),"""")"),37.0)</f>
        <v>37</v>
      </c>
    </row>
    <row r="74">
      <c r="A74" s="33">
        <v>31.0</v>
      </c>
      <c r="B74" s="21" t="s">
        <v>95</v>
      </c>
      <c r="C74" s="22" t="s">
        <v>23</v>
      </c>
      <c r="D74" s="23">
        <v>0.004131944444444444</v>
      </c>
      <c r="E74" s="24">
        <f t="shared" si="1"/>
        <v>0.001377314815</v>
      </c>
      <c r="F74" s="25">
        <f t="shared" si="2"/>
        <v>89</v>
      </c>
      <c r="G74" s="25">
        <f>IFERROR(__xludf.DUMMYFUNCTION("IF( D74,RANK(D74, FILTER(D$3:D$128, C$3:C$128 = C74), 1),"""")"),50.0)</f>
        <v>50</v>
      </c>
      <c r="H74" s="23">
        <v>0.008761574074074074</v>
      </c>
      <c r="I74" s="26">
        <f t="shared" si="3"/>
        <v>0.2102777778</v>
      </c>
      <c r="J74" s="27">
        <f t="shared" si="4"/>
        <v>38.04491413</v>
      </c>
      <c r="K74" s="28">
        <f t="shared" si="5"/>
        <v>42</v>
      </c>
      <c r="L74" s="28">
        <f>IFERROR(__xludf.DUMMYFUNCTION("IF( H74,RANK(H74, FILTER(H$3:H$128, C$3:C$128 = C74), 1),"""")"),20.0)</f>
        <v>20</v>
      </c>
      <c r="M74" s="23">
        <v>0.006481481481481481</v>
      </c>
      <c r="N74" s="29">
        <f t="shared" si="6"/>
        <v>0.003240740741</v>
      </c>
      <c r="O74" s="28">
        <f t="shared" si="7"/>
        <v>78</v>
      </c>
      <c r="P74" s="28">
        <f>IFERROR(__xludf.DUMMYFUNCTION("IF( M74,RANK(M74, FILTER(M$3:M$128, C$3:C$128 = C74), 1),"""")"),42.0)</f>
        <v>42</v>
      </c>
      <c r="Q74" s="29">
        <f t="shared" si="8"/>
        <v>0.019375</v>
      </c>
      <c r="R74" s="30">
        <f t="shared" si="9"/>
        <v>0.019375</v>
      </c>
      <c r="S74" s="31">
        <f t="shared" si="10"/>
        <v>72</v>
      </c>
      <c r="T74" s="32">
        <f>IFERROR(__xludf.DUMMYFUNCTION("IF (S74 ,IF(S74 &gt; 3, RANK(Q74, FILTER(R$3:R$128, C$3:C$128 = C74,S$3:S$128 &gt; 3), 1),""""),"""")"),38.0)</f>
        <v>38</v>
      </c>
    </row>
    <row r="75">
      <c r="A75" s="33">
        <v>51.0</v>
      </c>
      <c r="B75" s="21" t="s">
        <v>96</v>
      </c>
      <c r="C75" s="22" t="s">
        <v>26</v>
      </c>
      <c r="D75" s="23">
        <v>0.0038888888888888888</v>
      </c>
      <c r="E75" s="24">
        <f t="shared" si="1"/>
        <v>0.001296296296</v>
      </c>
      <c r="F75" s="25">
        <f t="shared" si="2"/>
        <v>68</v>
      </c>
      <c r="G75" s="25">
        <f>IFERROR(__xludf.DUMMYFUNCTION("IF( D75,RANK(D75, FILTER(D$3:D$128, C$3:C$128 = C75), 1),"""")"),31.0)</f>
        <v>31</v>
      </c>
      <c r="H75" s="23">
        <v>0.009375</v>
      </c>
      <c r="I75" s="26">
        <f t="shared" si="3"/>
        <v>0.225</v>
      </c>
      <c r="J75" s="27">
        <f t="shared" si="4"/>
        <v>35.55555556</v>
      </c>
      <c r="K75" s="28">
        <f t="shared" si="5"/>
        <v>81</v>
      </c>
      <c r="L75" s="28">
        <f>IFERROR(__xludf.DUMMYFUNCTION("IF( H75,RANK(H75, FILTER(H$3:H$128, C$3:C$128 = C75), 1),"""")"),40.0)</f>
        <v>40</v>
      </c>
      <c r="M75" s="23">
        <v>0.006111111111111111</v>
      </c>
      <c r="N75" s="29">
        <f t="shared" si="6"/>
        <v>0.003055555556</v>
      </c>
      <c r="O75" s="28">
        <f t="shared" si="7"/>
        <v>64</v>
      </c>
      <c r="P75" s="28">
        <f>IFERROR(__xludf.DUMMYFUNCTION("IF( M75,RANK(M75, FILTER(M$3:M$128, C$3:C$128 = C75), 1),"""")"),30.0)</f>
        <v>30</v>
      </c>
      <c r="Q75" s="29">
        <f t="shared" si="8"/>
        <v>0.019375</v>
      </c>
      <c r="R75" s="30">
        <f t="shared" si="9"/>
        <v>0.019375</v>
      </c>
      <c r="S75" s="31">
        <f t="shared" si="10"/>
        <v>72</v>
      </c>
      <c r="T75" s="32">
        <f>IFERROR(__xludf.DUMMYFUNCTION("IF (S75 ,IF(S75 &gt; 3, RANK(Q75, FILTER(R$3:R$128, C$3:C$128 = C75,S$3:S$128 &gt; 3), 1),""""),"""")"),32.0)</f>
        <v>32</v>
      </c>
    </row>
    <row r="76">
      <c r="A76" s="33">
        <v>29.0</v>
      </c>
      <c r="B76" s="21" t="s">
        <v>97</v>
      </c>
      <c r="C76" s="22" t="s">
        <v>26</v>
      </c>
      <c r="D76" s="23">
        <v>0.004108796296296296</v>
      </c>
      <c r="E76" s="24">
        <f t="shared" si="1"/>
        <v>0.001369598765</v>
      </c>
      <c r="F76" s="25">
        <f t="shared" si="2"/>
        <v>86</v>
      </c>
      <c r="G76" s="25">
        <f>IFERROR(__xludf.DUMMYFUNCTION("IF( D76,RANK(D76, FILTER(D$3:D$128, C$3:C$128 = C76), 1),"""")"),38.0)</f>
        <v>38</v>
      </c>
      <c r="H76" s="23">
        <v>0.009652777777777777</v>
      </c>
      <c r="I76" s="26">
        <f t="shared" si="3"/>
        <v>0.2316666667</v>
      </c>
      <c r="J76" s="27">
        <f t="shared" si="4"/>
        <v>34.5323741</v>
      </c>
      <c r="K76" s="28">
        <f t="shared" si="5"/>
        <v>93</v>
      </c>
      <c r="L76" s="28">
        <f>IFERROR(__xludf.DUMMYFUNCTION("IF( H76,RANK(H76, FILTER(H$3:H$128, C$3:C$128 = C76), 1),"""")"),44.0)</f>
        <v>44</v>
      </c>
      <c r="M76" s="23">
        <v>0.005636574074074074</v>
      </c>
      <c r="N76" s="29">
        <f t="shared" si="6"/>
        <v>0.002818287037</v>
      </c>
      <c r="O76" s="28">
        <f t="shared" si="7"/>
        <v>41</v>
      </c>
      <c r="P76" s="28">
        <f>IFERROR(__xludf.DUMMYFUNCTION("IF( M76,RANK(M76, FILTER(M$3:M$128, C$3:C$128 = C76), 1),"""")"),20.0)</f>
        <v>20</v>
      </c>
      <c r="Q76" s="29">
        <f t="shared" si="8"/>
        <v>0.01939814815</v>
      </c>
      <c r="R76" s="30">
        <f t="shared" si="9"/>
        <v>0.01939814815</v>
      </c>
      <c r="S76" s="31">
        <f t="shared" si="10"/>
        <v>74</v>
      </c>
      <c r="T76" s="32">
        <f>IFERROR(__xludf.DUMMYFUNCTION("IF (S76 ,IF(S76 &gt; 3, RANK(Q76, FILTER(R$3:R$128, C$3:C$128 = C76,S$3:S$128 &gt; 3), 1),""""),"""")"),33.0)</f>
        <v>33</v>
      </c>
    </row>
    <row r="77">
      <c r="A77" s="33">
        <v>7.0</v>
      </c>
      <c r="B77" s="21" t="s">
        <v>98</v>
      </c>
      <c r="C77" s="22" t="s">
        <v>26</v>
      </c>
      <c r="D77" s="23">
        <v>0.0033333333333333335</v>
      </c>
      <c r="E77" s="24">
        <f t="shared" si="1"/>
        <v>0.001111111111</v>
      </c>
      <c r="F77" s="25">
        <f t="shared" si="2"/>
        <v>34</v>
      </c>
      <c r="G77" s="25">
        <f>IFERROR(__xludf.DUMMYFUNCTION("IF( D77,RANK(D77, FILTER(D$3:D$128, C$3:C$128 = C77), 1),"""")"),16.0)</f>
        <v>16</v>
      </c>
      <c r="H77" s="23">
        <v>0.009664351851851851</v>
      </c>
      <c r="I77" s="26">
        <f t="shared" si="3"/>
        <v>0.2319444444</v>
      </c>
      <c r="J77" s="27">
        <f t="shared" si="4"/>
        <v>34.49101796</v>
      </c>
      <c r="K77" s="28">
        <f t="shared" si="5"/>
        <v>94</v>
      </c>
      <c r="L77" s="28">
        <f>IFERROR(__xludf.DUMMYFUNCTION("IF( H77,RANK(H77, FILTER(H$3:H$128, C$3:C$128 = C77), 1),"""")"),45.0)</f>
        <v>45</v>
      </c>
      <c r="M77" s="23">
        <v>0.006504629629629629</v>
      </c>
      <c r="N77" s="29">
        <f t="shared" si="6"/>
        <v>0.003252314815</v>
      </c>
      <c r="O77" s="28">
        <f t="shared" si="7"/>
        <v>79</v>
      </c>
      <c r="P77" s="28">
        <f>IFERROR(__xludf.DUMMYFUNCTION("IF( M77,RANK(M77, FILTER(M$3:M$128, C$3:C$128 = C77), 1),"""")"),37.0)</f>
        <v>37</v>
      </c>
      <c r="Q77" s="29">
        <f t="shared" si="8"/>
        <v>0.01950231481</v>
      </c>
      <c r="R77" s="30">
        <f t="shared" si="9"/>
        <v>0.01950231481</v>
      </c>
      <c r="S77" s="31">
        <f t="shared" si="10"/>
        <v>75</v>
      </c>
      <c r="T77" s="32">
        <f>IFERROR(__xludf.DUMMYFUNCTION("IF (S77 ,IF(S77 &gt; 3, RANK(Q77, FILTER(R$3:R$128, C$3:C$128 = C77,S$3:S$128 &gt; 3), 1),""""),"""")"),34.0)</f>
        <v>34</v>
      </c>
    </row>
    <row r="78">
      <c r="A78" s="33">
        <v>13.0</v>
      </c>
      <c r="B78" s="21" t="s">
        <v>99</v>
      </c>
      <c r="C78" s="22" t="s">
        <v>23</v>
      </c>
      <c r="D78" s="23">
        <v>0.004363425925925926</v>
      </c>
      <c r="E78" s="24">
        <f t="shared" si="1"/>
        <v>0.001454475309</v>
      </c>
      <c r="F78" s="25">
        <f t="shared" si="2"/>
        <v>100</v>
      </c>
      <c r="G78" s="25">
        <f>IFERROR(__xludf.DUMMYFUNCTION("IF( D78,RANK(D78, FILTER(D$3:D$128, C$3:C$128 = C78), 1),"""")"),55.0)</f>
        <v>55</v>
      </c>
      <c r="H78" s="23">
        <v>0.009293981481481481</v>
      </c>
      <c r="I78" s="26">
        <f t="shared" si="3"/>
        <v>0.2230555556</v>
      </c>
      <c r="J78" s="27">
        <f t="shared" si="4"/>
        <v>35.86550436</v>
      </c>
      <c r="K78" s="28">
        <f t="shared" si="5"/>
        <v>72</v>
      </c>
      <c r="L78" s="28">
        <f>IFERROR(__xludf.DUMMYFUNCTION("IF( H78,RANK(H78, FILTER(H$3:H$128, C$3:C$128 = C78), 1),"""")"),37.0)</f>
        <v>37</v>
      </c>
      <c r="M78" s="23">
        <v>0.005844907407407407</v>
      </c>
      <c r="N78" s="29">
        <f t="shared" si="6"/>
        <v>0.002922453704</v>
      </c>
      <c r="O78" s="28">
        <f t="shared" si="7"/>
        <v>49</v>
      </c>
      <c r="P78" s="28">
        <f>IFERROR(__xludf.DUMMYFUNCTION("IF( M78,RANK(M78, FILTER(M$3:M$128, C$3:C$128 = C78), 1),"""")"),27.0)</f>
        <v>27</v>
      </c>
      <c r="Q78" s="29">
        <f t="shared" si="8"/>
        <v>0.01950231481</v>
      </c>
      <c r="R78" s="30">
        <f t="shared" si="9"/>
        <v>0.01950231481</v>
      </c>
      <c r="S78" s="31">
        <f t="shared" si="10"/>
        <v>75</v>
      </c>
      <c r="T78" s="32">
        <f>IFERROR(__xludf.DUMMYFUNCTION("IF (S78 ,IF(S78 &gt; 3, RANK(Q78, FILTER(R$3:R$128, C$3:C$128 = C78,S$3:S$128 &gt; 3), 1),""""),"""")"),39.0)</f>
        <v>39</v>
      </c>
    </row>
    <row r="79">
      <c r="A79" s="33">
        <v>28.0</v>
      </c>
      <c r="B79" s="21" t="s">
        <v>100</v>
      </c>
      <c r="C79" s="22" t="s">
        <v>26</v>
      </c>
      <c r="D79" s="23">
        <v>0.0032523148148148147</v>
      </c>
      <c r="E79" s="24">
        <f t="shared" si="1"/>
        <v>0.001084104938</v>
      </c>
      <c r="F79" s="25">
        <f t="shared" si="2"/>
        <v>29</v>
      </c>
      <c r="G79" s="25">
        <f>IFERROR(__xludf.DUMMYFUNCTION("IF( D79,RANK(D79, FILTER(D$3:D$128, C$3:C$128 = C79), 1),"""")"),12.0)</f>
        <v>12</v>
      </c>
      <c r="H79" s="23">
        <v>0.009328703703703704</v>
      </c>
      <c r="I79" s="26">
        <f t="shared" si="3"/>
        <v>0.2238888889</v>
      </c>
      <c r="J79" s="27">
        <f t="shared" si="4"/>
        <v>35.73200993</v>
      </c>
      <c r="K79" s="28">
        <f t="shared" si="5"/>
        <v>79</v>
      </c>
      <c r="L79" s="28">
        <f>IFERROR(__xludf.DUMMYFUNCTION("IF( H79,RANK(H79, FILTER(H$3:H$128, C$3:C$128 = C79), 1),"""")"),39.0)</f>
        <v>39</v>
      </c>
      <c r="M79" s="23">
        <v>0.007037037037037037</v>
      </c>
      <c r="N79" s="29">
        <f t="shared" si="6"/>
        <v>0.003518518519</v>
      </c>
      <c r="O79" s="28">
        <f t="shared" si="7"/>
        <v>96</v>
      </c>
      <c r="P79" s="28">
        <f>IFERROR(__xludf.DUMMYFUNCTION("IF( M79,RANK(M79, FILTER(M$3:M$128, C$3:C$128 = C79), 1),"""")"),43.0)</f>
        <v>43</v>
      </c>
      <c r="Q79" s="29">
        <f t="shared" si="8"/>
        <v>0.01961805556</v>
      </c>
      <c r="R79" s="30">
        <f t="shared" si="9"/>
        <v>0.01961805556</v>
      </c>
      <c r="S79" s="31">
        <f t="shared" si="10"/>
        <v>77</v>
      </c>
      <c r="T79" s="32">
        <f>IFERROR(__xludf.DUMMYFUNCTION("IF (S79 ,IF(S79 &gt; 3, RANK(Q79, FILTER(R$3:R$128, C$3:C$128 = C79,S$3:S$128 &gt; 3), 1),""""),"""")"),35.0)</f>
        <v>35</v>
      </c>
    </row>
    <row r="80">
      <c r="A80" s="33">
        <v>42.0</v>
      </c>
      <c r="B80" s="21" t="s">
        <v>101</v>
      </c>
      <c r="C80" s="22" t="s">
        <v>26</v>
      </c>
      <c r="D80" s="23">
        <v>0.0038078703703703703</v>
      </c>
      <c r="E80" s="24">
        <f t="shared" si="1"/>
        <v>0.001269290123</v>
      </c>
      <c r="F80" s="25">
        <f t="shared" si="2"/>
        <v>60</v>
      </c>
      <c r="G80" s="25">
        <f>IFERROR(__xludf.DUMMYFUNCTION("IF( D80,RANK(D80, FILTER(D$3:D$128, C$3:C$128 = C80), 1),"""")"),28.0)</f>
        <v>28</v>
      </c>
      <c r="H80" s="23">
        <v>0.009282407407407408</v>
      </c>
      <c r="I80" s="26">
        <f t="shared" si="3"/>
        <v>0.2227777778</v>
      </c>
      <c r="J80" s="27">
        <f t="shared" si="4"/>
        <v>35.91022444</v>
      </c>
      <c r="K80" s="28">
        <f t="shared" si="5"/>
        <v>71</v>
      </c>
      <c r="L80" s="28">
        <f>IFERROR(__xludf.DUMMYFUNCTION("IF( H80,RANK(H80, FILTER(H$3:H$128, C$3:C$128 = C80), 1),"""")"),35.0)</f>
        <v>35</v>
      </c>
      <c r="M80" s="23">
        <v>0.0065625</v>
      </c>
      <c r="N80" s="29">
        <f t="shared" si="6"/>
        <v>0.00328125</v>
      </c>
      <c r="O80" s="28">
        <f t="shared" si="7"/>
        <v>82</v>
      </c>
      <c r="P80" s="28">
        <f>IFERROR(__xludf.DUMMYFUNCTION("IF( M80,RANK(M80, FILTER(M$3:M$128, C$3:C$128 = C80), 1),"""")"),38.0)</f>
        <v>38</v>
      </c>
      <c r="Q80" s="29">
        <f t="shared" si="8"/>
        <v>0.01965277778</v>
      </c>
      <c r="R80" s="30">
        <f t="shared" si="9"/>
        <v>0.01965277778</v>
      </c>
      <c r="S80" s="31">
        <f t="shared" si="10"/>
        <v>78</v>
      </c>
      <c r="T80" s="32">
        <f>IFERROR(__xludf.DUMMYFUNCTION("IF (S80 ,IF(S80 &gt; 3, RANK(Q80, FILTER(R$3:R$128, C$3:C$128 = C80,S$3:S$128 &gt; 3), 1),""""),"""")"),36.0)</f>
        <v>36</v>
      </c>
    </row>
    <row r="81">
      <c r="A81" s="33">
        <v>114.0</v>
      </c>
      <c r="B81" s="21" t="s">
        <v>102</v>
      </c>
      <c r="C81" s="22" t="s">
        <v>23</v>
      </c>
      <c r="D81" s="23">
        <v>0.002951388888888889</v>
      </c>
      <c r="E81" s="24">
        <f t="shared" si="1"/>
        <v>0.0009837962963</v>
      </c>
      <c r="F81" s="25">
        <f t="shared" si="2"/>
        <v>11</v>
      </c>
      <c r="G81" s="25">
        <f>IFERROR(__xludf.DUMMYFUNCTION("IF( D81,RANK(D81, FILTER(D$3:D$128, C$3:C$128 = C81), 1),"""")"),7.0)</f>
        <v>7</v>
      </c>
      <c r="H81" s="23">
        <v>0.009988425925925927</v>
      </c>
      <c r="I81" s="26">
        <f t="shared" si="3"/>
        <v>0.2397222222</v>
      </c>
      <c r="J81" s="27">
        <f t="shared" si="4"/>
        <v>33.37195829</v>
      </c>
      <c r="K81" s="28">
        <f t="shared" si="5"/>
        <v>102</v>
      </c>
      <c r="L81" s="28">
        <f>IFERROR(__xludf.DUMMYFUNCTION("IF( H81,RANK(H81, FILTER(H$3:H$128, C$3:C$128 = C81), 1),"""")"),55.0)</f>
        <v>55</v>
      </c>
      <c r="M81" s="23">
        <v>0.006759259259259259</v>
      </c>
      <c r="N81" s="29">
        <f t="shared" si="6"/>
        <v>0.00337962963</v>
      </c>
      <c r="O81" s="28">
        <f t="shared" si="7"/>
        <v>89</v>
      </c>
      <c r="P81" s="28">
        <f>IFERROR(__xludf.DUMMYFUNCTION("IF( M81,RANK(M81, FILTER(M$3:M$128, C$3:C$128 = C81), 1),"""")"),50.0)</f>
        <v>50</v>
      </c>
      <c r="Q81" s="29">
        <f t="shared" si="8"/>
        <v>0.01969907407</v>
      </c>
      <c r="R81" s="30">
        <f t="shared" si="9"/>
        <v>0.01969907407</v>
      </c>
      <c r="S81" s="31">
        <f t="shared" si="10"/>
        <v>79</v>
      </c>
      <c r="T81" s="32">
        <f>IFERROR(__xludf.DUMMYFUNCTION("IF (S81 ,IF(S81 &gt; 3, RANK(Q81, FILTER(R$3:R$128, C$3:C$128 = C81,S$3:S$128 &gt; 3), 1),""""),"""")"),40.0)</f>
        <v>40</v>
      </c>
    </row>
    <row r="82">
      <c r="A82" s="33">
        <v>5.0</v>
      </c>
      <c r="B82" s="21" t="s">
        <v>103</v>
      </c>
      <c r="C82" s="22" t="s">
        <v>23</v>
      </c>
      <c r="D82" s="23">
        <v>0.005347222222222222</v>
      </c>
      <c r="E82" s="24">
        <f t="shared" si="1"/>
        <v>0.001782407407</v>
      </c>
      <c r="F82" s="25">
        <f t="shared" si="2"/>
        <v>112</v>
      </c>
      <c r="G82" s="25">
        <f>IFERROR(__xludf.DUMMYFUNCTION("IF( D82,RANK(D82, FILTER(D$3:D$128, C$3:C$128 = C82), 1),"""")"),63.0)</f>
        <v>63</v>
      </c>
      <c r="H82" s="23">
        <v>0.009351851851851853</v>
      </c>
      <c r="I82" s="26">
        <f t="shared" si="3"/>
        <v>0.2244444444</v>
      </c>
      <c r="J82" s="27">
        <f t="shared" si="4"/>
        <v>35.64356436</v>
      </c>
      <c r="K82" s="28">
        <f t="shared" si="5"/>
        <v>80</v>
      </c>
      <c r="L82" s="28">
        <f>IFERROR(__xludf.DUMMYFUNCTION("IF( H82,RANK(H82, FILTER(H$3:H$128, C$3:C$128 = C82), 1),"""")"),41.0)</f>
        <v>41</v>
      </c>
      <c r="M82" s="23">
        <v>0.005011574074074074</v>
      </c>
      <c r="N82" s="29">
        <f t="shared" si="6"/>
        <v>0.002505787037</v>
      </c>
      <c r="O82" s="28">
        <f t="shared" si="7"/>
        <v>4</v>
      </c>
      <c r="P82" s="28">
        <f>IFERROR(__xludf.DUMMYFUNCTION("IF( M82,RANK(M82, FILTER(M$3:M$128, C$3:C$128 = C82), 1),"""")"),3.0)</f>
        <v>3</v>
      </c>
      <c r="Q82" s="29">
        <f t="shared" si="8"/>
        <v>0.01971064815</v>
      </c>
      <c r="R82" s="30">
        <f t="shared" si="9"/>
        <v>0.01971064815</v>
      </c>
      <c r="S82" s="31">
        <f t="shared" si="10"/>
        <v>80</v>
      </c>
      <c r="T82" s="32">
        <f>IFERROR(__xludf.DUMMYFUNCTION("IF (S82 ,IF(S82 &gt; 3, RANK(Q82, FILTER(R$3:R$128, C$3:C$128 = C82,S$3:S$128 &gt; 3), 1),""""),"""")"),41.0)</f>
        <v>41</v>
      </c>
    </row>
    <row r="83">
      <c r="A83" s="33">
        <v>43.0</v>
      </c>
      <c r="B83" s="21" t="s">
        <v>104</v>
      </c>
      <c r="C83" s="22" t="s">
        <v>23</v>
      </c>
      <c r="D83" s="23">
        <v>0.004201388888888889</v>
      </c>
      <c r="E83" s="24">
        <f t="shared" si="1"/>
        <v>0.001400462963</v>
      </c>
      <c r="F83" s="25">
        <f t="shared" si="2"/>
        <v>90</v>
      </c>
      <c r="G83" s="25">
        <f>IFERROR(__xludf.DUMMYFUNCTION("IF( D83,RANK(D83, FILTER(D$3:D$128, C$3:C$128 = C83), 1),"""")"),51.0)</f>
        <v>51</v>
      </c>
      <c r="H83" s="23">
        <v>0.009432870370370371</v>
      </c>
      <c r="I83" s="26">
        <f t="shared" si="3"/>
        <v>0.2263888889</v>
      </c>
      <c r="J83" s="27">
        <f t="shared" si="4"/>
        <v>35.33742331</v>
      </c>
      <c r="K83" s="28">
        <f t="shared" si="5"/>
        <v>83</v>
      </c>
      <c r="L83" s="28">
        <f>IFERROR(__xludf.DUMMYFUNCTION("IF( H83,RANK(H83, FILTER(H$3:H$128, C$3:C$128 = C83), 1),"""")"),43.0)</f>
        <v>43</v>
      </c>
      <c r="M83" s="23">
        <v>0.0061342592592592594</v>
      </c>
      <c r="N83" s="29">
        <f t="shared" si="6"/>
        <v>0.00306712963</v>
      </c>
      <c r="O83" s="28">
        <f t="shared" si="7"/>
        <v>66</v>
      </c>
      <c r="P83" s="28">
        <f>IFERROR(__xludf.DUMMYFUNCTION("IF( M83,RANK(M83, FILTER(M$3:M$128, C$3:C$128 = C83), 1),"""")"),36.0)</f>
        <v>36</v>
      </c>
      <c r="Q83" s="29">
        <f t="shared" si="8"/>
        <v>0.01976851852</v>
      </c>
      <c r="R83" s="30">
        <f t="shared" si="9"/>
        <v>0.01976851852</v>
      </c>
      <c r="S83" s="31">
        <f t="shared" si="10"/>
        <v>81</v>
      </c>
      <c r="T83" s="32">
        <f>IFERROR(__xludf.DUMMYFUNCTION("IF (S83 ,IF(S83 &gt; 3, RANK(Q83, FILTER(R$3:R$128, C$3:C$128 = C83,S$3:S$128 &gt; 3), 1),""""),"""")"),42.0)</f>
        <v>42</v>
      </c>
    </row>
    <row r="84">
      <c r="A84" s="33">
        <v>16.0</v>
      </c>
      <c r="B84" s="21" t="s">
        <v>105</v>
      </c>
      <c r="C84" s="22" t="s">
        <v>23</v>
      </c>
      <c r="D84" s="35">
        <v>0.003912037037037037</v>
      </c>
      <c r="E84" s="24">
        <f t="shared" si="1"/>
        <v>0.001304012346</v>
      </c>
      <c r="F84" s="25">
        <f t="shared" si="2"/>
        <v>70</v>
      </c>
      <c r="G84" s="25">
        <f>IFERROR(__xludf.DUMMYFUNCTION("IF( D84,RANK(D84, FILTER(D$3:D$128, C$3:C$128 = C84), 1),"""")"),39.0)</f>
        <v>39</v>
      </c>
      <c r="H84" s="23">
        <v>0.0096875</v>
      </c>
      <c r="I84" s="26">
        <f t="shared" si="3"/>
        <v>0.2325</v>
      </c>
      <c r="J84" s="27">
        <f t="shared" si="4"/>
        <v>34.40860215</v>
      </c>
      <c r="K84" s="28">
        <f t="shared" si="5"/>
        <v>96</v>
      </c>
      <c r="L84" s="28">
        <f>IFERROR(__xludf.DUMMYFUNCTION("IF( H84,RANK(H84, FILTER(H$3:H$128, C$3:C$128 = C84), 1),"""")"),51.0)</f>
        <v>51</v>
      </c>
      <c r="M84" s="23">
        <v>0.0062268518518518515</v>
      </c>
      <c r="N84" s="29">
        <f t="shared" si="6"/>
        <v>0.003113425926</v>
      </c>
      <c r="O84" s="28">
        <f t="shared" si="7"/>
        <v>71</v>
      </c>
      <c r="P84" s="28">
        <f>IFERROR(__xludf.DUMMYFUNCTION("IF( M84,RANK(M84, FILTER(M$3:M$128, C$3:C$128 = C84), 1),"""")"),38.0)</f>
        <v>38</v>
      </c>
      <c r="Q84" s="29">
        <f t="shared" si="8"/>
        <v>0.01982638889</v>
      </c>
      <c r="R84" s="30">
        <f t="shared" si="9"/>
        <v>0.01982638889</v>
      </c>
      <c r="S84" s="31">
        <f t="shared" si="10"/>
        <v>82</v>
      </c>
      <c r="T84" s="32">
        <f>IFERROR(__xludf.DUMMYFUNCTION("IF (S84 ,IF(S84 &gt; 3, RANK(Q84, FILTER(R$3:R$128, C$3:C$128 = C84,S$3:S$128 &gt; 3), 1),""""),"""")"),43.0)</f>
        <v>43</v>
      </c>
    </row>
    <row r="85">
      <c r="A85" s="20">
        <v>119.0</v>
      </c>
      <c r="B85" s="34" t="s">
        <v>106</v>
      </c>
      <c r="C85" s="22" t="s">
        <v>26</v>
      </c>
      <c r="D85" s="23">
        <v>0.004097222222222223</v>
      </c>
      <c r="E85" s="24">
        <f t="shared" si="1"/>
        <v>0.001365740741</v>
      </c>
      <c r="F85" s="25">
        <f t="shared" si="2"/>
        <v>84</v>
      </c>
      <c r="G85" s="25">
        <f>IFERROR(__xludf.DUMMYFUNCTION("IF( D85,RANK(D85, FILTER(D$3:D$128, C$3:C$128 = C85), 1),"""")"),37.0)</f>
        <v>37</v>
      </c>
      <c r="H85" s="23">
        <v>0.009305555555555555</v>
      </c>
      <c r="I85" s="26">
        <f t="shared" si="3"/>
        <v>0.2233333333</v>
      </c>
      <c r="J85" s="27">
        <f t="shared" si="4"/>
        <v>35.82089552</v>
      </c>
      <c r="K85" s="28">
        <f t="shared" si="5"/>
        <v>74</v>
      </c>
      <c r="L85" s="28">
        <f>IFERROR(__xludf.DUMMYFUNCTION("IF( H85,RANK(H85, FILTER(H$3:H$128, C$3:C$128 = C85), 1),"""")"),36.0)</f>
        <v>36</v>
      </c>
      <c r="M85" s="23">
        <v>0.006458333333333333</v>
      </c>
      <c r="N85" s="29">
        <f t="shared" si="6"/>
        <v>0.003229166667</v>
      </c>
      <c r="O85" s="28">
        <f t="shared" si="7"/>
        <v>75</v>
      </c>
      <c r="P85" s="28">
        <f>IFERROR(__xludf.DUMMYFUNCTION("IF( M85,RANK(M85, FILTER(M$3:M$128, C$3:C$128 = C85), 1),"""")"),36.0)</f>
        <v>36</v>
      </c>
      <c r="Q85" s="29">
        <f t="shared" si="8"/>
        <v>0.01986111111</v>
      </c>
      <c r="R85" s="30">
        <f t="shared" si="9"/>
        <v>0.01986111111</v>
      </c>
      <c r="S85" s="31">
        <f t="shared" si="10"/>
        <v>83</v>
      </c>
      <c r="T85" s="32">
        <f>IFERROR(__xludf.DUMMYFUNCTION("IF (S85 ,IF(S85 &gt; 3, RANK(Q85, FILTER(R$3:R$128, C$3:C$128 = C85,S$3:S$128 &gt; 3), 1),""""),"""")"),37.0)</f>
        <v>37</v>
      </c>
    </row>
    <row r="86">
      <c r="A86" s="33">
        <v>104.0</v>
      </c>
      <c r="B86" s="21" t="s">
        <v>107</v>
      </c>
      <c r="C86" s="22" t="s">
        <v>23</v>
      </c>
      <c r="D86" s="23">
        <v>0.0042824074074074075</v>
      </c>
      <c r="E86" s="24">
        <f t="shared" si="1"/>
        <v>0.001427469136</v>
      </c>
      <c r="F86" s="25">
        <f t="shared" si="2"/>
        <v>97</v>
      </c>
      <c r="G86" s="25">
        <f>IFERROR(__xludf.DUMMYFUNCTION("IF( D86,RANK(D86, FILTER(D$3:D$128, C$3:C$128 = C86), 1),"""")"),52.0)</f>
        <v>52</v>
      </c>
      <c r="H86" s="23">
        <v>0.010185185185185186</v>
      </c>
      <c r="I86" s="26">
        <f t="shared" si="3"/>
        <v>0.2444444444</v>
      </c>
      <c r="J86" s="27">
        <f t="shared" si="4"/>
        <v>32.72727273</v>
      </c>
      <c r="K86" s="28">
        <f t="shared" si="5"/>
        <v>108</v>
      </c>
      <c r="L86" s="28">
        <f>IFERROR(__xludf.DUMMYFUNCTION("IF( H86,RANK(H86, FILTER(H$3:H$128, C$3:C$128 = C86), 1),"""")"),60.0)</f>
        <v>60</v>
      </c>
      <c r="M86" s="23">
        <v>0.005405092592592592</v>
      </c>
      <c r="N86" s="29">
        <f t="shared" si="6"/>
        <v>0.002702546296</v>
      </c>
      <c r="O86" s="28">
        <f t="shared" si="7"/>
        <v>27</v>
      </c>
      <c r="P86" s="28">
        <f>IFERROR(__xludf.DUMMYFUNCTION("IF( M86,RANK(M86, FILTER(M$3:M$128, C$3:C$128 = C86), 1),"""")"),12.0)</f>
        <v>12</v>
      </c>
      <c r="Q86" s="29">
        <f t="shared" si="8"/>
        <v>0.01987268519</v>
      </c>
      <c r="R86" s="30">
        <f t="shared" si="9"/>
        <v>0.01987268519</v>
      </c>
      <c r="S86" s="31">
        <f t="shared" si="10"/>
        <v>84</v>
      </c>
      <c r="T86" s="32">
        <f>IFERROR(__xludf.DUMMYFUNCTION("IF (S86 ,IF(S86 &gt; 3, RANK(Q86, FILTER(R$3:R$128, C$3:C$128 = C86,S$3:S$128 &gt; 3), 1),""""),"""")"),44.0)</f>
        <v>44</v>
      </c>
    </row>
    <row r="87">
      <c r="A87" s="33">
        <v>48.0</v>
      </c>
      <c r="B87" s="21" t="s">
        <v>108</v>
      </c>
      <c r="C87" s="22" t="s">
        <v>23</v>
      </c>
      <c r="D87" s="23">
        <v>0.004340277777777778</v>
      </c>
      <c r="E87" s="24">
        <f t="shared" si="1"/>
        <v>0.001446759259</v>
      </c>
      <c r="F87" s="25">
        <f t="shared" si="2"/>
        <v>99</v>
      </c>
      <c r="G87" s="25">
        <f>IFERROR(__xludf.DUMMYFUNCTION("IF( D87,RANK(D87, FILTER(D$3:D$128, C$3:C$128 = C87), 1),"""")"),54.0)</f>
        <v>54</v>
      </c>
      <c r="H87" s="23">
        <v>0.009988425925925927</v>
      </c>
      <c r="I87" s="26">
        <f t="shared" si="3"/>
        <v>0.2397222222</v>
      </c>
      <c r="J87" s="27">
        <f t="shared" si="4"/>
        <v>33.37195829</v>
      </c>
      <c r="K87" s="28">
        <f t="shared" si="5"/>
        <v>102</v>
      </c>
      <c r="L87" s="28">
        <f>IFERROR(__xludf.DUMMYFUNCTION("IF( H87,RANK(H87, FILTER(H$3:H$128, C$3:C$128 = C87), 1),"""")"),55.0)</f>
        <v>55</v>
      </c>
      <c r="M87" s="23">
        <v>0.005590277777777777</v>
      </c>
      <c r="N87" s="29">
        <f t="shared" si="6"/>
        <v>0.002795138889</v>
      </c>
      <c r="O87" s="28">
        <f t="shared" si="7"/>
        <v>39</v>
      </c>
      <c r="P87" s="28">
        <f>IFERROR(__xludf.DUMMYFUNCTION("IF( M87,RANK(M87, FILTER(M$3:M$128, C$3:C$128 = C87), 1),"""")"),21.0)</f>
        <v>21</v>
      </c>
      <c r="Q87" s="29">
        <f t="shared" si="8"/>
        <v>0.01991898148</v>
      </c>
      <c r="R87" s="30">
        <f t="shared" si="9"/>
        <v>0.01991898148</v>
      </c>
      <c r="S87" s="31">
        <f t="shared" si="10"/>
        <v>85</v>
      </c>
      <c r="T87" s="32">
        <f>IFERROR(__xludf.DUMMYFUNCTION("IF (S87 ,IF(S87 &gt; 3, RANK(Q87, FILTER(R$3:R$128, C$3:C$128 = C87,S$3:S$128 &gt; 3), 1),""""),"""")"),45.0)</f>
        <v>45</v>
      </c>
    </row>
    <row r="88">
      <c r="A88" s="33">
        <v>10.0</v>
      </c>
      <c r="B88" s="21" t="s">
        <v>109</v>
      </c>
      <c r="C88" s="22" t="s">
        <v>23</v>
      </c>
      <c r="D88" s="23">
        <v>0.0038194444444444443</v>
      </c>
      <c r="E88" s="24">
        <f t="shared" si="1"/>
        <v>0.001273148148</v>
      </c>
      <c r="F88" s="25">
        <f t="shared" si="2"/>
        <v>62</v>
      </c>
      <c r="G88" s="25">
        <f>IFERROR(__xludf.DUMMYFUNCTION("IF( D88,RANK(D88, FILTER(D$3:D$128, C$3:C$128 = C88), 1),"""")"),34.0)</f>
        <v>34</v>
      </c>
      <c r="H88" s="23">
        <v>0.00962962962962963</v>
      </c>
      <c r="I88" s="26">
        <f t="shared" si="3"/>
        <v>0.2311111111</v>
      </c>
      <c r="J88" s="27">
        <f t="shared" si="4"/>
        <v>34.61538462</v>
      </c>
      <c r="K88" s="28">
        <f t="shared" si="5"/>
        <v>92</v>
      </c>
      <c r="L88" s="28">
        <f>IFERROR(__xludf.DUMMYFUNCTION("IF( H88,RANK(H88, FILTER(H$3:H$128, C$3:C$128 = C88), 1),"""")"),49.0)</f>
        <v>49</v>
      </c>
      <c r="M88" s="23">
        <v>0.006516203703703704</v>
      </c>
      <c r="N88" s="29">
        <f t="shared" si="6"/>
        <v>0.003258101852</v>
      </c>
      <c r="O88" s="28">
        <f t="shared" si="7"/>
        <v>80</v>
      </c>
      <c r="P88" s="28">
        <f>IFERROR(__xludf.DUMMYFUNCTION("IF( M88,RANK(M88, FILTER(M$3:M$128, C$3:C$128 = C88), 1),"""")"),43.0)</f>
        <v>43</v>
      </c>
      <c r="Q88" s="29">
        <f t="shared" si="8"/>
        <v>0.01996527778</v>
      </c>
      <c r="R88" s="30">
        <f t="shared" si="9"/>
        <v>0.01996527778</v>
      </c>
      <c r="S88" s="31">
        <f t="shared" si="10"/>
        <v>86</v>
      </c>
      <c r="T88" s="32">
        <f>IFERROR(__xludf.DUMMYFUNCTION("IF (S88 ,IF(S88 &gt; 3, RANK(Q88, FILTER(R$3:R$128, C$3:C$128 = C88,S$3:S$128 &gt; 3), 1),""""),"""")"),46.0)</f>
        <v>46</v>
      </c>
    </row>
    <row r="89">
      <c r="A89" s="33">
        <v>37.0</v>
      </c>
      <c r="B89" s="21" t="s">
        <v>110</v>
      </c>
      <c r="C89" s="22" t="s">
        <v>23</v>
      </c>
      <c r="D89" s="23">
        <v>0.003912037037037037</v>
      </c>
      <c r="E89" s="24">
        <f t="shared" si="1"/>
        <v>0.001304012346</v>
      </c>
      <c r="F89" s="25">
        <f t="shared" si="2"/>
        <v>70</v>
      </c>
      <c r="G89" s="25">
        <f>IFERROR(__xludf.DUMMYFUNCTION("IF( D89,RANK(D89, FILTER(D$3:D$128, C$3:C$128 = C89), 1),"""")"),39.0)</f>
        <v>39</v>
      </c>
      <c r="H89" s="23">
        <v>0.008333333333333333</v>
      </c>
      <c r="I89" s="26">
        <f t="shared" si="3"/>
        <v>0.2</v>
      </c>
      <c r="J89" s="27">
        <f t="shared" si="4"/>
        <v>40</v>
      </c>
      <c r="K89" s="28">
        <f t="shared" si="5"/>
        <v>16</v>
      </c>
      <c r="L89" s="28">
        <f>IFERROR(__xludf.DUMMYFUNCTION("IF( H89,RANK(H89, FILTER(H$3:H$128, C$3:C$128 = C89), 1),"""")"),8.0)</f>
        <v>8</v>
      </c>
      <c r="M89" s="23">
        <v>0.0078125</v>
      </c>
      <c r="N89" s="29">
        <f t="shared" si="6"/>
        <v>0.00390625</v>
      </c>
      <c r="O89" s="28">
        <f t="shared" si="7"/>
        <v>109</v>
      </c>
      <c r="P89" s="28">
        <f>IFERROR(__xludf.DUMMYFUNCTION("IF( M89,RANK(M89, FILTER(M$3:M$128, C$3:C$128 = C89), 1),"""")"),60.0)</f>
        <v>60</v>
      </c>
      <c r="Q89" s="29">
        <f t="shared" si="8"/>
        <v>0.02005787037</v>
      </c>
      <c r="R89" s="30">
        <f t="shared" si="9"/>
        <v>0.02005787037</v>
      </c>
      <c r="S89" s="31">
        <f t="shared" si="10"/>
        <v>87</v>
      </c>
      <c r="T89" s="32">
        <f>IFERROR(__xludf.DUMMYFUNCTION("IF (S89 ,IF(S89 &gt; 3, RANK(Q89, FILTER(R$3:R$128, C$3:C$128 = C89,S$3:S$128 &gt; 3), 1),""""),"""")"),47.0)</f>
        <v>47</v>
      </c>
    </row>
    <row r="90">
      <c r="A90" s="33">
        <v>110.0</v>
      </c>
      <c r="B90" s="21" t="s">
        <v>111</v>
      </c>
      <c r="C90" s="22" t="s">
        <v>23</v>
      </c>
      <c r="D90" s="23">
        <v>0.004537037037037037</v>
      </c>
      <c r="E90" s="24">
        <f t="shared" si="1"/>
        <v>0.001512345679</v>
      </c>
      <c r="F90" s="25">
        <f t="shared" si="2"/>
        <v>105</v>
      </c>
      <c r="G90" s="25">
        <f>IFERROR(__xludf.DUMMYFUNCTION("IF( D90,RANK(D90, FILTER(D$3:D$128, C$3:C$128 = C90), 1),"""")"),58.0)</f>
        <v>58</v>
      </c>
      <c r="H90" s="23">
        <v>0.008981481481481481</v>
      </c>
      <c r="I90" s="26">
        <f t="shared" si="3"/>
        <v>0.2155555556</v>
      </c>
      <c r="J90" s="27">
        <f t="shared" si="4"/>
        <v>37.11340206</v>
      </c>
      <c r="K90" s="28">
        <f t="shared" si="5"/>
        <v>57</v>
      </c>
      <c r="L90" s="28">
        <f>IFERROR(__xludf.DUMMYFUNCTION("IF( H90,RANK(H90, FILTER(H$3:H$128, C$3:C$128 = C90), 1),"""")"),28.0)</f>
        <v>28</v>
      </c>
      <c r="M90" s="23">
        <v>0.006550925925925926</v>
      </c>
      <c r="N90" s="29">
        <f t="shared" si="6"/>
        <v>0.003275462963</v>
      </c>
      <c r="O90" s="28">
        <f t="shared" si="7"/>
        <v>81</v>
      </c>
      <c r="P90" s="28">
        <f>IFERROR(__xludf.DUMMYFUNCTION("IF( M90,RANK(M90, FILTER(M$3:M$128, C$3:C$128 = C90), 1),"""")"),44.0)</f>
        <v>44</v>
      </c>
      <c r="Q90" s="29">
        <f t="shared" si="8"/>
        <v>0.02006944444</v>
      </c>
      <c r="R90" s="30">
        <f t="shared" si="9"/>
        <v>0.02006944444</v>
      </c>
      <c r="S90" s="31">
        <f t="shared" si="10"/>
        <v>88</v>
      </c>
      <c r="T90" s="32">
        <f>IFERROR(__xludf.DUMMYFUNCTION("IF (S90 ,IF(S90 &gt; 3, RANK(Q90, FILTER(R$3:R$128, C$3:C$128 = C90,S$3:S$128 &gt; 3), 1),""""),"""")"),48.0)</f>
        <v>48</v>
      </c>
    </row>
    <row r="91">
      <c r="A91" s="33">
        <v>107.0</v>
      </c>
      <c r="B91" s="21" t="s">
        <v>112</v>
      </c>
      <c r="C91" s="22" t="s">
        <v>26</v>
      </c>
      <c r="D91" s="23">
        <v>0.0042361111111111115</v>
      </c>
      <c r="E91" s="24">
        <f t="shared" si="1"/>
        <v>0.001412037037</v>
      </c>
      <c r="F91" s="25">
        <f t="shared" si="2"/>
        <v>94</v>
      </c>
      <c r="G91" s="25">
        <f>IFERROR(__xludf.DUMMYFUNCTION("IF( D91,RANK(D91, FILTER(D$3:D$128, C$3:C$128 = C91), 1),"""")"),43.0)</f>
        <v>43</v>
      </c>
      <c r="H91" s="23">
        <v>0.009027777777777777</v>
      </c>
      <c r="I91" s="26">
        <f t="shared" si="3"/>
        <v>0.2166666667</v>
      </c>
      <c r="J91" s="27">
        <f t="shared" si="4"/>
        <v>36.92307692</v>
      </c>
      <c r="K91" s="28">
        <f t="shared" si="5"/>
        <v>61</v>
      </c>
      <c r="L91" s="28">
        <f>IFERROR(__xludf.DUMMYFUNCTION("IF( H91,RANK(H91, FILTER(H$3:H$128, C$3:C$128 = C91), 1),"""")"),31.0)</f>
        <v>31</v>
      </c>
      <c r="M91" s="23">
        <v>0.007013888888888889</v>
      </c>
      <c r="N91" s="29">
        <f t="shared" si="6"/>
        <v>0.003506944444</v>
      </c>
      <c r="O91" s="28">
        <f t="shared" si="7"/>
        <v>95</v>
      </c>
      <c r="P91" s="28">
        <f>IFERROR(__xludf.DUMMYFUNCTION("IF( M91,RANK(M91, FILTER(M$3:M$128, C$3:C$128 = C91), 1),"""")"),42.0)</f>
        <v>42</v>
      </c>
      <c r="Q91" s="29">
        <f t="shared" si="8"/>
        <v>0.02027777778</v>
      </c>
      <c r="R91" s="30">
        <f t="shared" si="9"/>
        <v>0.02027777778</v>
      </c>
      <c r="S91" s="31">
        <f t="shared" si="10"/>
        <v>89</v>
      </c>
      <c r="T91" s="32">
        <f>IFERROR(__xludf.DUMMYFUNCTION("IF (S91 ,IF(S91 &gt; 3, RANK(Q91, FILTER(R$3:R$128, C$3:C$128 = C91,S$3:S$128 &gt; 3), 1),""""),"""")"),38.0)</f>
        <v>38</v>
      </c>
    </row>
    <row r="92">
      <c r="A92" s="33">
        <v>116.0</v>
      </c>
      <c r="B92" s="21" t="s">
        <v>113</v>
      </c>
      <c r="C92" s="22" t="s">
        <v>23</v>
      </c>
      <c r="D92" s="23">
        <v>0.0038657407407407408</v>
      </c>
      <c r="E92" s="24">
        <f t="shared" si="1"/>
        <v>0.001288580247</v>
      </c>
      <c r="F92" s="25">
        <f t="shared" si="2"/>
        <v>65</v>
      </c>
      <c r="G92" s="25">
        <f>IFERROR(__xludf.DUMMYFUNCTION("IF( D92,RANK(D92, FILTER(D$3:D$128, C$3:C$128 = C92), 1),"""")"),36.0)</f>
        <v>36</v>
      </c>
      <c r="H92" s="23">
        <v>0.009768518518518518</v>
      </c>
      <c r="I92" s="26">
        <f t="shared" si="3"/>
        <v>0.2344444444</v>
      </c>
      <c r="J92" s="27">
        <f t="shared" si="4"/>
        <v>34.12322275</v>
      </c>
      <c r="K92" s="28">
        <f t="shared" si="5"/>
        <v>97</v>
      </c>
      <c r="L92" s="28">
        <f>IFERROR(__xludf.DUMMYFUNCTION("IF( H92,RANK(H92, FILTER(H$3:H$128, C$3:C$128 = C92), 1),"""")"),52.0)</f>
        <v>52</v>
      </c>
      <c r="M92" s="23">
        <v>0.0067476851851851856</v>
      </c>
      <c r="N92" s="29">
        <f t="shared" si="6"/>
        <v>0.003373842593</v>
      </c>
      <c r="O92" s="28">
        <f t="shared" si="7"/>
        <v>88</v>
      </c>
      <c r="P92" s="28">
        <f>IFERROR(__xludf.DUMMYFUNCTION("IF( M92,RANK(M92, FILTER(M$3:M$128, C$3:C$128 = C92), 1),"""")"),49.0)</f>
        <v>49</v>
      </c>
      <c r="Q92" s="29">
        <f t="shared" si="8"/>
        <v>0.02038194444</v>
      </c>
      <c r="R92" s="30">
        <f t="shared" si="9"/>
        <v>0.02038194444</v>
      </c>
      <c r="S92" s="31">
        <f t="shared" si="10"/>
        <v>90</v>
      </c>
      <c r="T92" s="32">
        <f>IFERROR(__xludf.DUMMYFUNCTION("IF (S92 ,IF(S92 &gt; 3, RANK(Q92, FILTER(R$3:R$128, C$3:C$128 = C92,S$3:S$128 &gt; 3), 1),""""),"""")"),49.0)</f>
        <v>49</v>
      </c>
    </row>
    <row r="93">
      <c r="A93" s="33">
        <v>41.0</v>
      </c>
      <c r="B93" s="21" t="s">
        <v>114</v>
      </c>
      <c r="C93" s="22" t="s">
        <v>23</v>
      </c>
      <c r="D93" s="23">
        <v>0.0036342592592592594</v>
      </c>
      <c r="E93" s="24">
        <f t="shared" si="1"/>
        <v>0.001211419753</v>
      </c>
      <c r="F93" s="25">
        <f t="shared" si="2"/>
        <v>50</v>
      </c>
      <c r="G93" s="25">
        <f>IFERROR(__xludf.DUMMYFUNCTION("IF( D93,RANK(D93, FILTER(D$3:D$128, C$3:C$128 = C93), 1),"""")"),27.0)</f>
        <v>27</v>
      </c>
      <c r="H93" s="23">
        <v>0.009953703703703704</v>
      </c>
      <c r="I93" s="26">
        <f t="shared" si="3"/>
        <v>0.2388888889</v>
      </c>
      <c r="J93" s="27">
        <f t="shared" si="4"/>
        <v>33.48837209</v>
      </c>
      <c r="K93" s="28">
        <f t="shared" si="5"/>
        <v>101</v>
      </c>
      <c r="L93" s="28">
        <f>IFERROR(__xludf.DUMMYFUNCTION("IF( H93,RANK(H93, FILTER(H$3:H$128, C$3:C$128 = C93), 1),"""")"),54.0)</f>
        <v>54</v>
      </c>
      <c r="M93" s="23">
        <v>0.006805555555555555</v>
      </c>
      <c r="N93" s="29">
        <f t="shared" si="6"/>
        <v>0.003402777778</v>
      </c>
      <c r="O93" s="28">
        <f t="shared" si="7"/>
        <v>92</v>
      </c>
      <c r="P93" s="28">
        <f>IFERROR(__xludf.DUMMYFUNCTION("IF( M93,RANK(M93, FILTER(M$3:M$128, C$3:C$128 = C93), 1),"""")"),53.0)</f>
        <v>53</v>
      </c>
      <c r="Q93" s="29">
        <f t="shared" si="8"/>
        <v>0.02039351852</v>
      </c>
      <c r="R93" s="30">
        <f t="shared" si="9"/>
        <v>0.02039351852</v>
      </c>
      <c r="S93" s="31">
        <f t="shared" si="10"/>
        <v>91</v>
      </c>
      <c r="T93" s="32">
        <f>IFERROR(__xludf.DUMMYFUNCTION("IF (S93 ,IF(S93 &gt; 3, RANK(Q93, FILTER(R$3:R$128, C$3:C$128 = C93,S$3:S$128 &gt; 3), 1),""""),"""")"),50.0)</f>
        <v>50</v>
      </c>
    </row>
    <row r="94">
      <c r="A94" s="33">
        <v>133.0</v>
      </c>
      <c r="B94" s="21" t="s">
        <v>115</v>
      </c>
      <c r="C94" s="22" t="s">
        <v>26</v>
      </c>
      <c r="D94" s="23">
        <v>0.004201388888888889</v>
      </c>
      <c r="E94" s="24">
        <f t="shared" si="1"/>
        <v>0.001400462963</v>
      </c>
      <c r="F94" s="25">
        <f t="shared" si="2"/>
        <v>90</v>
      </c>
      <c r="G94" s="25">
        <f>IFERROR(__xludf.DUMMYFUNCTION("IF( D94,RANK(D94, FILTER(D$3:D$128, C$3:C$128 = C94), 1),"""")"),40.0)</f>
        <v>40</v>
      </c>
      <c r="H94" s="23">
        <v>0.008935185185185185</v>
      </c>
      <c r="I94" s="26">
        <f t="shared" si="3"/>
        <v>0.2144444444</v>
      </c>
      <c r="J94" s="27">
        <f t="shared" si="4"/>
        <v>37.30569948</v>
      </c>
      <c r="K94" s="28">
        <f t="shared" si="5"/>
        <v>55</v>
      </c>
      <c r="L94" s="28">
        <f>IFERROR(__xludf.DUMMYFUNCTION("IF( H94,RANK(H94, FILTER(H$3:H$128, C$3:C$128 = C94), 1),"""")"),29.0)</f>
        <v>29</v>
      </c>
      <c r="M94" s="23">
        <v>0.007268518518518519</v>
      </c>
      <c r="N94" s="29">
        <f t="shared" si="6"/>
        <v>0.003634259259</v>
      </c>
      <c r="O94" s="28">
        <f t="shared" si="7"/>
        <v>102</v>
      </c>
      <c r="P94" s="28">
        <f>IFERROR(__xludf.DUMMYFUNCTION("IF( M94,RANK(M94, FILTER(M$3:M$128, C$3:C$128 = C94), 1),"""")"),46.0)</f>
        <v>46</v>
      </c>
      <c r="Q94" s="29">
        <f t="shared" si="8"/>
        <v>0.02040509259</v>
      </c>
      <c r="R94" s="30">
        <f t="shared" si="9"/>
        <v>0.02040509259</v>
      </c>
      <c r="S94" s="31">
        <f t="shared" si="10"/>
        <v>92</v>
      </c>
      <c r="T94" s="32">
        <f>IFERROR(__xludf.DUMMYFUNCTION("IF (S94 ,IF(S94 &gt; 3, RANK(Q94, FILTER(R$3:R$128, C$3:C$128 = C94,S$3:S$128 &gt; 3), 1),""""),"""")"),39.0)</f>
        <v>39</v>
      </c>
    </row>
    <row r="95">
      <c r="A95" s="33">
        <v>128.0</v>
      </c>
      <c r="B95" s="21" t="s">
        <v>116</v>
      </c>
      <c r="C95" s="22" t="s">
        <v>26</v>
      </c>
      <c r="D95" s="23">
        <v>0.004803240740740741</v>
      </c>
      <c r="E95" s="24">
        <f t="shared" si="1"/>
        <v>0.001601080247</v>
      </c>
      <c r="F95" s="25">
        <f t="shared" si="2"/>
        <v>108</v>
      </c>
      <c r="G95" s="25">
        <f>IFERROR(__xludf.DUMMYFUNCTION("IF( D95,RANK(D95, FILTER(D$3:D$128, C$3:C$128 = C95), 1),"""")"),49.0)</f>
        <v>49</v>
      </c>
      <c r="H95" s="23">
        <v>0.00949074074074074</v>
      </c>
      <c r="I95" s="26">
        <f t="shared" si="3"/>
        <v>0.2277777778</v>
      </c>
      <c r="J95" s="27">
        <f t="shared" si="4"/>
        <v>35.12195122</v>
      </c>
      <c r="K95" s="28">
        <f t="shared" si="5"/>
        <v>85</v>
      </c>
      <c r="L95" s="28">
        <f>IFERROR(__xludf.DUMMYFUNCTION("IF( H95,RANK(H95, FILTER(H$3:H$128, C$3:C$128 = C95), 1),"""")"),42.0)</f>
        <v>42</v>
      </c>
      <c r="M95" s="23">
        <v>0.0061574074074074074</v>
      </c>
      <c r="N95" s="29">
        <f t="shared" si="6"/>
        <v>0.003078703704</v>
      </c>
      <c r="O95" s="28">
        <f t="shared" si="7"/>
        <v>68</v>
      </c>
      <c r="P95" s="28">
        <f>IFERROR(__xludf.DUMMYFUNCTION("IF( M95,RANK(M95, FILTER(M$3:M$128, C$3:C$128 = C95), 1),"""")"),32.0)</f>
        <v>32</v>
      </c>
      <c r="Q95" s="29">
        <f t="shared" si="8"/>
        <v>0.02045138889</v>
      </c>
      <c r="R95" s="30">
        <f t="shared" si="9"/>
        <v>0.02045138889</v>
      </c>
      <c r="S95" s="31">
        <f t="shared" si="10"/>
        <v>93</v>
      </c>
      <c r="T95" s="32">
        <f>IFERROR(__xludf.DUMMYFUNCTION("IF (S95 ,IF(S95 &gt; 3, RANK(Q95, FILTER(R$3:R$128, C$3:C$128 = C95,S$3:S$128 &gt; 3), 1),""""),"""")"),40.0)</f>
        <v>40</v>
      </c>
    </row>
    <row r="96">
      <c r="A96" s="33">
        <v>4.0</v>
      </c>
      <c r="B96" s="21" t="s">
        <v>117</v>
      </c>
      <c r="C96" s="22" t="s">
        <v>23</v>
      </c>
      <c r="D96" s="23">
        <v>0.004097222222222223</v>
      </c>
      <c r="E96" s="24">
        <f t="shared" si="1"/>
        <v>0.001365740741</v>
      </c>
      <c r="F96" s="25">
        <f t="shared" si="2"/>
        <v>84</v>
      </c>
      <c r="G96" s="25">
        <f>IFERROR(__xludf.DUMMYFUNCTION("IF( D96,RANK(D96, FILTER(D$3:D$128, C$3:C$128 = C96), 1),"""")"),48.0)</f>
        <v>48</v>
      </c>
      <c r="H96" s="23">
        <v>0.010011574074074074</v>
      </c>
      <c r="I96" s="26">
        <f t="shared" si="3"/>
        <v>0.2402777778</v>
      </c>
      <c r="J96" s="27">
        <f t="shared" si="4"/>
        <v>33.29479769</v>
      </c>
      <c r="K96" s="28">
        <f t="shared" si="5"/>
        <v>104</v>
      </c>
      <c r="L96" s="28">
        <f>IFERROR(__xludf.DUMMYFUNCTION("IF( H96,RANK(H96, FILTER(H$3:H$128, C$3:C$128 = C96), 1),"""")"),57.0)</f>
        <v>57</v>
      </c>
      <c r="M96" s="23">
        <v>0.006388888888888889</v>
      </c>
      <c r="N96" s="29">
        <f t="shared" si="6"/>
        <v>0.003194444444</v>
      </c>
      <c r="O96" s="28">
        <f t="shared" si="7"/>
        <v>74</v>
      </c>
      <c r="P96" s="28">
        <f>IFERROR(__xludf.DUMMYFUNCTION("IF( M96,RANK(M96, FILTER(M$3:M$128, C$3:C$128 = C96), 1),"""")"),39.0)</f>
        <v>39</v>
      </c>
      <c r="Q96" s="29">
        <f t="shared" si="8"/>
        <v>0.02049768519</v>
      </c>
      <c r="R96" s="30">
        <f t="shared" si="9"/>
        <v>0.02049768519</v>
      </c>
      <c r="S96" s="31">
        <f t="shared" si="10"/>
        <v>94</v>
      </c>
      <c r="T96" s="32">
        <f>IFERROR(__xludf.DUMMYFUNCTION("IF (S96 ,IF(S96 &gt; 3, RANK(Q96, FILTER(R$3:R$128, C$3:C$128 = C96,S$3:S$128 &gt; 3), 1),""""),"""")"),51.0)</f>
        <v>51</v>
      </c>
    </row>
    <row r="97">
      <c r="A97" s="33">
        <v>8.0</v>
      </c>
      <c r="B97" s="21" t="s">
        <v>118</v>
      </c>
      <c r="C97" s="22" t="s">
        <v>23</v>
      </c>
      <c r="D97" s="23">
        <v>0.0037847222222222223</v>
      </c>
      <c r="E97" s="24">
        <f t="shared" si="1"/>
        <v>0.001261574074</v>
      </c>
      <c r="F97" s="25">
        <f t="shared" si="2"/>
        <v>58</v>
      </c>
      <c r="G97" s="25">
        <f>IFERROR(__xludf.DUMMYFUNCTION("IF( D97,RANK(D97, FILTER(D$3:D$128, C$3:C$128 = C97), 1),"""")"),31.0)</f>
        <v>31</v>
      </c>
      <c r="H97" s="23">
        <v>0.009675925925925926</v>
      </c>
      <c r="I97" s="26">
        <f t="shared" si="3"/>
        <v>0.2322222222</v>
      </c>
      <c r="J97" s="27">
        <f t="shared" si="4"/>
        <v>34.44976077</v>
      </c>
      <c r="K97" s="28">
        <f t="shared" si="5"/>
        <v>95</v>
      </c>
      <c r="L97" s="28">
        <f>IFERROR(__xludf.DUMMYFUNCTION("IF( H97,RANK(H97, FILTER(H$3:H$128, C$3:C$128 = C97), 1),"""")"),50.0)</f>
        <v>50</v>
      </c>
      <c r="M97" s="23">
        <v>0.007048611111111111</v>
      </c>
      <c r="N97" s="29">
        <f t="shared" si="6"/>
        <v>0.003524305556</v>
      </c>
      <c r="O97" s="28">
        <f t="shared" si="7"/>
        <v>97</v>
      </c>
      <c r="P97" s="28">
        <f>IFERROR(__xludf.DUMMYFUNCTION("IF( M97,RANK(M97, FILTER(M$3:M$128, C$3:C$128 = C97), 1),"""")"),54.0)</f>
        <v>54</v>
      </c>
      <c r="Q97" s="29">
        <f t="shared" si="8"/>
        <v>0.02050925926</v>
      </c>
      <c r="R97" s="30">
        <f t="shared" si="9"/>
        <v>0.02050925926</v>
      </c>
      <c r="S97" s="31">
        <f t="shared" si="10"/>
        <v>95</v>
      </c>
      <c r="T97" s="32">
        <f>IFERROR(__xludf.DUMMYFUNCTION("IF (S97 ,IF(S97 &gt; 3, RANK(Q97, FILTER(R$3:R$128, C$3:C$128 = C97,S$3:S$128 &gt; 3), 1),""""),"""")"),52.0)</f>
        <v>52</v>
      </c>
    </row>
    <row r="98">
      <c r="A98" s="33">
        <v>15.0</v>
      </c>
      <c r="B98" s="21" t="s">
        <v>119</v>
      </c>
      <c r="C98" s="22" t="s">
        <v>23</v>
      </c>
      <c r="D98" s="23">
        <v>0.00400462962962963</v>
      </c>
      <c r="E98" s="24">
        <f t="shared" si="1"/>
        <v>0.001334876543</v>
      </c>
      <c r="F98" s="25">
        <f t="shared" si="2"/>
        <v>78</v>
      </c>
      <c r="G98" s="25">
        <f>IFERROR(__xludf.DUMMYFUNCTION("IF( D98,RANK(D98, FILTER(D$3:D$128, C$3:C$128 = C98), 1),"""")"),43.0)</f>
        <v>43</v>
      </c>
      <c r="H98" s="23">
        <v>0.00980324074074074</v>
      </c>
      <c r="I98" s="26">
        <f t="shared" si="3"/>
        <v>0.2352777778</v>
      </c>
      <c r="J98" s="27">
        <f t="shared" si="4"/>
        <v>34.00236128</v>
      </c>
      <c r="K98" s="28">
        <f t="shared" si="5"/>
        <v>100</v>
      </c>
      <c r="L98" s="28">
        <f>IFERROR(__xludf.DUMMYFUNCTION("IF( H98,RANK(H98, FILTER(H$3:H$128, C$3:C$128 = C98), 1),"""")"),53.0)</f>
        <v>53</v>
      </c>
      <c r="M98" s="23">
        <v>0.006712962962962963</v>
      </c>
      <c r="N98" s="29">
        <f t="shared" si="6"/>
        <v>0.003356481481</v>
      </c>
      <c r="O98" s="28">
        <f t="shared" si="7"/>
        <v>87</v>
      </c>
      <c r="P98" s="28">
        <f>IFERROR(__xludf.DUMMYFUNCTION("IF( M98,RANK(M98, FILTER(M$3:M$128, C$3:C$128 = C98), 1),"""")"),48.0)</f>
        <v>48</v>
      </c>
      <c r="Q98" s="29">
        <f t="shared" si="8"/>
        <v>0.02052083333</v>
      </c>
      <c r="R98" s="30">
        <f t="shared" si="9"/>
        <v>0.02052083333</v>
      </c>
      <c r="S98" s="31">
        <f t="shared" si="10"/>
        <v>96</v>
      </c>
      <c r="T98" s="32">
        <f>IFERROR(__xludf.DUMMYFUNCTION("IF (S98 ,IF(S98 &gt; 3, RANK(Q98, FILTER(R$3:R$128, C$3:C$128 = C98,S$3:S$128 &gt; 3), 1),""""),"""")"),53.0)</f>
        <v>53</v>
      </c>
    </row>
    <row r="99">
      <c r="A99" s="33">
        <v>19.0</v>
      </c>
      <c r="B99" s="21" t="s">
        <v>120</v>
      </c>
      <c r="C99" s="22" t="s">
        <v>26</v>
      </c>
      <c r="D99" s="23">
        <v>0.0042361111111111115</v>
      </c>
      <c r="E99" s="24">
        <f t="shared" si="1"/>
        <v>0.001412037037</v>
      </c>
      <c r="F99" s="25">
        <f t="shared" si="2"/>
        <v>94</v>
      </c>
      <c r="G99" s="25">
        <f>IFERROR(__xludf.DUMMYFUNCTION("IF( D99,RANK(D99, FILTER(D$3:D$128, C$3:C$128 = C99), 1),"""")"),43.0)</f>
        <v>43</v>
      </c>
      <c r="H99" s="23">
        <v>0.008796296296296297</v>
      </c>
      <c r="I99" s="26">
        <f t="shared" si="3"/>
        <v>0.2111111111</v>
      </c>
      <c r="J99" s="27">
        <f t="shared" si="4"/>
        <v>37.89473684</v>
      </c>
      <c r="K99" s="28">
        <f t="shared" si="5"/>
        <v>43</v>
      </c>
      <c r="L99" s="28">
        <f>IFERROR(__xludf.DUMMYFUNCTION("IF( H99,RANK(H99, FILTER(H$3:H$128, C$3:C$128 = C99), 1),"""")"),23.0)</f>
        <v>23</v>
      </c>
      <c r="M99" s="23">
        <v>0.007523148148148148</v>
      </c>
      <c r="N99" s="29">
        <f t="shared" si="6"/>
        <v>0.003761574074</v>
      </c>
      <c r="O99" s="28">
        <f t="shared" si="7"/>
        <v>105</v>
      </c>
      <c r="P99" s="28">
        <f>IFERROR(__xludf.DUMMYFUNCTION("IF( M99,RANK(M99, FILTER(M$3:M$128, C$3:C$128 = C99), 1),"""")"),47.0)</f>
        <v>47</v>
      </c>
      <c r="Q99" s="29">
        <f t="shared" si="8"/>
        <v>0.02055555556</v>
      </c>
      <c r="R99" s="30">
        <f t="shared" si="9"/>
        <v>0.02055555556</v>
      </c>
      <c r="S99" s="31">
        <f t="shared" si="10"/>
        <v>97</v>
      </c>
      <c r="T99" s="32">
        <f>IFERROR(__xludf.DUMMYFUNCTION("IF (S99 ,IF(S99 &gt; 3, RANK(Q99, FILTER(R$3:R$128, C$3:C$128 = C99,S$3:S$128 &gt; 3), 1),""""),"""")"),41.0)</f>
        <v>41</v>
      </c>
    </row>
    <row r="100">
      <c r="A100" s="33">
        <v>54.0</v>
      </c>
      <c r="B100" s="21" t="s">
        <v>121</v>
      </c>
      <c r="C100" s="22" t="s">
        <v>26</v>
      </c>
      <c r="D100" s="23">
        <v>0.004224537037037037</v>
      </c>
      <c r="E100" s="24">
        <f t="shared" si="1"/>
        <v>0.001408179012</v>
      </c>
      <c r="F100" s="25">
        <f t="shared" si="2"/>
        <v>93</v>
      </c>
      <c r="G100" s="25">
        <f>IFERROR(__xludf.DUMMYFUNCTION("IF( D100,RANK(D100, FILTER(D$3:D$128, C$3:C$128 = C100), 1),"""")"),42.0)</f>
        <v>42</v>
      </c>
      <c r="H100" s="23">
        <v>0.010023148148148147</v>
      </c>
      <c r="I100" s="26">
        <f t="shared" si="3"/>
        <v>0.2405555556</v>
      </c>
      <c r="J100" s="27">
        <f t="shared" si="4"/>
        <v>33.25635104</v>
      </c>
      <c r="K100" s="28">
        <f t="shared" si="5"/>
        <v>106</v>
      </c>
      <c r="L100" s="28">
        <f>IFERROR(__xludf.DUMMYFUNCTION("IF( H100,RANK(H100, FILTER(H$3:H$128, C$3:C$128 = C100), 1),"""")"),48.0)</f>
        <v>48</v>
      </c>
      <c r="M100" s="23">
        <v>0.006319444444444444</v>
      </c>
      <c r="N100" s="29">
        <f t="shared" si="6"/>
        <v>0.003159722222</v>
      </c>
      <c r="O100" s="28">
        <f t="shared" si="7"/>
        <v>73</v>
      </c>
      <c r="P100" s="28">
        <f>IFERROR(__xludf.DUMMYFUNCTION("IF( M100,RANK(M100, FILTER(M$3:M$128, C$3:C$128 = C100), 1),"""")"),35.0)</f>
        <v>35</v>
      </c>
      <c r="Q100" s="29">
        <f t="shared" si="8"/>
        <v>0.02056712963</v>
      </c>
      <c r="R100" s="30">
        <f t="shared" si="9"/>
        <v>0.02056712963</v>
      </c>
      <c r="S100" s="31">
        <f t="shared" si="10"/>
        <v>98</v>
      </c>
      <c r="T100" s="32">
        <f>IFERROR(__xludf.DUMMYFUNCTION("IF (S100 ,IF(S100 &gt; 3, RANK(Q100, FILTER(R$3:R$128, C$3:C$128 = C100,S$3:S$128 &gt; 3), 1),""""),"""")"),42.0)</f>
        <v>42</v>
      </c>
    </row>
    <row r="101">
      <c r="A101" s="33">
        <v>11.0</v>
      </c>
      <c r="B101" s="21" t="s">
        <v>122</v>
      </c>
      <c r="C101" s="22" t="s">
        <v>26</v>
      </c>
      <c r="D101" s="23">
        <v>0.004201388888888889</v>
      </c>
      <c r="E101" s="24">
        <f t="shared" si="1"/>
        <v>0.001400462963</v>
      </c>
      <c r="F101" s="25">
        <f t="shared" si="2"/>
        <v>90</v>
      </c>
      <c r="G101" s="25">
        <f>IFERROR(__xludf.DUMMYFUNCTION("IF( D101,RANK(D101, FILTER(D$3:D$128, C$3:C$128 = C101), 1),"""")"),40.0)</f>
        <v>40</v>
      </c>
      <c r="H101" s="23">
        <v>0.009432870370370371</v>
      </c>
      <c r="I101" s="26">
        <f t="shared" si="3"/>
        <v>0.2263888889</v>
      </c>
      <c r="J101" s="27">
        <f t="shared" si="4"/>
        <v>35.33742331</v>
      </c>
      <c r="K101" s="28">
        <f t="shared" si="5"/>
        <v>83</v>
      </c>
      <c r="L101" s="28">
        <f>IFERROR(__xludf.DUMMYFUNCTION("IF( H101,RANK(H101, FILTER(H$3:H$128, C$3:C$128 = C101), 1),"""")"),41.0)</f>
        <v>41</v>
      </c>
      <c r="M101" s="23">
        <v>0.0069560185185185185</v>
      </c>
      <c r="N101" s="29">
        <f t="shared" si="6"/>
        <v>0.003478009259</v>
      </c>
      <c r="O101" s="28">
        <f t="shared" si="7"/>
        <v>94</v>
      </c>
      <c r="P101" s="28">
        <f>IFERROR(__xludf.DUMMYFUNCTION("IF( M101,RANK(M101, FILTER(M$3:M$128, C$3:C$128 = C101), 1),"""")"),41.0)</f>
        <v>41</v>
      </c>
      <c r="Q101" s="29">
        <f t="shared" si="8"/>
        <v>0.02059027778</v>
      </c>
      <c r="R101" s="30">
        <f t="shared" si="9"/>
        <v>0.02059027778</v>
      </c>
      <c r="S101" s="31">
        <f t="shared" si="10"/>
        <v>99</v>
      </c>
      <c r="T101" s="32">
        <f>IFERROR(__xludf.DUMMYFUNCTION("IF (S101 ,IF(S101 &gt; 3, RANK(Q101, FILTER(R$3:R$128, C$3:C$128 = C101,S$3:S$128 &gt; 3), 1),""""),"""")"),43.0)</f>
        <v>43</v>
      </c>
    </row>
    <row r="102">
      <c r="A102" s="33">
        <v>38.0</v>
      </c>
      <c r="B102" s="21" t="s">
        <v>123</v>
      </c>
      <c r="C102" s="22" t="s">
        <v>26</v>
      </c>
      <c r="D102" s="23">
        <v>0.0033912037037037036</v>
      </c>
      <c r="E102" s="24">
        <f t="shared" si="1"/>
        <v>0.001130401235</v>
      </c>
      <c r="F102" s="25">
        <f t="shared" si="2"/>
        <v>36</v>
      </c>
      <c r="G102" s="25">
        <f>IFERROR(__xludf.DUMMYFUNCTION("IF( D102,RANK(D102, FILTER(D$3:D$128, C$3:C$128 = C102), 1),"""")"),17.0)</f>
        <v>17</v>
      </c>
      <c r="H102" s="23">
        <v>0.010185185185185186</v>
      </c>
      <c r="I102" s="26">
        <f t="shared" si="3"/>
        <v>0.2444444444</v>
      </c>
      <c r="J102" s="27">
        <f t="shared" si="4"/>
        <v>32.72727273</v>
      </c>
      <c r="K102" s="28">
        <f t="shared" si="5"/>
        <v>108</v>
      </c>
      <c r="L102" s="28">
        <f>IFERROR(__xludf.DUMMYFUNCTION("IF( H102,RANK(H102, FILTER(H$3:H$128, C$3:C$128 = C102), 1),"""")"),49.0)</f>
        <v>49</v>
      </c>
      <c r="M102" s="23">
        <v>0.007060185185185185</v>
      </c>
      <c r="N102" s="29">
        <f t="shared" si="6"/>
        <v>0.003530092593</v>
      </c>
      <c r="O102" s="28">
        <f t="shared" si="7"/>
        <v>98</v>
      </c>
      <c r="P102" s="28">
        <f>IFERROR(__xludf.DUMMYFUNCTION("IF( M102,RANK(M102, FILTER(M$3:M$128, C$3:C$128 = C102), 1),"""")"),44.0)</f>
        <v>44</v>
      </c>
      <c r="Q102" s="29">
        <f t="shared" si="8"/>
        <v>0.02063657407</v>
      </c>
      <c r="R102" s="30">
        <f t="shared" si="9"/>
        <v>0.02063657407</v>
      </c>
      <c r="S102" s="31">
        <f t="shared" si="10"/>
        <v>100</v>
      </c>
      <c r="T102" s="32">
        <f>IFERROR(__xludf.DUMMYFUNCTION("IF (S102 ,IF(S102 &gt; 3, RANK(Q102, FILTER(R$3:R$128, C$3:C$128 = C102,S$3:S$128 &gt; 3), 1),""""),"""")"),44.0)</f>
        <v>44</v>
      </c>
    </row>
    <row r="103">
      <c r="A103" s="33">
        <v>93.0</v>
      </c>
      <c r="B103" s="21" t="s">
        <v>124</v>
      </c>
      <c r="C103" s="22" t="s">
        <v>23</v>
      </c>
      <c r="D103" s="23">
        <v>0.0042824074074074075</v>
      </c>
      <c r="E103" s="24">
        <f t="shared" si="1"/>
        <v>0.001427469136</v>
      </c>
      <c r="F103" s="25">
        <f t="shared" si="2"/>
        <v>97</v>
      </c>
      <c r="G103" s="25">
        <f>IFERROR(__xludf.DUMMYFUNCTION("IF( D103,RANK(D103, FILTER(D$3:D$128, C$3:C$128 = C103), 1),"""")"),52.0)</f>
        <v>52</v>
      </c>
      <c r="H103" s="23">
        <v>0.009131944444444444</v>
      </c>
      <c r="I103" s="26">
        <f t="shared" si="3"/>
        <v>0.2191666667</v>
      </c>
      <c r="J103" s="27">
        <f t="shared" si="4"/>
        <v>36.50190114</v>
      </c>
      <c r="K103" s="28">
        <f t="shared" si="5"/>
        <v>65</v>
      </c>
      <c r="L103" s="28">
        <f>IFERROR(__xludf.DUMMYFUNCTION("IF( H103,RANK(H103, FILTER(H$3:H$128, C$3:C$128 = C103), 1),"""")"),33.0)</f>
        <v>33</v>
      </c>
      <c r="M103" s="23">
        <v>0.00738425925925926</v>
      </c>
      <c r="N103" s="29">
        <f t="shared" si="6"/>
        <v>0.00369212963</v>
      </c>
      <c r="O103" s="28">
        <f t="shared" si="7"/>
        <v>104</v>
      </c>
      <c r="P103" s="28">
        <f>IFERROR(__xludf.DUMMYFUNCTION("IF( M103,RANK(M103, FILTER(M$3:M$128, C$3:C$128 = C103), 1),"""")"),58.0)</f>
        <v>58</v>
      </c>
      <c r="Q103" s="29">
        <f t="shared" si="8"/>
        <v>0.02079861111</v>
      </c>
      <c r="R103" s="30">
        <f t="shared" si="9"/>
        <v>0.02079861111</v>
      </c>
      <c r="S103" s="31">
        <f t="shared" si="10"/>
        <v>101</v>
      </c>
      <c r="T103" s="32">
        <f>IFERROR(__xludf.DUMMYFUNCTION("IF (S103 ,IF(S103 &gt; 3, RANK(Q103, FILTER(R$3:R$128, C$3:C$128 = C103,S$3:S$128 &gt; 3), 1),""""),"""")"),54.0)</f>
        <v>54</v>
      </c>
    </row>
    <row r="104">
      <c r="A104" s="33">
        <v>121.0</v>
      </c>
      <c r="B104" s="34" t="s">
        <v>125</v>
      </c>
      <c r="C104" s="22" t="s">
        <v>23</v>
      </c>
      <c r="D104" s="23">
        <v>0.00400462962962963</v>
      </c>
      <c r="E104" s="24">
        <f t="shared" si="1"/>
        <v>0.001334876543</v>
      </c>
      <c r="F104" s="25">
        <f t="shared" si="2"/>
        <v>78</v>
      </c>
      <c r="G104" s="25">
        <f>IFERROR(__xludf.DUMMYFUNCTION("IF( D104,RANK(D104, FILTER(D$3:D$128, C$3:C$128 = C104), 1),"""")"),43.0)</f>
        <v>43</v>
      </c>
      <c r="H104" s="23">
        <v>0.010011574074074074</v>
      </c>
      <c r="I104" s="26">
        <f t="shared" si="3"/>
        <v>0.2402777778</v>
      </c>
      <c r="J104" s="27">
        <f t="shared" si="4"/>
        <v>33.29479769</v>
      </c>
      <c r="K104" s="28">
        <f t="shared" si="5"/>
        <v>104</v>
      </c>
      <c r="L104" s="28">
        <f>IFERROR(__xludf.DUMMYFUNCTION("IF( H104,RANK(H104, FILTER(H$3:H$128, C$3:C$128 = C104), 1),"""")"),57.0)</f>
        <v>57</v>
      </c>
      <c r="M104" s="23">
        <v>0.007118055555555555</v>
      </c>
      <c r="N104" s="29">
        <f t="shared" si="6"/>
        <v>0.003559027778</v>
      </c>
      <c r="O104" s="28">
        <f t="shared" si="7"/>
        <v>99</v>
      </c>
      <c r="P104" s="28">
        <f>IFERROR(__xludf.DUMMYFUNCTION("IF( M104,RANK(M104, FILTER(M$3:M$128, C$3:C$128 = C104), 1),"""")"),55.0)</f>
        <v>55</v>
      </c>
      <c r="Q104" s="29">
        <f t="shared" si="8"/>
        <v>0.02113425926</v>
      </c>
      <c r="R104" s="30">
        <f t="shared" si="9"/>
        <v>0.02113425926</v>
      </c>
      <c r="S104" s="31">
        <f t="shared" si="10"/>
        <v>102</v>
      </c>
      <c r="T104" s="32">
        <f>IFERROR(__xludf.DUMMYFUNCTION("IF (S104 ,IF(S104 &gt; 3, RANK(Q104, FILTER(R$3:R$128, C$3:C$128 = C104,S$3:S$128 &gt; 3), 1),""""),"""")"),55.0)</f>
        <v>55</v>
      </c>
    </row>
    <row r="105">
      <c r="A105" s="33">
        <v>122.0</v>
      </c>
      <c r="B105" s="21" t="s">
        <v>126</v>
      </c>
      <c r="C105" s="22" t="s">
        <v>26</v>
      </c>
      <c r="D105" s="23">
        <v>0.003993055555555555</v>
      </c>
      <c r="E105" s="24">
        <f t="shared" si="1"/>
        <v>0.001331018519</v>
      </c>
      <c r="F105" s="25">
        <f t="shared" si="2"/>
        <v>77</v>
      </c>
      <c r="G105" s="25">
        <f>IFERROR(__xludf.DUMMYFUNCTION("IF( D105,RANK(D105, FILTER(D$3:D$128, C$3:C$128 = C105), 1),"""")"),35.0)</f>
        <v>35</v>
      </c>
      <c r="H105" s="23">
        <v>0.009768518518518518</v>
      </c>
      <c r="I105" s="26">
        <f t="shared" si="3"/>
        <v>0.2344444444</v>
      </c>
      <c r="J105" s="27">
        <f t="shared" si="4"/>
        <v>34.12322275</v>
      </c>
      <c r="K105" s="28">
        <f t="shared" si="5"/>
        <v>97</v>
      </c>
      <c r="L105" s="28">
        <f>IFERROR(__xludf.DUMMYFUNCTION("IF( H105,RANK(H105, FILTER(H$3:H$128, C$3:C$128 = C105), 1),"""")"),46.0)</f>
        <v>46</v>
      </c>
      <c r="M105" s="23">
        <v>0.0078009259259259256</v>
      </c>
      <c r="N105" s="29">
        <f t="shared" si="6"/>
        <v>0.003900462963</v>
      </c>
      <c r="O105" s="28">
        <f t="shared" si="7"/>
        <v>108</v>
      </c>
      <c r="P105" s="28">
        <f>IFERROR(__xludf.DUMMYFUNCTION("IF( M105,RANK(M105, FILTER(M$3:M$128, C$3:C$128 = C105), 1),"""")"),49.0)</f>
        <v>49</v>
      </c>
      <c r="Q105" s="29">
        <f t="shared" si="8"/>
        <v>0.0215625</v>
      </c>
      <c r="R105" s="30">
        <f t="shared" si="9"/>
        <v>0.0215625</v>
      </c>
      <c r="S105" s="31">
        <f t="shared" si="10"/>
        <v>103</v>
      </c>
      <c r="T105" s="32">
        <f>IFERROR(__xludf.DUMMYFUNCTION("IF (S105 ,IF(S105 &gt; 3, RANK(Q105, FILTER(R$3:R$128, C$3:C$128 = C105,S$3:S$128 &gt; 3), 1),""""),"""")"),45.0)</f>
        <v>45</v>
      </c>
    </row>
    <row r="106">
      <c r="A106" s="33">
        <v>105.0</v>
      </c>
      <c r="B106" s="21" t="s">
        <v>127</v>
      </c>
      <c r="C106" s="22" t="s">
        <v>23</v>
      </c>
      <c r="D106" s="23">
        <v>0.00525462962962963</v>
      </c>
      <c r="E106" s="24">
        <f t="shared" si="1"/>
        <v>0.00175154321</v>
      </c>
      <c r="F106" s="25">
        <f t="shared" si="2"/>
        <v>111</v>
      </c>
      <c r="G106" s="25">
        <f>IFERROR(__xludf.DUMMYFUNCTION("IF( D106,RANK(D106, FILTER(D$3:D$128, C$3:C$128 = C106), 1),"""")"),62.0)</f>
        <v>62</v>
      </c>
      <c r="H106" s="23">
        <v>0.009606481481481481</v>
      </c>
      <c r="I106" s="26">
        <f t="shared" si="3"/>
        <v>0.2305555556</v>
      </c>
      <c r="J106" s="27">
        <f t="shared" si="4"/>
        <v>34.69879518</v>
      </c>
      <c r="K106" s="28">
        <f t="shared" si="5"/>
        <v>90</v>
      </c>
      <c r="L106" s="28">
        <f>IFERROR(__xludf.DUMMYFUNCTION("IF( H106,RANK(H106, FILTER(H$3:H$128, C$3:C$128 = C106), 1),"""")"),47.0)</f>
        <v>47</v>
      </c>
      <c r="M106" s="23">
        <v>0.006782407407407407</v>
      </c>
      <c r="N106" s="29">
        <f t="shared" si="6"/>
        <v>0.003391203704</v>
      </c>
      <c r="O106" s="28">
        <f t="shared" si="7"/>
        <v>91</v>
      </c>
      <c r="P106" s="28">
        <f>IFERROR(__xludf.DUMMYFUNCTION("IF( M106,RANK(M106, FILTER(M$3:M$128, C$3:C$128 = C106), 1),"""")"),52.0)</f>
        <v>52</v>
      </c>
      <c r="Q106" s="29">
        <f t="shared" si="8"/>
        <v>0.02164351852</v>
      </c>
      <c r="R106" s="30">
        <f t="shared" si="9"/>
        <v>0.02164351852</v>
      </c>
      <c r="S106" s="31">
        <f t="shared" si="10"/>
        <v>104</v>
      </c>
      <c r="T106" s="32">
        <f>IFERROR(__xludf.DUMMYFUNCTION("IF (S106 ,IF(S106 &gt; 3, RANK(Q106, FILTER(R$3:R$128, C$3:C$128 = C106,S$3:S$128 &gt; 3), 1),""""),"""")"),56.0)</f>
        <v>56</v>
      </c>
    </row>
    <row r="107">
      <c r="A107" s="33">
        <v>102.0</v>
      </c>
      <c r="B107" s="21" t="s">
        <v>128</v>
      </c>
      <c r="C107" s="22" t="s">
        <v>26</v>
      </c>
      <c r="D107" s="23">
        <v>0.005671296296296297</v>
      </c>
      <c r="E107" s="24">
        <f t="shared" si="1"/>
        <v>0.001890432099</v>
      </c>
      <c r="F107" s="25">
        <f t="shared" si="2"/>
        <v>113</v>
      </c>
      <c r="G107" s="25">
        <f>IFERROR(__xludf.DUMMYFUNCTION("IF( D107,RANK(D107, FILTER(D$3:D$128, C$3:C$128 = C107), 1),"""")"),50.0)</f>
        <v>50</v>
      </c>
      <c r="H107" s="23">
        <v>0.008900462962962962</v>
      </c>
      <c r="I107" s="26">
        <f t="shared" si="3"/>
        <v>0.2136111111</v>
      </c>
      <c r="J107" s="27">
        <f t="shared" si="4"/>
        <v>37.45123537</v>
      </c>
      <c r="K107" s="28">
        <f t="shared" si="5"/>
        <v>54</v>
      </c>
      <c r="L107" s="28">
        <f>IFERROR(__xludf.DUMMYFUNCTION("IF( H107,RANK(H107, FILTER(H$3:H$128, C$3:C$128 = C107), 1),"""")"),28.0)</f>
        <v>28</v>
      </c>
      <c r="M107" s="23">
        <v>0.007210648148148148</v>
      </c>
      <c r="N107" s="29">
        <f t="shared" si="6"/>
        <v>0.003605324074</v>
      </c>
      <c r="O107" s="28">
        <f t="shared" si="7"/>
        <v>101</v>
      </c>
      <c r="P107" s="28">
        <f>IFERROR(__xludf.DUMMYFUNCTION("IF( M107,RANK(M107, FILTER(M$3:M$128, C$3:C$128 = C107), 1),"""")"),45.0)</f>
        <v>45</v>
      </c>
      <c r="Q107" s="29">
        <f t="shared" si="8"/>
        <v>0.02178240741</v>
      </c>
      <c r="R107" s="30">
        <f t="shared" si="9"/>
        <v>0.02178240741</v>
      </c>
      <c r="S107" s="31">
        <f t="shared" si="10"/>
        <v>105</v>
      </c>
      <c r="T107" s="32">
        <f>IFERROR(__xludf.DUMMYFUNCTION("IF (S107 ,IF(S107 &gt; 3, RANK(Q107, FILTER(R$3:R$128, C$3:C$128 = C107,S$3:S$128 &gt; 3), 1),""""),"""")"),46.0)</f>
        <v>46</v>
      </c>
    </row>
    <row r="108">
      <c r="A108" s="33">
        <v>112.0</v>
      </c>
      <c r="B108" s="21" t="s">
        <v>129</v>
      </c>
      <c r="C108" s="22" t="s">
        <v>26</v>
      </c>
      <c r="D108" s="23">
        <v>0.00443287037037037</v>
      </c>
      <c r="E108" s="24">
        <f t="shared" si="1"/>
        <v>0.001477623457</v>
      </c>
      <c r="F108" s="25">
        <f t="shared" si="2"/>
        <v>101</v>
      </c>
      <c r="G108" s="25">
        <f>IFERROR(__xludf.DUMMYFUNCTION("IF( D108,RANK(D108, FILTER(D$3:D$128, C$3:C$128 = C108), 1),"""")"),46.0)</f>
        <v>46</v>
      </c>
      <c r="H108" s="23">
        <v>0.009583333333333333</v>
      </c>
      <c r="I108" s="26">
        <f t="shared" si="3"/>
        <v>0.23</v>
      </c>
      <c r="J108" s="27">
        <f t="shared" si="4"/>
        <v>34.7826087</v>
      </c>
      <c r="K108" s="28">
        <f t="shared" si="5"/>
        <v>88</v>
      </c>
      <c r="L108" s="28">
        <f>IFERROR(__xludf.DUMMYFUNCTION("IF( H108,RANK(H108, FILTER(H$3:H$128, C$3:C$128 = C108), 1),"""")"),43.0)</f>
        <v>43</v>
      </c>
      <c r="M108" s="23">
        <v>0.0077777777777777776</v>
      </c>
      <c r="N108" s="29">
        <f t="shared" si="6"/>
        <v>0.003888888889</v>
      </c>
      <c r="O108" s="28">
        <f t="shared" si="7"/>
        <v>107</v>
      </c>
      <c r="P108" s="28">
        <f>IFERROR(__xludf.DUMMYFUNCTION("IF( M108,RANK(M108, FILTER(M$3:M$128, C$3:C$128 = C108), 1),"""")"),48.0)</f>
        <v>48</v>
      </c>
      <c r="Q108" s="29">
        <f t="shared" si="8"/>
        <v>0.02179398148</v>
      </c>
      <c r="R108" s="30">
        <f t="shared" si="9"/>
        <v>0.02179398148</v>
      </c>
      <c r="S108" s="31">
        <f t="shared" si="10"/>
        <v>106</v>
      </c>
      <c r="T108" s="32">
        <f>IFERROR(__xludf.DUMMYFUNCTION("IF (S108 ,IF(S108 &gt; 3, RANK(Q108, FILTER(R$3:R$128, C$3:C$128 = C108,S$3:S$128 &gt; 3), 1),""""),"""")"),47.0)</f>
        <v>47</v>
      </c>
    </row>
    <row r="109">
      <c r="A109" s="33">
        <v>30.0</v>
      </c>
      <c r="B109" s="21" t="s">
        <v>130</v>
      </c>
      <c r="C109" s="22" t="s">
        <v>23</v>
      </c>
      <c r="D109" s="23">
        <v>0.004641203703703704</v>
      </c>
      <c r="E109" s="24">
        <f t="shared" si="1"/>
        <v>0.001547067901</v>
      </c>
      <c r="F109" s="25">
        <f t="shared" si="2"/>
        <v>107</v>
      </c>
      <c r="G109" s="25">
        <f>IFERROR(__xludf.DUMMYFUNCTION("IF( D109,RANK(D109, FILTER(D$3:D$128, C$3:C$128 = C109), 1),"""")"),59.0)</f>
        <v>59</v>
      </c>
      <c r="H109" s="23">
        <v>0.009618055555555555</v>
      </c>
      <c r="I109" s="26">
        <f t="shared" si="3"/>
        <v>0.2308333333</v>
      </c>
      <c r="J109" s="27">
        <f t="shared" si="4"/>
        <v>34.65703971</v>
      </c>
      <c r="K109" s="28">
        <f t="shared" si="5"/>
        <v>91</v>
      </c>
      <c r="L109" s="28">
        <f>IFERROR(__xludf.DUMMYFUNCTION("IF( H109,RANK(H109, FILTER(H$3:H$128, C$3:C$128 = C109), 1),"""")"),48.0)</f>
        <v>48</v>
      </c>
      <c r="M109" s="23">
        <v>0.0076851851851851855</v>
      </c>
      <c r="N109" s="29">
        <f t="shared" si="6"/>
        <v>0.003842592593</v>
      </c>
      <c r="O109" s="28">
        <f t="shared" si="7"/>
        <v>106</v>
      </c>
      <c r="P109" s="28">
        <f>IFERROR(__xludf.DUMMYFUNCTION("IF( M109,RANK(M109, FILTER(M$3:M$128, C$3:C$128 = C109), 1),"""")"),59.0)</f>
        <v>59</v>
      </c>
      <c r="Q109" s="29">
        <f t="shared" si="8"/>
        <v>0.02194444444</v>
      </c>
      <c r="R109" s="30">
        <f t="shared" si="9"/>
        <v>0.02194444444</v>
      </c>
      <c r="S109" s="31">
        <f t="shared" si="10"/>
        <v>107</v>
      </c>
      <c r="T109" s="32">
        <f>IFERROR(__xludf.DUMMYFUNCTION("IF (S109 ,IF(S109 &gt; 3, RANK(Q109, FILTER(R$3:R$128, C$3:C$128 = C109,S$3:S$128 &gt; 3), 1),""""),"""")"),57.0)</f>
        <v>57</v>
      </c>
    </row>
    <row r="110">
      <c r="A110" s="33">
        <v>53.0</v>
      </c>
      <c r="B110" s="21" t="s">
        <v>131</v>
      </c>
      <c r="C110" s="22" t="s">
        <v>26</v>
      </c>
      <c r="D110" s="23">
        <v>0.004537037037037037</v>
      </c>
      <c r="E110" s="24">
        <f t="shared" si="1"/>
        <v>0.001512345679</v>
      </c>
      <c r="F110" s="25">
        <f t="shared" si="2"/>
        <v>105</v>
      </c>
      <c r="G110" s="25">
        <f>IFERROR(__xludf.DUMMYFUNCTION("IF( D110,RANK(D110, FILTER(D$3:D$128, C$3:C$128 = C110), 1),"""")"),48.0)</f>
        <v>48</v>
      </c>
      <c r="H110" s="23">
        <v>0.008993055555555556</v>
      </c>
      <c r="I110" s="26">
        <f t="shared" si="3"/>
        <v>0.2158333333</v>
      </c>
      <c r="J110" s="27">
        <f t="shared" si="4"/>
        <v>37.06563707</v>
      </c>
      <c r="K110" s="28">
        <f t="shared" si="5"/>
        <v>60</v>
      </c>
      <c r="L110" s="28">
        <f>IFERROR(__xludf.DUMMYFUNCTION("IF( H110,RANK(H110, FILTER(H$3:H$128, C$3:C$128 = C110), 1),"""")"),30.0)</f>
        <v>30</v>
      </c>
      <c r="M110" s="23">
        <v>0.00849537037037037</v>
      </c>
      <c r="N110" s="29">
        <f t="shared" si="6"/>
        <v>0.004247685185</v>
      </c>
      <c r="O110" s="28">
        <f t="shared" si="7"/>
        <v>110</v>
      </c>
      <c r="P110" s="28">
        <f>IFERROR(__xludf.DUMMYFUNCTION("IF( M110,RANK(M110, FILTER(M$3:M$128, C$3:C$128 = C110), 1),"""")"),50.0)</f>
        <v>50</v>
      </c>
      <c r="Q110" s="29">
        <f t="shared" si="8"/>
        <v>0.02202546296</v>
      </c>
      <c r="R110" s="30">
        <f t="shared" si="9"/>
        <v>0.02202546296</v>
      </c>
      <c r="S110" s="31">
        <f t="shared" si="10"/>
        <v>108</v>
      </c>
      <c r="T110" s="32">
        <f>IFERROR(__xludf.DUMMYFUNCTION("IF (S110 ,IF(S110 &gt; 3, RANK(Q110, FILTER(R$3:R$128, C$3:C$128 = C110,S$3:S$128 &gt; 3), 1),""""),"""")"),48.0)</f>
        <v>48</v>
      </c>
    </row>
    <row r="111">
      <c r="A111" s="33">
        <v>101.0</v>
      </c>
      <c r="B111" s="21" t="s">
        <v>132</v>
      </c>
      <c r="C111" s="22" t="s">
        <v>26</v>
      </c>
      <c r="D111" s="23">
        <v>0.0044444444444444444</v>
      </c>
      <c r="E111" s="24">
        <f t="shared" si="1"/>
        <v>0.001481481481</v>
      </c>
      <c r="F111" s="25">
        <f t="shared" si="2"/>
        <v>102</v>
      </c>
      <c r="G111" s="25">
        <f>IFERROR(__xludf.DUMMYFUNCTION("IF( D111,RANK(D111, FILTER(D$3:D$128, C$3:C$128 = C111), 1),"""")"),47.0)</f>
        <v>47</v>
      </c>
      <c r="H111" s="23">
        <v>0.010902777777777779</v>
      </c>
      <c r="I111" s="26">
        <f t="shared" si="3"/>
        <v>0.2616666667</v>
      </c>
      <c r="J111" s="27">
        <f t="shared" si="4"/>
        <v>30.57324841</v>
      </c>
      <c r="K111" s="28">
        <f t="shared" si="5"/>
        <v>113</v>
      </c>
      <c r="L111" s="28">
        <f>IFERROR(__xludf.DUMMYFUNCTION("IF( H111,RANK(H111, FILTER(H$3:H$128, C$3:C$128 = C111), 1),"""")"),53.0)</f>
        <v>53</v>
      </c>
      <c r="M111" s="23">
        <v>0.006875</v>
      </c>
      <c r="N111" s="29">
        <f t="shared" si="6"/>
        <v>0.0034375</v>
      </c>
      <c r="O111" s="28">
        <f t="shared" si="7"/>
        <v>93</v>
      </c>
      <c r="P111" s="28">
        <f>IFERROR(__xludf.DUMMYFUNCTION("IF( M111,RANK(M111, FILTER(M$3:M$128, C$3:C$128 = C111), 1),"""")"),40.0)</f>
        <v>40</v>
      </c>
      <c r="Q111" s="29">
        <f t="shared" si="8"/>
        <v>0.02222222222</v>
      </c>
      <c r="R111" s="30">
        <f t="shared" si="9"/>
        <v>0.02222222222</v>
      </c>
      <c r="S111" s="31">
        <f t="shared" si="10"/>
        <v>109</v>
      </c>
      <c r="T111" s="32">
        <f>IFERROR(__xludf.DUMMYFUNCTION("IF (S111 ,IF(S111 &gt; 3, RANK(Q111, FILTER(R$3:R$128, C$3:C$128 = C111,S$3:S$128 &gt; 3), 1),""""),"""")"),49.0)</f>
        <v>49</v>
      </c>
    </row>
    <row r="112">
      <c r="A112" s="33">
        <v>3.0</v>
      </c>
      <c r="B112" s="21" t="s">
        <v>133</v>
      </c>
      <c r="C112" s="22" t="s">
        <v>23</v>
      </c>
      <c r="D112" s="23">
        <v>0.003553240740740741</v>
      </c>
      <c r="E112" s="24">
        <f t="shared" si="1"/>
        <v>0.00118441358</v>
      </c>
      <c r="F112" s="25">
        <f t="shared" si="2"/>
        <v>44</v>
      </c>
      <c r="G112" s="25">
        <f>IFERROR(__xludf.DUMMYFUNCTION("IF( D112,RANK(D112, FILTER(D$3:D$128, C$3:C$128 = C112), 1),"""")"),23.0)</f>
        <v>23</v>
      </c>
      <c r="H112" s="23">
        <v>0.011574074074074073</v>
      </c>
      <c r="I112" s="26">
        <f t="shared" si="3"/>
        <v>0.2777777778</v>
      </c>
      <c r="J112" s="27">
        <f t="shared" si="4"/>
        <v>28.8</v>
      </c>
      <c r="K112" s="28">
        <f t="shared" si="5"/>
        <v>115</v>
      </c>
      <c r="L112" s="28">
        <f>IFERROR(__xludf.DUMMYFUNCTION("IF( H112,RANK(H112, FILTER(H$3:H$128, C$3:C$128 = C112), 1),"""")"),62.0)</f>
        <v>62</v>
      </c>
      <c r="M112" s="23">
        <v>0.007361111111111111</v>
      </c>
      <c r="N112" s="29">
        <f t="shared" si="6"/>
        <v>0.003680555556</v>
      </c>
      <c r="O112" s="28">
        <f t="shared" si="7"/>
        <v>103</v>
      </c>
      <c r="P112" s="28">
        <f>IFERROR(__xludf.DUMMYFUNCTION("IF( M112,RANK(M112, FILTER(M$3:M$128, C$3:C$128 = C112), 1),"""")"),57.0)</f>
        <v>57</v>
      </c>
      <c r="Q112" s="29">
        <f t="shared" si="8"/>
        <v>0.02248842593</v>
      </c>
      <c r="R112" s="30">
        <f t="shared" si="9"/>
        <v>0.02248842593</v>
      </c>
      <c r="S112" s="31">
        <f t="shared" si="10"/>
        <v>110</v>
      </c>
      <c r="T112" s="32">
        <f>IFERROR(__xludf.DUMMYFUNCTION("IF (S112 ,IF(S112 &gt; 3, RANK(Q112, FILTER(R$3:R$128, C$3:C$128 = C112,S$3:S$128 &gt; 3), 1),""""),"""")"),58.0)</f>
        <v>58</v>
      </c>
    </row>
    <row r="113">
      <c r="A113" s="33">
        <v>115.0</v>
      </c>
      <c r="B113" s="21" t="s">
        <v>134</v>
      </c>
      <c r="C113" s="22" t="s">
        <v>23</v>
      </c>
      <c r="D113" s="23">
        <v>0.004837962962962963</v>
      </c>
      <c r="E113" s="24">
        <f t="shared" si="1"/>
        <v>0.001612654321</v>
      </c>
      <c r="F113" s="25">
        <f t="shared" si="2"/>
        <v>109</v>
      </c>
      <c r="G113" s="25">
        <f>IFERROR(__xludf.DUMMYFUNCTION("IF( D113,RANK(D113, FILTER(D$3:D$128, C$3:C$128 = C113), 1),"""")"),60.0)</f>
        <v>60</v>
      </c>
      <c r="H113" s="23">
        <v>0.010127314814814815</v>
      </c>
      <c r="I113" s="26">
        <f t="shared" si="3"/>
        <v>0.2430555556</v>
      </c>
      <c r="J113" s="27">
        <f t="shared" si="4"/>
        <v>32.91428571</v>
      </c>
      <c r="K113" s="28">
        <f t="shared" si="5"/>
        <v>107</v>
      </c>
      <c r="L113" s="28">
        <f>IFERROR(__xludf.DUMMYFUNCTION("IF( H113,RANK(H113, FILTER(H$3:H$128, C$3:C$128 = C113), 1),"""")"),59.0)</f>
        <v>59</v>
      </c>
      <c r="M113" s="23">
        <v>0.009918981481481482</v>
      </c>
      <c r="N113" s="29">
        <f t="shared" si="6"/>
        <v>0.004959490741</v>
      </c>
      <c r="O113" s="28">
        <f t="shared" si="7"/>
        <v>113</v>
      </c>
      <c r="P113" s="28">
        <f>IFERROR(__xludf.DUMMYFUNCTION("IF( M113,RANK(M113, FILTER(M$3:M$128, C$3:C$128 = C113), 1),"""")"),62.0)</f>
        <v>62</v>
      </c>
      <c r="Q113" s="29">
        <f t="shared" si="8"/>
        <v>0.02488425926</v>
      </c>
      <c r="R113" s="30">
        <f t="shared" si="9"/>
        <v>0.02488425926</v>
      </c>
      <c r="S113" s="31">
        <f t="shared" si="10"/>
        <v>111</v>
      </c>
      <c r="T113" s="32">
        <f>IFERROR(__xludf.DUMMYFUNCTION("IF (S113 ,IF(S113 &gt; 3, RANK(Q113, FILTER(R$3:R$128, C$3:C$128 = C113,S$3:S$128 &gt; 3), 1),""""),"""")"),59.0)</f>
        <v>59</v>
      </c>
    </row>
    <row r="114">
      <c r="A114" s="33">
        <v>90.0</v>
      </c>
      <c r="B114" s="21" t="s">
        <v>135</v>
      </c>
      <c r="C114" s="22" t="s">
        <v>23</v>
      </c>
      <c r="D114" s="23">
        <v>0.004895833333333334</v>
      </c>
      <c r="E114" s="24">
        <f t="shared" si="1"/>
        <v>0.001631944444</v>
      </c>
      <c r="F114" s="25">
        <f t="shared" si="2"/>
        <v>110</v>
      </c>
      <c r="G114" s="25">
        <f>IFERROR(__xludf.DUMMYFUNCTION("IF( D114,RANK(D114, FILTER(D$3:D$128, C$3:C$128 = C114), 1),"""")"),61.0)</f>
        <v>61</v>
      </c>
      <c r="H114" s="23">
        <v>0.011087962962962963</v>
      </c>
      <c r="I114" s="26">
        <f t="shared" si="3"/>
        <v>0.2661111111</v>
      </c>
      <c r="J114" s="27">
        <f t="shared" si="4"/>
        <v>30.06263048</v>
      </c>
      <c r="K114" s="28">
        <f t="shared" si="5"/>
        <v>114</v>
      </c>
      <c r="L114" s="28">
        <f>IFERROR(__xludf.DUMMYFUNCTION("IF( H114,RANK(H114, FILTER(H$3:H$128, C$3:C$128 = C114), 1),"""")"),61.0)</f>
        <v>61</v>
      </c>
      <c r="M114" s="23">
        <v>0.008969907407407407</v>
      </c>
      <c r="N114" s="29">
        <f t="shared" si="6"/>
        <v>0.004484953704</v>
      </c>
      <c r="O114" s="28">
        <f t="shared" si="7"/>
        <v>112</v>
      </c>
      <c r="P114" s="28">
        <f>IFERROR(__xludf.DUMMYFUNCTION("IF( M114,RANK(M114, FILTER(M$3:M$128, C$3:C$128 = C114), 1),"""")"),61.0)</f>
        <v>61</v>
      </c>
      <c r="Q114" s="29">
        <f t="shared" si="8"/>
        <v>0.0249537037</v>
      </c>
      <c r="R114" s="30">
        <f t="shared" si="9"/>
        <v>0.0249537037</v>
      </c>
      <c r="S114" s="31">
        <f t="shared" si="10"/>
        <v>112</v>
      </c>
      <c r="T114" s="32">
        <f>IFERROR(__xludf.DUMMYFUNCTION("IF (S114 ,IF(S114 &gt; 3, RANK(Q114, FILTER(R$3:R$128, C$3:C$128 = C114,S$3:S$128 &gt; 3), 1),""""),"""")"),60.0)</f>
        <v>60</v>
      </c>
    </row>
    <row r="115">
      <c r="A115" s="33">
        <v>35.0</v>
      </c>
      <c r="B115" s="21" t="s">
        <v>136</v>
      </c>
      <c r="C115" s="22" t="s">
        <v>23</v>
      </c>
      <c r="D115" s="23">
        <v>0.0040625</v>
      </c>
      <c r="E115" s="24">
        <f t="shared" si="1"/>
        <v>0.001354166667</v>
      </c>
      <c r="F115" s="25">
        <f t="shared" si="2"/>
        <v>83</v>
      </c>
      <c r="G115" s="25">
        <f>IFERROR(__xludf.DUMMYFUNCTION("IF( D115,RANK(D115, FILTER(D$3:D$128, C$3:C$128 = C115), 1),"""")"),47.0)</f>
        <v>47</v>
      </c>
      <c r="H115" s="23">
        <v>0.011631944444444445</v>
      </c>
      <c r="I115" s="26">
        <f t="shared" si="3"/>
        <v>0.2791666667</v>
      </c>
      <c r="J115" s="27">
        <f t="shared" si="4"/>
        <v>28.65671642</v>
      </c>
      <c r="K115" s="28">
        <f t="shared" si="5"/>
        <v>116</v>
      </c>
      <c r="L115" s="28">
        <f>IFERROR(__xludf.DUMMYFUNCTION("IF( H115,RANK(H115, FILTER(H$3:H$128, C$3:C$128 = C115), 1),"""")"),63.0)</f>
        <v>63</v>
      </c>
      <c r="M115" s="23">
        <v>0.010266203703703704</v>
      </c>
      <c r="N115" s="29">
        <f t="shared" si="6"/>
        <v>0.005133101852</v>
      </c>
      <c r="O115" s="28">
        <f t="shared" si="7"/>
        <v>114</v>
      </c>
      <c r="P115" s="28">
        <f>IFERROR(__xludf.DUMMYFUNCTION("IF( M115,RANK(M115, FILTER(M$3:M$128, C$3:C$128 = C115), 1),"""")"),63.0)</f>
        <v>63</v>
      </c>
      <c r="Q115" s="29">
        <f t="shared" si="8"/>
        <v>0.02596064815</v>
      </c>
      <c r="R115" s="30">
        <f t="shared" si="9"/>
        <v>0.02596064815</v>
      </c>
      <c r="S115" s="31">
        <f t="shared" si="10"/>
        <v>113</v>
      </c>
      <c r="T115" s="32">
        <f>IFERROR(__xludf.DUMMYFUNCTION("IF (S115 ,IF(S115 &gt; 3, RANK(Q115, FILTER(R$3:R$128, C$3:C$128 = C115,S$3:S$128 &gt; 3), 1),""""),"""")"),61.0)</f>
        <v>61</v>
      </c>
    </row>
    <row r="116">
      <c r="A116" s="33">
        <v>27.0</v>
      </c>
      <c r="B116" s="21" t="s">
        <v>137</v>
      </c>
      <c r="C116" s="22" t="s">
        <v>26</v>
      </c>
      <c r="D116" s="23">
        <v>0.00863425925925926</v>
      </c>
      <c r="E116" s="24">
        <f t="shared" si="1"/>
        <v>0.00287808642</v>
      </c>
      <c r="F116" s="25">
        <f t="shared" si="2"/>
        <v>116</v>
      </c>
      <c r="G116" s="25">
        <f>IFERROR(__xludf.DUMMYFUNCTION("IF( D116,RANK(D116, FILTER(D$3:D$128, C$3:C$128 = C116), 1),"""")"),53.0)</f>
        <v>53</v>
      </c>
      <c r="H116" s="23">
        <v>0.010462962962962962</v>
      </c>
      <c r="I116" s="26">
        <f t="shared" si="3"/>
        <v>0.2511111111</v>
      </c>
      <c r="J116" s="27">
        <f t="shared" si="4"/>
        <v>31.85840708</v>
      </c>
      <c r="K116" s="28">
        <f t="shared" si="5"/>
        <v>111</v>
      </c>
      <c r="L116" s="28">
        <f>IFERROR(__xludf.DUMMYFUNCTION("IF( H116,RANK(H116, FILTER(H$3:H$128, C$3:C$128 = C116), 1),"""")"),51.0)</f>
        <v>51</v>
      </c>
      <c r="M116" s="23">
        <v>0.008587962962962962</v>
      </c>
      <c r="N116" s="29">
        <f t="shared" si="6"/>
        <v>0.004293981481</v>
      </c>
      <c r="O116" s="28">
        <f t="shared" si="7"/>
        <v>111</v>
      </c>
      <c r="P116" s="28">
        <f>IFERROR(__xludf.DUMMYFUNCTION("IF( M116,RANK(M116, FILTER(M$3:M$128, C$3:C$128 = C116), 1),"""")"),51.0)</f>
        <v>51</v>
      </c>
      <c r="Q116" s="29">
        <f t="shared" si="8"/>
        <v>0.02768518519</v>
      </c>
      <c r="R116" s="30">
        <f t="shared" si="9"/>
        <v>0.02768518519</v>
      </c>
      <c r="S116" s="31">
        <f t="shared" si="10"/>
        <v>114</v>
      </c>
      <c r="T116" s="32">
        <f>IFERROR(__xludf.DUMMYFUNCTION("IF (S116 ,IF(S116 &gt; 3, RANK(Q116, FILTER(R$3:R$128, C$3:C$128 = C116,S$3:S$128 &gt; 3), 1),""""),"""")"),50.0)</f>
        <v>50</v>
      </c>
    </row>
    <row r="117">
      <c r="A117" s="33">
        <v>24.0</v>
      </c>
      <c r="B117" s="21" t="s">
        <v>138</v>
      </c>
      <c r="C117" s="22" t="s">
        <v>26</v>
      </c>
      <c r="D117" s="23">
        <v>0.006030092592592593</v>
      </c>
      <c r="E117" s="24">
        <f t="shared" si="1"/>
        <v>0.002010030864</v>
      </c>
      <c r="F117" s="25">
        <f t="shared" si="2"/>
        <v>114</v>
      </c>
      <c r="G117" s="25">
        <f>IFERROR(__xludf.DUMMYFUNCTION("IF( D117,RANK(D117, FILTER(D$3:D$128, C$3:C$128 = C117), 1),"""")"),51.0)</f>
        <v>51</v>
      </c>
      <c r="H117" s="23">
        <v>0.010497685185185185</v>
      </c>
      <c r="I117" s="26">
        <f t="shared" si="3"/>
        <v>0.2519444444</v>
      </c>
      <c r="J117" s="27">
        <f t="shared" si="4"/>
        <v>31.75303197</v>
      </c>
      <c r="K117" s="28">
        <f t="shared" si="5"/>
        <v>112</v>
      </c>
      <c r="L117" s="28">
        <f>IFERROR(__xludf.DUMMYFUNCTION("IF( H117,RANK(H117, FILTER(H$3:H$128, C$3:C$128 = C117), 1),"""")"),52.0)</f>
        <v>52</v>
      </c>
      <c r="M117" s="23">
        <v>0.01119212962962963</v>
      </c>
      <c r="N117" s="29">
        <f t="shared" si="6"/>
        <v>0.005596064815</v>
      </c>
      <c r="O117" s="28">
        <f t="shared" si="7"/>
        <v>116</v>
      </c>
      <c r="P117" s="28">
        <f>IFERROR(__xludf.DUMMYFUNCTION("IF( M117,RANK(M117, FILTER(M$3:M$128, C$3:C$128 = C117), 1),"""")"),53.0)</f>
        <v>53</v>
      </c>
      <c r="Q117" s="29">
        <f t="shared" si="8"/>
        <v>0.02771990741</v>
      </c>
      <c r="R117" s="30">
        <f t="shared" si="9"/>
        <v>0.02771990741</v>
      </c>
      <c r="S117" s="31">
        <f t="shared" si="10"/>
        <v>115</v>
      </c>
      <c r="T117" s="32">
        <f>IFERROR(__xludf.DUMMYFUNCTION("IF (S117 ,IF(S117 &gt; 3, RANK(Q117, FILTER(R$3:R$128, C$3:C$128 = C117,S$3:S$128 &gt; 3), 1),""""),"""")"),51.0)</f>
        <v>51</v>
      </c>
    </row>
    <row r="118">
      <c r="A118" s="36">
        <v>91.0</v>
      </c>
      <c r="B118" s="37" t="s">
        <v>139</v>
      </c>
      <c r="C118" s="38" t="s">
        <v>26</v>
      </c>
      <c r="D118" s="39">
        <v>0.008159722222222223</v>
      </c>
      <c r="E118" s="40">
        <f t="shared" si="1"/>
        <v>0.002719907407</v>
      </c>
      <c r="F118" s="41">
        <f t="shared" si="2"/>
        <v>115</v>
      </c>
      <c r="G118" s="41">
        <f>IFERROR(__xludf.DUMMYFUNCTION("IF( D118,RANK(D118, FILTER(D$3:D$128, C$3:C$128 = C118), 1),"""")"),52.0)</f>
        <v>52</v>
      </c>
      <c r="H118" s="39">
        <v>0.010416666666666666</v>
      </c>
      <c r="I118" s="42">
        <f t="shared" si="3"/>
        <v>0.25</v>
      </c>
      <c r="J118" s="43">
        <f t="shared" si="4"/>
        <v>32</v>
      </c>
      <c r="K118" s="44">
        <f t="shared" si="5"/>
        <v>110</v>
      </c>
      <c r="L118" s="44">
        <f>IFERROR(__xludf.DUMMYFUNCTION("IF( H118,RANK(H118, FILTER(H$3:H$128, C$3:C$128 = C118), 1),"""")"),50.0)</f>
        <v>50</v>
      </c>
      <c r="M118" s="39">
        <v>0.010347222222222223</v>
      </c>
      <c r="N118" s="45">
        <f t="shared" si="6"/>
        <v>0.005173611111</v>
      </c>
      <c r="O118" s="44">
        <f t="shared" si="7"/>
        <v>115</v>
      </c>
      <c r="P118" s="44">
        <f>IFERROR(__xludf.DUMMYFUNCTION("IF( M118,RANK(M118, FILTER(M$3:M$128, C$3:C$128 = C118), 1),"""")"),52.0)</f>
        <v>52</v>
      </c>
      <c r="Q118" s="45">
        <f t="shared" si="8"/>
        <v>0.02892361111</v>
      </c>
      <c r="R118" s="46">
        <f t="shared" si="9"/>
        <v>0.02892361111</v>
      </c>
      <c r="S118" s="47">
        <f t="shared" si="10"/>
        <v>116</v>
      </c>
      <c r="T118" s="48">
        <f>IFERROR(__xludf.DUMMYFUNCTION("IF (S118 ,IF(S118 &gt; 3, RANK(Q118, FILTER(R$3:R$128, C$3:C$128 = C118,S$3:S$128 &gt; 3), 1),""""),"""")"),52.0)</f>
        <v>52</v>
      </c>
    </row>
    <row r="119" hidden="1">
      <c r="A119" s="33">
        <v>1.0</v>
      </c>
      <c r="B119" s="21" t="s">
        <v>140</v>
      </c>
      <c r="C119" s="49" t="s">
        <v>23</v>
      </c>
      <c r="D119" s="23"/>
      <c r="E119" s="24" t="str">
        <f t="shared" si="1"/>
        <v/>
      </c>
      <c r="F119" s="25" t="str">
        <f t="shared" si="2"/>
        <v/>
      </c>
      <c r="G119" s="25" t="str">
        <f>IFERROR(__xludf.DUMMYFUNCTION("IF( D119,RANK(D119, FILTER(D$3:D$128, C$3:C$128 = C119), 1),"""")"),"")</f>
        <v/>
      </c>
      <c r="H119" s="23"/>
      <c r="I119" s="26">
        <f t="shared" si="3"/>
        <v>0</v>
      </c>
      <c r="J119" s="27" t="str">
        <f t="shared" si="4"/>
        <v/>
      </c>
      <c r="K119" s="28" t="str">
        <f t="shared" si="5"/>
        <v/>
      </c>
      <c r="L119" s="28" t="str">
        <f>IFERROR(__xludf.DUMMYFUNCTION("IF( H119,RANK(H119, FILTER(H$3:H$128, C$3:C$128 = C119), 1),"""")"),"")</f>
        <v/>
      </c>
      <c r="M119" s="23"/>
      <c r="N119" s="50" t="str">
        <f t="shared" si="6"/>
        <v/>
      </c>
      <c r="O119" s="28" t="str">
        <f t="shared" si="7"/>
        <v/>
      </c>
      <c r="P119" s="28" t="str">
        <f>IFERROR(__xludf.DUMMYFUNCTION("IF( M119,RANK(M119, FILTER(M$3:M$128, C$3:C$128 = C119), 1),"""")"),"")</f>
        <v/>
      </c>
      <c r="Q119" s="29">
        <f t="shared" si="8"/>
        <v>0</v>
      </c>
      <c r="R119" s="31" t="str">
        <f t="shared" si="9"/>
        <v/>
      </c>
      <c r="S119" s="31" t="str">
        <f t="shared" si="10"/>
        <v/>
      </c>
      <c r="T119" s="32" t="str">
        <f>IFERROR(__xludf.DUMMYFUNCTION("IF (S119 ,IF(S119 &gt; 3, RANK(Q119, FILTER(R$3:R$128, C$3:C$128 = C119,S$3:S$128 &gt; 3), 1),""""),"""")"),"")</f>
        <v/>
      </c>
    </row>
    <row r="120" hidden="1">
      <c r="A120" s="33">
        <v>14.0</v>
      </c>
      <c r="B120" s="21" t="s">
        <v>141</v>
      </c>
      <c r="C120" s="22" t="s">
        <v>26</v>
      </c>
      <c r="D120" s="23"/>
      <c r="E120" s="24" t="str">
        <f t="shared" si="1"/>
        <v/>
      </c>
      <c r="F120" s="25" t="str">
        <f t="shared" si="2"/>
        <v/>
      </c>
      <c r="G120" s="25" t="str">
        <f>IFERROR(__xludf.DUMMYFUNCTION("IF( D120,RANK(D120, FILTER(D$3:D$128, C$3:C$128 = C120), 1),"""")"),"")</f>
        <v/>
      </c>
      <c r="H120" s="23"/>
      <c r="I120" s="26">
        <f t="shared" si="3"/>
        <v>0</v>
      </c>
      <c r="J120" s="27" t="str">
        <f t="shared" si="4"/>
        <v/>
      </c>
      <c r="K120" s="28" t="str">
        <f t="shared" si="5"/>
        <v/>
      </c>
      <c r="L120" s="28" t="str">
        <f>IFERROR(__xludf.DUMMYFUNCTION("IF( H120,RANK(H120, FILTER(H$3:H$128, C$3:C$128 = C120), 1),"""")"),"")</f>
        <v/>
      </c>
      <c r="M120" s="23"/>
      <c r="N120" s="50" t="str">
        <f t="shared" si="6"/>
        <v/>
      </c>
      <c r="O120" s="28" t="str">
        <f t="shared" si="7"/>
        <v/>
      </c>
      <c r="P120" s="28" t="str">
        <f>IFERROR(__xludf.DUMMYFUNCTION("IF( M120,RANK(M120, FILTER(M$3:M$128, C$3:C$128 = C120), 1),"""")"),"")</f>
        <v/>
      </c>
      <c r="Q120" s="29">
        <f t="shared" si="8"/>
        <v>0</v>
      </c>
      <c r="R120" s="31" t="str">
        <f t="shared" si="9"/>
        <v/>
      </c>
      <c r="S120" s="31" t="str">
        <f t="shared" si="10"/>
        <v/>
      </c>
      <c r="T120" s="32" t="str">
        <f>IFERROR(__xludf.DUMMYFUNCTION("IF (S120 ,IF(S120 &gt; 3, RANK(Q120, FILTER(R$3:R$128, C$3:C$128 = C120,S$3:S$128 &gt; 3), 1),""""),"""")"),"")</f>
        <v/>
      </c>
    </row>
    <row r="121" hidden="1">
      <c r="A121" s="33">
        <v>23.0</v>
      </c>
      <c r="B121" s="21" t="s">
        <v>142</v>
      </c>
      <c r="C121" s="22" t="s">
        <v>26</v>
      </c>
      <c r="D121" s="23"/>
      <c r="E121" s="24" t="str">
        <f t="shared" si="1"/>
        <v/>
      </c>
      <c r="F121" s="25" t="str">
        <f t="shared" si="2"/>
        <v/>
      </c>
      <c r="G121" s="25" t="str">
        <f>IFERROR(__xludf.DUMMYFUNCTION("IF( D121,RANK(D121, FILTER(D$3:D$128, C$3:C$128 = C121), 1),"""")"),"")</f>
        <v/>
      </c>
      <c r="H121" s="23"/>
      <c r="I121" s="26">
        <f t="shared" si="3"/>
        <v>0</v>
      </c>
      <c r="J121" s="27" t="str">
        <f t="shared" si="4"/>
        <v/>
      </c>
      <c r="K121" s="28" t="str">
        <f t="shared" si="5"/>
        <v/>
      </c>
      <c r="L121" s="28" t="str">
        <f>IFERROR(__xludf.DUMMYFUNCTION("IF( H121,RANK(H121, FILTER(H$3:H$128, C$3:C$128 = C121), 1),"""")"),"")</f>
        <v/>
      </c>
      <c r="M121" s="23"/>
      <c r="N121" s="50" t="str">
        <f t="shared" si="6"/>
        <v/>
      </c>
      <c r="O121" s="28" t="str">
        <f t="shared" si="7"/>
        <v/>
      </c>
      <c r="P121" s="28" t="str">
        <f>IFERROR(__xludf.DUMMYFUNCTION("IF( M121,RANK(M121, FILTER(M$3:M$128, C$3:C$128 = C121), 1),"""")"),"")</f>
        <v/>
      </c>
      <c r="Q121" s="29">
        <f t="shared" si="8"/>
        <v>0</v>
      </c>
      <c r="R121" s="31" t="str">
        <f t="shared" si="9"/>
        <v/>
      </c>
      <c r="S121" s="31" t="str">
        <f t="shared" si="10"/>
        <v/>
      </c>
      <c r="T121" s="32" t="str">
        <f>IFERROR(__xludf.DUMMYFUNCTION("IF (S121 ,IF(S121 &gt; 3, RANK(Q121, FILTER(R$3:R$128, C$3:C$128 = C121,S$3:S$128 &gt; 3), 1),""""),"""")"),"")</f>
        <v/>
      </c>
    </row>
    <row r="122" hidden="1">
      <c r="A122" s="33">
        <v>40.0</v>
      </c>
      <c r="B122" s="21" t="s">
        <v>143</v>
      </c>
      <c r="C122" s="22" t="s">
        <v>26</v>
      </c>
      <c r="D122" s="23"/>
      <c r="E122" s="24" t="str">
        <f t="shared" si="1"/>
        <v/>
      </c>
      <c r="F122" s="25" t="str">
        <f t="shared" si="2"/>
        <v/>
      </c>
      <c r="G122" s="25" t="str">
        <f>IFERROR(__xludf.DUMMYFUNCTION("IF( D122,RANK(D122, FILTER(D$3:D$128, C$3:C$128 = C122), 1),"""")"),"")</f>
        <v/>
      </c>
      <c r="H122" s="23"/>
      <c r="I122" s="26">
        <f t="shared" si="3"/>
        <v>0</v>
      </c>
      <c r="J122" s="27" t="str">
        <f t="shared" si="4"/>
        <v/>
      </c>
      <c r="K122" s="28" t="str">
        <f t="shared" si="5"/>
        <v/>
      </c>
      <c r="L122" s="28" t="str">
        <f>IFERROR(__xludf.DUMMYFUNCTION("IF( H122,RANK(H122, FILTER(H$3:H$128, C$3:C$128 = C122), 1),"""")"),"")</f>
        <v/>
      </c>
      <c r="M122" s="23"/>
      <c r="N122" s="50" t="str">
        <f t="shared" si="6"/>
        <v/>
      </c>
      <c r="O122" s="28" t="str">
        <f t="shared" si="7"/>
        <v/>
      </c>
      <c r="P122" s="28" t="str">
        <f>IFERROR(__xludf.DUMMYFUNCTION("IF( M122,RANK(M122, FILTER(M$3:M$128, C$3:C$128 = C122), 1),"""")"),"")</f>
        <v/>
      </c>
      <c r="Q122" s="29">
        <f t="shared" si="8"/>
        <v>0</v>
      </c>
      <c r="R122" s="31" t="str">
        <f t="shared" si="9"/>
        <v/>
      </c>
      <c r="S122" s="31" t="str">
        <f t="shared" si="10"/>
        <v/>
      </c>
      <c r="T122" s="32" t="str">
        <f>IFERROR(__xludf.DUMMYFUNCTION("IF (S122 ,IF(S122 &gt; 3, RANK(Q122, FILTER(R$3:R$128, C$3:C$128 = C122,S$3:S$128 &gt; 3), 1),""""),"""")"),"")</f>
        <v/>
      </c>
    </row>
    <row r="123" hidden="1">
      <c r="A123" s="33">
        <v>45.0</v>
      </c>
      <c r="B123" s="21" t="s">
        <v>144</v>
      </c>
      <c r="C123" s="22" t="s">
        <v>23</v>
      </c>
      <c r="D123" s="23"/>
      <c r="E123" s="24" t="str">
        <f t="shared" si="1"/>
        <v/>
      </c>
      <c r="F123" s="25" t="str">
        <f t="shared" si="2"/>
        <v/>
      </c>
      <c r="G123" s="25" t="str">
        <f>IFERROR(__xludf.DUMMYFUNCTION("IF( D123,RANK(D123, FILTER(D$3:D$128, C$3:C$128 = C123), 1),"""")"),"")</f>
        <v/>
      </c>
      <c r="H123" s="23"/>
      <c r="I123" s="26">
        <f t="shared" si="3"/>
        <v>0</v>
      </c>
      <c r="J123" s="27" t="str">
        <f t="shared" si="4"/>
        <v/>
      </c>
      <c r="K123" s="28" t="str">
        <f t="shared" si="5"/>
        <v/>
      </c>
      <c r="L123" s="28" t="str">
        <f>IFERROR(__xludf.DUMMYFUNCTION("IF( H123,RANK(H123, FILTER(H$3:H$128, C$3:C$128 = C123), 1),"""")"),"")</f>
        <v/>
      </c>
      <c r="M123" s="23"/>
      <c r="N123" s="50" t="str">
        <f t="shared" si="6"/>
        <v/>
      </c>
      <c r="O123" s="28" t="str">
        <f t="shared" si="7"/>
        <v/>
      </c>
      <c r="P123" s="28" t="str">
        <f>IFERROR(__xludf.DUMMYFUNCTION("IF( M123,RANK(M123, FILTER(M$3:M$128, C$3:C$128 = C123), 1),"""")"),"")</f>
        <v/>
      </c>
      <c r="Q123" s="29">
        <f t="shared" si="8"/>
        <v>0</v>
      </c>
      <c r="R123" s="31" t="str">
        <f t="shared" si="9"/>
        <v/>
      </c>
      <c r="S123" s="31" t="str">
        <f t="shared" si="10"/>
        <v/>
      </c>
      <c r="T123" s="32" t="str">
        <f>IFERROR(__xludf.DUMMYFUNCTION("IF (S123 ,IF(S123 &gt; 3, RANK(Q123, FILTER(R$3:R$128, C$3:C$128 = C123,S$3:S$128 &gt; 3), 1),""""),"""")"),"")</f>
        <v/>
      </c>
    </row>
    <row r="124" hidden="1">
      <c r="A124" s="33">
        <v>52.0</v>
      </c>
      <c r="B124" s="21" t="s">
        <v>145</v>
      </c>
      <c r="C124" s="22" t="s">
        <v>23</v>
      </c>
      <c r="D124" s="23"/>
      <c r="E124" s="24" t="str">
        <f t="shared" si="1"/>
        <v/>
      </c>
      <c r="F124" s="25" t="str">
        <f t="shared" si="2"/>
        <v/>
      </c>
      <c r="G124" s="25" t="str">
        <f>IFERROR(__xludf.DUMMYFUNCTION("IF( D124,RANK(D124, FILTER(D$3:D$128, C$3:C$128 = C124), 1),"""")"),"")</f>
        <v/>
      </c>
      <c r="H124" s="23"/>
      <c r="I124" s="26">
        <f t="shared" si="3"/>
        <v>0</v>
      </c>
      <c r="J124" s="27" t="str">
        <f t="shared" si="4"/>
        <v/>
      </c>
      <c r="K124" s="28" t="str">
        <f t="shared" si="5"/>
        <v/>
      </c>
      <c r="L124" s="28" t="str">
        <f>IFERROR(__xludf.DUMMYFUNCTION("IF( H124,RANK(H124, FILTER(H$3:H$128, C$3:C$128 = C124), 1),"""")"),"")</f>
        <v/>
      </c>
      <c r="M124" s="23"/>
      <c r="N124" s="50" t="str">
        <f t="shared" si="6"/>
        <v/>
      </c>
      <c r="O124" s="28" t="str">
        <f t="shared" si="7"/>
        <v/>
      </c>
      <c r="P124" s="28" t="str">
        <f>IFERROR(__xludf.DUMMYFUNCTION("IF( M124,RANK(M124, FILTER(M$3:M$128, C$3:C$128 = C124), 1),"""")"),"")</f>
        <v/>
      </c>
      <c r="Q124" s="29">
        <f t="shared" si="8"/>
        <v>0</v>
      </c>
      <c r="R124" s="31" t="str">
        <f t="shared" si="9"/>
        <v/>
      </c>
      <c r="S124" s="31" t="str">
        <f t="shared" si="10"/>
        <v/>
      </c>
      <c r="T124" s="32" t="str">
        <f>IFERROR(__xludf.DUMMYFUNCTION("IF (S124 ,IF(S124 &gt; 3, RANK(Q124, FILTER(R$3:R$128, C$3:C$128 = C124,S$3:S$128 &gt; 3), 1),""""),"""")"),"")</f>
        <v/>
      </c>
    </row>
    <row r="125" hidden="1">
      <c r="A125" s="33">
        <v>98.0</v>
      </c>
      <c r="B125" s="21" t="s">
        <v>146</v>
      </c>
      <c r="C125" s="22" t="s">
        <v>26</v>
      </c>
      <c r="D125" s="23"/>
      <c r="E125" s="24" t="str">
        <f t="shared" si="1"/>
        <v/>
      </c>
      <c r="F125" s="25" t="str">
        <f t="shared" si="2"/>
        <v/>
      </c>
      <c r="G125" s="25" t="str">
        <f>IFERROR(__xludf.DUMMYFUNCTION("IF( D125,RANK(D125, FILTER(D$3:D$128, C$3:C$128 = C125), 1),"""")"),"")</f>
        <v/>
      </c>
      <c r="H125" s="23"/>
      <c r="I125" s="26">
        <f t="shared" si="3"/>
        <v>0</v>
      </c>
      <c r="J125" s="27" t="str">
        <f t="shared" si="4"/>
        <v/>
      </c>
      <c r="K125" s="28" t="str">
        <f t="shared" si="5"/>
        <v/>
      </c>
      <c r="L125" s="28" t="str">
        <f>IFERROR(__xludf.DUMMYFUNCTION("IF( H125,RANK(H125, FILTER(H$3:H$128, C$3:C$128 = C125), 1),"""")"),"")</f>
        <v/>
      </c>
      <c r="M125" s="23"/>
      <c r="N125" s="50" t="str">
        <f t="shared" si="6"/>
        <v/>
      </c>
      <c r="O125" s="28" t="str">
        <f t="shared" si="7"/>
        <v/>
      </c>
      <c r="P125" s="28" t="str">
        <f>IFERROR(__xludf.DUMMYFUNCTION("IF( M125,RANK(M125, FILTER(M$3:M$128, C$3:C$128 = C125), 1),"""")"),"")</f>
        <v/>
      </c>
      <c r="Q125" s="29">
        <f t="shared" si="8"/>
        <v>0</v>
      </c>
      <c r="R125" s="31" t="str">
        <f t="shared" si="9"/>
        <v/>
      </c>
      <c r="S125" s="31" t="str">
        <f t="shared" si="10"/>
        <v/>
      </c>
      <c r="T125" s="32" t="str">
        <f>IFERROR(__xludf.DUMMYFUNCTION("IF (S125 ,IF(S125 &gt; 3, RANK(Q125, FILTER(R$3:R$128, C$3:C$128 = C125,S$3:S$128 &gt; 3), 1),""""),"""")"),"")</f>
        <v/>
      </c>
    </row>
    <row r="126" hidden="1">
      <c r="A126" s="33">
        <v>103.0</v>
      </c>
      <c r="B126" s="21" t="s">
        <v>147</v>
      </c>
      <c r="C126" s="22" t="s">
        <v>23</v>
      </c>
      <c r="D126" s="23"/>
      <c r="E126" s="24" t="str">
        <f t="shared" si="1"/>
        <v/>
      </c>
      <c r="F126" s="25" t="str">
        <f t="shared" si="2"/>
        <v/>
      </c>
      <c r="G126" s="25" t="str">
        <f>IFERROR(__xludf.DUMMYFUNCTION("IF( D126,RANK(D126, FILTER(D$3:D$128, C$3:C$128 = C126), 1),"""")"),"")</f>
        <v/>
      </c>
      <c r="H126" s="23"/>
      <c r="I126" s="26">
        <f t="shared" si="3"/>
        <v>0</v>
      </c>
      <c r="J126" s="27" t="str">
        <f t="shared" si="4"/>
        <v/>
      </c>
      <c r="K126" s="28" t="str">
        <f t="shared" si="5"/>
        <v/>
      </c>
      <c r="L126" s="28" t="str">
        <f>IFERROR(__xludf.DUMMYFUNCTION("IF( H126,RANK(H126, FILTER(H$3:H$128, C$3:C$128 = C126), 1),"""")"),"")</f>
        <v/>
      </c>
      <c r="M126" s="23"/>
      <c r="N126" s="50" t="str">
        <f t="shared" si="6"/>
        <v/>
      </c>
      <c r="O126" s="28" t="str">
        <f t="shared" si="7"/>
        <v/>
      </c>
      <c r="P126" s="28" t="str">
        <f>IFERROR(__xludf.DUMMYFUNCTION("IF( M126,RANK(M126, FILTER(M$3:M$128, C$3:C$128 = C126), 1),"""")"),"")</f>
        <v/>
      </c>
      <c r="Q126" s="29">
        <f t="shared" si="8"/>
        <v>0</v>
      </c>
      <c r="R126" s="31" t="str">
        <f t="shared" si="9"/>
        <v/>
      </c>
      <c r="S126" s="31" t="str">
        <f t="shared" si="10"/>
        <v/>
      </c>
      <c r="T126" s="32" t="str">
        <f>IFERROR(__xludf.DUMMYFUNCTION("IF (S126 ,IF(S126 &gt; 3, RANK(Q126, FILTER(R$3:R$128, C$3:C$128 = C126,S$3:S$128 &gt; 3), 1),""""),"""")"),"")</f>
        <v/>
      </c>
    </row>
    <row r="127" hidden="1">
      <c r="A127" s="33">
        <v>132.0</v>
      </c>
      <c r="B127" s="21" t="s">
        <v>148</v>
      </c>
      <c r="C127" s="22" t="s">
        <v>23</v>
      </c>
      <c r="D127" s="23"/>
      <c r="E127" s="24" t="str">
        <f t="shared" si="1"/>
        <v/>
      </c>
      <c r="F127" s="25" t="str">
        <f t="shared" si="2"/>
        <v/>
      </c>
      <c r="G127" s="25" t="str">
        <f>IFERROR(__xludf.DUMMYFUNCTION("IF( D127,RANK(D127, FILTER(D$3:D$128, C$3:C$128 = C127), 1),"""")"),"")</f>
        <v/>
      </c>
      <c r="H127" s="23"/>
      <c r="I127" s="26">
        <f t="shared" si="3"/>
        <v>0</v>
      </c>
      <c r="J127" s="27" t="str">
        <f t="shared" si="4"/>
        <v/>
      </c>
      <c r="K127" s="28" t="str">
        <f t="shared" si="5"/>
        <v/>
      </c>
      <c r="L127" s="28" t="str">
        <f>IFERROR(__xludf.DUMMYFUNCTION("IF( H127,RANK(H127, FILTER(H$3:H$128, C$3:C$128 = C127), 1),"""")"),"")</f>
        <v/>
      </c>
      <c r="M127" s="23"/>
      <c r="N127" s="50" t="str">
        <f t="shared" si="6"/>
        <v/>
      </c>
      <c r="O127" s="28" t="str">
        <f t="shared" si="7"/>
        <v/>
      </c>
      <c r="P127" s="28" t="str">
        <f>IFERROR(__xludf.DUMMYFUNCTION("IF( M127,RANK(M127, FILTER(M$3:M$128, C$3:C$128 = C127), 1),"""")"),"")</f>
        <v/>
      </c>
      <c r="Q127" s="29">
        <f t="shared" si="8"/>
        <v>0</v>
      </c>
      <c r="R127" s="31" t="str">
        <f t="shared" si="9"/>
        <v/>
      </c>
      <c r="S127" s="31" t="str">
        <f t="shared" si="10"/>
        <v/>
      </c>
      <c r="T127" s="32" t="str">
        <f>IFERROR(__xludf.DUMMYFUNCTION("IF (S127 ,IF(S127 &gt; 3, RANK(Q127, FILTER(R$3:R$128, C$3:C$128 = C127,S$3:S$128 &gt; 3), 1),""""),"""")"),"")</f>
        <v/>
      </c>
    </row>
    <row r="128" hidden="1">
      <c r="A128" s="36">
        <v>137.0</v>
      </c>
      <c r="B128" s="37" t="s">
        <v>149</v>
      </c>
      <c r="C128" s="38" t="s">
        <v>26</v>
      </c>
      <c r="D128" s="51"/>
      <c r="E128" s="40" t="str">
        <f t="shared" si="1"/>
        <v/>
      </c>
      <c r="F128" s="41" t="str">
        <f t="shared" si="2"/>
        <v/>
      </c>
      <c r="G128" s="41" t="str">
        <f>IFERROR(__xludf.DUMMYFUNCTION("IF( D128,RANK(D128, FILTER(D$3:D$128, C$3:C$128 = C128), 1),"""")"),"")</f>
        <v/>
      </c>
      <c r="H128" s="51"/>
      <c r="I128" s="42">
        <f t="shared" si="3"/>
        <v>0</v>
      </c>
      <c r="J128" s="43" t="str">
        <f t="shared" si="4"/>
        <v/>
      </c>
      <c r="K128" s="44" t="str">
        <f t="shared" si="5"/>
        <v/>
      </c>
      <c r="L128" s="44" t="str">
        <f>IFERROR(__xludf.DUMMYFUNCTION("IF( H128,RANK(H128, FILTER(H$3:H$128, C$3:C$128 = C128), 1),"""")"),"")</f>
        <v/>
      </c>
      <c r="M128" s="51"/>
      <c r="N128" s="52" t="str">
        <f t="shared" si="6"/>
        <v/>
      </c>
      <c r="O128" s="44" t="str">
        <f t="shared" si="7"/>
        <v/>
      </c>
      <c r="P128" s="44" t="str">
        <f>IFERROR(__xludf.DUMMYFUNCTION("IF( M128,RANK(M128, FILTER(M$3:M$128, C$3:C$128 = C128), 1),"""")"),"")</f>
        <v/>
      </c>
      <c r="Q128" s="45">
        <f t="shared" si="8"/>
        <v>0</v>
      </c>
      <c r="R128" s="47" t="str">
        <f t="shared" si="9"/>
        <v/>
      </c>
      <c r="S128" s="47" t="str">
        <f t="shared" si="10"/>
        <v/>
      </c>
      <c r="T128" s="32" t="str">
        <f>IFERROR(__xludf.DUMMYFUNCTION("IF (S128 ,IF(S128 &gt; 3, RANK(Q128, FILTER(R$3:R$128, C$3:C$128 = C128,S$3:S$128 &gt; 3), 1),""""),"""")"),"")</f>
        <v/>
      </c>
    </row>
    <row r="129">
      <c r="A129" s="53">
        <v>71.0</v>
      </c>
      <c r="B129" s="54" t="s">
        <v>150</v>
      </c>
      <c r="C129" s="55" t="s">
        <v>151</v>
      </c>
      <c r="D129" s="56">
        <v>0.002685185185185185</v>
      </c>
      <c r="E129" s="24">
        <f t="shared" si="1"/>
        <v>0.0008950617284</v>
      </c>
      <c r="F129" s="25">
        <f t="shared" ref="F129:F171" si="11">IF(D129, RANK(D129,$D$129:$D$171,1), "")</f>
        <v>1</v>
      </c>
      <c r="G129" s="25">
        <f>IFERROR(__xludf.DUMMYFUNCTION("IF( D129,RANK(D129, FILTER(D$129:D$171, C$129:C$171 = C129), 1),"""")"),1.0)</f>
        <v>1</v>
      </c>
      <c r="H129" s="56">
        <v>0.009375</v>
      </c>
      <c r="I129" s="26">
        <f t="shared" si="3"/>
        <v>0.225</v>
      </c>
      <c r="J129" s="27">
        <f t="shared" si="4"/>
        <v>35.55555556</v>
      </c>
      <c r="K129" s="28">
        <f t="shared" ref="K129:K171" si="12">IF(H129, RANK(H129,$H$129:$H$171,1), "")</f>
        <v>6</v>
      </c>
      <c r="L129" s="28">
        <f>IFERROR(__xludf.DUMMYFUNCTION("IF( H129,RANK(H129, FILTER(H$129:H$171, C$129:C$171 = C129), 1),"""")"),2.0)</f>
        <v>2</v>
      </c>
      <c r="M129" s="56">
        <v>0.006145833333333333</v>
      </c>
      <c r="N129" s="29">
        <f t="shared" si="6"/>
        <v>0.003072916667</v>
      </c>
      <c r="O129" s="28">
        <f t="shared" ref="O129:O171" si="13">IF(M129, RANK(M129,$M$129:$M$171,1), "")</f>
        <v>5</v>
      </c>
      <c r="P129" s="28">
        <f>IFERROR(__xludf.DUMMYFUNCTION("IF( M129,RANK(M129, FILTER(M$129:M$171, C$129:C$171 = C129), 1),"""")"),2.0)</f>
        <v>2</v>
      </c>
      <c r="Q129" s="29">
        <f t="shared" si="8"/>
        <v>0.01820601852</v>
      </c>
      <c r="R129" s="30">
        <f t="shared" si="9"/>
        <v>0.01820601852</v>
      </c>
      <c r="S129" s="31">
        <f t="shared" ref="S129:S171" si="14">IF(R129,RANK(R129,R$129:R$171,1),"")</f>
        <v>1</v>
      </c>
      <c r="T129" s="32" t="str">
        <f>IFERROR(__xludf.DUMMYFUNCTION("IF (S129 ,IF(S129 &gt; 3, RANK(Q129, FILTER(R$129:R$171, C$129:C$171 = C129,S$129:S$171 &gt; 3), 1),""""),"""")"),"")</f>
        <v/>
      </c>
    </row>
    <row r="130">
      <c r="A130" s="53">
        <v>144.0</v>
      </c>
      <c r="B130" s="54" t="s">
        <v>152</v>
      </c>
      <c r="C130" s="55" t="s">
        <v>151</v>
      </c>
      <c r="D130" s="56">
        <v>0.002916666666666667</v>
      </c>
      <c r="E130" s="24">
        <f t="shared" si="1"/>
        <v>0.0009722222222</v>
      </c>
      <c r="F130" s="25">
        <f t="shared" si="11"/>
        <v>3</v>
      </c>
      <c r="G130" s="25">
        <f>IFERROR(__xludf.DUMMYFUNCTION("IF( D130,RANK(D130, FILTER(D$129:D$171, C$129:C$171 = C130), 1),"""")"),3.0)</f>
        <v>3</v>
      </c>
      <c r="H130" s="56">
        <v>0.009108796296296297</v>
      </c>
      <c r="I130" s="26">
        <f t="shared" si="3"/>
        <v>0.2186111111</v>
      </c>
      <c r="J130" s="27">
        <f t="shared" si="4"/>
        <v>36.59466328</v>
      </c>
      <c r="K130" s="28">
        <f t="shared" si="12"/>
        <v>1</v>
      </c>
      <c r="L130" s="28">
        <f>IFERROR(__xludf.DUMMYFUNCTION("IF( H130,RANK(H130, FILTER(H$129:H$171, C$129:C$171 = C130), 1),"""")"),1.0)</f>
        <v>1</v>
      </c>
      <c r="M130" s="56">
        <v>0.006342592592592592</v>
      </c>
      <c r="N130" s="29">
        <f t="shared" si="6"/>
        <v>0.003171296296</v>
      </c>
      <c r="O130" s="28">
        <f t="shared" si="13"/>
        <v>6</v>
      </c>
      <c r="P130" s="28">
        <f>IFERROR(__xludf.DUMMYFUNCTION("IF( M130,RANK(M130, FILTER(M$129:M$171, C$129:C$171 = C130), 1),"""")"),3.0)</f>
        <v>3</v>
      </c>
      <c r="Q130" s="29">
        <f t="shared" si="8"/>
        <v>0.01836805556</v>
      </c>
      <c r="R130" s="30">
        <f t="shared" si="9"/>
        <v>0.01836805556</v>
      </c>
      <c r="S130" s="31">
        <f t="shared" si="14"/>
        <v>2</v>
      </c>
      <c r="T130" s="32" t="str">
        <f>IFERROR(__xludf.DUMMYFUNCTION("IF (S130 ,IF(S130 &gt; 3, RANK(Q130, FILTER(R$129:R$171, C$129:C$171 = C130,S$129:S$171 &gt; 3), 1),""""),"""")"),"")</f>
        <v/>
      </c>
    </row>
    <row r="131">
      <c r="A131" s="53">
        <v>149.0</v>
      </c>
      <c r="B131" s="54" t="s">
        <v>153</v>
      </c>
      <c r="C131" s="55" t="s">
        <v>151</v>
      </c>
      <c r="D131" s="56">
        <v>0.002905092592592593</v>
      </c>
      <c r="E131" s="24">
        <f t="shared" si="1"/>
        <v>0.0009683641975</v>
      </c>
      <c r="F131" s="25">
        <f t="shared" si="11"/>
        <v>2</v>
      </c>
      <c r="G131" s="25">
        <f>IFERROR(__xludf.DUMMYFUNCTION("IF( D131,RANK(D131, FILTER(D$129:D$171, C$129:C$171 = C131), 1),"""")"),2.0)</f>
        <v>2</v>
      </c>
      <c r="H131" s="56">
        <v>0.009907407407407408</v>
      </c>
      <c r="I131" s="26">
        <f t="shared" si="3"/>
        <v>0.2377777778</v>
      </c>
      <c r="J131" s="27">
        <f t="shared" si="4"/>
        <v>33.64485981</v>
      </c>
      <c r="K131" s="28">
        <f t="shared" si="12"/>
        <v>12</v>
      </c>
      <c r="L131" s="28">
        <f>IFERROR(__xludf.DUMMYFUNCTION("IF( H131,RANK(H131, FILTER(H$129:H$171, C$129:C$171 = C131), 1),"""")"),5.0)</f>
        <v>5</v>
      </c>
      <c r="M131" s="56">
        <v>0.005613425925925926</v>
      </c>
      <c r="N131" s="29">
        <f t="shared" si="6"/>
        <v>0.002806712963</v>
      </c>
      <c r="O131" s="28">
        <f t="shared" si="13"/>
        <v>3</v>
      </c>
      <c r="P131" s="28">
        <f>IFERROR(__xludf.DUMMYFUNCTION("IF( M131,RANK(M131, FILTER(M$129:M$171, C$129:C$171 = C131), 1),"""")"),1.0)</f>
        <v>1</v>
      </c>
      <c r="Q131" s="29">
        <f t="shared" si="8"/>
        <v>0.01842592593</v>
      </c>
      <c r="R131" s="30">
        <f t="shared" si="9"/>
        <v>0.01842592593</v>
      </c>
      <c r="S131" s="31">
        <f t="shared" si="14"/>
        <v>3</v>
      </c>
      <c r="T131" s="32" t="str">
        <f>IFERROR(__xludf.DUMMYFUNCTION("IF (S131 ,IF(S131 &gt; 3, RANK(Q131, FILTER(R$129:R$171, C$129:C$171 = C131,S$129:S$171 &gt; 3), 1),""""),"""")"),"")</f>
        <v/>
      </c>
    </row>
    <row r="132">
      <c r="A132" s="53">
        <v>147.0</v>
      </c>
      <c r="B132" s="54" t="s">
        <v>154</v>
      </c>
      <c r="C132" s="55" t="s">
        <v>155</v>
      </c>
      <c r="D132" s="56">
        <v>0.0036689814814814814</v>
      </c>
      <c r="E132" s="24">
        <f t="shared" si="1"/>
        <v>0.001222993827</v>
      </c>
      <c r="F132" s="25">
        <f t="shared" si="11"/>
        <v>8</v>
      </c>
      <c r="G132" s="25">
        <f>IFERROR(__xludf.DUMMYFUNCTION("IF( D132,RANK(D132, FILTER(D$129:D$171, C$129:C$171 = C132), 1),"""")"),2.0)</f>
        <v>2</v>
      </c>
      <c r="H132" s="56">
        <v>0.009259259259259259</v>
      </c>
      <c r="I132" s="26">
        <f t="shared" si="3"/>
        <v>0.2222222222</v>
      </c>
      <c r="J132" s="27">
        <f t="shared" si="4"/>
        <v>36</v>
      </c>
      <c r="K132" s="28">
        <f t="shared" si="12"/>
        <v>5</v>
      </c>
      <c r="L132" s="28">
        <f>IFERROR(__xludf.DUMMYFUNCTION("IF( H132,RANK(H132, FILTER(H$129:H$171, C$129:C$171 = C132), 1),"""")"),4.0)</f>
        <v>4</v>
      </c>
      <c r="M132" s="56">
        <v>0.005578703703703704</v>
      </c>
      <c r="N132" s="29">
        <f t="shared" si="6"/>
        <v>0.002789351852</v>
      </c>
      <c r="O132" s="28">
        <f t="shared" si="13"/>
        <v>2</v>
      </c>
      <c r="P132" s="28">
        <f>IFERROR(__xludf.DUMMYFUNCTION("IF( M132,RANK(M132, FILTER(M$129:M$171, C$129:C$171 = C132), 1),"""")"),2.0)</f>
        <v>2</v>
      </c>
      <c r="Q132" s="29">
        <f t="shared" si="8"/>
        <v>0.01850694444</v>
      </c>
      <c r="R132" s="30">
        <f t="shared" si="9"/>
        <v>0.01850694444</v>
      </c>
      <c r="S132" s="31">
        <f t="shared" si="14"/>
        <v>4</v>
      </c>
      <c r="T132" s="32">
        <f>IFERROR(__xludf.DUMMYFUNCTION("IF (S132 ,IF(S132 &gt; 3, RANK(Q132, FILTER(R$129:R$171, C$129:C$171 = C132,S$129:S$171 &gt; 3), 1),""""),"""")"),1.0)</f>
        <v>1</v>
      </c>
    </row>
    <row r="133">
      <c r="A133" s="53">
        <v>146.0</v>
      </c>
      <c r="B133" s="54" t="s">
        <v>156</v>
      </c>
      <c r="C133" s="55" t="s">
        <v>155</v>
      </c>
      <c r="D133" s="56">
        <v>0.004039351851851852</v>
      </c>
      <c r="E133" s="24">
        <f t="shared" si="1"/>
        <v>0.001346450617</v>
      </c>
      <c r="F133" s="25">
        <f t="shared" si="11"/>
        <v>14</v>
      </c>
      <c r="G133" s="25">
        <f>IFERROR(__xludf.DUMMYFUNCTION("IF( D133,RANK(D133, FILTER(D$129:D$171, C$129:C$171 = C133), 1),"""")"),5.0)</f>
        <v>5</v>
      </c>
      <c r="H133" s="56">
        <v>0.009131944444444444</v>
      </c>
      <c r="I133" s="26">
        <f t="shared" si="3"/>
        <v>0.2191666667</v>
      </c>
      <c r="J133" s="27">
        <f t="shared" si="4"/>
        <v>36.50190114</v>
      </c>
      <c r="K133" s="28">
        <f t="shared" si="12"/>
        <v>2</v>
      </c>
      <c r="L133" s="28">
        <f>IFERROR(__xludf.DUMMYFUNCTION("IF( H133,RANK(H133, FILTER(H$129:H$171, C$129:C$171 = C133), 1),"""")"),1.0)</f>
        <v>1</v>
      </c>
      <c r="M133" s="56">
        <v>0.00537037037037037</v>
      </c>
      <c r="N133" s="29">
        <f t="shared" si="6"/>
        <v>0.002685185185</v>
      </c>
      <c r="O133" s="28">
        <f t="shared" si="13"/>
        <v>1</v>
      </c>
      <c r="P133" s="28">
        <f>IFERROR(__xludf.DUMMYFUNCTION("IF( M133,RANK(M133, FILTER(M$129:M$171, C$129:C$171 = C133), 1),"""")"),1.0)</f>
        <v>1</v>
      </c>
      <c r="Q133" s="29">
        <f t="shared" si="8"/>
        <v>0.01854166667</v>
      </c>
      <c r="R133" s="30">
        <f t="shared" si="9"/>
        <v>0.01854166667</v>
      </c>
      <c r="S133" s="31">
        <f t="shared" si="14"/>
        <v>5</v>
      </c>
      <c r="T133" s="32">
        <f>IFERROR(__xludf.DUMMYFUNCTION("IF (S133 ,IF(S133 &gt; 3, RANK(Q133, FILTER(R$129:R$171, C$129:C$171 = C133,S$129:S$171 &gt; 3), 1),""""),"""")"),2.0)</f>
        <v>2</v>
      </c>
    </row>
    <row r="134">
      <c r="A134" s="53">
        <v>59.0</v>
      </c>
      <c r="B134" s="54" t="s">
        <v>157</v>
      </c>
      <c r="C134" s="55" t="s">
        <v>155</v>
      </c>
      <c r="D134" s="56">
        <v>0.003553240740740741</v>
      </c>
      <c r="E134" s="24">
        <f t="shared" si="1"/>
        <v>0.00118441358</v>
      </c>
      <c r="F134" s="25">
        <f t="shared" si="11"/>
        <v>6</v>
      </c>
      <c r="G134" s="25">
        <f>IFERROR(__xludf.DUMMYFUNCTION("IF( D134,RANK(D134, FILTER(D$129:D$171, C$129:C$171 = C134), 1),"""")"),1.0)</f>
        <v>1</v>
      </c>
      <c r="H134" s="56">
        <v>0.009479166666666667</v>
      </c>
      <c r="I134" s="26">
        <f t="shared" si="3"/>
        <v>0.2275</v>
      </c>
      <c r="J134" s="27">
        <f t="shared" si="4"/>
        <v>35.16483516</v>
      </c>
      <c r="K134" s="28">
        <f t="shared" si="12"/>
        <v>8</v>
      </c>
      <c r="L134" s="28">
        <f>IFERROR(__xludf.DUMMYFUNCTION("IF( H134,RANK(H134, FILTER(H$129:H$171, C$129:C$171 = C134), 1),"""")"),6.0)</f>
        <v>6</v>
      </c>
      <c r="M134" s="56">
        <v>0.006921296296296296</v>
      </c>
      <c r="N134" s="29">
        <f t="shared" si="6"/>
        <v>0.003460648148</v>
      </c>
      <c r="O134" s="28">
        <f t="shared" si="13"/>
        <v>13</v>
      </c>
      <c r="P134" s="28">
        <f>IFERROR(__xludf.DUMMYFUNCTION("IF( M134,RANK(M134, FILTER(M$129:M$171, C$129:C$171 = C134), 1),"""")"),8.0)</f>
        <v>8</v>
      </c>
      <c r="Q134" s="29">
        <f t="shared" si="8"/>
        <v>0.0199537037</v>
      </c>
      <c r="R134" s="30">
        <f t="shared" si="9"/>
        <v>0.0199537037</v>
      </c>
      <c r="S134" s="31">
        <f t="shared" si="14"/>
        <v>6</v>
      </c>
      <c r="T134" s="32">
        <f>IFERROR(__xludf.DUMMYFUNCTION("IF (S134 ,IF(S134 &gt; 3, RANK(Q134, FILTER(R$129:R$171, C$129:C$171 = C134,S$129:S$171 &gt; 3), 1),""""),"""")"),3.0)</f>
        <v>3</v>
      </c>
    </row>
    <row r="135">
      <c r="A135" s="53">
        <v>87.0</v>
      </c>
      <c r="B135" s="54" t="s">
        <v>158</v>
      </c>
      <c r="C135" s="55" t="s">
        <v>155</v>
      </c>
      <c r="D135" s="56">
        <v>0.0036805555555555554</v>
      </c>
      <c r="E135" s="24">
        <f t="shared" si="1"/>
        <v>0.001226851852</v>
      </c>
      <c r="F135" s="25">
        <f t="shared" si="11"/>
        <v>9</v>
      </c>
      <c r="G135" s="25">
        <f>IFERROR(__xludf.DUMMYFUNCTION("IF( D135,RANK(D135, FILTER(D$129:D$171, C$129:C$171 = C135), 1),"""")"),3.0)</f>
        <v>3</v>
      </c>
      <c r="H135" s="56">
        <v>0.009386574074074073</v>
      </c>
      <c r="I135" s="26">
        <f t="shared" si="3"/>
        <v>0.2252777778</v>
      </c>
      <c r="J135" s="27">
        <f t="shared" si="4"/>
        <v>35.51171393</v>
      </c>
      <c r="K135" s="28">
        <f t="shared" si="12"/>
        <v>7</v>
      </c>
      <c r="L135" s="28">
        <f>IFERROR(__xludf.DUMMYFUNCTION("IF( H135,RANK(H135, FILTER(H$129:H$171, C$129:C$171 = C135), 1),"""")"),5.0)</f>
        <v>5</v>
      </c>
      <c r="M135" s="56">
        <v>0.007141203703703703</v>
      </c>
      <c r="N135" s="29">
        <f t="shared" si="6"/>
        <v>0.003570601852</v>
      </c>
      <c r="O135" s="28">
        <f t="shared" si="13"/>
        <v>17</v>
      </c>
      <c r="P135" s="28">
        <f>IFERROR(__xludf.DUMMYFUNCTION("IF( M135,RANK(M135, FILTER(M$129:M$171, C$129:C$171 = C135), 1),"""")"),11.0)</f>
        <v>11</v>
      </c>
      <c r="Q135" s="29">
        <f t="shared" si="8"/>
        <v>0.02020833333</v>
      </c>
      <c r="R135" s="30">
        <f t="shared" si="9"/>
        <v>0.02020833333</v>
      </c>
      <c r="S135" s="31">
        <f t="shared" si="14"/>
        <v>7</v>
      </c>
      <c r="T135" s="32">
        <f>IFERROR(__xludf.DUMMYFUNCTION("IF (S135 ,IF(S135 &gt; 3, RANK(Q135, FILTER(R$129:R$171, C$129:C$171 = C135,S$129:S$171 &gt; 3), 1),""""),"""")"),4.0)</f>
        <v>4</v>
      </c>
    </row>
    <row r="136">
      <c r="A136" s="53">
        <v>86.0</v>
      </c>
      <c r="B136" s="54" t="s">
        <v>159</v>
      </c>
      <c r="C136" s="55" t="s">
        <v>155</v>
      </c>
      <c r="D136" s="56">
        <v>0.0044675925925925924</v>
      </c>
      <c r="E136" s="24">
        <f t="shared" si="1"/>
        <v>0.001489197531</v>
      </c>
      <c r="F136" s="25">
        <f t="shared" si="11"/>
        <v>23</v>
      </c>
      <c r="G136" s="25">
        <f>IFERROR(__xludf.DUMMYFUNCTION("IF( D136,RANK(D136, FILTER(D$129:D$171, C$129:C$171 = C136), 1),"""")"),11.0)</f>
        <v>11</v>
      </c>
      <c r="H136" s="56">
        <v>0.009131944444444444</v>
      </c>
      <c r="I136" s="26">
        <f t="shared" si="3"/>
        <v>0.2191666667</v>
      </c>
      <c r="J136" s="27">
        <f t="shared" si="4"/>
        <v>36.50190114</v>
      </c>
      <c r="K136" s="28">
        <f t="shared" si="12"/>
        <v>2</v>
      </c>
      <c r="L136" s="28">
        <f>IFERROR(__xludf.DUMMYFUNCTION("IF( H136,RANK(H136, FILTER(H$129:H$171, C$129:C$171 = C136), 1),"""")"),1.0)</f>
        <v>1</v>
      </c>
      <c r="M136" s="56">
        <v>0.006678240740740741</v>
      </c>
      <c r="N136" s="29">
        <f t="shared" si="6"/>
        <v>0.00333912037</v>
      </c>
      <c r="O136" s="28">
        <f t="shared" si="13"/>
        <v>9</v>
      </c>
      <c r="P136" s="28">
        <f>IFERROR(__xludf.DUMMYFUNCTION("IF( M136,RANK(M136, FILTER(M$129:M$171, C$129:C$171 = C136), 1),"""")"),4.0)</f>
        <v>4</v>
      </c>
      <c r="Q136" s="29">
        <f t="shared" si="8"/>
        <v>0.02027777778</v>
      </c>
      <c r="R136" s="30">
        <f t="shared" si="9"/>
        <v>0.02027777778</v>
      </c>
      <c r="S136" s="31">
        <f t="shared" si="14"/>
        <v>8</v>
      </c>
      <c r="T136" s="32">
        <f>IFERROR(__xludf.DUMMYFUNCTION("IF (S136 ,IF(S136 &gt; 3, RANK(Q136, FILTER(R$129:R$171, C$129:C$171 = C136,S$129:S$171 &gt; 3), 1),""""),"""")"),5.0)</f>
        <v>5</v>
      </c>
    </row>
    <row r="137">
      <c r="A137" s="53">
        <v>145.0</v>
      </c>
      <c r="B137" s="54" t="s">
        <v>160</v>
      </c>
      <c r="C137" s="55" t="s">
        <v>151</v>
      </c>
      <c r="D137" s="56">
        <v>0.004212962962962963</v>
      </c>
      <c r="E137" s="24">
        <f t="shared" si="1"/>
        <v>0.001404320988</v>
      </c>
      <c r="F137" s="25">
        <f t="shared" si="11"/>
        <v>17</v>
      </c>
      <c r="G137" s="25">
        <f>IFERROR(__xludf.DUMMYFUNCTION("IF( D137,RANK(D137, FILTER(D$129:D$171, C$129:C$171 = C137), 1),"""")"),11.0)</f>
        <v>11</v>
      </c>
      <c r="H137" s="56">
        <v>0.009849537037037037</v>
      </c>
      <c r="I137" s="26">
        <f t="shared" si="3"/>
        <v>0.2363888889</v>
      </c>
      <c r="J137" s="27">
        <f t="shared" si="4"/>
        <v>33.84253819</v>
      </c>
      <c r="K137" s="28">
        <f t="shared" si="12"/>
        <v>11</v>
      </c>
      <c r="L137" s="28">
        <f>IFERROR(__xludf.DUMMYFUNCTION("IF( H137,RANK(H137, FILTER(H$129:H$171, C$129:C$171 = C137), 1),"""")"),4.0)</f>
        <v>4</v>
      </c>
      <c r="M137" s="56">
        <v>0.006527777777777778</v>
      </c>
      <c r="N137" s="29">
        <f t="shared" si="6"/>
        <v>0.003263888889</v>
      </c>
      <c r="O137" s="28">
        <f t="shared" si="13"/>
        <v>8</v>
      </c>
      <c r="P137" s="28">
        <f>IFERROR(__xludf.DUMMYFUNCTION("IF( M137,RANK(M137, FILTER(M$129:M$171, C$129:C$171 = C137), 1),"""")"),5.0)</f>
        <v>5</v>
      </c>
      <c r="Q137" s="29">
        <f t="shared" si="8"/>
        <v>0.02059027778</v>
      </c>
      <c r="R137" s="30">
        <f t="shared" si="9"/>
        <v>0.02059027778</v>
      </c>
      <c r="S137" s="31">
        <f t="shared" si="14"/>
        <v>9</v>
      </c>
      <c r="T137" s="32">
        <f>IFERROR(__xludf.DUMMYFUNCTION("IF (S137 ,IF(S137 &gt; 3, RANK(Q137, FILTER(R$129:R$171, C$129:C$171 = C137,S$129:S$171 &gt; 3), 1),""""),"""")"),1.0)</f>
        <v>1</v>
      </c>
    </row>
    <row r="138">
      <c r="A138" s="53">
        <v>82.0</v>
      </c>
      <c r="B138" s="54" t="s">
        <v>161</v>
      </c>
      <c r="C138" s="55" t="s">
        <v>155</v>
      </c>
      <c r="D138" s="56">
        <v>0.004155092592592592</v>
      </c>
      <c r="E138" s="24">
        <f t="shared" si="1"/>
        <v>0.001385030864</v>
      </c>
      <c r="F138" s="25">
        <f t="shared" si="11"/>
        <v>16</v>
      </c>
      <c r="G138" s="25">
        <f>IFERROR(__xludf.DUMMYFUNCTION("IF( D138,RANK(D138, FILTER(D$129:D$171, C$129:C$171 = C138), 1),"""")"),6.0)</f>
        <v>6</v>
      </c>
      <c r="H138" s="56">
        <v>0.009756944444444445</v>
      </c>
      <c r="I138" s="26">
        <f t="shared" si="3"/>
        <v>0.2341666667</v>
      </c>
      <c r="J138" s="27">
        <f t="shared" si="4"/>
        <v>34.16370107</v>
      </c>
      <c r="K138" s="28">
        <f t="shared" si="12"/>
        <v>10</v>
      </c>
      <c r="L138" s="28">
        <f>IFERROR(__xludf.DUMMYFUNCTION("IF( H138,RANK(H138, FILTER(H$129:H$171, C$129:C$171 = C138), 1),"""")"),7.0)</f>
        <v>7</v>
      </c>
      <c r="M138" s="56">
        <v>0.006828703703703704</v>
      </c>
      <c r="N138" s="29">
        <f t="shared" si="6"/>
        <v>0.003414351852</v>
      </c>
      <c r="O138" s="28">
        <f t="shared" si="13"/>
        <v>11</v>
      </c>
      <c r="P138" s="28">
        <f>IFERROR(__xludf.DUMMYFUNCTION("IF( M138,RANK(M138, FILTER(M$129:M$171, C$129:C$171 = C138), 1),"""")"),6.0)</f>
        <v>6</v>
      </c>
      <c r="Q138" s="29">
        <f t="shared" si="8"/>
        <v>0.02074074074</v>
      </c>
      <c r="R138" s="30">
        <f t="shared" si="9"/>
        <v>0.02074074074</v>
      </c>
      <c r="S138" s="31">
        <f t="shared" si="14"/>
        <v>10</v>
      </c>
      <c r="T138" s="32">
        <f>IFERROR(__xludf.DUMMYFUNCTION("IF (S138 ,IF(S138 &gt; 3, RANK(Q138, FILTER(R$129:R$171, C$129:C$171 = C138,S$129:S$171 &gt; 3), 1),""""),"""")"),6.0)</f>
        <v>6</v>
      </c>
    </row>
    <row r="139">
      <c r="A139" s="53">
        <v>72.0</v>
      </c>
      <c r="B139" s="54" t="s">
        <v>162</v>
      </c>
      <c r="C139" s="55" t="s">
        <v>155</v>
      </c>
      <c r="D139" s="56">
        <v>0.004826388888888889</v>
      </c>
      <c r="E139" s="24">
        <f t="shared" si="1"/>
        <v>0.001608796296</v>
      </c>
      <c r="F139" s="25">
        <f t="shared" si="11"/>
        <v>31</v>
      </c>
      <c r="G139" s="25">
        <f>IFERROR(__xludf.DUMMYFUNCTION("IF( D139,RANK(D139, FILTER(D$129:D$171, C$129:C$171 = C139), 1),"""")"),14.0)</f>
        <v>14</v>
      </c>
      <c r="H139" s="56">
        <v>0.009189814814814816</v>
      </c>
      <c r="I139" s="26">
        <f t="shared" si="3"/>
        <v>0.2205555556</v>
      </c>
      <c r="J139" s="27">
        <f t="shared" si="4"/>
        <v>36.2720403</v>
      </c>
      <c r="K139" s="28">
        <f t="shared" si="12"/>
        <v>4</v>
      </c>
      <c r="L139" s="28">
        <f>IFERROR(__xludf.DUMMYFUNCTION("IF( H139,RANK(H139, FILTER(H$129:H$171, C$129:C$171 = C139), 1),"""")"),3.0)</f>
        <v>3</v>
      </c>
      <c r="M139" s="56">
        <v>0.006875</v>
      </c>
      <c r="N139" s="29">
        <f t="shared" si="6"/>
        <v>0.0034375</v>
      </c>
      <c r="O139" s="28">
        <f t="shared" si="13"/>
        <v>12</v>
      </c>
      <c r="P139" s="28">
        <f>IFERROR(__xludf.DUMMYFUNCTION("IF( M139,RANK(M139, FILTER(M$129:M$171, C$129:C$171 = C139), 1),"""")"),7.0)</f>
        <v>7</v>
      </c>
      <c r="Q139" s="29">
        <f t="shared" si="8"/>
        <v>0.0208912037</v>
      </c>
      <c r="R139" s="30">
        <f t="shared" si="9"/>
        <v>0.0208912037</v>
      </c>
      <c r="S139" s="31">
        <f t="shared" si="14"/>
        <v>11</v>
      </c>
      <c r="T139" s="32">
        <f>IFERROR(__xludf.DUMMYFUNCTION("IF (S139 ,IF(S139 &gt; 3, RANK(Q139, FILTER(R$129:R$171, C$129:C$171 = C139,S$129:S$171 &gt; 3), 1),""""),"""")"),7.0)</f>
        <v>7</v>
      </c>
    </row>
    <row r="140">
      <c r="A140" s="53">
        <v>73.0</v>
      </c>
      <c r="B140" s="54" t="s">
        <v>163</v>
      </c>
      <c r="C140" s="55" t="s">
        <v>151</v>
      </c>
      <c r="D140" s="56">
        <v>0.004120370370370371</v>
      </c>
      <c r="E140" s="24">
        <f t="shared" si="1"/>
        <v>0.00137345679</v>
      </c>
      <c r="F140" s="25">
        <f t="shared" si="11"/>
        <v>15</v>
      </c>
      <c r="G140" s="25">
        <f>IFERROR(__xludf.DUMMYFUNCTION("IF( D140,RANK(D140, FILTER(D$129:D$171, C$129:C$171 = C140), 1),"""")"),10.0)</f>
        <v>10</v>
      </c>
      <c r="H140" s="56">
        <v>0.009525462962962963</v>
      </c>
      <c r="I140" s="26">
        <f t="shared" si="3"/>
        <v>0.2286111111</v>
      </c>
      <c r="J140" s="27">
        <f t="shared" si="4"/>
        <v>34.99392467</v>
      </c>
      <c r="K140" s="28">
        <f t="shared" si="12"/>
        <v>9</v>
      </c>
      <c r="L140" s="28">
        <f>IFERROR(__xludf.DUMMYFUNCTION("IF( H140,RANK(H140, FILTER(H$129:H$171, C$129:C$171 = C140), 1),"""")"),3.0)</f>
        <v>3</v>
      </c>
      <c r="M140" s="56">
        <v>0.007442129629629629</v>
      </c>
      <c r="N140" s="29">
        <f t="shared" si="6"/>
        <v>0.003721064815</v>
      </c>
      <c r="O140" s="28">
        <f t="shared" si="13"/>
        <v>23</v>
      </c>
      <c r="P140" s="28">
        <f>IFERROR(__xludf.DUMMYFUNCTION("IF( M140,RANK(M140, FILTER(M$129:M$171, C$129:C$171 = C140), 1),"""")"),10.0)</f>
        <v>10</v>
      </c>
      <c r="Q140" s="29">
        <f t="shared" si="8"/>
        <v>0.02108796296</v>
      </c>
      <c r="R140" s="30">
        <f t="shared" si="9"/>
        <v>0.02108796296</v>
      </c>
      <c r="S140" s="31">
        <f t="shared" si="14"/>
        <v>12</v>
      </c>
      <c r="T140" s="32">
        <f>IFERROR(__xludf.DUMMYFUNCTION("IF (S140 ,IF(S140 &gt; 3, RANK(Q140, FILTER(R$129:R$171, C$129:C$171 = C140,S$129:S$171 &gt; 3), 1),""""),"""")"),2.0)</f>
        <v>2</v>
      </c>
    </row>
    <row r="141">
      <c r="A141" s="53">
        <v>58.0</v>
      </c>
      <c r="B141" s="54" t="s">
        <v>164</v>
      </c>
      <c r="C141" s="55" t="s">
        <v>151</v>
      </c>
      <c r="D141" s="56">
        <v>0.004340277777777778</v>
      </c>
      <c r="E141" s="24">
        <f t="shared" si="1"/>
        <v>0.001446759259</v>
      </c>
      <c r="F141" s="25">
        <f t="shared" si="11"/>
        <v>19</v>
      </c>
      <c r="G141" s="25">
        <f>IFERROR(__xludf.DUMMYFUNCTION("IF( D141,RANK(D141, FILTER(D$129:D$171, C$129:C$171 = C141), 1),"""")"),12.0)</f>
        <v>12</v>
      </c>
      <c r="H141" s="56">
        <v>0.010347222222222223</v>
      </c>
      <c r="I141" s="26">
        <f t="shared" si="3"/>
        <v>0.2483333333</v>
      </c>
      <c r="J141" s="27">
        <f t="shared" si="4"/>
        <v>32.2147651</v>
      </c>
      <c r="K141" s="28">
        <f t="shared" si="12"/>
        <v>18</v>
      </c>
      <c r="L141" s="28">
        <f>IFERROR(__xludf.DUMMYFUNCTION("IF( H141,RANK(H141, FILTER(H$129:H$171, C$129:C$171 = C141), 1),"""")"),9.0)</f>
        <v>9</v>
      </c>
      <c r="M141" s="56">
        <v>0.006493055555555556</v>
      </c>
      <c r="N141" s="29">
        <f t="shared" si="6"/>
        <v>0.003246527778</v>
      </c>
      <c r="O141" s="28">
        <f t="shared" si="13"/>
        <v>7</v>
      </c>
      <c r="P141" s="28">
        <f>IFERROR(__xludf.DUMMYFUNCTION("IF( M141,RANK(M141, FILTER(M$129:M$171, C$129:C$171 = C141), 1),"""")"),4.0)</f>
        <v>4</v>
      </c>
      <c r="Q141" s="29">
        <f t="shared" si="8"/>
        <v>0.02118055556</v>
      </c>
      <c r="R141" s="30">
        <f t="shared" si="9"/>
        <v>0.02118055556</v>
      </c>
      <c r="S141" s="31">
        <f t="shared" si="14"/>
        <v>13</v>
      </c>
      <c r="T141" s="32">
        <f>IFERROR(__xludf.DUMMYFUNCTION("IF (S141 ,IF(S141 &gt; 3, RANK(Q141, FILTER(R$129:R$171, C$129:C$171 = C141,S$129:S$171 &gt; 3), 1),""""),"""")"),3.0)</f>
        <v>3</v>
      </c>
    </row>
    <row r="142">
      <c r="A142" s="53">
        <v>84.0</v>
      </c>
      <c r="B142" s="54" t="s">
        <v>165</v>
      </c>
      <c r="C142" s="55" t="s">
        <v>155</v>
      </c>
      <c r="D142" s="56">
        <v>0.00431712962962963</v>
      </c>
      <c r="E142" s="24">
        <f t="shared" si="1"/>
        <v>0.00143904321</v>
      </c>
      <c r="F142" s="25">
        <f t="shared" si="11"/>
        <v>18</v>
      </c>
      <c r="G142" s="25">
        <f>IFERROR(__xludf.DUMMYFUNCTION("IF( D142,RANK(D142, FILTER(D$129:D$171, C$129:C$171 = C142), 1),"""")"),7.0)</f>
        <v>7</v>
      </c>
      <c r="H142" s="56">
        <v>0.011284722222222222</v>
      </c>
      <c r="I142" s="26">
        <f t="shared" si="3"/>
        <v>0.2708333333</v>
      </c>
      <c r="J142" s="27">
        <f t="shared" si="4"/>
        <v>29.53846154</v>
      </c>
      <c r="K142" s="28">
        <f t="shared" si="12"/>
        <v>28</v>
      </c>
      <c r="L142" s="28">
        <f>IFERROR(__xludf.DUMMYFUNCTION("IF( H142,RANK(H142, FILTER(H$129:H$171, C$129:C$171 = C142), 1),"""")"),13.0)</f>
        <v>13</v>
      </c>
      <c r="M142" s="56">
        <v>0.005763888888888889</v>
      </c>
      <c r="N142" s="29">
        <f t="shared" si="6"/>
        <v>0.002881944444</v>
      </c>
      <c r="O142" s="28">
        <f t="shared" si="13"/>
        <v>4</v>
      </c>
      <c r="P142" s="28">
        <f>IFERROR(__xludf.DUMMYFUNCTION("IF( M142,RANK(M142, FILTER(M$129:M$171, C$129:C$171 = C142), 1),"""")"),3.0)</f>
        <v>3</v>
      </c>
      <c r="Q142" s="29">
        <f t="shared" si="8"/>
        <v>0.02136574074</v>
      </c>
      <c r="R142" s="30">
        <f t="shared" si="9"/>
        <v>0.02136574074</v>
      </c>
      <c r="S142" s="31">
        <f t="shared" si="14"/>
        <v>14</v>
      </c>
      <c r="T142" s="32">
        <f>IFERROR(__xludf.DUMMYFUNCTION("IF (S142 ,IF(S142 &gt; 3, RANK(Q142, FILTER(R$129:R$171, C$129:C$171 = C142,S$129:S$171 &gt; 3), 1),""""),"""")"),8.0)</f>
        <v>8</v>
      </c>
    </row>
    <row r="143">
      <c r="A143" s="53">
        <v>79.0</v>
      </c>
      <c r="B143" s="54" t="s">
        <v>166</v>
      </c>
      <c r="C143" s="55" t="s">
        <v>151</v>
      </c>
      <c r="D143" s="56">
        <v>0.0029976851851851853</v>
      </c>
      <c r="E143" s="24">
        <f t="shared" si="1"/>
        <v>0.0009992283951</v>
      </c>
      <c r="F143" s="25">
        <f t="shared" si="11"/>
        <v>4</v>
      </c>
      <c r="G143" s="25">
        <f>IFERROR(__xludf.DUMMYFUNCTION("IF( D143,RANK(D143, FILTER(D$129:D$171, C$129:C$171 = C143), 1),"""")"),4.0)</f>
        <v>4</v>
      </c>
      <c r="H143" s="56">
        <v>0.011203703703703704</v>
      </c>
      <c r="I143" s="26">
        <f t="shared" si="3"/>
        <v>0.2688888889</v>
      </c>
      <c r="J143" s="27">
        <f t="shared" si="4"/>
        <v>29.75206612</v>
      </c>
      <c r="K143" s="28">
        <f t="shared" si="12"/>
        <v>27</v>
      </c>
      <c r="L143" s="28">
        <f>IFERROR(__xludf.DUMMYFUNCTION("IF( H143,RANK(H143, FILTER(H$129:H$171, C$129:C$171 = C143), 1),"""")"),15.0)</f>
        <v>15</v>
      </c>
      <c r="M143" s="56">
        <v>0.007175925925925926</v>
      </c>
      <c r="N143" s="29">
        <f t="shared" si="6"/>
        <v>0.003587962963</v>
      </c>
      <c r="O143" s="28">
        <f t="shared" si="13"/>
        <v>18</v>
      </c>
      <c r="P143" s="28">
        <f>IFERROR(__xludf.DUMMYFUNCTION("IF( M143,RANK(M143, FILTER(M$129:M$171, C$129:C$171 = C143), 1),"""")"),7.0)</f>
        <v>7</v>
      </c>
      <c r="Q143" s="29">
        <f t="shared" si="8"/>
        <v>0.02137731481</v>
      </c>
      <c r="R143" s="30">
        <f t="shared" si="9"/>
        <v>0.02137731481</v>
      </c>
      <c r="S143" s="31">
        <f t="shared" si="14"/>
        <v>15</v>
      </c>
      <c r="T143" s="32">
        <f>IFERROR(__xludf.DUMMYFUNCTION("IF (S143 ,IF(S143 &gt; 3, RANK(Q143, FILTER(R$129:R$171, C$129:C$171 = C143,S$129:S$171 &gt; 3), 1),""""),"""")"),4.0)</f>
        <v>4</v>
      </c>
    </row>
    <row r="144">
      <c r="A144" s="53">
        <v>148.0</v>
      </c>
      <c r="B144" s="54" t="s">
        <v>167</v>
      </c>
      <c r="C144" s="55" t="s">
        <v>151</v>
      </c>
      <c r="D144" s="56">
        <v>0.0034953703703703705</v>
      </c>
      <c r="E144" s="24">
        <f t="shared" si="1"/>
        <v>0.001165123457</v>
      </c>
      <c r="F144" s="25">
        <f t="shared" si="11"/>
        <v>5</v>
      </c>
      <c r="G144" s="25">
        <f>IFERROR(__xludf.DUMMYFUNCTION("IF( D144,RANK(D144, FILTER(D$129:D$171, C$129:C$171 = C144), 1),"""")"),5.0)</f>
        <v>5</v>
      </c>
      <c r="H144" s="56">
        <v>0.011030092592592593</v>
      </c>
      <c r="I144" s="26">
        <f t="shared" si="3"/>
        <v>0.2647222222</v>
      </c>
      <c r="J144" s="27">
        <f t="shared" si="4"/>
        <v>30.22035677</v>
      </c>
      <c r="K144" s="28">
        <f t="shared" si="12"/>
        <v>25</v>
      </c>
      <c r="L144" s="28">
        <f>IFERROR(__xludf.DUMMYFUNCTION("IF( H144,RANK(H144, FILTER(H$129:H$171, C$129:C$171 = C144), 1),"""")"),13.0)</f>
        <v>13</v>
      </c>
      <c r="M144" s="56">
        <v>0.007106481481481482</v>
      </c>
      <c r="N144" s="29">
        <f t="shared" si="6"/>
        <v>0.003553240741</v>
      </c>
      <c r="O144" s="28">
        <f t="shared" si="13"/>
        <v>16</v>
      </c>
      <c r="P144" s="28">
        <f>IFERROR(__xludf.DUMMYFUNCTION("IF( M144,RANK(M144, FILTER(M$129:M$171, C$129:C$171 = C144), 1),"""")"),6.0)</f>
        <v>6</v>
      </c>
      <c r="Q144" s="29">
        <f t="shared" si="8"/>
        <v>0.02163194444</v>
      </c>
      <c r="R144" s="30">
        <f t="shared" si="9"/>
        <v>0.02163194444</v>
      </c>
      <c r="S144" s="31">
        <f t="shared" si="14"/>
        <v>16</v>
      </c>
      <c r="T144" s="32">
        <f>IFERROR(__xludf.DUMMYFUNCTION("IF (S144 ,IF(S144 &gt; 3, RANK(Q144, FILTER(R$129:R$171, C$129:C$171 = C144,S$129:S$171 &gt; 3), 1),""""),"""")"),5.0)</f>
        <v>5</v>
      </c>
    </row>
    <row r="145">
      <c r="A145" s="53">
        <v>75.0</v>
      </c>
      <c r="B145" s="54" t="s">
        <v>168</v>
      </c>
      <c r="C145" s="55" t="s">
        <v>151</v>
      </c>
      <c r="D145" s="56">
        <v>0.0039004629629629628</v>
      </c>
      <c r="E145" s="24">
        <f t="shared" si="1"/>
        <v>0.001300154321</v>
      </c>
      <c r="F145" s="25">
        <f t="shared" si="11"/>
        <v>12</v>
      </c>
      <c r="G145" s="25">
        <f>IFERROR(__xludf.DUMMYFUNCTION("IF( D145,RANK(D145, FILTER(D$129:D$171, C$129:C$171 = C145), 1),"""")"),9.0)</f>
        <v>9</v>
      </c>
      <c r="H145" s="56">
        <v>0.009976851851851851</v>
      </c>
      <c r="I145" s="26">
        <f t="shared" si="3"/>
        <v>0.2394444444</v>
      </c>
      <c r="J145" s="27">
        <f t="shared" si="4"/>
        <v>33.41067285</v>
      </c>
      <c r="K145" s="28">
        <f t="shared" si="12"/>
        <v>13</v>
      </c>
      <c r="L145" s="28">
        <f>IFERROR(__xludf.DUMMYFUNCTION("IF( H145,RANK(H145, FILTER(H$129:H$171, C$129:C$171 = C145), 1),"""")"),6.0)</f>
        <v>6</v>
      </c>
      <c r="M145" s="56">
        <v>0.008090277777777778</v>
      </c>
      <c r="N145" s="29">
        <f t="shared" si="6"/>
        <v>0.004045138889</v>
      </c>
      <c r="O145" s="28">
        <f t="shared" si="13"/>
        <v>28</v>
      </c>
      <c r="P145" s="28">
        <f>IFERROR(__xludf.DUMMYFUNCTION("IF( M145,RANK(M145, FILTER(M$129:M$171, C$129:C$171 = C145), 1),"""")"),12.0)</f>
        <v>12</v>
      </c>
      <c r="Q145" s="29">
        <f t="shared" si="8"/>
        <v>0.02196759259</v>
      </c>
      <c r="R145" s="30">
        <f t="shared" si="9"/>
        <v>0.02196759259</v>
      </c>
      <c r="S145" s="31">
        <f t="shared" si="14"/>
        <v>17</v>
      </c>
      <c r="T145" s="32">
        <f>IFERROR(__xludf.DUMMYFUNCTION("IF (S145 ,IF(S145 &gt; 3, RANK(Q145, FILTER(R$129:R$171, C$129:C$171 = C145,S$129:S$171 &gt; 3), 1),""""),"""")"),6.0)</f>
        <v>6</v>
      </c>
    </row>
    <row r="146">
      <c r="A146" s="53">
        <v>83.0</v>
      </c>
      <c r="B146" s="54" t="s">
        <v>169</v>
      </c>
      <c r="C146" s="55" t="s">
        <v>155</v>
      </c>
      <c r="D146" s="56">
        <v>0.004837962962962963</v>
      </c>
      <c r="E146" s="24">
        <f t="shared" si="1"/>
        <v>0.001612654321</v>
      </c>
      <c r="F146" s="25">
        <f t="shared" si="11"/>
        <v>32</v>
      </c>
      <c r="G146" s="25">
        <f>IFERROR(__xludf.DUMMYFUNCTION("IF( D146,RANK(D146, FILTER(D$129:D$171, C$129:C$171 = C146), 1),"""")"),15.0)</f>
        <v>15</v>
      </c>
      <c r="H146" s="56">
        <v>0.010185185185185186</v>
      </c>
      <c r="I146" s="26">
        <f t="shared" si="3"/>
        <v>0.2444444444</v>
      </c>
      <c r="J146" s="27">
        <f t="shared" si="4"/>
        <v>32.72727273</v>
      </c>
      <c r="K146" s="28">
        <f t="shared" si="12"/>
        <v>16</v>
      </c>
      <c r="L146" s="28">
        <f>IFERROR(__xludf.DUMMYFUNCTION("IF( H146,RANK(H146, FILTER(H$129:H$171, C$129:C$171 = C146), 1),"""")"),8.0)</f>
        <v>8</v>
      </c>
      <c r="M146" s="56">
        <v>0.006990740740740741</v>
      </c>
      <c r="N146" s="29">
        <f t="shared" si="6"/>
        <v>0.00349537037</v>
      </c>
      <c r="O146" s="28">
        <f t="shared" si="13"/>
        <v>14</v>
      </c>
      <c r="P146" s="28">
        <f>IFERROR(__xludf.DUMMYFUNCTION("IF( M146,RANK(M146, FILTER(M$129:M$171, C$129:C$171 = C146), 1),"""")"),9.0)</f>
        <v>9</v>
      </c>
      <c r="Q146" s="29">
        <f t="shared" si="8"/>
        <v>0.02201388889</v>
      </c>
      <c r="R146" s="30">
        <f t="shared" si="9"/>
        <v>0.02201388889</v>
      </c>
      <c r="S146" s="31">
        <f t="shared" si="14"/>
        <v>18</v>
      </c>
      <c r="T146" s="32">
        <f>IFERROR(__xludf.DUMMYFUNCTION("IF (S146 ,IF(S146 &gt; 3, RANK(Q146, FILTER(R$129:R$171, C$129:C$171 = C146,S$129:S$171 &gt; 3), 1),""""),"""")"),9.0)</f>
        <v>9</v>
      </c>
    </row>
    <row r="147">
      <c r="A147" s="53">
        <v>57.0</v>
      </c>
      <c r="B147" s="54" t="s">
        <v>170</v>
      </c>
      <c r="C147" s="55" t="s">
        <v>155</v>
      </c>
      <c r="D147" s="56">
        <v>0.004386574074074074</v>
      </c>
      <c r="E147" s="24">
        <f t="shared" si="1"/>
        <v>0.001462191358</v>
      </c>
      <c r="F147" s="25">
        <f t="shared" si="11"/>
        <v>20</v>
      </c>
      <c r="G147" s="25">
        <f>IFERROR(__xludf.DUMMYFUNCTION("IF( D147,RANK(D147, FILTER(D$129:D$171, C$129:C$171 = C147), 1),"""")"),8.0)</f>
        <v>8</v>
      </c>
      <c r="H147" s="56">
        <v>0.010219907407407407</v>
      </c>
      <c r="I147" s="26">
        <f t="shared" si="3"/>
        <v>0.2452777778</v>
      </c>
      <c r="J147" s="27">
        <f t="shared" si="4"/>
        <v>32.61608154</v>
      </c>
      <c r="K147" s="28">
        <f t="shared" si="12"/>
        <v>17</v>
      </c>
      <c r="L147" s="28">
        <f>IFERROR(__xludf.DUMMYFUNCTION("IF( H147,RANK(H147, FILTER(H$129:H$171, C$129:C$171 = C147), 1),"""")"),9.0)</f>
        <v>9</v>
      </c>
      <c r="M147" s="56">
        <v>0.007997685185185186</v>
      </c>
      <c r="N147" s="29">
        <f t="shared" si="6"/>
        <v>0.003998842593</v>
      </c>
      <c r="O147" s="28">
        <f t="shared" si="13"/>
        <v>26</v>
      </c>
      <c r="P147" s="28">
        <f>IFERROR(__xludf.DUMMYFUNCTION("IF( M147,RANK(M147, FILTER(M$129:M$171, C$129:C$171 = C147), 1),"""")"),15.0)</f>
        <v>15</v>
      </c>
      <c r="Q147" s="29">
        <f t="shared" si="8"/>
        <v>0.02260416667</v>
      </c>
      <c r="R147" s="30">
        <f t="shared" si="9"/>
        <v>0.02260416667</v>
      </c>
      <c r="S147" s="31">
        <f t="shared" si="14"/>
        <v>19</v>
      </c>
      <c r="T147" s="32">
        <f>IFERROR(__xludf.DUMMYFUNCTION("IF (S147 ,IF(S147 &gt; 3, RANK(Q147, FILTER(R$129:R$171, C$129:C$171 = C147,S$129:S$171 &gt; 3), 1),""""),"""")"),10.0)</f>
        <v>10</v>
      </c>
    </row>
    <row r="148">
      <c r="A148" s="53">
        <v>65.0</v>
      </c>
      <c r="B148" s="54" t="s">
        <v>171</v>
      </c>
      <c r="C148" s="55" t="s">
        <v>155</v>
      </c>
      <c r="D148" s="56">
        <v>0.004386574074074074</v>
      </c>
      <c r="E148" s="24">
        <f t="shared" si="1"/>
        <v>0.001462191358</v>
      </c>
      <c r="F148" s="25">
        <f t="shared" si="11"/>
        <v>20</v>
      </c>
      <c r="G148" s="25">
        <f>IFERROR(__xludf.DUMMYFUNCTION("IF( D148,RANK(D148, FILTER(D$129:D$171, C$129:C$171 = C148), 1),"""")"),8.0)</f>
        <v>8</v>
      </c>
      <c r="H148" s="56">
        <v>0.010925925925925926</v>
      </c>
      <c r="I148" s="26">
        <f t="shared" si="3"/>
        <v>0.2622222222</v>
      </c>
      <c r="J148" s="27">
        <f t="shared" si="4"/>
        <v>30.50847458</v>
      </c>
      <c r="K148" s="28">
        <f t="shared" si="12"/>
        <v>22</v>
      </c>
      <c r="L148" s="28">
        <f>IFERROR(__xludf.DUMMYFUNCTION("IF( H148,RANK(H148, FILTER(H$129:H$171, C$129:C$171 = C148), 1),"""")"),12.0)</f>
        <v>12</v>
      </c>
      <c r="M148" s="56">
        <v>0.007337962962962963</v>
      </c>
      <c r="N148" s="29">
        <f t="shared" si="6"/>
        <v>0.003668981481</v>
      </c>
      <c r="O148" s="28">
        <f t="shared" si="13"/>
        <v>20</v>
      </c>
      <c r="P148" s="28">
        <f>IFERROR(__xludf.DUMMYFUNCTION("IF( M148,RANK(M148, FILTER(M$129:M$171, C$129:C$171 = C148), 1),"""")"),12.0)</f>
        <v>12</v>
      </c>
      <c r="Q148" s="29">
        <f t="shared" si="8"/>
        <v>0.02265046296</v>
      </c>
      <c r="R148" s="30">
        <f t="shared" si="9"/>
        <v>0.02265046296</v>
      </c>
      <c r="S148" s="31">
        <f t="shared" si="14"/>
        <v>20</v>
      </c>
      <c r="T148" s="32">
        <f>IFERROR(__xludf.DUMMYFUNCTION("IF (S148 ,IF(S148 &gt; 3, RANK(Q148, FILTER(R$129:R$171, C$129:C$171 = C148,S$129:S$171 &gt; 3), 1),""""),"""")"),11.0)</f>
        <v>11</v>
      </c>
    </row>
    <row r="149">
      <c r="A149" s="53">
        <v>60.0</v>
      </c>
      <c r="B149" s="54" t="s">
        <v>172</v>
      </c>
      <c r="C149" s="55" t="s">
        <v>151</v>
      </c>
      <c r="D149" s="56">
        <v>0.0038194444444444443</v>
      </c>
      <c r="E149" s="24">
        <f t="shared" si="1"/>
        <v>0.001273148148</v>
      </c>
      <c r="F149" s="25">
        <f t="shared" si="11"/>
        <v>10</v>
      </c>
      <c r="G149" s="25">
        <f>IFERROR(__xludf.DUMMYFUNCTION("IF( D149,RANK(D149, FILTER(D$129:D$171, C$129:C$171 = C149), 1),"""")"),7.0)</f>
        <v>7</v>
      </c>
      <c r="H149" s="56">
        <v>0.010034722222222223</v>
      </c>
      <c r="I149" s="26">
        <f t="shared" si="3"/>
        <v>0.2408333333</v>
      </c>
      <c r="J149" s="27">
        <f t="shared" si="4"/>
        <v>33.21799308</v>
      </c>
      <c r="K149" s="28">
        <f t="shared" si="12"/>
        <v>15</v>
      </c>
      <c r="L149" s="28">
        <f>IFERROR(__xludf.DUMMYFUNCTION("IF( H149,RANK(H149, FILTER(H$129:H$171, C$129:C$171 = C149), 1),"""")"),8.0)</f>
        <v>8</v>
      </c>
      <c r="M149" s="56">
        <v>0.008888888888888889</v>
      </c>
      <c r="N149" s="29">
        <f t="shared" si="6"/>
        <v>0.004444444444</v>
      </c>
      <c r="O149" s="28">
        <f t="shared" si="13"/>
        <v>34</v>
      </c>
      <c r="P149" s="28">
        <f>IFERROR(__xludf.DUMMYFUNCTION("IF( M149,RANK(M149, FILTER(M$129:M$171, C$129:C$171 = C149), 1),"""")"),16.0)</f>
        <v>16</v>
      </c>
      <c r="Q149" s="29">
        <f t="shared" si="8"/>
        <v>0.02274305556</v>
      </c>
      <c r="R149" s="30">
        <f t="shared" si="9"/>
        <v>0.02274305556</v>
      </c>
      <c r="S149" s="31">
        <f t="shared" si="14"/>
        <v>21</v>
      </c>
      <c r="T149" s="32">
        <f>IFERROR(__xludf.DUMMYFUNCTION("IF (S149 ,IF(S149 &gt; 3, RANK(Q149, FILTER(R$129:R$171, C$129:C$171 = C149,S$129:S$171 &gt; 3), 1),""""),"""")"),7.0)</f>
        <v>7</v>
      </c>
    </row>
    <row r="150">
      <c r="A150" s="53">
        <v>81.0</v>
      </c>
      <c r="B150" s="54" t="s">
        <v>173</v>
      </c>
      <c r="C150" s="55" t="s">
        <v>151</v>
      </c>
      <c r="D150" s="56">
        <v>0.004571759259259259</v>
      </c>
      <c r="E150" s="24">
        <f t="shared" si="1"/>
        <v>0.001523919753</v>
      </c>
      <c r="F150" s="25">
        <f t="shared" si="11"/>
        <v>27</v>
      </c>
      <c r="G150" s="25">
        <f>IFERROR(__xludf.DUMMYFUNCTION("IF( D150,RANK(D150, FILTER(D$129:D$171, C$129:C$171 = C150), 1),"""")"),15.0)</f>
        <v>15</v>
      </c>
      <c r="H150" s="56">
        <v>0.01099537037037037</v>
      </c>
      <c r="I150" s="26">
        <f t="shared" si="3"/>
        <v>0.2638888889</v>
      </c>
      <c r="J150" s="27">
        <f t="shared" si="4"/>
        <v>30.31578947</v>
      </c>
      <c r="K150" s="28">
        <f t="shared" si="12"/>
        <v>24</v>
      </c>
      <c r="L150" s="28">
        <f>IFERROR(__xludf.DUMMYFUNCTION("IF( H150,RANK(H150, FILTER(H$129:H$171, C$129:C$171 = C150), 1),"""")"),12.0)</f>
        <v>12</v>
      </c>
      <c r="M150" s="56">
        <v>0.007361111111111111</v>
      </c>
      <c r="N150" s="29">
        <f t="shared" si="6"/>
        <v>0.003680555556</v>
      </c>
      <c r="O150" s="28">
        <f t="shared" si="13"/>
        <v>21</v>
      </c>
      <c r="P150" s="28">
        <f>IFERROR(__xludf.DUMMYFUNCTION("IF( M150,RANK(M150, FILTER(M$129:M$171, C$129:C$171 = C150), 1),"""")"),9.0)</f>
        <v>9</v>
      </c>
      <c r="Q150" s="29">
        <f t="shared" si="8"/>
        <v>0.02292824074</v>
      </c>
      <c r="R150" s="30">
        <f t="shared" si="9"/>
        <v>0.02292824074</v>
      </c>
      <c r="S150" s="31">
        <f t="shared" si="14"/>
        <v>22</v>
      </c>
      <c r="T150" s="32">
        <f>IFERROR(__xludf.DUMMYFUNCTION("IF (S150 ,IF(S150 &gt; 3, RANK(Q150, FILTER(R$129:R$171, C$129:C$171 = C150,S$129:S$171 &gt; 3), 1),""""),"""")"),8.0)</f>
        <v>8</v>
      </c>
    </row>
    <row r="151">
      <c r="A151" s="53">
        <v>150.0</v>
      </c>
      <c r="B151" s="54" t="s">
        <v>174</v>
      </c>
      <c r="C151" s="55" t="s">
        <v>151</v>
      </c>
      <c r="D151" s="56">
        <v>0.0046875</v>
      </c>
      <c r="E151" s="24">
        <f t="shared" si="1"/>
        <v>0.0015625</v>
      </c>
      <c r="F151" s="25">
        <f t="shared" si="11"/>
        <v>30</v>
      </c>
      <c r="G151" s="25">
        <f>IFERROR(__xludf.DUMMYFUNCTION("IF( D151,RANK(D151, FILTER(D$129:D$171, C$129:C$171 = C151), 1),"""")"),17.0)</f>
        <v>17</v>
      </c>
      <c r="H151" s="56">
        <v>0.010011574074074074</v>
      </c>
      <c r="I151" s="26">
        <f t="shared" si="3"/>
        <v>0.2402777778</v>
      </c>
      <c r="J151" s="27">
        <f t="shared" si="4"/>
        <v>33.29479769</v>
      </c>
      <c r="K151" s="28">
        <f t="shared" si="12"/>
        <v>14</v>
      </c>
      <c r="L151" s="28">
        <f>IFERROR(__xludf.DUMMYFUNCTION("IF( H151,RANK(H151, FILTER(H$129:H$171, C$129:C$171 = C151), 1),"""")"),7.0)</f>
        <v>7</v>
      </c>
      <c r="M151" s="56">
        <v>0.008391203703703705</v>
      </c>
      <c r="N151" s="29">
        <f t="shared" si="6"/>
        <v>0.004195601852</v>
      </c>
      <c r="O151" s="28">
        <f t="shared" si="13"/>
        <v>31</v>
      </c>
      <c r="P151" s="28">
        <f>IFERROR(__xludf.DUMMYFUNCTION("IF( M151,RANK(M151, FILTER(M$129:M$171, C$129:C$171 = C151), 1),"""")"),13.0)</f>
        <v>13</v>
      </c>
      <c r="Q151" s="29">
        <f t="shared" si="8"/>
        <v>0.02309027778</v>
      </c>
      <c r="R151" s="30">
        <f t="shared" si="9"/>
        <v>0.02309027778</v>
      </c>
      <c r="S151" s="31">
        <f t="shared" si="14"/>
        <v>23</v>
      </c>
      <c r="T151" s="32">
        <f>IFERROR(__xludf.DUMMYFUNCTION("IF (S151 ,IF(S151 &gt; 3, RANK(Q151, FILTER(R$129:R$171, C$129:C$171 = C151,S$129:S$171 &gt; 3), 1),""""),"""")"),9.0)</f>
        <v>9</v>
      </c>
    </row>
    <row r="152">
      <c r="A152" s="53">
        <v>62.0</v>
      </c>
      <c r="B152" s="54" t="s">
        <v>175</v>
      </c>
      <c r="C152" s="55" t="s">
        <v>155</v>
      </c>
      <c r="D152" s="56">
        <v>0.004560185185185185</v>
      </c>
      <c r="E152" s="24">
        <f t="shared" si="1"/>
        <v>0.001520061728</v>
      </c>
      <c r="F152" s="25">
        <f t="shared" si="11"/>
        <v>25</v>
      </c>
      <c r="G152" s="25">
        <f>IFERROR(__xludf.DUMMYFUNCTION("IF( D152,RANK(D152, FILTER(D$129:D$171, C$129:C$171 = C152), 1),"""")"),12.0)</f>
        <v>12</v>
      </c>
      <c r="H152" s="56">
        <v>0.010868055555555556</v>
      </c>
      <c r="I152" s="26">
        <f t="shared" si="3"/>
        <v>0.2608333333</v>
      </c>
      <c r="J152" s="27">
        <f t="shared" si="4"/>
        <v>30.67092652</v>
      </c>
      <c r="K152" s="28">
        <f t="shared" si="12"/>
        <v>19</v>
      </c>
      <c r="L152" s="28">
        <f>IFERROR(__xludf.DUMMYFUNCTION("IF( H152,RANK(H152, FILTER(H$129:H$171, C$129:C$171 = C152), 1),"""")"),10.0)</f>
        <v>10</v>
      </c>
      <c r="M152" s="56">
        <v>0.007997685185185186</v>
      </c>
      <c r="N152" s="29">
        <f t="shared" si="6"/>
        <v>0.003998842593</v>
      </c>
      <c r="O152" s="28">
        <f t="shared" si="13"/>
        <v>26</v>
      </c>
      <c r="P152" s="28">
        <f>IFERROR(__xludf.DUMMYFUNCTION("IF( M152,RANK(M152, FILTER(M$129:M$171, C$129:C$171 = C152), 1),"""")"),15.0)</f>
        <v>15</v>
      </c>
      <c r="Q152" s="29">
        <f t="shared" si="8"/>
        <v>0.02342592593</v>
      </c>
      <c r="R152" s="30">
        <f t="shared" si="9"/>
        <v>0.02342592593</v>
      </c>
      <c r="S152" s="31">
        <f t="shared" si="14"/>
        <v>24</v>
      </c>
      <c r="T152" s="32">
        <f>IFERROR(__xludf.DUMMYFUNCTION("IF (S152 ,IF(S152 &gt; 3, RANK(Q152, FILTER(R$129:R$171, C$129:C$171 = C152,S$129:S$171 &gt; 3), 1),""""),"""")"),12.0)</f>
        <v>12</v>
      </c>
    </row>
    <row r="153">
      <c r="A153" s="53">
        <v>66.0</v>
      </c>
      <c r="B153" s="54" t="s">
        <v>176</v>
      </c>
      <c r="C153" s="55" t="s">
        <v>151</v>
      </c>
      <c r="D153" s="56">
        <v>0.0050810185185185186</v>
      </c>
      <c r="E153" s="24">
        <f t="shared" si="1"/>
        <v>0.00169367284</v>
      </c>
      <c r="F153" s="25">
        <f t="shared" si="11"/>
        <v>34</v>
      </c>
      <c r="G153" s="25">
        <f>IFERROR(__xludf.DUMMYFUNCTION("IF( D153,RANK(D153, FILTER(D$129:D$171, C$129:C$171 = C153), 1),"""")"),19.0)</f>
        <v>19</v>
      </c>
      <c r="H153" s="56">
        <v>0.01087962962962963</v>
      </c>
      <c r="I153" s="26">
        <f t="shared" si="3"/>
        <v>0.2611111111</v>
      </c>
      <c r="J153" s="27">
        <f t="shared" si="4"/>
        <v>30.63829787</v>
      </c>
      <c r="K153" s="28">
        <f t="shared" si="12"/>
        <v>21</v>
      </c>
      <c r="L153" s="28">
        <f>IFERROR(__xludf.DUMMYFUNCTION("IF( H153,RANK(H153, FILTER(H$129:H$171, C$129:C$171 = C153), 1),"""")"),10.0)</f>
        <v>10</v>
      </c>
      <c r="M153" s="56">
        <v>0.007789351851851852</v>
      </c>
      <c r="N153" s="29">
        <f t="shared" si="6"/>
        <v>0.003894675926</v>
      </c>
      <c r="O153" s="28">
        <f t="shared" si="13"/>
        <v>24</v>
      </c>
      <c r="P153" s="28">
        <f>IFERROR(__xludf.DUMMYFUNCTION("IF( M153,RANK(M153, FILTER(M$129:M$171, C$129:C$171 = C153), 1),"""")"),11.0)</f>
        <v>11</v>
      </c>
      <c r="Q153" s="29">
        <f t="shared" si="8"/>
        <v>0.02375</v>
      </c>
      <c r="R153" s="30">
        <f t="shared" si="9"/>
        <v>0.02375</v>
      </c>
      <c r="S153" s="31">
        <f t="shared" si="14"/>
        <v>25</v>
      </c>
      <c r="T153" s="32">
        <f>IFERROR(__xludf.DUMMYFUNCTION("IF (S153 ,IF(S153 &gt; 3, RANK(Q153, FILTER(R$129:R$171, C$129:C$171 = C153,S$129:S$171 &gt; 3), 1),""""),"""")"),10.0)</f>
        <v>10</v>
      </c>
    </row>
    <row r="154">
      <c r="A154" s="53">
        <v>61.0</v>
      </c>
      <c r="B154" s="54" t="s">
        <v>177</v>
      </c>
      <c r="C154" s="55" t="s">
        <v>155</v>
      </c>
      <c r="D154" s="56">
        <v>0.004398148148148148</v>
      </c>
      <c r="E154" s="24">
        <f t="shared" si="1"/>
        <v>0.001466049383</v>
      </c>
      <c r="F154" s="25">
        <f t="shared" si="11"/>
        <v>22</v>
      </c>
      <c r="G154" s="25">
        <f>IFERROR(__xludf.DUMMYFUNCTION("IF( D154,RANK(D154, FILTER(D$129:D$171, C$129:C$171 = C154), 1),"""")"),10.0)</f>
        <v>10</v>
      </c>
      <c r="H154" s="56">
        <v>0.01244212962962963</v>
      </c>
      <c r="I154" s="26">
        <f t="shared" si="3"/>
        <v>0.2986111111</v>
      </c>
      <c r="J154" s="27">
        <f t="shared" si="4"/>
        <v>26.79069767</v>
      </c>
      <c r="K154" s="28">
        <f t="shared" si="12"/>
        <v>38</v>
      </c>
      <c r="L154" s="28">
        <f>IFERROR(__xludf.DUMMYFUNCTION("IF( H154,RANK(H154, FILTER(H$129:H$171, C$129:C$171 = C154), 1),"""")"),19.0)</f>
        <v>19</v>
      </c>
      <c r="M154" s="56">
        <v>0.006990740740740741</v>
      </c>
      <c r="N154" s="29">
        <f t="shared" si="6"/>
        <v>0.00349537037</v>
      </c>
      <c r="O154" s="28">
        <f t="shared" si="13"/>
        <v>14</v>
      </c>
      <c r="P154" s="28">
        <f>IFERROR(__xludf.DUMMYFUNCTION("IF( M154,RANK(M154, FILTER(M$129:M$171, C$129:C$171 = C154), 1),"""")"),9.0)</f>
        <v>9</v>
      </c>
      <c r="Q154" s="29">
        <f t="shared" si="8"/>
        <v>0.02383101852</v>
      </c>
      <c r="R154" s="30">
        <f t="shared" si="9"/>
        <v>0.02383101852</v>
      </c>
      <c r="S154" s="31">
        <f t="shared" si="14"/>
        <v>26</v>
      </c>
      <c r="T154" s="32">
        <f>IFERROR(__xludf.DUMMYFUNCTION("IF (S154 ,IF(S154 &gt; 3, RANK(Q154, FILTER(R$129:R$171, C$129:C$171 = C154,S$129:S$171 &gt; 3), 1),""""),"""")"),13.0)</f>
        <v>13</v>
      </c>
    </row>
    <row r="155">
      <c r="A155" s="53">
        <v>76.0</v>
      </c>
      <c r="B155" s="54" t="s">
        <v>178</v>
      </c>
      <c r="C155" s="55" t="s">
        <v>151</v>
      </c>
      <c r="D155" s="56">
        <v>0.004537037037037037</v>
      </c>
      <c r="E155" s="24">
        <f t="shared" si="1"/>
        <v>0.001512345679</v>
      </c>
      <c r="F155" s="25">
        <f t="shared" si="11"/>
        <v>24</v>
      </c>
      <c r="G155" s="25">
        <f>IFERROR(__xludf.DUMMYFUNCTION("IF( D155,RANK(D155, FILTER(D$129:D$171, C$129:C$171 = C155), 1),"""")"),13.0)</f>
        <v>13</v>
      </c>
      <c r="H155" s="56">
        <v>0.010949074074074075</v>
      </c>
      <c r="I155" s="26">
        <f t="shared" si="3"/>
        <v>0.2627777778</v>
      </c>
      <c r="J155" s="27">
        <f t="shared" si="4"/>
        <v>30.44397463</v>
      </c>
      <c r="K155" s="28">
        <f t="shared" si="12"/>
        <v>23</v>
      </c>
      <c r="L155" s="28">
        <f>IFERROR(__xludf.DUMMYFUNCTION("IF( H155,RANK(H155, FILTER(H$129:H$171, C$129:C$171 = C155), 1),"""")"),11.0)</f>
        <v>11</v>
      </c>
      <c r="M155" s="56">
        <v>0.0084375</v>
      </c>
      <c r="N155" s="29">
        <f t="shared" si="6"/>
        <v>0.00421875</v>
      </c>
      <c r="O155" s="28">
        <f t="shared" si="13"/>
        <v>32</v>
      </c>
      <c r="P155" s="28">
        <f>IFERROR(__xludf.DUMMYFUNCTION("IF( M155,RANK(M155, FILTER(M$129:M$171, C$129:C$171 = C155), 1),"""")"),14.0)</f>
        <v>14</v>
      </c>
      <c r="Q155" s="29">
        <f t="shared" si="8"/>
        <v>0.02392361111</v>
      </c>
      <c r="R155" s="30">
        <f t="shared" si="9"/>
        <v>0.02392361111</v>
      </c>
      <c r="S155" s="31">
        <f t="shared" si="14"/>
        <v>27</v>
      </c>
      <c r="T155" s="32">
        <f>IFERROR(__xludf.DUMMYFUNCTION("IF (S155 ,IF(S155 &gt; 3, RANK(Q155, FILTER(R$129:R$171, C$129:C$171 = C155,S$129:S$171 &gt; 3), 1),""""),"""")"),11.0)</f>
        <v>11</v>
      </c>
    </row>
    <row r="156">
      <c r="A156" s="53">
        <v>78.0</v>
      </c>
      <c r="B156" s="54" t="s">
        <v>179</v>
      </c>
      <c r="C156" s="55" t="s">
        <v>151</v>
      </c>
      <c r="D156" s="56">
        <v>0.0036458333333333334</v>
      </c>
      <c r="E156" s="24">
        <f t="shared" si="1"/>
        <v>0.001215277778</v>
      </c>
      <c r="F156" s="25">
        <f t="shared" si="11"/>
        <v>7</v>
      </c>
      <c r="G156" s="25">
        <f>IFERROR(__xludf.DUMMYFUNCTION("IF( D156,RANK(D156, FILTER(D$129:D$171, C$129:C$171 = C156), 1),"""")"),6.0)</f>
        <v>6</v>
      </c>
      <c r="H156" s="56">
        <v>0.011620370370370371</v>
      </c>
      <c r="I156" s="26">
        <f t="shared" si="3"/>
        <v>0.2788888889</v>
      </c>
      <c r="J156" s="27">
        <f t="shared" si="4"/>
        <v>28.68525896</v>
      </c>
      <c r="K156" s="28">
        <f t="shared" si="12"/>
        <v>33</v>
      </c>
      <c r="L156" s="28">
        <f>IFERROR(__xludf.DUMMYFUNCTION("IF( H156,RANK(H156, FILTER(H$129:H$171, C$129:C$171 = C156), 1),"""")"),17.0)</f>
        <v>17</v>
      </c>
      <c r="M156" s="56">
        <v>0.00900462962962963</v>
      </c>
      <c r="N156" s="29">
        <f t="shared" si="6"/>
        <v>0.004502314815</v>
      </c>
      <c r="O156" s="28">
        <f t="shared" si="13"/>
        <v>35</v>
      </c>
      <c r="P156" s="28">
        <f>IFERROR(__xludf.DUMMYFUNCTION("IF( M156,RANK(M156, FILTER(M$129:M$171, C$129:C$171 = C156), 1),"""")"),17.0)</f>
        <v>17</v>
      </c>
      <c r="Q156" s="29">
        <f t="shared" si="8"/>
        <v>0.02427083333</v>
      </c>
      <c r="R156" s="30">
        <f t="shared" si="9"/>
        <v>0.02427083333</v>
      </c>
      <c r="S156" s="31">
        <f t="shared" si="14"/>
        <v>28</v>
      </c>
      <c r="T156" s="32">
        <f>IFERROR(__xludf.DUMMYFUNCTION("IF (S156 ,IF(S156 &gt; 3, RANK(Q156, FILTER(R$129:R$171, C$129:C$171 = C156,S$129:S$171 &gt; 3), 1),""""),"""")"),12.0)</f>
        <v>12</v>
      </c>
    </row>
    <row r="157">
      <c r="A157" s="53">
        <v>74.0</v>
      </c>
      <c r="B157" s="54" t="s">
        <v>180</v>
      </c>
      <c r="C157" s="55" t="s">
        <v>155</v>
      </c>
      <c r="D157" s="56">
        <v>0.004629629629629629</v>
      </c>
      <c r="E157" s="24">
        <f t="shared" si="1"/>
        <v>0.001543209877</v>
      </c>
      <c r="F157" s="25">
        <f t="shared" si="11"/>
        <v>28</v>
      </c>
      <c r="G157" s="25">
        <f>IFERROR(__xludf.DUMMYFUNCTION("IF( D157,RANK(D157, FILTER(D$129:D$171, C$129:C$171 = C157), 1),"""")"),13.0)</f>
        <v>13</v>
      </c>
      <c r="H157" s="56">
        <v>0.01138888888888889</v>
      </c>
      <c r="I157" s="26">
        <f t="shared" si="3"/>
        <v>0.2733333333</v>
      </c>
      <c r="J157" s="27">
        <f t="shared" si="4"/>
        <v>29.26829268</v>
      </c>
      <c r="K157" s="28">
        <f t="shared" si="12"/>
        <v>29</v>
      </c>
      <c r="L157" s="28">
        <f>IFERROR(__xludf.DUMMYFUNCTION("IF( H157,RANK(H157, FILTER(H$129:H$171, C$129:C$171 = C157), 1),"""")"),14.0)</f>
        <v>14</v>
      </c>
      <c r="M157" s="56">
        <v>0.00837962962962963</v>
      </c>
      <c r="N157" s="29">
        <f t="shared" si="6"/>
        <v>0.004189814815</v>
      </c>
      <c r="O157" s="28">
        <f t="shared" si="13"/>
        <v>30</v>
      </c>
      <c r="P157" s="28">
        <f>IFERROR(__xludf.DUMMYFUNCTION("IF( M157,RANK(M157, FILTER(M$129:M$171, C$129:C$171 = C157), 1),"""")"),18.0)</f>
        <v>18</v>
      </c>
      <c r="Q157" s="29">
        <f t="shared" si="8"/>
        <v>0.02439814815</v>
      </c>
      <c r="R157" s="30">
        <f t="shared" si="9"/>
        <v>0.02439814815</v>
      </c>
      <c r="S157" s="31">
        <f t="shared" si="14"/>
        <v>29</v>
      </c>
      <c r="T157" s="32">
        <f>IFERROR(__xludf.DUMMYFUNCTION("IF (S157 ,IF(S157 &gt; 3, RANK(Q157, FILTER(R$129:R$171, C$129:C$171 = C157,S$129:S$171 &gt; 3), 1),""""),"""")"),14.0)</f>
        <v>14</v>
      </c>
    </row>
    <row r="158">
      <c r="A158" s="53">
        <v>77.0</v>
      </c>
      <c r="B158" s="54" t="s">
        <v>181</v>
      </c>
      <c r="C158" s="55" t="s">
        <v>155</v>
      </c>
      <c r="D158" s="56">
        <v>0.003969907407407407</v>
      </c>
      <c r="E158" s="24">
        <f t="shared" si="1"/>
        <v>0.001323302469</v>
      </c>
      <c r="F158" s="25">
        <f t="shared" si="11"/>
        <v>13</v>
      </c>
      <c r="G158" s="25">
        <f>IFERROR(__xludf.DUMMYFUNCTION("IF( D158,RANK(D158, FILTER(D$129:D$171, C$129:C$171 = C158), 1),"""")"),4.0)</f>
        <v>4</v>
      </c>
      <c r="H158" s="56">
        <v>0.011493055555555555</v>
      </c>
      <c r="I158" s="26">
        <f t="shared" si="3"/>
        <v>0.2758333333</v>
      </c>
      <c r="J158" s="27">
        <f t="shared" si="4"/>
        <v>29.00302115</v>
      </c>
      <c r="K158" s="28">
        <f t="shared" si="12"/>
        <v>30</v>
      </c>
      <c r="L158" s="28">
        <f>IFERROR(__xludf.DUMMYFUNCTION("IF( H158,RANK(H158, FILTER(H$129:H$171, C$129:C$171 = C158), 1),"""")"),15.0)</f>
        <v>15</v>
      </c>
      <c r="M158" s="56">
        <v>0.00912037037037037</v>
      </c>
      <c r="N158" s="29">
        <f t="shared" si="6"/>
        <v>0.004560185185</v>
      </c>
      <c r="O158" s="28">
        <f t="shared" si="13"/>
        <v>36</v>
      </c>
      <c r="P158" s="28">
        <f>IFERROR(__xludf.DUMMYFUNCTION("IF( M158,RANK(M158, FILTER(M$129:M$171, C$129:C$171 = C158), 1),"""")"),19.0)</f>
        <v>19</v>
      </c>
      <c r="Q158" s="29">
        <f t="shared" si="8"/>
        <v>0.02458333333</v>
      </c>
      <c r="R158" s="30">
        <f t="shared" si="9"/>
        <v>0.02458333333</v>
      </c>
      <c r="S158" s="31">
        <f t="shared" si="14"/>
        <v>30</v>
      </c>
      <c r="T158" s="32">
        <f>IFERROR(__xludf.DUMMYFUNCTION("IF (S158 ,IF(S158 &gt; 3, RANK(Q158, FILTER(R$129:R$171, C$129:C$171 = C158,S$129:S$171 &gt; 3), 1),""""),"""")"),15.0)</f>
        <v>15</v>
      </c>
    </row>
    <row r="159">
      <c r="A159" s="53">
        <v>151.0</v>
      </c>
      <c r="B159" s="54" t="s">
        <v>182</v>
      </c>
      <c r="C159" s="55" t="s">
        <v>151</v>
      </c>
      <c r="D159" s="56">
        <v>0.006342592592592592</v>
      </c>
      <c r="E159" s="24">
        <f t="shared" si="1"/>
        <v>0.002114197531</v>
      </c>
      <c r="F159" s="25">
        <f t="shared" si="11"/>
        <v>40</v>
      </c>
      <c r="G159" s="25">
        <f>IFERROR(__xludf.DUMMYFUNCTION("IF( D159,RANK(D159, FILTER(D$129:D$171, C$129:C$171 = C159), 1),"""")"),21.0)</f>
        <v>21</v>
      </c>
      <c r="H159" s="56">
        <v>0.011168981481481481</v>
      </c>
      <c r="I159" s="26">
        <f t="shared" si="3"/>
        <v>0.2680555556</v>
      </c>
      <c r="J159" s="27">
        <f t="shared" si="4"/>
        <v>29.84455959</v>
      </c>
      <c r="K159" s="28">
        <f t="shared" si="12"/>
        <v>26</v>
      </c>
      <c r="L159" s="28">
        <f>IFERROR(__xludf.DUMMYFUNCTION("IF( H159,RANK(H159, FILTER(H$129:H$171, C$129:C$171 = C159), 1),"""")"),14.0)</f>
        <v>14</v>
      </c>
      <c r="M159" s="56">
        <v>0.007280092592592592</v>
      </c>
      <c r="N159" s="29">
        <f t="shared" si="6"/>
        <v>0.003640046296</v>
      </c>
      <c r="O159" s="28">
        <f t="shared" si="13"/>
        <v>19</v>
      </c>
      <c r="P159" s="28">
        <f>IFERROR(__xludf.DUMMYFUNCTION("IF( M159,RANK(M159, FILTER(M$129:M$171, C$129:C$171 = C159), 1),"""")"),8.0)</f>
        <v>8</v>
      </c>
      <c r="Q159" s="29">
        <f t="shared" si="8"/>
        <v>0.02479166667</v>
      </c>
      <c r="R159" s="30">
        <f t="shared" si="9"/>
        <v>0.02479166667</v>
      </c>
      <c r="S159" s="31">
        <f t="shared" si="14"/>
        <v>31</v>
      </c>
      <c r="T159" s="32">
        <f>IFERROR(__xludf.DUMMYFUNCTION("IF (S159 ,IF(S159 &gt; 3, RANK(Q159, FILTER(R$129:R$171, C$129:C$171 = C159,S$129:S$171 &gt; 3), 1),""""),"""")"),13.0)</f>
        <v>13</v>
      </c>
    </row>
    <row r="160">
      <c r="A160" s="53">
        <v>69.0</v>
      </c>
      <c r="B160" s="54" t="s">
        <v>183</v>
      </c>
      <c r="C160" s="55" t="s">
        <v>151</v>
      </c>
      <c r="D160" s="56">
        <v>0.0038425925925925928</v>
      </c>
      <c r="E160" s="24">
        <f t="shared" si="1"/>
        <v>0.001280864198</v>
      </c>
      <c r="F160" s="25">
        <f t="shared" si="11"/>
        <v>11</v>
      </c>
      <c r="G160" s="25">
        <f>IFERROR(__xludf.DUMMYFUNCTION("IF( D160,RANK(D160, FILTER(D$129:D$171, C$129:C$171 = C160), 1),"""")"),8.0)</f>
        <v>8</v>
      </c>
      <c r="H160" s="56">
        <v>0.012523148148148148</v>
      </c>
      <c r="I160" s="26">
        <f t="shared" si="3"/>
        <v>0.3005555556</v>
      </c>
      <c r="J160" s="27">
        <f t="shared" si="4"/>
        <v>26.61737523</v>
      </c>
      <c r="K160" s="28">
        <f t="shared" si="12"/>
        <v>40</v>
      </c>
      <c r="L160" s="28">
        <f>IFERROR(__xludf.DUMMYFUNCTION("IF( H160,RANK(H160, FILTER(H$129:H$171, C$129:C$171 = C160), 1),"""")"),20.0)</f>
        <v>20</v>
      </c>
      <c r="M160" s="56">
        <v>0.008773148148148148</v>
      </c>
      <c r="N160" s="29">
        <f t="shared" si="6"/>
        <v>0.004386574074</v>
      </c>
      <c r="O160" s="28">
        <f t="shared" si="13"/>
        <v>33</v>
      </c>
      <c r="P160" s="28">
        <f>IFERROR(__xludf.DUMMYFUNCTION("IF( M160,RANK(M160, FILTER(M$129:M$171, C$129:C$171 = C160), 1),"""")"),15.0)</f>
        <v>15</v>
      </c>
      <c r="Q160" s="29">
        <f t="shared" si="8"/>
        <v>0.02513888889</v>
      </c>
      <c r="R160" s="30">
        <f t="shared" si="9"/>
        <v>0.02513888889</v>
      </c>
      <c r="S160" s="31">
        <f t="shared" si="14"/>
        <v>32</v>
      </c>
      <c r="T160" s="32">
        <f>IFERROR(__xludf.DUMMYFUNCTION("IF (S160 ,IF(S160 &gt; 3, RANK(Q160, FILTER(R$129:R$171, C$129:C$171 = C160,S$129:S$171 &gt; 3), 1),""""),"""")"),14.0)</f>
        <v>14</v>
      </c>
    </row>
    <row r="161">
      <c r="A161" s="53">
        <v>70.0</v>
      </c>
      <c r="B161" s="54" t="s">
        <v>184</v>
      </c>
      <c r="C161" s="55" t="s">
        <v>151</v>
      </c>
      <c r="D161" s="56">
        <v>0.004560185185185185</v>
      </c>
      <c r="E161" s="24">
        <f t="shared" si="1"/>
        <v>0.001520061728</v>
      </c>
      <c r="F161" s="25">
        <f t="shared" si="11"/>
        <v>25</v>
      </c>
      <c r="G161" s="25">
        <f>IFERROR(__xludf.DUMMYFUNCTION("IF( D161,RANK(D161, FILTER(D$129:D$171, C$129:C$171 = C161), 1),"""")"),14.0)</f>
        <v>14</v>
      </c>
      <c r="H161" s="56">
        <v>0.011597222222222222</v>
      </c>
      <c r="I161" s="26">
        <f t="shared" si="3"/>
        <v>0.2783333333</v>
      </c>
      <c r="J161" s="27">
        <f t="shared" si="4"/>
        <v>28.74251497</v>
      </c>
      <c r="K161" s="28">
        <f t="shared" si="12"/>
        <v>32</v>
      </c>
      <c r="L161" s="28">
        <f>IFERROR(__xludf.DUMMYFUNCTION("IF( H161,RANK(H161, FILTER(H$129:H$171, C$129:C$171 = C161), 1),"""")"),16.0)</f>
        <v>16</v>
      </c>
      <c r="M161" s="56">
        <v>0.009247685185185185</v>
      </c>
      <c r="N161" s="29">
        <f t="shared" si="6"/>
        <v>0.004623842593</v>
      </c>
      <c r="O161" s="28">
        <f t="shared" si="13"/>
        <v>37</v>
      </c>
      <c r="P161" s="28">
        <f>IFERROR(__xludf.DUMMYFUNCTION("IF( M161,RANK(M161, FILTER(M$129:M$171, C$129:C$171 = C161), 1),"""")"),18.0)</f>
        <v>18</v>
      </c>
      <c r="Q161" s="29">
        <f t="shared" si="8"/>
        <v>0.02540509259</v>
      </c>
      <c r="R161" s="30">
        <f t="shared" si="9"/>
        <v>0.02540509259</v>
      </c>
      <c r="S161" s="31">
        <f t="shared" si="14"/>
        <v>33</v>
      </c>
      <c r="T161" s="32">
        <f>IFERROR(__xludf.DUMMYFUNCTION("IF (S161 ,IF(S161 &gt; 3, RANK(Q161, FILTER(R$129:R$171, C$129:C$171 = C161,S$129:S$171 &gt; 3), 1),""""),"""")"),15.0)</f>
        <v>15</v>
      </c>
    </row>
    <row r="162">
      <c r="A162" s="53">
        <v>55.0</v>
      </c>
      <c r="B162" s="54" t="s">
        <v>185</v>
      </c>
      <c r="C162" s="55" t="s">
        <v>155</v>
      </c>
      <c r="D162" s="56">
        <v>0.005729166666666666</v>
      </c>
      <c r="E162" s="24">
        <f t="shared" si="1"/>
        <v>0.001909722222</v>
      </c>
      <c r="F162" s="25">
        <f t="shared" si="11"/>
        <v>36</v>
      </c>
      <c r="G162" s="25">
        <f>IFERROR(__xludf.DUMMYFUNCTION("IF( D162,RANK(D162, FILTER(D$129:D$171, C$129:C$171 = C162), 1),"""")"),17.0)</f>
        <v>17</v>
      </c>
      <c r="H162" s="56">
        <v>0.011793981481481482</v>
      </c>
      <c r="I162" s="26">
        <f t="shared" si="3"/>
        <v>0.2830555556</v>
      </c>
      <c r="J162" s="27">
        <f t="shared" si="4"/>
        <v>28.26300294</v>
      </c>
      <c r="K162" s="28">
        <f t="shared" si="12"/>
        <v>36</v>
      </c>
      <c r="L162" s="28">
        <f>IFERROR(__xludf.DUMMYFUNCTION("IF( H162,RANK(H162, FILTER(H$129:H$171, C$129:C$171 = C162), 1),"""")"),17.0)</f>
        <v>17</v>
      </c>
      <c r="M162" s="56">
        <v>0.007939814814814814</v>
      </c>
      <c r="N162" s="29">
        <f t="shared" si="6"/>
        <v>0.003969907407</v>
      </c>
      <c r="O162" s="28">
        <f t="shared" si="13"/>
        <v>25</v>
      </c>
      <c r="P162" s="28">
        <f>IFERROR(__xludf.DUMMYFUNCTION("IF( M162,RANK(M162, FILTER(M$129:M$171, C$129:C$171 = C162), 1),"""")"),14.0)</f>
        <v>14</v>
      </c>
      <c r="Q162" s="29">
        <f t="shared" si="8"/>
        <v>0.02546296296</v>
      </c>
      <c r="R162" s="30">
        <f t="shared" si="9"/>
        <v>0.02546296296</v>
      </c>
      <c r="S162" s="31">
        <f t="shared" si="14"/>
        <v>34</v>
      </c>
      <c r="T162" s="32">
        <f>IFERROR(__xludf.DUMMYFUNCTION("IF (S162 ,IF(S162 &gt; 3, RANK(Q162, FILTER(R$129:R$171, C$129:C$171 = C162,S$129:S$171 &gt; 3), 1),""""),"""")"),16.0)</f>
        <v>16</v>
      </c>
    </row>
    <row r="163">
      <c r="A163" s="53">
        <v>88.0</v>
      </c>
      <c r="B163" s="54" t="s">
        <v>186</v>
      </c>
      <c r="C163" s="55" t="s">
        <v>155</v>
      </c>
      <c r="D163" s="56">
        <v>0.005983796296296296</v>
      </c>
      <c r="E163" s="24">
        <f t="shared" si="1"/>
        <v>0.001994598765</v>
      </c>
      <c r="F163" s="25">
        <f t="shared" si="11"/>
        <v>38</v>
      </c>
      <c r="G163" s="25">
        <f>IFERROR(__xludf.DUMMYFUNCTION("IF( D163,RANK(D163, FILTER(D$129:D$171, C$129:C$171 = C163), 1),"""")"),18.0)</f>
        <v>18</v>
      </c>
      <c r="H163" s="56">
        <v>0.01318287037037037</v>
      </c>
      <c r="I163" s="26">
        <f t="shared" si="3"/>
        <v>0.3163888889</v>
      </c>
      <c r="J163" s="27">
        <f t="shared" si="4"/>
        <v>25.28533802</v>
      </c>
      <c r="K163" s="28">
        <f t="shared" si="12"/>
        <v>41</v>
      </c>
      <c r="L163" s="28">
        <f>IFERROR(__xludf.DUMMYFUNCTION("IF( H163,RANK(H163, FILTER(H$129:H$171, C$129:C$171 = C163), 1),"""")"),21.0)</f>
        <v>21</v>
      </c>
      <c r="M163" s="56">
        <v>0.006759259259259259</v>
      </c>
      <c r="N163" s="29">
        <f t="shared" si="6"/>
        <v>0.00337962963</v>
      </c>
      <c r="O163" s="28">
        <f t="shared" si="13"/>
        <v>10</v>
      </c>
      <c r="P163" s="28">
        <f>IFERROR(__xludf.DUMMYFUNCTION("IF( M163,RANK(M163, FILTER(M$129:M$171, C$129:C$171 = C163), 1),"""")"),5.0)</f>
        <v>5</v>
      </c>
      <c r="Q163" s="29">
        <f t="shared" si="8"/>
        <v>0.02592592593</v>
      </c>
      <c r="R163" s="30">
        <f t="shared" si="9"/>
        <v>0.02592592593</v>
      </c>
      <c r="S163" s="31">
        <f t="shared" si="14"/>
        <v>35</v>
      </c>
      <c r="T163" s="32">
        <f>IFERROR(__xludf.DUMMYFUNCTION("IF (S163 ,IF(S163 &gt; 3, RANK(Q163, FILTER(R$129:R$171, C$129:C$171 = C163,S$129:S$171 &gt; 3), 1),""""),"""")"),17.0)</f>
        <v>17</v>
      </c>
    </row>
    <row r="164">
      <c r="A164" s="53">
        <v>80.0</v>
      </c>
      <c r="B164" s="54" t="s">
        <v>187</v>
      </c>
      <c r="C164" s="55" t="s">
        <v>155</v>
      </c>
      <c r="D164" s="56">
        <v>0.005590277777777777</v>
      </c>
      <c r="E164" s="24">
        <f t="shared" si="1"/>
        <v>0.001863425926</v>
      </c>
      <c r="F164" s="25">
        <f t="shared" si="11"/>
        <v>35</v>
      </c>
      <c r="G164" s="25">
        <f>IFERROR(__xludf.DUMMYFUNCTION("IF( D164,RANK(D164, FILTER(D$129:D$171, C$129:C$171 = C164), 1),"""")"),16.0)</f>
        <v>16</v>
      </c>
      <c r="H164" s="56">
        <v>0.010868055555555556</v>
      </c>
      <c r="I164" s="26">
        <f t="shared" si="3"/>
        <v>0.2608333333</v>
      </c>
      <c r="J164" s="27">
        <f t="shared" si="4"/>
        <v>30.67092652</v>
      </c>
      <c r="K164" s="28">
        <f t="shared" si="12"/>
        <v>19</v>
      </c>
      <c r="L164" s="28">
        <f>IFERROR(__xludf.DUMMYFUNCTION("IF( H164,RANK(H164, FILTER(H$129:H$171, C$129:C$171 = C164), 1),"""")"),10.0)</f>
        <v>10</v>
      </c>
      <c r="M164" s="56">
        <v>0.009837962962962963</v>
      </c>
      <c r="N164" s="29">
        <f t="shared" si="6"/>
        <v>0.004918981481</v>
      </c>
      <c r="O164" s="28">
        <f t="shared" si="13"/>
        <v>38</v>
      </c>
      <c r="P164" s="28">
        <f>IFERROR(__xludf.DUMMYFUNCTION("IF( M164,RANK(M164, FILTER(M$129:M$171, C$129:C$171 = C164), 1),"""")"),20.0)</f>
        <v>20</v>
      </c>
      <c r="Q164" s="29">
        <f t="shared" si="8"/>
        <v>0.0262962963</v>
      </c>
      <c r="R164" s="30">
        <f t="shared" si="9"/>
        <v>0.0262962963</v>
      </c>
      <c r="S164" s="31">
        <f t="shared" si="14"/>
        <v>36</v>
      </c>
      <c r="T164" s="32">
        <f>IFERROR(__xludf.DUMMYFUNCTION("IF (S164 ,IF(S164 &gt; 3, RANK(Q164, FILTER(R$129:R$171, C$129:C$171 = C164,S$129:S$171 &gt; 3), 1),""""),"""")"),18.0)</f>
        <v>18</v>
      </c>
    </row>
    <row r="165">
      <c r="A165" s="53">
        <v>67.0</v>
      </c>
      <c r="B165" s="54" t="s">
        <v>188</v>
      </c>
      <c r="C165" s="55" t="s">
        <v>155</v>
      </c>
      <c r="D165" s="56">
        <v>0.006493055555555556</v>
      </c>
      <c r="E165" s="24">
        <f t="shared" si="1"/>
        <v>0.002164351852</v>
      </c>
      <c r="F165" s="25">
        <f t="shared" si="11"/>
        <v>41</v>
      </c>
      <c r="G165" s="25">
        <f>IFERROR(__xludf.DUMMYFUNCTION("IF( D165,RANK(D165, FILTER(D$129:D$171, C$129:C$171 = C165), 1),"""")"),20.0)</f>
        <v>20</v>
      </c>
      <c r="H165" s="56">
        <v>0.012118055555555556</v>
      </c>
      <c r="I165" s="26">
        <f t="shared" si="3"/>
        <v>0.2908333333</v>
      </c>
      <c r="J165" s="27">
        <f t="shared" si="4"/>
        <v>27.50716332</v>
      </c>
      <c r="K165" s="28">
        <f t="shared" si="12"/>
        <v>37</v>
      </c>
      <c r="L165" s="28">
        <f>IFERROR(__xludf.DUMMYFUNCTION("IF( H165,RANK(H165, FILTER(H$129:H$171, C$129:C$171 = C165), 1),"""")"),18.0)</f>
        <v>18</v>
      </c>
      <c r="M165" s="56">
        <v>0.008148148148148147</v>
      </c>
      <c r="N165" s="29">
        <f t="shared" si="6"/>
        <v>0.004074074074</v>
      </c>
      <c r="O165" s="28">
        <f t="shared" si="13"/>
        <v>29</v>
      </c>
      <c r="P165" s="28">
        <f>IFERROR(__xludf.DUMMYFUNCTION("IF( M165,RANK(M165, FILTER(M$129:M$171, C$129:C$171 = C165), 1),"""")"),17.0)</f>
        <v>17</v>
      </c>
      <c r="Q165" s="29">
        <f t="shared" si="8"/>
        <v>0.02675925926</v>
      </c>
      <c r="R165" s="30">
        <f t="shared" si="9"/>
        <v>0.02675925926</v>
      </c>
      <c r="S165" s="31">
        <f t="shared" si="14"/>
        <v>37</v>
      </c>
      <c r="T165" s="32">
        <f>IFERROR(__xludf.DUMMYFUNCTION("IF (S165 ,IF(S165 &gt; 3, RANK(Q165, FILTER(R$129:R$171, C$129:C$171 = C165,S$129:S$171 &gt; 3), 1),""""),"""")"),19.0)</f>
        <v>19</v>
      </c>
    </row>
    <row r="166">
      <c r="A166" s="53">
        <v>64.0</v>
      </c>
      <c r="B166" s="54" t="s">
        <v>189</v>
      </c>
      <c r="C166" s="55" t="s">
        <v>151</v>
      </c>
      <c r="D166" s="56">
        <v>0.004641203703703704</v>
      </c>
      <c r="E166" s="24">
        <f t="shared" si="1"/>
        <v>0.001547067901</v>
      </c>
      <c r="F166" s="25">
        <f t="shared" si="11"/>
        <v>29</v>
      </c>
      <c r="G166" s="25">
        <f>IFERROR(__xludf.DUMMYFUNCTION("IF( D166,RANK(D166, FILTER(D$129:D$171, C$129:C$171 = C166), 1),"""")"),16.0)</f>
        <v>16</v>
      </c>
      <c r="H166" s="56">
        <v>0.011689814814814814</v>
      </c>
      <c r="I166" s="26">
        <f t="shared" si="3"/>
        <v>0.2805555556</v>
      </c>
      <c r="J166" s="27">
        <f t="shared" si="4"/>
        <v>28.51485149</v>
      </c>
      <c r="K166" s="28">
        <f t="shared" si="12"/>
        <v>35</v>
      </c>
      <c r="L166" s="28">
        <f>IFERROR(__xludf.DUMMYFUNCTION("IF( H166,RANK(H166, FILTER(H$129:H$171, C$129:C$171 = C166), 1),"""")"),19.0)</f>
        <v>19</v>
      </c>
      <c r="M166" s="56">
        <v>0.010451388888888889</v>
      </c>
      <c r="N166" s="29">
        <f t="shared" si="6"/>
        <v>0.005225694444</v>
      </c>
      <c r="O166" s="28">
        <f t="shared" si="13"/>
        <v>39</v>
      </c>
      <c r="P166" s="28">
        <f>IFERROR(__xludf.DUMMYFUNCTION("IF( M166,RANK(M166, FILTER(M$129:M$171, C$129:C$171 = C166), 1),"""")"),19.0)</f>
        <v>19</v>
      </c>
      <c r="Q166" s="29">
        <f t="shared" si="8"/>
        <v>0.02678240741</v>
      </c>
      <c r="R166" s="30">
        <f t="shared" si="9"/>
        <v>0.02678240741</v>
      </c>
      <c r="S166" s="31">
        <f t="shared" si="14"/>
        <v>38</v>
      </c>
      <c r="T166" s="32">
        <f>IFERROR(__xludf.DUMMYFUNCTION("IF (S166 ,IF(S166 &gt; 3, RANK(Q166, FILTER(R$129:R$171, C$129:C$171 = C166,S$129:S$171 &gt; 3), 1),""""),"""")"),16.0)</f>
        <v>16</v>
      </c>
    </row>
    <row r="167">
      <c r="A167" s="53">
        <v>56.0</v>
      </c>
      <c r="B167" s="54" t="s">
        <v>190</v>
      </c>
      <c r="C167" s="55" t="s">
        <v>155</v>
      </c>
      <c r="D167" s="56">
        <v>0.008715277777777778</v>
      </c>
      <c r="E167" s="24">
        <f t="shared" si="1"/>
        <v>0.002905092593</v>
      </c>
      <c r="F167" s="25">
        <f t="shared" si="11"/>
        <v>42</v>
      </c>
      <c r="G167" s="25">
        <f>IFERROR(__xludf.DUMMYFUNCTION("IF( D167,RANK(D167, FILTER(D$129:D$171, C$129:C$171 = C167), 1),"""")"),21.0)</f>
        <v>21</v>
      </c>
      <c r="H167" s="56">
        <v>0.011527777777777777</v>
      </c>
      <c r="I167" s="26">
        <f t="shared" si="3"/>
        <v>0.2766666667</v>
      </c>
      <c r="J167" s="27">
        <f t="shared" si="4"/>
        <v>28.91566265</v>
      </c>
      <c r="K167" s="28">
        <f t="shared" si="12"/>
        <v>31</v>
      </c>
      <c r="L167" s="28">
        <f>IFERROR(__xludf.DUMMYFUNCTION("IF( H167,RANK(H167, FILTER(H$129:H$171, C$129:C$171 = C167), 1),"""")"),16.0)</f>
        <v>16</v>
      </c>
      <c r="M167" s="56">
        <v>0.007372685185185185</v>
      </c>
      <c r="N167" s="29">
        <f t="shared" si="6"/>
        <v>0.003686342593</v>
      </c>
      <c r="O167" s="28">
        <f t="shared" si="13"/>
        <v>22</v>
      </c>
      <c r="P167" s="28">
        <f>IFERROR(__xludf.DUMMYFUNCTION("IF( M167,RANK(M167, FILTER(M$129:M$171, C$129:C$171 = C167), 1),"""")"),13.0)</f>
        <v>13</v>
      </c>
      <c r="Q167" s="29">
        <f t="shared" si="8"/>
        <v>0.02761574074</v>
      </c>
      <c r="R167" s="30">
        <f t="shared" si="9"/>
        <v>0.02761574074</v>
      </c>
      <c r="S167" s="31">
        <f t="shared" si="14"/>
        <v>39</v>
      </c>
      <c r="T167" s="32">
        <f>IFERROR(__xludf.DUMMYFUNCTION("IF (S167 ,IF(S167 &gt; 3, RANK(Q167, FILTER(R$129:R$171, C$129:C$171 = C167,S$129:S$171 &gt; 3), 1),""""),"""")"),20.0)</f>
        <v>20</v>
      </c>
    </row>
    <row r="168">
      <c r="A168" s="53">
        <v>68.0</v>
      </c>
      <c r="B168" s="54" t="s">
        <v>191</v>
      </c>
      <c r="C168" s="55" t="s">
        <v>151</v>
      </c>
      <c r="D168" s="56">
        <v>0.005798611111111111</v>
      </c>
      <c r="E168" s="24">
        <f t="shared" si="1"/>
        <v>0.00193287037</v>
      </c>
      <c r="F168" s="25">
        <f t="shared" si="11"/>
        <v>37</v>
      </c>
      <c r="G168" s="25">
        <f>IFERROR(__xludf.DUMMYFUNCTION("IF( D168,RANK(D168, FILTER(D$129:D$171, C$129:C$171 = C168), 1),"""")"),20.0)</f>
        <v>20</v>
      </c>
      <c r="H168" s="56">
        <v>0.011643518518518518</v>
      </c>
      <c r="I168" s="26">
        <f t="shared" si="3"/>
        <v>0.2794444444</v>
      </c>
      <c r="J168" s="27">
        <f t="shared" si="4"/>
        <v>28.62823062</v>
      </c>
      <c r="K168" s="28">
        <f t="shared" si="12"/>
        <v>34</v>
      </c>
      <c r="L168" s="28">
        <f>IFERROR(__xludf.DUMMYFUNCTION("IF( H168,RANK(H168, FILTER(H$129:H$171, C$129:C$171 = C168), 1),"""")"),18.0)</f>
        <v>18</v>
      </c>
      <c r="M168" s="56">
        <v>0.011354166666666667</v>
      </c>
      <c r="N168" s="29">
        <f t="shared" si="6"/>
        <v>0.005677083333</v>
      </c>
      <c r="O168" s="28">
        <f t="shared" si="13"/>
        <v>41</v>
      </c>
      <c r="P168" s="28">
        <f>IFERROR(__xludf.DUMMYFUNCTION("IF( M168,RANK(M168, FILTER(M$129:M$171, C$129:C$171 = C168), 1),"""")"),21.0)</f>
        <v>21</v>
      </c>
      <c r="Q168" s="29">
        <f t="shared" si="8"/>
        <v>0.0287962963</v>
      </c>
      <c r="R168" s="30">
        <f t="shared" si="9"/>
        <v>0.0287962963</v>
      </c>
      <c r="S168" s="31">
        <f t="shared" si="14"/>
        <v>40</v>
      </c>
      <c r="T168" s="32">
        <f>IFERROR(__xludf.DUMMYFUNCTION("IF (S168 ,IF(S168 &gt; 3, RANK(Q168, FILTER(R$129:R$171, C$129:C$171 = C168,S$129:S$171 &gt; 3), 1),""""),"""")"),17.0)</f>
        <v>17</v>
      </c>
    </row>
    <row r="169">
      <c r="A169" s="53">
        <v>89.0</v>
      </c>
      <c r="B169" s="54" t="s">
        <v>192</v>
      </c>
      <c r="C169" s="55" t="s">
        <v>151</v>
      </c>
      <c r="D169" s="56">
        <v>0.004837962962962963</v>
      </c>
      <c r="E169" s="24">
        <f t="shared" si="1"/>
        <v>0.001612654321</v>
      </c>
      <c r="F169" s="25">
        <f t="shared" si="11"/>
        <v>32</v>
      </c>
      <c r="G169" s="25">
        <f>IFERROR(__xludf.DUMMYFUNCTION("IF( D169,RANK(D169, FILTER(D$129:D$171, C$129:C$171 = C169), 1),"""")"),18.0)</f>
        <v>18</v>
      </c>
      <c r="H169" s="56">
        <v>0.014039351851851851</v>
      </c>
      <c r="I169" s="26">
        <f t="shared" si="3"/>
        <v>0.3369444444</v>
      </c>
      <c r="J169" s="27">
        <f t="shared" si="4"/>
        <v>23.74278648</v>
      </c>
      <c r="K169" s="28">
        <f t="shared" si="12"/>
        <v>42</v>
      </c>
      <c r="L169" s="28">
        <f>IFERROR(__xludf.DUMMYFUNCTION("IF( H169,RANK(H169, FILTER(H$129:H$171, C$129:C$171 = C169), 1),"""")"),21.0)</f>
        <v>21</v>
      </c>
      <c r="M169" s="56">
        <v>0.011273148148148148</v>
      </c>
      <c r="N169" s="29">
        <f t="shared" si="6"/>
        <v>0.005636574074</v>
      </c>
      <c r="O169" s="28">
        <f t="shared" si="13"/>
        <v>40</v>
      </c>
      <c r="P169" s="28">
        <f>IFERROR(__xludf.DUMMYFUNCTION("IF( M169,RANK(M169, FILTER(M$129:M$171, C$129:C$171 = C169), 1),"""")"),20.0)</f>
        <v>20</v>
      </c>
      <c r="Q169" s="29">
        <f t="shared" si="8"/>
        <v>0.03015046296</v>
      </c>
      <c r="R169" s="30">
        <f t="shared" si="9"/>
        <v>0.03015046296</v>
      </c>
      <c r="S169" s="31">
        <f t="shared" si="14"/>
        <v>41</v>
      </c>
      <c r="T169" s="32">
        <f>IFERROR(__xludf.DUMMYFUNCTION("IF (S169 ,IF(S169 &gt; 3, RANK(Q169, FILTER(R$129:R$171, C$129:C$171 = C169,S$129:S$171 &gt; 3), 1),""""),"""")"),18.0)</f>
        <v>18</v>
      </c>
    </row>
    <row r="170">
      <c r="A170" s="53">
        <v>63.0</v>
      </c>
      <c r="B170" s="54" t="s">
        <v>193</v>
      </c>
      <c r="C170" s="55" t="s">
        <v>155</v>
      </c>
      <c r="D170" s="56">
        <v>0.00619212962962963</v>
      </c>
      <c r="E170" s="24">
        <f t="shared" si="1"/>
        <v>0.00206404321</v>
      </c>
      <c r="F170" s="25">
        <f t="shared" si="11"/>
        <v>39</v>
      </c>
      <c r="G170" s="25">
        <f>IFERROR(__xludf.DUMMYFUNCTION("IF( D170,RANK(D170, FILTER(D$129:D$171, C$129:C$171 = C170), 1),"""")"),19.0)</f>
        <v>19</v>
      </c>
      <c r="H170" s="56">
        <v>0.012476851851851852</v>
      </c>
      <c r="I170" s="26">
        <f t="shared" si="3"/>
        <v>0.2994444444</v>
      </c>
      <c r="J170" s="27">
        <f t="shared" si="4"/>
        <v>26.716141</v>
      </c>
      <c r="K170" s="28">
        <f t="shared" si="12"/>
        <v>39</v>
      </c>
      <c r="L170" s="28">
        <f>IFERROR(__xludf.DUMMYFUNCTION("IF( H170,RANK(H170, FILTER(H$129:H$171, C$129:C$171 = C170), 1),"""")"),20.0)</f>
        <v>20</v>
      </c>
      <c r="M170" s="56">
        <v>0.011608796296296296</v>
      </c>
      <c r="N170" s="29">
        <f t="shared" si="6"/>
        <v>0.005804398148</v>
      </c>
      <c r="O170" s="28">
        <f t="shared" si="13"/>
        <v>42</v>
      </c>
      <c r="P170" s="28">
        <f>IFERROR(__xludf.DUMMYFUNCTION("IF( M170,RANK(M170, FILTER(M$129:M$171, C$129:C$171 = C170), 1),"""")"),21.0)</f>
        <v>21</v>
      </c>
      <c r="Q170" s="29">
        <f t="shared" si="8"/>
        <v>0.03027777778</v>
      </c>
      <c r="R170" s="30">
        <f t="shared" si="9"/>
        <v>0.03027777778</v>
      </c>
      <c r="S170" s="31">
        <f t="shared" si="14"/>
        <v>42</v>
      </c>
      <c r="T170" s="32">
        <f>IFERROR(__xludf.DUMMYFUNCTION("IF (S170 ,IF(S170 &gt; 3, RANK(Q170, FILTER(R$129:R$171, C$129:C$171 = C170,S$129:S$171 &gt; 3), 1),""""),"""")"),21.0)</f>
        <v>21</v>
      </c>
    </row>
    <row r="171">
      <c r="A171" s="53">
        <v>85.0</v>
      </c>
      <c r="B171" s="54" t="s">
        <v>194</v>
      </c>
      <c r="C171" s="55" t="s">
        <v>155</v>
      </c>
      <c r="D171" s="56"/>
      <c r="E171" s="24" t="str">
        <f t="shared" si="1"/>
        <v/>
      </c>
      <c r="F171" s="25" t="str">
        <f t="shared" si="11"/>
        <v/>
      </c>
      <c r="G171" s="25" t="str">
        <f>IFERROR(__xludf.DUMMYFUNCTION("IF( D171,RANK(D171, FILTER(D$129:D$171, C$129:C$171 = C171), 1),"""")"),"")</f>
        <v/>
      </c>
      <c r="H171" s="56"/>
      <c r="I171" s="26">
        <f t="shared" si="3"/>
        <v>0</v>
      </c>
      <c r="J171" s="27" t="str">
        <f t="shared" si="4"/>
        <v/>
      </c>
      <c r="K171" s="28" t="str">
        <f t="shared" si="12"/>
        <v/>
      </c>
      <c r="L171" s="28" t="str">
        <f>IFERROR(__xludf.DUMMYFUNCTION("IF( H171,RANK(H171, FILTER(H$129:H$171, C$129:C$171 = C171), 1),"""")"),"")</f>
        <v/>
      </c>
      <c r="M171" s="56"/>
      <c r="N171" s="50" t="str">
        <f t="shared" si="6"/>
        <v/>
      </c>
      <c r="O171" s="28" t="str">
        <f t="shared" si="13"/>
        <v/>
      </c>
      <c r="P171" s="28" t="str">
        <f>IFERROR(__xludf.DUMMYFUNCTION("IF( M171,RANK(M171, FILTER(M$129:M$171, C$129:C$171 = C171), 1),"""")"),"")</f>
        <v/>
      </c>
      <c r="Q171" s="29">
        <f t="shared" si="8"/>
        <v>0</v>
      </c>
      <c r="R171" s="31" t="str">
        <f t="shared" si="9"/>
        <v/>
      </c>
      <c r="S171" s="31" t="str">
        <f t="shared" si="14"/>
        <v/>
      </c>
      <c r="T171" s="32" t="str">
        <f>IFERROR(__xludf.DUMMYFUNCTION("IF (S171 ,IF(S171 &gt; 3, RANK(Q171, FILTER(R$129:R$171, C$129:C$171 = C171,S$129:S$171 &gt; 3), 1),""""),"""")"),"")</f>
        <v/>
      </c>
    </row>
  </sheetData>
  <mergeCells count="12">
    <mergeCell ref="O1:O2"/>
    <mergeCell ref="P1:P2"/>
    <mergeCell ref="Q1:Q2"/>
    <mergeCell ref="S1:S2"/>
    <mergeCell ref="T1:T2"/>
    <mergeCell ref="A1:A2"/>
    <mergeCell ref="B1:B2"/>
    <mergeCell ref="C1:C2"/>
    <mergeCell ref="F1:F2"/>
    <mergeCell ref="G1:G2"/>
    <mergeCell ref="K1:K2"/>
    <mergeCell ref="L1:L2"/>
  </mergeCells>
  <drawing r:id="rId1"/>
</worksheet>
</file>