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.v.kharitonov/Projects/results-analyzer/2024/Drogichin_Duathlon/"/>
    </mc:Choice>
  </mc:AlternateContent>
  <xr:revisionPtr revIDLastSave="0" documentId="13_ncr:1_{83BE25F6-DD13-1E46-9D7F-AC51BC3317D6}" xr6:coauthVersionLast="47" xr6:coauthVersionMax="47" xr10:uidLastSave="{00000000-0000-0000-0000-000000000000}"/>
  <bookViews>
    <workbookView xWindow="0" yWindow="760" windowWidth="34560" windowHeight="21580" xr2:uid="{A8F7038F-4B38-844F-BAE5-FA9F19D369E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4" i="1" l="1"/>
  <c r="R2" i="1"/>
  <c r="S2" i="1" s="1"/>
  <c r="R3" i="1"/>
  <c r="S3" i="1" s="1"/>
  <c r="T3" i="1" s="1"/>
  <c r="R4" i="1"/>
  <c r="S4" i="1" s="1"/>
  <c r="T4" i="1" s="1"/>
  <c r="R5" i="1"/>
  <c r="S5" i="1" s="1"/>
  <c r="AA5" i="1" s="1"/>
  <c r="AB5" i="1" s="1"/>
  <c r="AC5" i="1" s="1"/>
  <c r="R6" i="1"/>
  <c r="S6" i="1" s="1"/>
  <c r="T6" i="1" s="1"/>
  <c r="R7" i="1"/>
  <c r="S7" i="1" s="1"/>
  <c r="R8" i="1"/>
  <c r="S8" i="1" s="1"/>
  <c r="R9" i="1"/>
  <c r="S9" i="1" s="1"/>
  <c r="Y9" i="1" s="1"/>
  <c r="R10" i="1"/>
  <c r="S10" i="1" s="1"/>
  <c r="R11" i="1"/>
  <c r="S11" i="1" s="1"/>
  <c r="R12" i="1"/>
  <c r="S12" i="1" s="1"/>
  <c r="R13" i="1"/>
  <c r="S13" i="1" s="1"/>
  <c r="U13" i="1" s="1"/>
  <c r="R14" i="1"/>
  <c r="S14" i="1" s="1"/>
  <c r="R15" i="1"/>
  <c r="S15" i="1" s="1"/>
  <c r="Z15" i="1" s="1"/>
  <c r="R16" i="1"/>
  <c r="S16" i="1" s="1"/>
  <c r="AA16" i="1" s="1"/>
  <c r="AB16" i="1" s="1"/>
  <c r="AC16" i="1" s="1"/>
  <c r="R17" i="1"/>
  <c r="S17" i="1" s="1"/>
  <c r="V17" i="1" s="1"/>
  <c r="R18" i="1"/>
  <c r="S18" i="1" s="1"/>
  <c r="R19" i="1"/>
  <c r="S19" i="1" s="1"/>
  <c r="R20" i="1"/>
  <c r="S20" i="1" s="1"/>
  <c r="AA20" i="1" s="1"/>
  <c r="AB20" i="1" s="1"/>
  <c r="AC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U28" i="1" s="1"/>
  <c r="R29" i="1"/>
  <c r="S29" i="1" s="1"/>
  <c r="Z29" i="1" s="1"/>
  <c r="R30" i="1"/>
  <c r="S30" i="1" s="1"/>
  <c r="Z30" i="1" s="1"/>
  <c r="R31" i="1"/>
  <c r="S31" i="1" s="1"/>
  <c r="R32" i="1"/>
  <c r="S32" i="1" s="1"/>
  <c r="R33" i="1"/>
  <c r="S33" i="1" s="1"/>
  <c r="Y33" i="1" s="1"/>
  <c r="R34" i="1"/>
  <c r="S34" i="1" s="1"/>
  <c r="X34" i="1" s="1"/>
  <c r="R35" i="1"/>
  <c r="S35" i="1" s="1"/>
  <c r="T35" i="1" s="1"/>
  <c r="R36" i="1"/>
  <c r="S36" i="1" s="1"/>
  <c r="R37" i="1"/>
  <c r="S37" i="1" s="1"/>
  <c r="R38" i="1"/>
  <c r="S38" i="1" s="1"/>
  <c r="R39" i="1"/>
  <c r="S39" i="1" s="1"/>
  <c r="AA39" i="1" s="1"/>
  <c r="AB39" i="1" s="1"/>
  <c r="AC39" i="1" s="1"/>
  <c r="R40" i="1"/>
  <c r="S40" i="1" s="1"/>
  <c r="AA40" i="1" s="1"/>
  <c r="AB40" i="1" s="1"/>
  <c r="AC40" i="1" s="1"/>
  <c r="R41" i="1"/>
  <c r="S41" i="1" s="1"/>
  <c r="R42" i="1"/>
  <c r="S42" i="1" s="1"/>
  <c r="AA42" i="1" s="1"/>
  <c r="AB42" i="1" s="1"/>
  <c r="AC42" i="1" s="1"/>
  <c r="R43" i="1"/>
  <c r="S43" i="1" s="1"/>
  <c r="V43" i="1" s="1"/>
  <c r="R44" i="1"/>
  <c r="S44" i="1" s="1"/>
  <c r="AA44" i="1" s="1"/>
  <c r="AB44" i="1" s="1"/>
  <c r="AC44" i="1" s="1"/>
  <c r="R45" i="1"/>
  <c r="S45" i="1" s="1"/>
  <c r="R46" i="1"/>
  <c r="S46" i="1" s="1"/>
  <c r="R47" i="1"/>
  <c r="S47" i="1" s="1"/>
  <c r="R48" i="1"/>
  <c r="S48" i="1" s="1"/>
  <c r="R49" i="1"/>
  <c r="S49" i="1" s="1"/>
  <c r="Z49" i="1" s="1"/>
  <c r="R50" i="1"/>
  <c r="S50" i="1" s="1"/>
  <c r="T50" i="1" s="1"/>
  <c r="R51" i="1"/>
  <c r="S51" i="1" s="1"/>
  <c r="R52" i="1"/>
  <c r="S52" i="1" s="1"/>
  <c r="R53" i="1"/>
  <c r="S53" i="1" s="1"/>
  <c r="Z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V63" i="1" s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A43" i="1" l="1"/>
  <c r="AB43" i="1" s="1"/>
  <c r="AC43" i="1" s="1"/>
  <c r="AA29" i="1"/>
  <c r="AB29" i="1" s="1"/>
  <c r="AC29" i="1" s="1"/>
  <c r="S64" i="1"/>
  <c r="AF12" i="1" s="1"/>
  <c r="Z27" i="1"/>
  <c r="AA27" i="1"/>
  <c r="AB27" i="1" s="1"/>
  <c r="AC27" i="1" s="1"/>
  <c r="T27" i="1"/>
  <c r="R64" i="1"/>
  <c r="AE24" i="1" s="1"/>
  <c r="Y24" i="1"/>
  <c r="T24" i="1"/>
  <c r="Y48" i="1"/>
  <c r="W48" i="1"/>
  <c r="AF48" i="1"/>
  <c r="Y63" i="1"/>
  <c r="V39" i="1"/>
  <c r="Y27" i="1"/>
  <c r="Y45" i="1"/>
  <c r="W45" i="1"/>
  <c r="W44" i="1"/>
  <c r="U44" i="1"/>
  <c r="AA32" i="1"/>
  <c r="AB32" i="1" s="1"/>
  <c r="AC32" i="1" s="1"/>
  <c r="U32" i="1"/>
  <c r="W8" i="1"/>
  <c r="AA8" i="1"/>
  <c r="AB8" i="1" s="1"/>
  <c r="AC8" i="1" s="1"/>
  <c r="U8" i="1"/>
  <c r="W32" i="1"/>
  <c r="W43" i="1"/>
  <c r="X43" i="1"/>
  <c r="U43" i="1"/>
  <c r="AF7" i="1"/>
  <c r="AF55" i="1"/>
  <c r="AF32" i="1"/>
  <c r="AF9" i="1"/>
  <c r="AF21" i="1"/>
  <c r="W56" i="1"/>
  <c r="X56" i="1"/>
  <c r="W33" i="1"/>
  <c r="W7" i="1"/>
  <c r="AA7" i="1"/>
  <c r="AB7" i="1" s="1"/>
  <c r="AC7" i="1" s="1"/>
  <c r="V7" i="1"/>
  <c r="X7" i="1"/>
  <c r="U7" i="1"/>
  <c r="W55" i="1"/>
  <c r="X55" i="1"/>
  <c r="AA4" i="1"/>
  <c r="AB4" i="1" s="1"/>
  <c r="AC4" i="1" s="1"/>
  <c r="V4" i="1"/>
  <c r="Y60" i="1"/>
  <c r="T60" i="1"/>
  <c r="AA31" i="1"/>
  <c r="AB31" i="1" s="1"/>
  <c r="AC31" i="1" s="1"/>
  <c r="X31" i="1"/>
  <c r="U31" i="1"/>
  <c r="V31" i="1"/>
  <c r="W31" i="1"/>
  <c r="T63" i="1"/>
  <c r="Z63" i="1"/>
  <c r="AA63" i="1"/>
  <c r="AB63" i="1" s="1"/>
  <c r="AC63" i="1" s="1"/>
  <c r="AA3" i="1"/>
  <c r="AB3" i="1" s="1"/>
  <c r="AC3" i="1" s="1"/>
  <c r="V3" i="1"/>
  <c r="Z3" i="1"/>
  <c r="V56" i="1"/>
  <c r="AF15" i="1"/>
  <c r="W19" i="1"/>
  <c r="V19" i="1"/>
  <c r="X19" i="1"/>
  <c r="Y49" i="1"/>
  <c r="AF61" i="1"/>
  <c r="V55" i="1"/>
  <c r="AA49" i="1"/>
  <c r="AB49" i="1" s="1"/>
  <c r="AC49" i="1" s="1"/>
  <c r="AF50" i="1"/>
  <c r="T39" i="1"/>
  <c r="W53" i="1"/>
  <c r="U53" i="1"/>
  <c r="AA28" i="1"/>
  <c r="AB28" i="1" s="1"/>
  <c r="AC28" i="1" s="1"/>
  <c r="Y28" i="1"/>
  <c r="Y13" i="1"/>
  <c r="W17" i="1"/>
  <c r="Z39" i="1"/>
  <c r="V27" i="1"/>
  <c r="AA13" i="1"/>
  <c r="AB13" i="1" s="1"/>
  <c r="AC13" i="1" s="1"/>
  <c r="U17" i="1"/>
  <c r="AA57" i="1"/>
  <c r="AB57" i="1" s="1"/>
  <c r="AC57" i="1" s="1"/>
  <c r="U57" i="1"/>
  <c r="Z57" i="1"/>
  <c r="T57" i="1"/>
  <c r="V57" i="1"/>
  <c r="W57" i="1"/>
  <c r="X57" i="1"/>
  <c r="Y57" i="1"/>
  <c r="V47" i="1"/>
  <c r="U47" i="1"/>
  <c r="AA47" i="1"/>
  <c r="AB47" i="1" s="1"/>
  <c r="AC47" i="1" s="1"/>
  <c r="Z47" i="1"/>
  <c r="X47" i="1"/>
  <c r="T47" i="1"/>
  <c r="Y47" i="1"/>
  <c r="W47" i="1"/>
  <c r="AA46" i="1"/>
  <c r="AB46" i="1" s="1"/>
  <c r="AC46" i="1" s="1"/>
  <c r="U46" i="1"/>
  <c r="T46" i="1"/>
  <c r="Z46" i="1"/>
  <c r="X46" i="1"/>
  <c r="V46" i="1"/>
  <c r="Y46" i="1"/>
  <c r="W46" i="1"/>
  <c r="V59" i="1"/>
  <c r="U59" i="1"/>
  <c r="AA59" i="1"/>
  <c r="AB59" i="1" s="1"/>
  <c r="AC59" i="1" s="1"/>
  <c r="X59" i="1"/>
  <c r="Y59" i="1"/>
  <c r="W59" i="1"/>
  <c r="T59" i="1"/>
  <c r="Z59" i="1"/>
  <c r="AA21" i="1"/>
  <c r="AB21" i="1" s="1"/>
  <c r="AC21" i="1" s="1"/>
  <c r="U21" i="1"/>
  <c r="T21" i="1"/>
  <c r="Z21" i="1"/>
  <c r="W21" i="1"/>
  <c r="X21" i="1"/>
  <c r="Y21" i="1"/>
  <c r="V21" i="1"/>
  <c r="AA58" i="1"/>
  <c r="AB58" i="1" s="1"/>
  <c r="AC58" i="1" s="1"/>
  <c r="U58" i="1"/>
  <c r="Z58" i="1"/>
  <c r="T58" i="1"/>
  <c r="X58" i="1"/>
  <c r="Y58" i="1"/>
  <c r="W58" i="1"/>
  <c r="V58" i="1"/>
  <c r="V11" i="1"/>
  <c r="AA11" i="1"/>
  <c r="AB11" i="1" s="1"/>
  <c r="AC11" i="1" s="1"/>
  <c r="U11" i="1"/>
  <c r="Z11" i="1"/>
  <c r="X11" i="1"/>
  <c r="Y11" i="1"/>
  <c r="W11" i="1"/>
  <c r="T11" i="1"/>
  <c r="AA22" i="1"/>
  <c r="AB22" i="1" s="1"/>
  <c r="AC22" i="1" s="1"/>
  <c r="U22" i="1"/>
  <c r="Z22" i="1"/>
  <c r="T22" i="1"/>
  <c r="V22" i="1"/>
  <c r="Y22" i="1"/>
  <c r="W22" i="1"/>
  <c r="X22" i="1"/>
  <c r="V62" i="1"/>
  <c r="W62" i="1"/>
  <c r="Z62" i="1"/>
  <c r="X62" i="1"/>
  <c r="T62" i="1"/>
  <c r="U62" i="1"/>
  <c r="AA62" i="1"/>
  <c r="AB62" i="1" s="1"/>
  <c r="AC62" i="1" s="1"/>
  <c r="Y62" i="1"/>
  <c r="W38" i="1"/>
  <c r="V38" i="1"/>
  <c r="U38" i="1"/>
  <c r="Z38" i="1"/>
  <c r="X38" i="1"/>
  <c r="AA38" i="1"/>
  <c r="AB38" i="1" s="1"/>
  <c r="AC38" i="1" s="1"/>
  <c r="Y38" i="1"/>
  <c r="T38" i="1"/>
  <c r="W37" i="1"/>
  <c r="V37" i="1"/>
  <c r="Y37" i="1"/>
  <c r="AA37" i="1"/>
  <c r="AB37" i="1" s="1"/>
  <c r="AC37" i="1" s="1"/>
  <c r="Z37" i="1"/>
  <c r="X37" i="1"/>
  <c r="U37" i="1"/>
  <c r="T37" i="1"/>
  <c r="V23" i="1"/>
  <c r="U23" i="1"/>
  <c r="AA23" i="1"/>
  <c r="AB23" i="1" s="1"/>
  <c r="AC23" i="1" s="1"/>
  <c r="Z23" i="1"/>
  <c r="X23" i="1"/>
  <c r="Y23" i="1"/>
  <c r="W23" i="1"/>
  <c r="T23" i="1"/>
  <c r="AA10" i="1"/>
  <c r="AB10" i="1" s="1"/>
  <c r="AC10" i="1" s="1"/>
  <c r="U10" i="1"/>
  <c r="T10" i="1"/>
  <c r="Z10" i="1"/>
  <c r="X10" i="1"/>
  <c r="V10" i="1"/>
  <c r="Y10" i="1"/>
  <c r="W10" i="1"/>
  <c r="V26" i="1"/>
  <c r="W26" i="1"/>
  <c r="AA26" i="1"/>
  <c r="AB26" i="1" s="1"/>
  <c r="AC26" i="1" s="1"/>
  <c r="Y26" i="1"/>
  <c r="Z26" i="1"/>
  <c r="X26" i="1"/>
  <c r="U26" i="1"/>
  <c r="T26" i="1"/>
  <c r="W2" i="1"/>
  <c r="V2" i="1"/>
  <c r="U2" i="1"/>
  <c r="AA2" i="1"/>
  <c r="Y2" i="1"/>
  <c r="X2" i="1"/>
  <c r="T2" i="1"/>
  <c r="Z2" i="1"/>
  <c r="W61" i="1"/>
  <c r="V61" i="1"/>
  <c r="U61" i="1"/>
  <c r="Z61" i="1"/>
  <c r="X61" i="1"/>
  <c r="T61" i="1"/>
  <c r="AA61" i="1"/>
  <c r="AB61" i="1" s="1"/>
  <c r="AC61" i="1" s="1"/>
  <c r="Y61" i="1"/>
  <c r="W25" i="1"/>
  <c r="V25" i="1"/>
  <c r="Z25" i="1"/>
  <c r="X25" i="1"/>
  <c r="U25" i="1"/>
  <c r="T25" i="1"/>
  <c r="AA25" i="1"/>
  <c r="AB25" i="1" s="1"/>
  <c r="AC25" i="1" s="1"/>
  <c r="Y25" i="1"/>
  <c r="AA12" i="1"/>
  <c r="AB12" i="1" s="1"/>
  <c r="AC12" i="1" s="1"/>
  <c r="V12" i="1"/>
  <c r="U12" i="1"/>
  <c r="T12" i="1"/>
  <c r="W12" i="1"/>
  <c r="Z12" i="1"/>
  <c r="X12" i="1"/>
  <c r="Y12" i="1"/>
  <c r="X51" i="1"/>
  <c r="W51" i="1"/>
  <c r="Y18" i="1"/>
  <c r="X18" i="1"/>
  <c r="U16" i="1"/>
  <c r="X42" i="1"/>
  <c r="Y42" i="1"/>
  <c r="V36" i="1"/>
  <c r="AA36" i="1"/>
  <c r="AB36" i="1" s="1"/>
  <c r="AC36" i="1" s="1"/>
  <c r="U36" i="1"/>
  <c r="Y41" i="1"/>
  <c r="X41" i="1"/>
  <c r="T41" i="1"/>
  <c r="V5" i="1"/>
  <c r="W14" i="1"/>
  <c r="V14" i="1"/>
  <c r="W30" i="1"/>
  <c r="Z16" i="1"/>
  <c r="V48" i="1"/>
  <c r="AA48" i="1"/>
  <c r="AB48" i="1" s="1"/>
  <c r="AC48" i="1" s="1"/>
  <c r="U48" i="1"/>
  <c r="U49" i="1"/>
  <c r="U29" i="1"/>
  <c r="W29" i="1"/>
  <c r="W9" i="1"/>
  <c r="X35" i="1"/>
  <c r="Z51" i="1"/>
  <c r="Z35" i="1"/>
  <c r="AA41" i="1"/>
  <c r="AB41" i="1" s="1"/>
  <c r="AC41" i="1" s="1"/>
  <c r="Y54" i="1"/>
  <c r="X54" i="1"/>
  <c r="W52" i="1"/>
  <c r="X52" i="1"/>
  <c r="Y5" i="1"/>
  <c r="X5" i="1"/>
  <c r="Z54" i="1"/>
  <c r="X15" i="1"/>
  <c r="W15" i="1"/>
  <c r="U51" i="1"/>
  <c r="AA33" i="1"/>
  <c r="AB33" i="1" s="1"/>
  <c r="AC33" i="1" s="1"/>
  <c r="U33" i="1"/>
  <c r="T33" i="1"/>
  <c r="Z33" i="1"/>
  <c r="U14" i="1"/>
  <c r="W13" i="1"/>
  <c r="V13" i="1"/>
  <c r="X63" i="1"/>
  <c r="W63" i="1"/>
  <c r="X27" i="1"/>
  <c r="W27" i="1"/>
  <c r="T54" i="1"/>
  <c r="T18" i="1"/>
  <c r="V54" i="1"/>
  <c r="V34" i="1"/>
  <c r="V18" i="1"/>
  <c r="W60" i="1"/>
  <c r="W24" i="1"/>
  <c r="X50" i="1"/>
  <c r="X14" i="1"/>
  <c r="Y40" i="1"/>
  <c r="Y4" i="1"/>
  <c r="Z50" i="1"/>
  <c r="Z14" i="1"/>
  <c r="AA56" i="1"/>
  <c r="AB56" i="1" s="1"/>
  <c r="AC56" i="1" s="1"/>
  <c r="X6" i="1"/>
  <c r="Y6" i="1"/>
  <c r="Y53" i="1"/>
  <c r="X53" i="1"/>
  <c r="T42" i="1"/>
  <c r="V6" i="1"/>
  <c r="T5" i="1"/>
  <c r="U50" i="1"/>
  <c r="Z52" i="1"/>
  <c r="T53" i="1"/>
  <c r="T17" i="1"/>
  <c r="U63" i="1"/>
  <c r="U27" i="1"/>
  <c r="V53" i="1"/>
  <c r="V33" i="1"/>
  <c r="X49" i="1"/>
  <c r="X33" i="1"/>
  <c r="X13" i="1"/>
  <c r="Y39" i="1"/>
  <c r="Y3" i="1"/>
  <c r="Z13" i="1"/>
  <c r="AA55" i="1"/>
  <c r="AB55" i="1" s="1"/>
  <c r="AC55" i="1" s="1"/>
  <c r="AA19" i="1"/>
  <c r="AB19" i="1" s="1"/>
  <c r="AC19" i="1" s="1"/>
  <c r="Y30" i="1"/>
  <c r="X30" i="1"/>
  <c r="Z20" i="1"/>
  <c r="T20" i="1"/>
  <c r="Y20" i="1"/>
  <c r="Y29" i="1"/>
  <c r="X29" i="1"/>
  <c r="W49" i="1"/>
  <c r="V49" i="1"/>
  <c r="U30" i="1"/>
  <c r="X20" i="1"/>
  <c r="Z36" i="1"/>
  <c r="X28" i="1"/>
  <c r="W28" i="1"/>
  <c r="AA45" i="1"/>
  <c r="AB45" i="1" s="1"/>
  <c r="AC45" i="1" s="1"/>
  <c r="U45" i="1"/>
  <c r="T45" i="1"/>
  <c r="Z45" i="1"/>
  <c r="T52" i="1"/>
  <c r="T36" i="1"/>
  <c r="T16" i="1"/>
  <c r="U42" i="1"/>
  <c r="U6" i="1"/>
  <c r="V52" i="1"/>
  <c r="V32" i="1"/>
  <c r="V16" i="1"/>
  <c r="W42" i="1"/>
  <c r="W6" i="1"/>
  <c r="X48" i="1"/>
  <c r="X32" i="1"/>
  <c r="Z48" i="1"/>
  <c r="Z28" i="1"/>
  <c r="AA54" i="1"/>
  <c r="AB54" i="1" s="1"/>
  <c r="AC54" i="1" s="1"/>
  <c r="AA18" i="1"/>
  <c r="AB18" i="1" s="1"/>
  <c r="AC18" i="1" s="1"/>
  <c r="X40" i="1"/>
  <c r="W40" i="1"/>
  <c r="Y17" i="1"/>
  <c r="X17" i="1"/>
  <c r="U52" i="1"/>
  <c r="Z18" i="1"/>
  <c r="V41" i="1"/>
  <c r="Z17" i="1"/>
  <c r="T40" i="1"/>
  <c r="V20" i="1"/>
  <c r="AA6" i="1"/>
  <c r="AB6" i="1" s="1"/>
  <c r="AC6" i="1" s="1"/>
  <c r="U24" i="1"/>
  <c r="V24" i="1"/>
  <c r="AA24" i="1"/>
  <c r="AB24" i="1" s="1"/>
  <c r="AC24" i="1" s="1"/>
  <c r="V51" i="1"/>
  <c r="W41" i="1"/>
  <c r="AA53" i="1"/>
  <c r="AB53" i="1" s="1"/>
  <c r="AC53" i="1" s="1"/>
  <c r="X39" i="1"/>
  <c r="W39" i="1"/>
  <c r="X4" i="1"/>
  <c r="W4" i="1"/>
  <c r="T30" i="1"/>
  <c r="T14" i="1"/>
  <c r="U56" i="1"/>
  <c r="U40" i="1"/>
  <c r="U20" i="1"/>
  <c r="U4" i="1"/>
  <c r="V30" i="1"/>
  <c r="W36" i="1"/>
  <c r="W20" i="1"/>
  <c r="Y52" i="1"/>
  <c r="Y36" i="1"/>
  <c r="Y16" i="1"/>
  <c r="Z42" i="1"/>
  <c r="Z6" i="1"/>
  <c r="AA52" i="1"/>
  <c r="AB52" i="1" s="1"/>
  <c r="AC52" i="1" s="1"/>
  <c r="V35" i="1"/>
  <c r="AA35" i="1"/>
  <c r="AB35" i="1" s="1"/>
  <c r="AC35" i="1" s="1"/>
  <c r="U35" i="1"/>
  <c r="Z34" i="1"/>
  <c r="T34" i="1"/>
  <c r="AA34" i="1"/>
  <c r="AB34" i="1" s="1"/>
  <c r="AC34" i="1" s="1"/>
  <c r="U34" i="1"/>
  <c r="U15" i="1"/>
  <c r="V40" i="1"/>
  <c r="X36" i="1"/>
  <c r="AA9" i="1"/>
  <c r="AB9" i="1" s="1"/>
  <c r="AC9" i="1" s="1"/>
  <c r="U9" i="1"/>
  <c r="Z9" i="1"/>
  <c r="T9" i="1"/>
  <c r="T15" i="1"/>
  <c r="U41" i="1"/>
  <c r="W5" i="1"/>
  <c r="Z56" i="1"/>
  <c r="T56" i="1"/>
  <c r="Y56" i="1"/>
  <c r="Z44" i="1"/>
  <c r="T44" i="1"/>
  <c r="Y44" i="1"/>
  <c r="Y32" i="1"/>
  <c r="Z32" i="1"/>
  <c r="T32" i="1"/>
  <c r="Y8" i="1"/>
  <c r="Z8" i="1"/>
  <c r="T8" i="1"/>
  <c r="X3" i="1"/>
  <c r="W3" i="1"/>
  <c r="T49" i="1"/>
  <c r="T29" i="1"/>
  <c r="T13" i="1"/>
  <c r="U55" i="1"/>
  <c r="U39" i="1"/>
  <c r="U19" i="1"/>
  <c r="U3" i="1"/>
  <c r="V45" i="1"/>
  <c r="V29" i="1"/>
  <c r="V9" i="1"/>
  <c r="W35" i="1"/>
  <c r="X45" i="1"/>
  <c r="X9" i="1"/>
  <c r="Y51" i="1"/>
  <c r="Y35" i="1"/>
  <c r="Y15" i="1"/>
  <c r="Z41" i="1"/>
  <c r="Z5" i="1"/>
  <c r="AA51" i="1"/>
  <c r="AB51" i="1" s="1"/>
  <c r="AC51" i="1" s="1"/>
  <c r="AA15" i="1"/>
  <c r="AB15" i="1" s="1"/>
  <c r="AC15" i="1" s="1"/>
  <c r="W16" i="1"/>
  <c r="X16" i="1"/>
  <c r="V42" i="1"/>
  <c r="W50" i="1"/>
  <c r="V50" i="1"/>
  <c r="AA60" i="1"/>
  <c r="AB60" i="1" s="1"/>
  <c r="AC60" i="1" s="1"/>
  <c r="U60" i="1"/>
  <c r="V60" i="1"/>
  <c r="T51" i="1"/>
  <c r="U5" i="1"/>
  <c r="V15" i="1"/>
  <c r="AA17" i="1"/>
  <c r="AB17" i="1" s="1"/>
  <c r="AC17" i="1" s="1"/>
  <c r="Z55" i="1"/>
  <c r="T55" i="1"/>
  <c r="Y55" i="1"/>
  <c r="Z43" i="1"/>
  <c r="T43" i="1"/>
  <c r="Y43" i="1"/>
  <c r="Z31" i="1"/>
  <c r="T31" i="1"/>
  <c r="Y31" i="1"/>
  <c r="Z19" i="1"/>
  <c r="T19" i="1"/>
  <c r="Y19" i="1"/>
  <c r="Z7" i="1"/>
  <c r="T7" i="1"/>
  <c r="Y7" i="1"/>
  <c r="T48" i="1"/>
  <c r="T28" i="1"/>
  <c r="U54" i="1"/>
  <c r="U18" i="1"/>
  <c r="V44" i="1"/>
  <c r="V28" i="1"/>
  <c r="V8" i="1"/>
  <c r="W54" i="1"/>
  <c r="W34" i="1"/>
  <c r="W18" i="1"/>
  <c r="X60" i="1"/>
  <c r="X44" i="1"/>
  <c r="X24" i="1"/>
  <c r="X8" i="1"/>
  <c r="Y50" i="1"/>
  <c r="Y34" i="1"/>
  <c r="Y14" i="1"/>
  <c r="Z60" i="1"/>
  <c r="Z40" i="1"/>
  <c r="Z24" i="1"/>
  <c r="Z4" i="1"/>
  <c r="AA50" i="1"/>
  <c r="AB50" i="1" s="1"/>
  <c r="AC50" i="1" s="1"/>
  <c r="AA30" i="1"/>
  <c r="AB30" i="1" s="1"/>
  <c r="AC30" i="1" s="1"/>
  <c r="AA14" i="1"/>
  <c r="AB14" i="1" s="1"/>
  <c r="AC14" i="1" s="1"/>
  <c r="AF45" i="1" l="1"/>
  <c r="AF54" i="1"/>
  <c r="AF42" i="1"/>
  <c r="AF27" i="1"/>
  <c r="AF53" i="1"/>
  <c r="AF41" i="1"/>
  <c r="AF52" i="1"/>
  <c r="AF40" i="1"/>
  <c r="AF4" i="1"/>
  <c r="AF59" i="1"/>
  <c r="AF47" i="1"/>
  <c r="AF14" i="1"/>
  <c r="AF24" i="1"/>
  <c r="AF26" i="1"/>
  <c r="AF35" i="1"/>
  <c r="AF60" i="1"/>
  <c r="AF62" i="1"/>
  <c r="AF46" i="1"/>
  <c r="AF34" i="1"/>
  <c r="AF10" i="1"/>
  <c r="AF30" i="1"/>
  <c r="AF5" i="1"/>
  <c r="AF33" i="1"/>
  <c r="AF2" i="1"/>
  <c r="AF28" i="1"/>
  <c r="AF56" i="1"/>
  <c r="AF16" i="1"/>
  <c r="AF44" i="1"/>
  <c r="AF38" i="1"/>
  <c r="AF57" i="1"/>
  <c r="AF3" i="1"/>
  <c r="AF25" i="1"/>
  <c r="AF63" i="1"/>
  <c r="AF23" i="1"/>
  <c r="AF43" i="1"/>
  <c r="AF31" i="1"/>
  <c r="AF22" i="1"/>
  <c r="AF19" i="1"/>
  <c r="AF37" i="1"/>
  <c r="AF36" i="1"/>
  <c r="AF49" i="1"/>
  <c r="AF51" i="1"/>
  <c r="AF29" i="1"/>
  <c r="AF11" i="1"/>
  <c r="AF20" i="1"/>
  <c r="AF18" i="1"/>
  <c r="AF13" i="1"/>
  <c r="AF17" i="1"/>
  <c r="AF58" i="1"/>
  <c r="AF8" i="1"/>
  <c r="AF6" i="1"/>
  <c r="AF39" i="1"/>
  <c r="AE15" i="1"/>
  <c r="AE36" i="1"/>
  <c r="AE29" i="1"/>
  <c r="AE25" i="1"/>
  <c r="AE41" i="1"/>
  <c r="AE53" i="1"/>
  <c r="AE3" i="1"/>
  <c r="AE55" i="1"/>
  <c r="AE33" i="1"/>
  <c r="AE27" i="1"/>
  <c r="AE16" i="1"/>
  <c r="AE45" i="1"/>
  <c r="AE60" i="1"/>
  <c r="AE47" i="1"/>
  <c r="AE7" i="1"/>
  <c r="AE17" i="1"/>
  <c r="AE57" i="1"/>
  <c r="AE12" i="1"/>
  <c r="AE28" i="1"/>
  <c r="AE10" i="1"/>
  <c r="AE5" i="1"/>
  <c r="AE54" i="1"/>
  <c r="AE21" i="1"/>
  <c r="AE4" i="1"/>
  <c r="AE37" i="1"/>
  <c r="AE39" i="1"/>
  <c r="AE35" i="1"/>
  <c r="AE43" i="1"/>
  <c r="AE2" i="1"/>
  <c r="AE52" i="1"/>
  <c r="AE20" i="1"/>
  <c r="AE6" i="1"/>
  <c r="AE59" i="1"/>
  <c r="AE31" i="1"/>
  <c r="AE18" i="1"/>
  <c r="AE44" i="1"/>
  <c r="AE38" i="1"/>
  <c r="AE22" i="1"/>
  <c r="T64" i="1"/>
  <c r="AG58" i="1" s="1"/>
  <c r="AE48" i="1"/>
  <c r="AE14" i="1"/>
  <c r="AE63" i="1"/>
  <c r="AE11" i="1"/>
  <c r="AE26" i="1"/>
  <c r="V64" i="1"/>
  <c r="AI19" i="1" s="1"/>
  <c r="AE30" i="1"/>
  <c r="AE56" i="1"/>
  <c r="AE50" i="1"/>
  <c r="AE13" i="1"/>
  <c r="AE58" i="1"/>
  <c r="AE61" i="1"/>
  <c r="AE19" i="1"/>
  <c r="AE40" i="1"/>
  <c r="AE8" i="1"/>
  <c r="AE51" i="1"/>
  <c r="AE46" i="1"/>
  <c r="AE23" i="1"/>
  <c r="AE32" i="1"/>
  <c r="AE42" i="1"/>
  <c r="AE9" i="1"/>
  <c r="AE62" i="1"/>
  <c r="AE49" i="1"/>
  <c r="AE34" i="1"/>
  <c r="U64" i="1"/>
  <c r="AH23" i="1" s="1"/>
  <c r="W64" i="1"/>
  <c r="AJ7" i="1" s="1"/>
  <c r="Z64" i="1"/>
  <c r="AM32" i="1" s="1"/>
  <c r="X64" i="1"/>
  <c r="AK48" i="1" s="1"/>
  <c r="Y64" i="1"/>
  <c r="AL28" i="1" s="1"/>
  <c r="AB2" i="1"/>
  <c r="AA64" i="1"/>
  <c r="AI55" i="1" l="1"/>
  <c r="AH52" i="1"/>
  <c r="AK30" i="1"/>
  <c r="AG31" i="1"/>
  <c r="AH44" i="1"/>
  <c r="AG6" i="1"/>
  <c r="AG29" i="1"/>
  <c r="AH48" i="1"/>
  <c r="AG30" i="1"/>
  <c r="AH14" i="1"/>
  <c r="AH10" i="1"/>
  <c r="AJ3" i="1"/>
  <c r="AH19" i="1"/>
  <c r="AG19" i="1"/>
  <c r="AL61" i="1"/>
  <c r="AH15" i="1"/>
  <c r="AG7" i="1"/>
  <c r="AL8" i="1"/>
  <c r="AK26" i="1"/>
  <c r="AL29" i="1"/>
  <c r="AH11" i="1"/>
  <c r="AG13" i="1"/>
  <c r="AL25" i="1"/>
  <c r="AG60" i="1"/>
  <c r="AL16" i="1"/>
  <c r="AK27" i="1"/>
  <c r="AI63" i="1"/>
  <c r="AK62" i="1"/>
  <c r="AL12" i="1"/>
  <c r="AK23" i="1"/>
  <c r="AK22" i="1"/>
  <c r="AK50" i="1"/>
  <c r="AK25" i="1"/>
  <c r="AL26" i="1"/>
  <c r="AL47" i="1"/>
  <c r="AK33" i="1"/>
  <c r="AK29" i="1"/>
  <c r="AJ45" i="1"/>
  <c r="AK28" i="1"/>
  <c r="AJ33" i="1"/>
  <c r="AK21" i="1"/>
  <c r="AJ57" i="1"/>
  <c r="AL43" i="1"/>
  <c r="AH62" i="1"/>
  <c r="AK17" i="1"/>
  <c r="AK20" i="1"/>
  <c r="AG34" i="1"/>
  <c r="AI15" i="1"/>
  <c r="AK18" i="1"/>
  <c r="AL55" i="1"/>
  <c r="AJ51" i="1"/>
  <c r="AL24" i="1"/>
  <c r="AH63" i="1"/>
  <c r="AK13" i="1"/>
  <c r="AG53" i="1"/>
  <c r="AG22" i="1"/>
  <c r="AL30" i="1"/>
  <c r="AK32" i="1"/>
  <c r="AL51" i="1"/>
  <c r="AH6" i="1"/>
  <c r="AK24" i="1"/>
  <c r="AG48" i="1"/>
  <c r="AJ47" i="1"/>
  <c r="AL20" i="1"/>
  <c r="AH59" i="1"/>
  <c r="AK9" i="1"/>
  <c r="AG17" i="1"/>
  <c r="AI42" i="1"/>
  <c r="AL39" i="1"/>
  <c r="AL7" i="1"/>
  <c r="AK47" i="1"/>
  <c r="AL3" i="1"/>
  <c r="AK61" i="1"/>
  <c r="AK43" i="1"/>
  <c r="AI12" i="1"/>
  <c r="AL42" i="1"/>
  <c r="AK46" i="1"/>
  <c r="AK39" i="1"/>
  <c r="AK44" i="1"/>
  <c r="AI37" i="1"/>
  <c r="AK14" i="1"/>
  <c r="AK42" i="1"/>
  <c r="AL13" i="1"/>
  <c r="AK34" i="1"/>
  <c r="AL38" i="1"/>
  <c r="AL60" i="1"/>
  <c r="AK10" i="1"/>
  <c r="AK35" i="1"/>
  <c r="AK40" i="1"/>
  <c r="AI29" i="1"/>
  <c r="AI7" i="1"/>
  <c r="AI2" i="1"/>
  <c r="AL21" i="1"/>
  <c r="AI24" i="1"/>
  <c r="AL17" i="1"/>
  <c r="AK6" i="1"/>
  <c r="AI16" i="1"/>
  <c r="AJ44" i="1"/>
  <c r="AL2" i="1"/>
  <c r="AJ40" i="1"/>
  <c r="AJ34" i="1"/>
  <c r="AL34" i="1"/>
  <c r="AL56" i="1"/>
  <c r="AK54" i="1"/>
  <c r="AK31" i="1"/>
  <c r="AK36" i="1"/>
  <c r="AI50" i="1"/>
  <c r="AI20" i="1"/>
  <c r="AI33" i="1"/>
  <c r="AI46" i="1"/>
  <c r="AI59" i="1"/>
  <c r="AI11" i="1"/>
  <c r="AI38" i="1"/>
  <c r="AI47" i="1"/>
  <c r="AL22" i="1"/>
  <c r="AI52" i="1"/>
  <c r="AI4" i="1"/>
  <c r="AI17" i="1"/>
  <c r="AI30" i="1"/>
  <c r="AI43" i="1"/>
  <c r="AI25" i="1"/>
  <c r="AI48" i="1"/>
  <c r="AI61" i="1"/>
  <c r="AI13" i="1"/>
  <c r="AI26" i="1"/>
  <c r="AI39" i="1"/>
  <c r="AI51" i="1"/>
  <c r="AI44" i="1"/>
  <c r="AI35" i="1"/>
  <c r="AI3" i="1"/>
  <c r="AI34" i="1"/>
  <c r="AL58" i="1"/>
  <c r="AI60" i="1"/>
  <c r="AI21" i="1"/>
  <c r="AL9" i="1"/>
  <c r="AL4" i="1"/>
  <c r="AL18" i="1"/>
  <c r="AL31" i="1"/>
  <c r="AL49" i="1"/>
  <c r="AL27" i="1"/>
  <c r="AK5" i="1"/>
  <c r="AK2" i="1"/>
  <c r="AI22" i="1"/>
  <c r="AL23" i="1"/>
  <c r="AL40" i="1"/>
  <c r="AK49" i="1"/>
  <c r="AK60" i="1"/>
  <c r="AI5" i="1"/>
  <c r="AL41" i="1"/>
  <c r="AL19" i="1"/>
  <c r="AH4" i="1"/>
  <c r="AK45" i="1"/>
  <c r="AK59" i="1"/>
  <c r="AK56" i="1"/>
  <c r="AK8" i="1"/>
  <c r="AI36" i="1"/>
  <c r="AI49" i="1"/>
  <c r="AI62" i="1"/>
  <c r="AI14" i="1"/>
  <c r="AI27" i="1"/>
  <c r="AI56" i="1"/>
  <c r="AL35" i="1"/>
  <c r="AL5" i="1"/>
  <c r="AL48" i="1"/>
  <c r="AL14" i="1"/>
  <c r="AK19" i="1"/>
  <c r="AK16" i="1"/>
  <c r="AI57" i="1"/>
  <c r="AL45" i="1"/>
  <c r="AK63" i="1"/>
  <c r="AK12" i="1"/>
  <c r="AI40" i="1"/>
  <c r="AI31" i="1"/>
  <c r="AL54" i="1"/>
  <c r="AL63" i="1"/>
  <c r="AK58" i="1"/>
  <c r="AK7" i="1"/>
  <c r="AK4" i="1"/>
  <c r="AI32" i="1"/>
  <c r="AI45" i="1"/>
  <c r="AI58" i="1"/>
  <c r="AI10" i="1"/>
  <c r="AI23" i="1"/>
  <c r="AI8" i="1"/>
  <c r="AL57" i="1"/>
  <c r="AL52" i="1"/>
  <c r="AL53" i="1"/>
  <c r="AL62" i="1"/>
  <c r="AL44" i="1"/>
  <c r="AK53" i="1"/>
  <c r="AI9" i="1"/>
  <c r="AL10" i="1"/>
  <c r="AK15" i="1"/>
  <c r="AI53" i="1"/>
  <c r="AI18" i="1"/>
  <c r="AJ25" i="1"/>
  <c r="AL6" i="1"/>
  <c r="AL36" i="1"/>
  <c r="AK38" i="1"/>
  <c r="AK11" i="1"/>
  <c r="AJ21" i="1"/>
  <c r="AL37" i="1"/>
  <c r="AL50" i="1"/>
  <c r="AL15" i="1"/>
  <c r="AL32" i="1"/>
  <c r="AH58" i="1"/>
  <c r="AK41" i="1"/>
  <c r="AK55" i="1"/>
  <c r="AK52" i="1"/>
  <c r="AJ38" i="1"/>
  <c r="AL33" i="1"/>
  <c r="AL46" i="1"/>
  <c r="AL59" i="1"/>
  <c r="AL11" i="1"/>
  <c r="AH54" i="1"/>
  <c r="AK57" i="1"/>
  <c r="AK37" i="1"/>
  <c r="AK51" i="1"/>
  <c r="AK3" i="1"/>
  <c r="AG18" i="1"/>
  <c r="AG46" i="1"/>
  <c r="AI28" i="1"/>
  <c r="AI41" i="1"/>
  <c r="AI54" i="1"/>
  <c r="AI6" i="1"/>
  <c r="AM35" i="1"/>
  <c r="AJ17" i="1"/>
  <c r="AM14" i="1"/>
  <c r="AH2" i="1"/>
  <c r="AJ49" i="1"/>
  <c r="AJ28" i="1"/>
  <c r="AJ9" i="1"/>
  <c r="AJ22" i="1"/>
  <c r="AJ35" i="1"/>
  <c r="AH53" i="1"/>
  <c r="AH36" i="1"/>
  <c r="AH46" i="1"/>
  <c r="AH5" i="1"/>
  <c r="AH51" i="1"/>
  <c r="AH3" i="1"/>
  <c r="AG4" i="1"/>
  <c r="AG5" i="1"/>
  <c r="AG50" i="1"/>
  <c r="AG24" i="1"/>
  <c r="AG57" i="1"/>
  <c r="AM30" i="1"/>
  <c r="AM29" i="1"/>
  <c r="AM6" i="1"/>
  <c r="AM19" i="1"/>
  <c r="AM24" i="1"/>
  <c r="AM48" i="1"/>
  <c r="AM31" i="1"/>
  <c r="AM27" i="1"/>
  <c r="AH40" i="1"/>
  <c r="AM42" i="1"/>
  <c r="AJ5" i="1"/>
  <c r="AJ31" i="1"/>
  <c r="AH60" i="1"/>
  <c r="AH32" i="1"/>
  <c r="AH42" i="1"/>
  <c r="AH41" i="1"/>
  <c r="AH47" i="1"/>
  <c r="AG3" i="1"/>
  <c r="AG56" i="1"/>
  <c r="AG38" i="1"/>
  <c r="AG12" i="1"/>
  <c r="AG45" i="1"/>
  <c r="AM58" i="1"/>
  <c r="AM25" i="1"/>
  <c r="AM63" i="1"/>
  <c r="AM11" i="1"/>
  <c r="AM20" i="1"/>
  <c r="AM22" i="1"/>
  <c r="AJ30" i="1"/>
  <c r="AM40" i="1"/>
  <c r="AM33" i="1"/>
  <c r="AJ14" i="1"/>
  <c r="AH57" i="1"/>
  <c r="AH28" i="1"/>
  <c r="AH38" i="1"/>
  <c r="AH37" i="1"/>
  <c r="AG52" i="1"/>
  <c r="AG44" i="1"/>
  <c r="AG26" i="1"/>
  <c r="AG59" i="1"/>
  <c r="AG33" i="1"/>
  <c r="AM46" i="1"/>
  <c r="AM21" i="1"/>
  <c r="AM59" i="1"/>
  <c r="AM7" i="1"/>
  <c r="AM16" i="1"/>
  <c r="AM41" i="1"/>
  <c r="AJ53" i="1"/>
  <c r="AJ39" i="1"/>
  <c r="AH33" i="1"/>
  <c r="AG62" i="1"/>
  <c r="AJ27" i="1"/>
  <c r="AH43" i="1"/>
  <c r="AJ16" i="1"/>
  <c r="AH39" i="1"/>
  <c r="AG47" i="1"/>
  <c r="AM55" i="1"/>
  <c r="AM12" i="1"/>
  <c r="AM45" i="1"/>
  <c r="AJ36" i="1"/>
  <c r="AM50" i="1"/>
  <c r="AM37" i="1"/>
  <c r="AM10" i="1"/>
  <c r="AJ18" i="1"/>
  <c r="AJ61" i="1"/>
  <c r="AM13" i="1"/>
  <c r="AM51" i="1"/>
  <c r="AM2" i="1"/>
  <c r="AM8" i="1"/>
  <c r="AM18" i="1"/>
  <c r="AJ43" i="1"/>
  <c r="AJ32" i="1"/>
  <c r="AJ26" i="1"/>
  <c r="AH7" i="1"/>
  <c r="AG2" i="1"/>
  <c r="AG10" i="1"/>
  <c r="AM28" i="1"/>
  <c r="AJ41" i="1"/>
  <c r="AJ62" i="1"/>
  <c r="AJ10" i="1"/>
  <c r="AH24" i="1"/>
  <c r="AG51" i="1"/>
  <c r="AG21" i="1"/>
  <c r="AM17" i="1"/>
  <c r="AJ60" i="1"/>
  <c r="AJ6" i="1"/>
  <c r="AH20" i="1"/>
  <c r="AG27" i="1"/>
  <c r="AG61" i="1"/>
  <c r="AJ56" i="1"/>
  <c r="AJ8" i="1"/>
  <c r="AJ50" i="1"/>
  <c r="AJ63" i="1"/>
  <c r="AJ15" i="1"/>
  <c r="AH45" i="1"/>
  <c r="AH16" i="1"/>
  <c r="AH26" i="1"/>
  <c r="AH21" i="1"/>
  <c r="AH31" i="1"/>
  <c r="AG40" i="1"/>
  <c r="AG39" i="1"/>
  <c r="AG8" i="1"/>
  <c r="AG49" i="1"/>
  <c r="AG23" i="1"/>
  <c r="AM57" i="1"/>
  <c r="AM9" i="1"/>
  <c r="AM47" i="1"/>
  <c r="AM60" i="1"/>
  <c r="AM4" i="1"/>
  <c r="AM54" i="1"/>
  <c r="AH50" i="1"/>
  <c r="AG41" i="1"/>
  <c r="AG36" i="1"/>
  <c r="AM23" i="1"/>
  <c r="AJ24" i="1"/>
  <c r="AJ2" i="1"/>
  <c r="AJ23" i="1"/>
  <c r="AH34" i="1"/>
  <c r="AG63" i="1"/>
  <c r="AG14" i="1"/>
  <c r="AM38" i="1"/>
  <c r="AJ12" i="1"/>
  <c r="AJ19" i="1"/>
  <c r="AH49" i="1"/>
  <c r="AH25" i="1"/>
  <c r="AH35" i="1"/>
  <c r="AG15" i="1"/>
  <c r="AG35" i="1"/>
  <c r="AG9" i="1"/>
  <c r="AJ52" i="1"/>
  <c r="AJ4" i="1"/>
  <c r="AJ46" i="1"/>
  <c r="AJ59" i="1"/>
  <c r="AJ11" i="1"/>
  <c r="AH61" i="1"/>
  <c r="AH12" i="1"/>
  <c r="AH22" i="1"/>
  <c r="AH17" i="1"/>
  <c r="AH27" i="1"/>
  <c r="AG28" i="1"/>
  <c r="AG16" i="1"/>
  <c r="AG55" i="1"/>
  <c r="AG37" i="1"/>
  <c r="AG11" i="1"/>
  <c r="AM53" i="1"/>
  <c r="AM5" i="1"/>
  <c r="AM43" i="1"/>
  <c r="AM56" i="1"/>
  <c r="AM62" i="1"/>
  <c r="AM44" i="1"/>
  <c r="AJ13" i="1"/>
  <c r="AH55" i="1"/>
  <c r="AJ20" i="1"/>
  <c r="AJ58" i="1"/>
  <c r="AH56" i="1"/>
  <c r="AH29" i="1"/>
  <c r="AG32" i="1"/>
  <c r="AM3" i="1"/>
  <c r="AJ54" i="1"/>
  <c r="AH30" i="1"/>
  <c r="AG20" i="1"/>
  <c r="AM61" i="1"/>
  <c r="AJ37" i="1"/>
  <c r="AJ48" i="1"/>
  <c r="AJ29" i="1"/>
  <c r="AJ42" i="1"/>
  <c r="AJ55" i="1"/>
  <c r="AH9" i="1"/>
  <c r="AH8" i="1"/>
  <c r="AH18" i="1"/>
  <c r="AH13" i="1"/>
  <c r="AG54" i="1"/>
  <c r="AG42" i="1"/>
  <c r="AG43" i="1"/>
  <c r="AG25" i="1"/>
  <c r="AM34" i="1"/>
  <c r="AM49" i="1"/>
  <c r="AM26" i="1"/>
  <c r="AM39" i="1"/>
  <c r="AM52" i="1"/>
  <c r="AM36" i="1"/>
  <c r="AM15" i="1"/>
  <c r="AC2" i="1"/>
  <c r="AC64" i="1" s="1"/>
  <c r="AB64" i="1"/>
  <c r="AN5" i="1"/>
  <c r="AN9" i="1"/>
  <c r="AN13" i="1"/>
  <c r="AN17" i="1"/>
  <c r="AN21" i="1"/>
  <c r="AN25" i="1"/>
  <c r="AN29" i="1"/>
  <c r="AN33" i="1"/>
  <c r="AN37" i="1"/>
  <c r="AN41" i="1"/>
  <c r="AN45" i="1"/>
  <c r="AN49" i="1"/>
  <c r="AN53" i="1"/>
  <c r="AN57" i="1"/>
  <c r="AN61" i="1"/>
  <c r="AN7" i="1"/>
  <c r="AN2" i="1"/>
  <c r="AN15" i="1"/>
  <c r="AN19" i="1"/>
  <c r="AN23" i="1"/>
  <c r="AN27" i="1"/>
  <c r="AN39" i="1"/>
  <c r="AN4" i="1"/>
  <c r="AN8" i="1"/>
  <c r="AN12" i="1"/>
  <c r="AN16" i="1"/>
  <c r="AN20" i="1"/>
  <c r="AN24" i="1"/>
  <c r="AN28" i="1"/>
  <c r="AN32" i="1"/>
  <c r="AN36" i="1"/>
  <c r="AN40" i="1"/>
  <c r="AN44" i="1"/>
  <c r="AN48" i="1"/>
  <c r="AN52" i="1"/>
  <c r="AN56" i="1"/>
  <c r="AN60" i="1"/>
  <c r="AN3" i="1"/>
  <c r="AN6" i="1"/>
  <c r="AN10" i="1"/>
  <c r="AN14" i="1"/>
  <c r="AN18" i="1"/>
  <c r="AN22" i="1"/>
  <c r="AN26" i="1"/>
  <c r="AN30" i="1"/>
  <c r="AN34" i="1"/>
  <c r="AN38" i="1"/>
  <c r="AN42" i="1"/>
  <c r="AN46" i="1"/>
  <c r="AN50" i="1"/>
  <c r="AN55" i="1"/>
  <c r="AN47" i="1"/>
  <c r="AN11" i="1"/>
  <c r="AN59" i="1"/>
  <c r="AN35" i="1"/>
  <c r="AN31" i="1"/>
  <c r="AN43" i="1"/>
  <c r="AN51" i="1"/>
  <c r="AN62" i="1"/>
  <c r="AN58" i="1"/>
  <c r="AN63" i="1"/>
  <c r="AN54" i="1"/>
  <c r="AO5" i="1" l="1"/>
  <c r="AO9" i="1"/>
  <c r="AO13" i="1"/>
  <c r="AO17" i="1"/>
  <c r="AO21" i="1"/>
  <c r="AO25" i="1"/>
  <c r="AO29" i="1"/>
  <c r="AO33" i="1"/>
  <c r="AO37" i="1"/>
  <c r="AO41" i="1"/>
  <c r="AO45" i="1"/>
  <c r="AO49" i="1"/>
  <c r="AO53" i="1"/>
  <c r="AO57" i="1"/>
  <c r="AO61" i="1"/>
  <c r="AO4" i="1"/>
  <c r="AO8" i="1"/>
  <c r="AO12" i="1"/>
  <c r="AO16" i="1"/>
  <c r="AO20" i="1"/>
  <c r="AO24" i="1"/>
  <c r="AO28" i="1"/>
  <c r="AO32" i="1"/>
  <c r="AO36" i="1"/>
  <c r="AO40" i="1"/>
  <c r="AO44" i="1"/>
  <c r="AO48" i="1"/>
  <c r="AO52" i="1"/>
  <c r="AO56" i="1"/>
  <c r="AO60" i="1"/>
  <c r="AO2" i="1"/>
  <c r="AO3" i="1"/>
  <c r="AO7" i="1"/>
  <c r="AO11" i="1"/>
  <c r="AO15" i="1"/>
  <c r="AO19" i="1"/>
  <c r="AO23" i="1"/>
  <c r="AO27" i="1"/>
  <c r="AO31" i="1"/>
  <c r="AO35" i="1"/>
  <c r="AO39" i="1"/>
  <c r="AO43" i="1"/>
  <c r="AO47" i="1"/>
  <c r="AO51" i="1"/>
  <c r="AO55" i="1"/>
  <c r="AO59" i="1"/>
  <c r="AO6" i="1"/>
  <c r="AO10" i="1"/>
  <c r="AO14" i="1"/>
  <c r="AO18" i="1"/>
  <c r="AO22" i="1"/>
  <c r="AO26" i="1"/>
  <c r="AO30" i="1"/>
  <c r="AO34" i="1"/>
  <c r="AO38" i="1"/>
  <c r="AO42" i="1"/>
  <c r="AO46" i="1"/>
  <c r="AO50" i="1"/>
  <c r="AO54" i="1"/>
  <c r="AO58" i="1"/>
  <c r="AO62" i="1"/>
  <c r="AO63" i="1"/>
  <c r="AP5" i="1"/>
  <c r="AP9" i="1"/>
  <c r="AP13" i="1"/>
  <c r="AP17" i="1"/>
  <c r="AP21" i="1"/>
  <c r="AP25" i="1"/>
  <c r="AP29" i="1"/>
  <c r="AP33" i="1"/>
  <c r="AP37" i="1"/>
  <c r="AP41" i="1"/>
  <c r="AP45" i="1"/>
  <c r="AP49" i="1"/>
  <c r="AP53" i="1"/>
  <c r="AP57" i="1"/>
  <c r="AP61" i="1"/>
  <c r="AP4" i="1"/>
  <c r="AP8" i="1"/>
  <c r="AP12" i="1"/>
  <c r="AP16" i="1"/>
  <c r="AP20" i="1"/>
  <c r="AP24" i="1"/>
  <c r="AP28" i="1"/>
  <c r="AP32" i="1"/>
  <c r="AP36" i="1"/>
  <c r="AP40" i="1"/>
  <c r="AP44" i="1"/>
  <c r="AP48" i="1"/>
  <c r="AP52" i="1"/>
  <c r="AP56" i="1"/>
  <c r="AP60" i="1"/>
  <c r="AP2" i="1"/>
  <c r="AP3" i="1"/>
  <c r="AP7" i="1"/>
  <c r="AP11" i="1"/>
  <c r="AP15" i="1"/>
  <c r="AP19" i="1"/>
  <c r="AP23" i="1"/>
  <c r="AP27" i="1"/>
  <c r="AP6" i="1"/>
  <c r="AP10" i="1"/>
  <c r="AP14" i="1"/>
  <c r="AP18" i="1"/>
  <c r="AP22" i="1"/>
  <c r="AP26" i="1"/>
  <c r="AP30" i="1"/>
  <c r="AP34" i="1"/>
  <c r="AP38" i="1"/>
  <c r="AP42" i="1"/>
  <c r="AP46" i="1"/>
  <c r="AP50" i="1"/>
  <c r="AP54" i="1"/>
  <c r="AP58" i="1"/>
  <c r="AP62" i="1"/>
  <c r="AP47" i="1"/>
  <c r="AP39" i="1"/>
  <c r="AP55" i="1"/>
  <c r="AP63" i="1"/>
  <c r="AP31" i="1"/>
  <c r="AP43" i="1"/>
  <c r="AP51" i="1"/>
  <c r="AP59" i="1"/>
  <c r="AP35" i="1"/>
  <c r="AP64" i="1" l="1"/>
</calcChain>
</file>

<file path=xl/sharedStrings.xml><?xml version="1.0" encoding="utf-8"?>
<sst xmlns="http://schemas.openxmlformats.org/spreadsheetml/2006/main" count="165" uniqueCount="126">
  <si>
    <t>Место</t>
  </si>
  <si>
    <t>ФИО</t>
  </si>
  <si>
    <t>Возраст</t>
  </si>
  <si>
    <t>Город</t>
  </si>
  <si>
    <t>Т1</t>
  </si>
  <si>
    <t>Вело 2.5 км</t>
  </si>
  <si>
    <t>Вело 5 км</t>
  </si>
  <si>
    <t>Вело 7.5 км</t>
  </si>
  <si>
    <t>Вело 10 км</t>
  </si>
  <si>
    <t>Вело 12.5 км</t>
  </si>
  <si>
    <t>Вело 15 км</t>
  </si>
  <si>
    <t>Вело 17.5 км</t>
  </si>
  <si>
    <t>Т2</t>
  </si>
  <si>
    <t>Бег 2.5 км</t>
  </si>
  <si>
    <t>Бег 5 км</t>
  </si>
  <si>
    <t>ТЫЛИНДУС АЛЕКСАНДР</t>
  </si>
  <si>
    <t>Минск</t>
  </si>
  <si>
    <t>КОЧЕРЖУК АЛЕКСАНДР</t>
  </si>
  <si>
    <t>КРЕЧ ЕВГЕНИЙ</t>
  </si>
  <si>
    <t>Светлогорск</t>
  </si>
  <si>
    <t>БОРИСЁНОК ПАВЕЛ</t>
  </si>
  <si>
    <t>Новозыбков</t>
  </si>
  <si>
    <t>DAKHNO ALEXANDR</t>
  </si>
  <si>
    <t>Mogilev</t>
  </si>
  <si>
    <t>Залога Максим</t>
  </si>
  <si>
    <t>NOVIKOV ANATOLII</t>
  </si>
  <si>
    <t>РАЁВ СЕРГЕЙ</t>
  </si>
  <si>
    <t>КОЖАН ВАЛЕРИЙ</t>
  </si>
  <si>
    <t>MARKOVICH ALEKSANDR</t>
  </si>
  <si>
    <t xml:space="preserve"> Могилев</t>
  </si>
  <si>
    <t>ЖИДЕЛЕВ АЛЕКСАНДР</t>
  </si>
  <si>
    <t>ХАРИТОНОВ НИКИТА</t>
  </si>
  <si>
    <t>ASTAPAVETS YAUHENI</t>
  </si>
  <si>
    <t>СЛОБОДЬКО ДМИТРИЙ</t>
  </si>
  <si>
    <t xml:space="preserve"> Минск</t>
  </si>
  <si>
    <t>ЗЕНКЕВИЧ ИГОРЬ</t>
  </si>
  <si>
    <t>ГАРДЕЙ АЛЕКСАНДР</t>
  </si>
  <si>
    <t>Гродно</t>
  </si>
  <si>
    <t>ШИНКАРЕВ АЛЕКСЕЙ</t>
  </si>
  <si>
    <t>д. Минск</t>
  </si>
  <si>
    <t>ДАРМЕЛЬ АЛЕКСАНДР</t>
  </si>
  <si>
    <t>КОРОТЫШ ФЕДОР</t>
  </si>
  <si>
    <t>КУПРИЯНОВ НИКИТА</t>
  </si>
  <si>
    <t>НОВИЦКИЙ АЛЕКСАНДР</t>
  </si>
  <si>
    <t>ЛЕОНОВЕЦ ДМИТРИЙ</t>
  </si>
  <si>
    <t>СОРОКО ВИТАЛИЙ</t>
  </si>
  <si>
    <t>БУЗО АЛЕКСАНДР</t>
  </si>
  <si>
    <t>ШИПУЛЬ АНДРЕЙ</t>
  </si>
  <si>
    <t>Гомель</t>
  </si>
  <si>
    <t>ТАРАСЕНКО АРТЕМ</t>
  </si>
  <si>
    <t>Витебск</t>
  </si>
  <si>
    <t>ДАШКЕВИЧ ПАВЕЛ</t>
  </si>
  <si>
    <t>ШПАКОВИЧ МАКСИМ</t>
  </si>
  <si>
    <t>Копище</t>
  </si>
  <si>
    <t>Хомич Сергей</t>
  </si>
  <si>
    <t>ЛЕОНОВ АНДРЕЙ</t>
  </si>
  <si>
    <t>БУХТИК АНДРЕЙ</t>
  </si>
  <si>
    <t>Пинск</t>
  </si>
  <si>
    <t>КУДЕЛКО КАТЕРИНА</t>
  </si>
  <si>
    <t>Minsk</t>
  </si>
  <si>
    <t>KAPRUSYNKA DMITRY</t>
  </si>
  <si>
    <t>ВАШКЕВИЧ ВИКТОР</t>
  </si>
  <si>
    <t>Брест</t>
  </si>
  <si>
    <t>ВОРОЖБИТ СТАНИСЛАВ</t>
  </si>
  <si>
    <t>ИВЧЕНКО ПАВЕЛ</t>
  </si>
  <si>
    <t>МАРМЫЛЬ ОЛЬГА</t>
  </si>
  <si>
    <t>ДЕРЖАВЕЦ АЛЕКСАНДР</t>
  </si>
  <si>
    <t>ЩУРКО ДЕНИС</t>
  </si>
  <si>
    <t>Белоозерск</t>
  </si>
  <si>
    <t>ПИКУЛА ПАВЕЛ</t>
  </si>
  <si>
    <t>ДЯТЧИК ДМИТРИЙ</t>
  </si>
  <si>
    <t>НЕСТЕРОВИЧ НИКОЛАЙ</t>
  </si>
  <si>
    <t>ИВАНОВ ОЛЕГ</t>
  </si>
  <si>
    <t>Фаниполь</t>
  </si>
  <si>
    <t>ТУМАШ ВАСИЛИЙ</t>
  </si>
  <si>
    <t>Сморгонь</t>
  </si>
  <si>
    <t>ТИМОВЕЦ ИГОРЬ</t>
  </si>
  <si>
    <t>JASINSKY SERGEY</t>
  </si>
  <si>
    <t>Ghlobin</t>
  </si>
  <si>
    <t>GOLUB IGOR</t>
  </si>
  <si>
    <t>АКУЛИЧ АНТОН</t>
  </si>
  <si>
    <t>с. Речица</t>
  </si>
  <si>
    <t>АХМЕТГАЛИМОВ АРТУР</t>
  </si>
  <si>
    <t>CHEREMISINOVA ANNA</t>
  </si>
  <si>
    <t>УСКОВ СТАНИСЛАВ</t>
  </si>
  <si>
    <t>ЧОБОТ ЯНА</t>
  </si>
  <si>
    <t>K DIMA TREK</t>
  </si>
  <si>
    <t>КОМЛЮК АНАТОЛИЙ</t>
  </si>
  <si>
    <t>ВАЛЕНТИНОВИЧ ВИТАЛИЙ</t>
  </si>
  <si>
    <t>Барановичи</t>
  </si>
  <si>
    <t>ВАГИН ГЕННАДИЙ</t>
  </si>
  <si>
    <t>Видное</t>
  </si>
  <si>
    <t>АВРАМЕНКО АЛЕКСАНДР</t>
  </si>
  <si>
    <t>ПОПОВА СВЕТЛАНА</t>
  </si>
  <si>
    <t>Жестков Александр</t>
  </si>
  <si>
    <t>ЗАМАНА ВАЛЕНТИНА</t>
  </si>
  <si>
    <t>ТИШКЕВИЧ ЮЛИЯ</t>
  </si>
  <si>
    <t>СИНКЕВИЧ АНДРЕЙ</t>
  </si>
  <si>
    <t>Старт</t>
  </si>
  <si>
    <t>_Т1</t>
  </si>
  <si>
    <t>_Вело 2.5</t>
  </si>
  <si>
    <t>_Вело 5</t>
  </si>
  <si>
    <t>_Вело 7.5</t>
  </si>
  <si>
    <t>_Вело 10</t>
  </si>
  <si>
    <t>_Вело 12.5</t>
  </si>
  <si>
    <t>_Вело 15</t>
  </si>
  <si>
    <t>_Вело 17.5</t>
  </si>
  <si>
    <t>_Вело 20</t>
  </si>
  <si>
    <t>_Т2</t>
  </si>
  <si>
    <t>_Бег 2.5</t>
  </si>
  <si>
    <t>_Бег 5</t>
  </si>
  <si>
    <t>_Старт</t>
  </si>
  <si>
    <t>Бег 5 км_</t>
  </si>
  <si>
    <t>Т1_</t>
  </si>
  <si>
    <t>Вело 2.5 км_</t>
  </si>
  <si>
    <t>Вело 5 км_</t>
  </si>
  <si>
    <t>Вело 7.5 км_</t>
  </si>
  <si>
    <t>Вело 10 км_</t>
  </si>
  <si>
    <t>Вело 12.5 км_</t>
  </si>
  <si>
    <t>Вело 15 км_</t>
  </si>
  <si>
    <t>Вело 17.5 км_</t>
  </si>
  <si>
    <t>Вело 20км_</t>
  </si>
  <si>
    <t>Т2_</t>
  </si>
  <si>
    <t>Бег 2.5 км_</t>
  </si>
  <si>
    <t>Вело 20 км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</si>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</sst>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1" fontId="0" fillId="0" borderId="0" xfId="0" applyNumberFormat="1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51"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164" formatCode="[$-F400]h:mm:ss\ AM/PM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</dxfs>
  <tableStyles count="0" defaultTableStyle="TableStyleMedium2" defaultPivotStyle="PivotStyleLight16"/>
  <colors>
    <mruColors>
      <color rgb="FF91F69D"/>
      <color rgb="FFCA00C1"/>
      <color rgb="FF00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прохождения промежуточных отсечек. Значение - отрыв от последнего, больше - лучше.</a:t>
            </a:r>
            <a:br>
              <a:rPr lang="ru-RU" baseline="0"/>
            </a:br>
            <a:r>
              <a:rPr lang="ru-RU" baseline="0"/>
              <a:t>Дуатлон Дрогичин 2024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Sheet1!$A$2:$D$2</c:f>
              <c:strCache>
                <c:ptCount val="4"/>
                <c:pt idx="0">
                  <c:v>1</c:v>
                </c:pt>
                <c:pt idx="1">
                  <c:v>ТЫЛИНДУС АЛЕКСАНДР</c:v>
                </c:pt>
                <c:pt idx="2">
                  <c:v>39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Sheet1!$AD$2:$AP$2</c:f>
              <c:numCache>
                <c:formatCode>h:mm:ss</c:formatCode>
                <c:ptCount val="13"/>
                <c:pt idx="0">
                  <c:v>0</c:v>
                </c:pt>
                <c:pt idx="1">
                  <c:v>6.7245370370370375E-3</c:v>
                </c:pt>
                <c:pt idx="2">
                  <c:v>7.2453703703703708E-3</c:v>
                </c:pt>
                <c:pt idx="3">
                  <c:v>8.7268518518518537E-3</c:v>
                </c:pt>
                <c:pt idx="4">
                  <c:v>1.0335648148148149E-2</c:v>
                </c:pt>
                <c:pt idx="5">
                  <c:v>1.1898148148148144E-2</c:v>
                </c:pt>
                <c:pt idx="6">
                  <c:v>1.3449074074074079E-2</c:v>
                </c:pt>
                <c:pt idx="7">
                  <c:v>1.5104166666666669E-2</c:v>
                </c:pt>
                <c:pt idx="8">
                  <c:v>1.6770833333333339E-2</c:v>
                </c:pt>
                <c:pt idx="9">
                  <c:v>1.8495370370370374E-2</c:v>
                </c:pt>
                <c:pt idx="10">
                  <c:v>2.0243055555555556E-2</c:v>
                </c:pt>
                <c:pt idx="11">
                  <c:v>2.056712962962963E-2</c:v>
                </c:pt>
                <c:pt idx="12">
                  <c:v>2.4409722222222222E-2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B1-674F-B60D-A68CCE26E375}"/>
            </c:ext>
          </c:extLst>
        </c:ser>
        <c:ser>
          <c:idx val="1"/>
          <c:order val="1"/>
          <c:tx>
            <c:strRef>
              <c:f>Sheet1!$A$3:$D$3</c:f>
              <c:strCache>
                <c:ptCount val="4"/>
                <c:pt idx="0">
                  <c:v>2</c:v>
                </c:pt>
                <c:pt idx="1">
                  <c:v>КОЧЕРЖУК АЛЕКСАНДР</c:v>
                </c:pt>
                <c:pt idx="2">
                  <c:v>40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Sheet1!$AD$3:$AP$3</c:f>
              <c:numCache>
                <c:formatCode>h:mm:ss</c:formatCode>
                <c:ptCount val="13"/>
                <c:pt idx="0">
                  <c:v>0</c:v>
                </c:pt>
                <c:pt idx="1">
                  <c:v>6.7013888888888904E-3</c:v>
                </c:pt>
                <c:pt idx="2">
                  <c:v>7.2222222222222236E-3</c:v>
                </c:pt>
                <c:pt idx="3">
                  <c:v>8.7268518518518537E-3</c:v>
                </c:pt>
                <c:pt idx="4">
                  <c:v>1.0324074074074076E-2</c:v>
                </c:pt>
                <c:pt idx="5">
                  <c:v>1.1898148148148144E-2</c:v>
                </c:pt>
                <c:pt idx="6">
                  <c:v>1.3437500000000005E-2</c:v>
                </c:pt>
                <c:pt idx="7">
                  <c:v>1.5092592592592595E-2</c:v>
                </c:pt>
                <c:pt idx="8">
                  <c:v>1.6759259259259265E-2</c:v>
                </c:pt>
                <c:pt idx="9">
                  <c:v>1.84837962962963E-2</c:v>
                </c:pt>
                <c:pt idx="10">
                  <c:v>2.0219907407407409E-2</c:v>
                </c:pt>
                <c:pt idx="11">
                  <c:v>2.0532407407407409E-2</c:v>
                </c:pt>
                <c:pt idx="12">
                  <c:v>2.3784722222222221E-2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B1-674F-B60D-A68CCE26E375}"/>
            </c:ext>
          </c:extLst>
        </c:ser>
        <c:ser>
          <c:idx val="2"/>
          <c:order val="2"/>
          <c:tx>
            <c:strRef>
              <c:f>Sheet1!$A$4:$D$4</c:f>
              <c:strCache>
                <c:ptCount val="4"/>
                <c:pt idx="0">
                  <c:v>3</c:v>
                </c:pt>
                <c:pt idx="1">
                  <c:v>КРЕЧ ЕВГЕНИЙ</c:v>
                </c:pt>
                <c:pt idx="2">
                  <c:v>30</c:v>
                </c:pt>
                <c:pt idx="3">
                  <c:v>Светлогорск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Sheet1!$AD$4:$AP$4</c:f>
              <c:numCache>
                <c:formatCode>h:mm:ss</c:formatCode>
                <c:ptCount val="13"/>
                <c:pt idx="0">
                  <c:v>0</c:v>
                </c:pt>
                <c:pt idx="1">
                  <c:v>6.7361111111111146E-3</c:v>
                </c:pt>
                <c:pt idx="2">
                  <c:v>7.3032407407407438E-3</c:v>
                </c:pt>
                <c:pt idx="3">
                  <c:v>8.7152777777777819E-3</c:v>
                </c:pt>
                <c:pt idx="4">
                  <c:v>1.0312500000000002E-2</c:v>
                </c:pt>
                <c:pt idx="5">
                  <c:v>1.1886574074074074E-2</c:v>
                </c:pt>
                <c:pt idx="6">
                  <c:v>1.3425925925925931E-2</c:v>
                </c:pt>
                <c:pt idx="7">
                  <c:v>1.5092592592592595E-2</c:v>
                </c:pt>
                <c:pt idx="8">
                  <c:v>1.6759259259259265E-2</c:v>
                </c:pt>
                <c:pt idx="9">
                  <c:v>1.847222222222223E-2</c:v>
                </c:pt>
                <c:pt idx="10">
                  <c:v>2.0219907407407416E-2</c:v>
                </c:pt>
                <c:pt idx="11">
                  <c:v>2.0567129629629644E-2</c:v>
                </c:pt>
                <c:pt idx="12">
                  <c:v>2.3634259259259272E-2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B1-674F-B60D-A68CCE26E375}"/>
            </c:ext>
          </c:extLst>
        </c:ser>
        <c:ser>
          <c:idx val="3"/>
          <c:order val="3"/>
          <c:tx>
            <c:strRef>
              <c:f>Sheet1!$A$5:$D$5</c:f>
              <c:strCache>
                <c:ptCount val="4"/>
                <c:pt idx="0">
                  <c:v>4</c:v>
                </c:pt>
                <c:pt idx="1">
                  <c:v>БОРИСЁНОК ПАВЕЛ</c:v>
                </c:pt>
                <c:pt idx="2">
                  <c:v>41</c:v>
                </c:pt>
                <c:pt idx="3">
                  <c:v>Новозыбков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Sheet1!$AD$5:$AP$5</c:f>
              <c:numCache>
                <c:formatCode>h:mm:ss</c:formatCode>
                <c:ptCount val="13"/>
                <c:pt idx="0">
                  <c:v>0</c:v>
                </c:pt>
                <c:pt idx="1">
                  <c:v>6.2384259259259268E-3</c:v>
                </c:pt>
                <c:pt idx="2">
                  <c:v>6.6782407407407415E-3</c:v>
                </c:pt>
                <c:pt idx="3">
                  <c:v>8.0208333333333347E-3</c:v>
                </c:pt>
                <c:pt idx="4">
                  <c:v>9.6180555555555568E-3</c:v>
                </c:pt>
                <c:pt idx="5">
                  <c:v>1.1145833333333327E-2</c:v>
                </c:pt>
                <c:pt idx="6">
                  <c:v>1.2685185185185188E-2</c:v>
                </c:pt>
                <c:pt idx="7">
                  <c:v>1.4340277777777778E-2</c:v>
                </c:pt>
                <c:pt idx="8">
                  <c:v>1.59375E-2</c:v>
                </c:pt>
                <c:pt idx="9">
                  <c:v>1.7581018518518524E-2</c:v>
                </c:pt>
                <c:pt idx="10">
                  <c:v>1.923611111111112E-2</c:v>
                </c:pt>
                <c:pt idx="11">
                  <c:v>1.95138888888889E-2</c:v>
                </c:pt>
                <c:pt idx="12">
                  <c:v>2.3090277777777793E-2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1-674F-B60D-A68CCE26E375}"/>
            </c:ext>
          </c:extLst>
        </c:ser>
        <c:ser>
          <c:idx val="4"/>
          <c:order val="4"/>
          <c:tx>
            <c:strRef>
              <c:f>Sheet1!$A$6:$D$6</c:f>
              <c:strCache>
                <c:ptCount val="4"/>
                <c:pt idx="0">
                  <c:v>5</c:v>
                </c:pt>
                <c:pt idx="1">
                  <c:v>DAKHNO ALEXANDR</c:v>
                </c:pt>
                <c:pt idx="2">
                  <c:v>30</c:v>
                </c:pt>
                <c:pt idx="3">
                  <c:v>Mogilev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Sheet1!$AD$6:$AP$6</c:f>
              <c:numCache>
                <c:formatCode>h:mm:ss</c:formatCode>
                <c:ptCount val="13"/>
                <c:pt idx="0">
                  <c:v>0</c:v>
                </c:pt>
                <c:pt idx="1">
                  <c:v>5.2430555555555564E-3</c:v>
                </c:pt>
                <c:pt idx="2">
                  <c:v>5.7407407407407407E-3</c:v>
                </c:pt>
                <c:pt idx="3">
                  <c:v>7.0949074074074074E-3</c:v>
                </c:pt>
                <c:pt idx="4">
                  <c:v>8.6574074074074088E-3</c:v>
                </c:pt>
                <c:pt idx="5">
                  <c:v>1.0127314814814811E-2</c:v>
                </c:pt>
                <c:pt idx="6">
                  <c:v>1.1655092592592599E-2</c:v>
                </c:pt>
                <c:pt idx="7">
                  <c:v>1.3275462962962961E-2</c:v>
                </c:pt>
                <c:pt idx="8">
                  <c:v>1.4953703703703705E-2</c:v>
                </c:pt>
                <c:pt idx="9">
                  <c:v>1.6620370370370376E-2</c:v>
                </c:pt>
                <c:pt idx="10">
                  <c:v>1.8298611111111113E-2</c:v>
                </c:pt>
                <c:pt idx="11">
                  <c:v>1.8634259259259267E-2</c:v>
                </c:pt>
                <c:pt idx="12">
                  <c:v>2.3090277777777786E-2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B1-674F-B60D-A68CCE26E375}"/>
            </c:ext>
          </c:extLst>
        </c:ser>
        <c:ser>
          <c:idx val="5"/>
          <c:order val="5"/>
          <c:tx>
            <c:strRef>
              <c:f>Sheet1!$A$7:$D$7</c:f>
              <c:strCache>
                <c:ptCount val="4"/>
                <c:pt idx="0">
                  <c:v>6</c:v>
                </c:pt>
                <c:pt idx="1">
                  <c:v>Залога Максим</c:v>
                </c:pt>
                <c:pt idx="2">
                  <c:v>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Sheet1!$AD$7:$AP$7</c:f>
              <c:numCache>
                <c:formatCode>h:mm:ss</c:formatCode>
                <c:ptCount val="13"/>
                <c:pt idx="0">
                  <c:v>0</c:v>
                </c:pt>
                <c:pt idx="1">
                  <c:v>6.2384259259259268E-3</c:v>
                </c:pt>
                <c:pt idx="2">
                  <c:v>6.6435185185185191E-3</c:v>
                </c:pt>
                <c:pt idx="3">
                  <c:v>8.0671296296296324E-3</c:v>
                </c:pt>
                <c:pt idx="4">
                  <c:v>9.6412037037037039E-3</c:v>
                </c:pt>
                <c:pt idx="5">
                  <c:v>1.1168981481481478E-2</c:v>
                </c:pt>
                <c:pt idx="6">
                  <c:v>1.2685185185185188E-2</c:v>
                </c:pt>
                <c:pt idx="7">
                  <c:v>1.4351851851851852E-2</c:v>
                </c:pt>
                <c:pt idx="8">
                  <c:v>1.5960648148148154E-2</c:v>
                </c:pt>
                <c:pt idx="9">
                  <c:v>1.7604166666666671E-2</c:v>
                </c:pt>
                <c:pt idx="10">
                  <c:v>1.9270833333333334E-2</c:v>
                </c:pt>
                <c:pt idx="11">
                  <c:v>1.9513888888888893E-2</c:v>
                </c:pt>
                <c:pt idx="12">
                  <c:v>2.3032407407407411E-2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B1-674F-B60D-A68CCE26E375}"/>
            </c:ext>
          </c:extLst>
        </c:ser>
        <c:ser>
          <c:idx val="6"/>
          <c:order val="6"/>
          <c:tx>
            <c:strRef>
              <c:f>Sheet1!$A$8:$D$8</c:f>
              <c:strCache>
                <c:ptCount val="4"/>
                <c:pt idx="0">
                  <c:v>7</c:v>
                </c:pt>
                <c:pt idx="1">
                  <c:v>NOVIKOV ANATOLII</c:v>
                </c:pt>
                <c:pt idx="2">
                  <c:v>47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Sheet1!$AD$8:$AP$8</c:f>
              <c:numCache>
                <c:formatCode>h:mm:ss</c:formatCode>
                <c:ptCount val="13"/>
                <c:pt idx="0">
                  <c:v>0</c:v>
                </c:pt>
                <c:pt idx="1">
                  <c:v>6.2500000000000003E-3</c:v>
                </c:pt>
                <c:pt idx="2">
                  <c:v>6.7129629629629622E-3</c:v>
                </c:pt>
                <c:pt idx="3">
                  <c:v>8.0324074074074082E-3</c:v>
                </c:pt>
                <c:pt idx="4">
                  <c:v>9.6412037037037039E-3</c:v>
                </c:pt>
                <c:pt idx="5">
                  <c:v>1.1157407407407401E-2</c:v>
                </c:pt>
                <c:pt idx="6">
                  <c:v>1.2708333333333335E-2</c:v>
                </c:pt>
                <c:pt idx="7">
                  <c:v>1.4351851851851852E-2</c:v>
                </c:pt>
                <c:pt idx="8">
                  <c:v>1.5949074074074074E-2</c:v>
                </c:pt>
                <c:pt idx="9">
                  <c:v>1.7592592592592597E-2</c:v>
                </c:pt>
                <c:pt idx="10">
                  <c:v>1.9247685185185187E-2</c:v>
                </c:pt>
                <c:pt idx="11">
                  <c:v>1.9479166666666672E-2</c:v>
                </c:pt>
                <c:pt idx="12">
                  <c:v>2.2916666666666675E-2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B1-674F-B60D-A68CCE26E375}"/>
            </c:ext>
          </c:extLst>
        </c:ser>
        <c:ser>
          <c:idx val="7"/>
          <c:order val="7"/>
          <c:tx>
            <c:strRef>
              <c:f>Sheet1!$A$9:$D$9</c:f>
              <c:strCache>
                <c:ptCount val="4"/>
                <c:pt idx="0">
                  <c:v>8</c:v>
                </c:pt>
                <c:pt idx="1">
                  <c:v>РАЁВ СЕРГЕЙ</c:v>
                </c:pt>
                <c:pt idx="2">
                  <c:v>39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Sheet1!$AD$9:$AP$9</c:f>
              <c:numCache>
                <c:formatCode>h:mm:ss</c:formatCode>
                <c:ptCount val="13"/>
                <c:pt idx="0">
                  <c:v>0</c:v>
                </c:pt>
                <c:pt idx="1">
                  <c:v>6.5509259259259271E-3</c:v>
                </c:pt>
                <c:pt idx="2">
                  <c:v>7.0370370370370378E-3</c:v>
                </c:pt>
                <c:pt idx="3">
                  <c:v>8.2291666666666693E-3</c:v>
                </c:pt>
                <c:pt idx="4">
                  <c:v>9.6412037037037039E-3</c:v>
                </c:pt>
                <c:pt idx="5">
                  <c:v>1.1180555555555551E-2</c:v>
                </c:pt>
                <c:pt idx="6">
                  <c:v>1.2673611111111115E-2</c:v>
                </c:pt>
                <c:pt idx="7">
                  <c:v>1.4178240740740741E-2</c:v>
                </c:pt>
                <c:pt idx="8">
                  <c:v>1.5787037037037037E-2</c:v>
                </c:pt>
                <c:pt idx="9">
                  <c:v>1.7268518518518523E-2</c:v>
                </c:pt>
                <c:pt idx="10">
                  <c:v>1.8865740740740745E-2</c:v>
                </c:pt>
                <c:pt idx="11">
                  <c:v>1.9131944444444451E-2</c:v>
                </c:pt>
                <c:pt idx="12">
                  <c:v>2.2835648148148154E-2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B1-674F-B60D-A68CCE26E375}"/>
            </c:ext>
          </c:extLst>
        </c:ser>
        <c:ser>
          <c:idx val="8"/>
          <c:order val="8"/>
          <c:tx>
            <c:strRef>
              <c:f>Sheet1!$A$10:$D$10</c:f>
              <c:strCache>
                <c:ptCount val="4"/>
                <c:pt idx="0">
                  <c:v>9</c:v>
                </c:pt>
                <c:pt idx="1">
                  <c:v>КОЖАН ВАЛЕРИЙ</c:v>
                </c:pt>
                <c:pt idx="2">
                  <c:v>52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Sheet1!$AD$10:$AP$10</c:f>
              <c:numCache>
                <c:formatCode>h:mm:ss</c:formatCode>
                <c:ptCount val="13"/>
                <c:pt idx="0">
                  <c:v>0</c:v>
                </c:pt>
                <c:pt idx="1">
                  <c:v>6.2384259259259268E-3</c:v>
                </c:pt>
                <c:pt idx="2">
                  <c:v>6.7361111111111111E-3</c:v>
                </c:pt>
                <c:pt idx="3">
                  <c:v>8.0555555555555554E-3</c:v>
                </c:pt>
                <c:pt idx="4">
                  <c:v>9.6412037037037039E-3</c:v>
                </c:pt>
                <c:pt idx="5">
                  <c:v>1.1168981481481478E-2</c:v>
                </c:pt>
                <c:pt idx="6">
                  <c:v>1.2673611111111115E-2</c:v>
                </c:pt>
                <c:pt idx="7">
                  <c:v>1.4363425925925925E-2</c:v>
                </c:pt>
                <c:pt idx="8">
                  <c:v>1.5960648148148147E-2</c:v>
                </c:pt>
                <c:pt idx="9">
                  <c:v>1.7592592592592597E-2</c:v>
                </c:pt>
                <c:pt idx="10">
                  <c:v>1.9270833333333341E-2</c:v>
                </c:pt>
                <c:pt idx="11">
                  <c:v>1.9502314814814826E-2</c:v>
                </c:pt>
                <c:pt idx="12">
                  <c:v>2.2824074074074087E-2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B1-674F-B60D-A68CCE26E375}"/>
            </c:ext>
          </c:extLst>
        </c:ser>
        <c:ser>
          <c:idx val="9"/>
          <c:order val="9"/>
          <c:tx>
            <c:strRef>
              <c:f>Sheet1!$A$11:$D$11</c:f>
              <c:strCache>
                <c:ptCount val="4"/>
                <c:pt idx="0">
                  <c:v>10</c:v>
                </c:pt>
                <c:pt idx="1">
                  <c:v>MARKOVICH ALEKSANDR</c:v>
                </c:pt>
                <c:pt idx="2">
                  <c:v>50</c:v>
                </c:pt>
                <c:pt idx="3">
                  <c:v> Могилев</c:v>
                </c:pt>
              </c:strCache>
            </c:strRef>
          </c:tx>
          <c:spPr>
            <a:ln w="28575" cap="rnd">
              <a:solidFill>
                <a:srgbClr val="00C6DC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Sheet1!$AD$11:$AP$11</c:f>
              <c:numCache>
                <c:formatCode>h:mm:ss</c:formatCode>
                <c:ptCount val="13"/>
                <c:pt idx="0">
                  <c:v>0</c:v>
                </c:pt>
                <c:pt idx="1">
                  <c:v>6.2384259259259268E-3</c:v>
                </c:pt>
                <c:pt idx="2">
                  <c:v>6.7013888888888887E-3</c:v>
                </c:pt>
                <c:pt idx="3">
                  <c:v>8.0439814814814818E-3</c:v>
                </c:pt>
                <c:pt idx="4">
                  <c:v>9.6180555555555568E-3</c:v>
                </c:pt>
                <c:pt idx="5">
                  <c:v>1.1157407407407401E-2</c:v>
                </c:pt>
                <c:pt idx="6">
                  <c:v>1.2673611111111115E-2</c:v>
                </c:pt>
                <c:pt idx="7">
                  <c:v>1.4351851851851852E-2</c:v>
                </c:pt>
                <c:pt idx="8">
                  <c:v>1.5949074074074074E-2</c:v>
                </c:pt>
                <c:pt idx="9">
                  <c:v>1.7592592592592597E-2</c:v>
                </c:pt>
                <c:pt idx="10">
                  <c:v>1.9259259259259268E-2</c:v>
                </c:pt>
                <c:pt idx="11">
                  <c:v>1.9490740740740753E-2</c:v>
                </c:pt>
                <c:pt idx="12">
                  <c:v>2.2719907407407418E-2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B1-674F-B60D-A68CCE26E375}"/>
            </c:ext>
          </c:extLst>
        </c:ser>
        <c:ser>
          <c:idx val="10"/>
          <c:order val="10"/>
          <c:tx>
            <c:strRef>
              <c:f>Sheet1!$A$12:$D$12</c:f>
              <c:strCache>
                <c:ptCount val="4"/>
                <c:pt idx="0">
                  <c:v>11</c:v>
                </c:pt>
                <c:pt idx="1">
                  <c:v>ЖИДЕЛЕВ АЛЕКСАНДР</c:v>
                </c:pt>
                <c:pt idx="2">
                  <c:v>37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rgbClr val="91F69D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Sheet1!$AD$12:$AP$12</c:f>
              <c:numCache>
                <c:formatCode>h:mm:ss</c:formatCode>
                <c:ptCount val="13"/>
                <c:pt idx="0">
                  <c:v>0</c:v>
                </c:pt>
                <c:pt idx="1">
                  <c:v>6.4467592592592615E-3</c:v>
                </c:pt>
                <c:pt idx="2">
                  <c:v>6.7013888888888904E-3</c:v>
                </c:pt>
                <c:pt idx="3">
                  <c:v>8.0439814814814853E-3</c:v>
                </c:pt>
                <c:pt idx="4">
                  <c:v>9.6296296296296303E-3</c:v>
                </c:pt>
                <c:pt idx="5">
                  <c:v>1.1157407407407404E-2</c:v>
                </c:pt>
                <c:pt idx="6">
                  <c:v>1.262731481481482E-2</c:v>
                </c:pt>
                <c:pt idx="7">
                  <c:v>1.4189814814814815E-2</c:v>
                </c:pt>
                <c:pt idx="8">
                  <c:v>1.5775462962962963E-2</c:v>
                </c:pt>
                <c:pt idx="9">
                  <c:v>1.725694444444445E-2</c:v>
                </c:pt>
                <c:pt idx="10">
                  <c:v>1.8877314814814819E-2</c:v>
                </c:pt>
                <c:pt idx="11">
                  <c:v>1.9085648148148157E-2</c:v>
                </c:pt>
                <c:pt idx="12">
                  <c:v>2.2372685185185197E-2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B1-674F-B60D-A68CCE26E375}"/>
            </c:ext>
          </c:extLst>
        </c:ser>
        <c:ser>
          <c:idx val="11"/>
          <c:order val="11"/>
          <c:tx>
            <c:strRef>
              <c:f>Sheet1!$A$13:$D$13</c:f>
              <c:strCache>
                <c:ptCount val="4"/>
                <c:pt idx="0">
                  <c:v>12</c:v>
                </c:pt>
                <c:pt idx="1">
                  <c:v>ХАРИТОНОВ НИКИТА</c:v>
                </c:pt>
                <c:pt idx="2">
                  <c:v>25</c:v>
                </c:pt>
                <c:pt idx="3">
                  <c:v>Светлогорск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Sheet1!$AD$13:$AP$13</c:f>
              <c:numCache>
                <c:formatCode>h:mm:ss</c:formatCode>
                <c:ptCount val="13"/>
                <c:pt idx="0">
                  <c:v>0</c:v>
                </c:pt>
                <c:pt idx="1">
                  <c:v>6.2615740740740774E-3</c:v>
                </c:pt>
                <c:pt idx="2">
                  <c:v>6.8981481481481515E-3</c:v>
                </c:pt>
                <c:pt idx="3">
                  <c:v>8.0555555555555589E-3</c:v>
                </c:pt>
                <c:pt idx="4">
                  <c:v>9.6296296296296338E-3</c:v>
                </c:pt>
                <c:pt idx="5">
                  <c:v>1.1157407407407408E-2</c:v>
                </c:pt>
                <c:pt idx="6">
                  <c:v>1.2685185185185192E-2</c:v>
                </c:pt>
                <c:pt idx="7">
                  <c:v>1.4351851851851852E-2</c:v>
                </c:pt>
                <c:pt idx="8">
                  <c:v>1.5949074074074081E-2</c:v>
                </c:pt>
                <c:pt idx="9">
                  <c:v>1.7581018518518531E-2</c:v>
                </c:pt>
                <c:pt idx="10">
                  <c:v>1.9259259259259268E-2</c:v>
                </c:pt>
                <c:pt idx="11">
                  <c:v>1.9699074074074084E-2</c:v>
                </c:pt>
                <c:pt idx="12">
                  <c:v>2.2303240740740748E-2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B1-674F-B60D-A68CCE26E375}"/>
            </c:ext>
          </c:extLst>
        </c:ser>
        <c:ser>
          <c:idx val="12"/>
          <c:order val="12"/>
          <c:tx>
            <c:strRef>
              <c:f>Sheet1!$A$14:$D$14</c:f>
              <c:strCache>
                <c:ptCount val="4"/>
                <c:pt idx="0">
                  <c:v>13</c:v>
                </c:pt>
                <c:pt idx="1">
                  <c:v>ASTAPAVETS YAUHENI</c:v>
                </c:pt>
                <c:pt idx="2">
                  <c:v>33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Sheet1!$AD$14:$AP$14</c:f>
              <c:numCache>
                <c:formatCode>h:mm:ss</c:formatCode>
                <c:ptCount val="13"/>
                <c:pt idx="0">
                  <c:v>0</c:v>
                </c:pt>
                <c:pt idx="1">
                  <c:v>6.7824074074074106E-3</c:v>
                </c:pt>
                <c:pt idx="2">
                  <c:v>7.2106481481481501E-3</c:v>
                </c:pt>
                <c:pt idx="3">
                  <c:v>8.2754629629629654E-3</c:v>
                </c:pt>
                <c:pt idx="4">
                  <c:v>9.6180555555555568E-3</c:v>
                </c:pt>
                <c:pt idx="5">
                  <c:v>1.0925925925925922E-2</c:v>
                </c:pt>
                <c:pt idx="6">
                  <c:v>1.217592592592593E-2</c:v>
                </c:pt>
                <c:pt idx="7">
                  <c:v>1.3668981481481483E-2</c:v>
                </c:pt>
                <c:pt idx="8">
                  <c:v>1.5115740740740746E-2</c:v>
                </c:pt>
                <c:pt idx="9">
                  <c:v>1.6539351851851861E-2</c:v>
                </c:pt>
                <c:pt idx="10">
                  <c:v>1.8055555555555561E-2</c:v>
                </c:pt>
                <c:pt idx="11">
                  <c:v>1.8078703703703715E-2</c:v>
                </c:pt>
                <c:pt idx="12">
                  <c:v>2.2013888888888902E-2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B1-674F-B60D-A68CCE26E375}"/>
            </c:ext>
          </c:extLst>
        </c:ser>
        <c:ser>
          <c:idx val="13"/>
          <c:order val="13"/>
          <c:tx>
            <c:strRef>
              <c:f>Sheet1!$A$15:$D$15</c:f>
              <c:strCache>
                <c:ptCount val="4"/>
                <c:pt idx="0">
                  <c:v>14</c:v>
                </c:pt>
                <c:pt idx="1">
                  <c:v>СЛОБОДЬКО ДМИТРИЙ</c:v>
                </c:pt>
                <c:pt idx="2">
                  <c:v>39</c:v>
                </c:pt>
                <c:pt idx="3">
                  <c:v> Минск</c:v>
                </c:pt>
              </c:strCache>
            </c:strRef>
          </c:tx>
          <c:spPr>
            <a:ln w="28575" cap="rnd">
              <a:solidFill>
                <a:srgbClr val="CA00C1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Sheet1!$AD$15:$AP$15</c:f>
              <c:numCache>
                <c:formatCode>h:mm:ss</c:formatCode>
                <c:ptCount val="13"/>
                <c:pt idx="0">
                  <c:v>0</c:v>
                </c:pt>
                <c:pt idx="1">
                  <c:v>6.0763888888888899E-3</c:v>
                </c:pt>
                <c:pt idx="2">
                  <c:v>6.5162037037037046E-3</c:v>
                </c:pt>
                <c:pt idx="3">
                  <c:v>7.7546296296296321E-3</c:v>
                </c:pt>
                <c:pt idx="4">
                  <c:v>9.3055555555555565E-3</c:v>
                </c:pt>
                <c:pt idx="5">
                  <c:v>1.0752314814814812E-2</c:v>
                </c:pt>
                <c:pt idx="6">
                  <c:v>1.217592592592593E-2</c:v>
                </c:pt>
                <c:pt idx="7">
                  <c:v>1.3796296296296296E-2</c:v>
                </c:pt>
                <c:pt idx="8">
                  <c:v>1.5405092592592595E-2</c:v>
                </c:pt>
                <c:pt idx="9">
                  <c:v>1.6956018518518523E-2</c:v>
                </c:pt>
                <c:pt idx="10">
                  <c:v>1.8564814814814819E-2</c:v>
                </c:pt>
                <c:pt idx="11">
                  <c:v>1.8761574074074083E-2</c:v>
                </c:pt>
                <c:pt idx="12">
                  <c:v>2.1828703703703711E-2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B1-674F-B60D-A68CCE26E375}"/>
            </c:ext>
          </c:extLst>
        </c:ser>
        <c:ser>
          <c:idx val="14"/>
          <c:order val="14"/>
          <c:tx>
            <c:strRef>
              <c:f>Sheet1!$A$16:$D$16</c:f>
              <c:strCache>
                <c:ptCount val="4"/>
                <c:pt idx="0">
                  <c:v>15</c:v>
                </c:pt>
                <c:pt idx="1">
                  <c:v>ЗЕНКЕВИЧ ИГОРЬ</c:v>
                </c:pt>
                <c:pt idx="2">
                  <c:v>36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Sheet1!$AD$16:$AP$16</c:f>
              <c:numCache>
                <c:formatCode>h:mm:ss</c:formatCode>
                <c:ptCount val="13"/>
                <c:pt idx="0">
                  <c:v>0</c:v>
                </c:pt>
                <c:pt idx="1">
                  <c:v>5.9606481481481507E-3</c:v>
                </c:pt>
                <c:pt idx="2">
                  <c:v>6.273148148148151E-3</c:v>
                </c:pt>
                <c:pt idx="3">
                  <c:v>7.7546296296296321E-3</c:v>
                </c:pt>
                <c:pt idx="4">
                  <c:v>9.30555555555556E-3</c:v>
                </c:pt>
                <c:pt idx="5">
                  <c:v>1.0752314814814812E-2</c:v>
                </c:pt>
                <c:pt idx="6">
                  <c:v>1.2164351851851857E-2</c:v>
                </c:pt>
                <c:pt idx="7">
                  <c:v>1.37962962962963E-2</c:v>
                </c:pt>
                <c:pt idx="8">
                  <c:v>1.5405092592592595E-2</c:v>
                </c:pt>
                <c:pt idx="9">
                  <c:v>1.6967592592592604E-2</c:v>
                </c:pt>
                <c:pt idx="10">
                  <c:v>1.8576388888888892E-2</c:v>
                </c:pt>
                <c:pt idx="11">
                  <c:v>1.8715277777777782E-2</c:v>
                </c:pt>
                <c:pt idx="12">
                  <c:v>2.1446759259259263E-2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B1-674F-B60D-A68CCE26E375}"/>
            </c:ext>
          </c:extLst>
        </c:ser>
        <c:ser>
          <c:idx val="15"/>
          <c:order val="15"/>
          <c:tx>
            <c:strRef>
              <c:f>Sheet1!$A$17:$D$17</c:f>
              <c:strCache>
                <c:ptCount val="4"/>
                <c:pt idx="0">
                  <c:v>16</c:v>
                </c:pt>
                <c:pt idx="1">
                  <c:v>ГАРДЕЙ АЛЕКСАНДР</c:v>
                </c:pt>
                <c:pt idx="2">
                  <c:v>35</c:v>
                </c:pt>
                <c:pt idx="3">
                  <c:v>Гродно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Sheet1!$AD$17:$AP$17</c:f>
              <c:numCache>
                <c:formatCode>h:mm:ss</c:formatCode>
                <c:ptCount val="13"/>
                <c:pt idx="0">
                  <c:v>0</c:v>
                </c:pt>
                <c:pt idx="1">
                  <c:v>6.7708333333333353E-3</c:v>
                </c:pt>
                <c:pt idx="2">
                  <c:v>6.8981481481481498E-3</c:v>
                </c:pt>
                <c:pt idx="3">
                  <c:v>7.9745370370370404E-3</c:v>
                </c:pt>
                <c:pt idx="4">
                  <c:v>9.1666666666666702E-3</c:v>
                </c:pt>
                <c:pt idx="5">
                  <c:v>1.0196759259259256E-2</c:v>
                </c:pt>
                <c:pt idx="6">
                  <c:v>1.1342592592592599E-2</c:v>
                </c:pt>
                <c:pt idx="7">
                  <c:v>1.2592592592592593E-2</c:v>
                </c:pt>
                <c:pt idx="8">
                  <c:v>1.3981481481481484E-2</c:v>
                </c:pt>
                <c:pt idx="9">
                  <c:v>1.5370370370370381E-2</c:v>
                </c:pt>
                <c:pt idx="10">
                  <c:v>1.6828703703703707E-2</c:v>
                </c:pt>
                <c:pt idx="11">
                  <c:v>1.6875000000000008E-2</c:v>
                </c:pt>
                <c:pt idx="12">
                  <c:v>2.1157407407407416E-2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B1-674F-B60D-A68CCE26E375}"/>
            </c:ext>
          </c:extLst>
        </c:ser>
        <c:ser>
          <c:idx val="16"/>
          <c:order val="16"/>
          <c:tx>
            <c:strRef>
              <c:f>Sheet1!$A$18:$D$18</c:f>
              <c:strCache>
                <c:ptCount val="4"/>
                <c:pt idx="0">
                  <c:v>17</c:v>
                </c:pt>
                <c:pt idx="1">
                  <c:v>ШИНКАРЕВ АЛЕКСЕЙ</c:v>
                </c:pt>
                <c:pt idx="2">
                  <c:v>42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Sheet1!$AD$18:$AP$18</c:f>
              <c:numCache>
                <c:formatCode>h:mm:ss</c:formatCode>
                <c:ptCount val="13"/>
                <c:pt idx="0">
                  <c:v>0</c:v>
                </c:pt>
                <c:pt idx="1">
                  <c:v>5.1736111111111132E-3</c:v>
                </c:pt>
                <c:pt idx="2">
                  <c:v>5.613425925925928E-3</c:v>
                </c:pt>
                <c:pt idx="3">
                  <c:v>7.0833333333333373E-3</c:v>
                </c:pt>
                <c:pt idx="4">
                  <c:v>8.6458333333333352E-3</c:v>
                </c:pt>
                <c:pt idx="5">
                  <c:v>1.0115740740740738E-2</c:v>
                </c:pt>
                <c:pt idx="6">
                  <c:v>1.1643518518518525E-2</c:v>
                </c:pt>
                <c:pt idx="7">
                  <c:v>1.3263888888888895E-2</c:v>
                </c:pt>
                <c:pt idx="8">
                  <c:v>1.4942129629629635E-2</c:v>
                </c:pt>
                <c:pt idx="9">
                  <c:v>1.6608796296296302E-2</c:v>
                </c:pt>
                <c:pt idx="10">
                  <c:v>1.8263888888888892E-2</c:v>
                </c:pt>
                <c:pt idx="11">
                  <c:v>1.8425925925925929E-2</c:v>
                </c:pt>
                <c:pt idx="12">
                  <c:v>2.0960648148148152E-2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4B1-674F-B60D-A68CCE26E375}"/>
            </c:ext>
          </c:extLst>
        </c:ser>
        <c:ser>
          <c:idx val="17"/>
          <c:order val="17"/>
          <c:tx>
            <c:strRef>
              <c:f>Sheet1!$A$19:$D$19</c:f>
              <c:strCache>
                <c:ptCount val="4"/>
                <c:pt idx="0">
                  <c:v>18</c:v>
                </c:pt>
                <c:pt idx="1">
                  <c:v>ДАРМЕЛЬ АЛЕКСАНДР</c:v>
                </c:pt>
                <c:pt idx="2">
                  <c:v>36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Sheet1!$AD$19:$AP$19</c:f>
              <c:numCache>
                <c:formatCode>h:mm:ss</c:formatCode>
                <c:ptCount val="13"/>
                <c:pt idx="0">
                  <c:v>0</c:v>
                </c:pt>
                <c:pt idx="1">
                  <c:v>6.4236111111111108E-3</c:v>
                </c:pt>
                <c:pt idx="2">
                  <c:v>6.5972222222222213E-3</c:v>
                </c:pt>
                <c:pt idx="3">
                  <c:v>7.7546296296296287E-3</c:v>
                </c:pt>
                <c:pt idx="4">
                  <c:v>9.305555555555553E-3</c:v>
                </c:pt>
                <c:pt idx="5">
                  <c:v>1.0752314814814808E-2</c:v>
                </c:pt>
                <c:pt idx="6">
                  <c:v>1.2187500000000004E-2</c:v>
                </c:pt>
                <c:pt idx="7">
                  <c:v>1.3680555555555553E-2</c:v>
                </c:pt>
                <c:pt idx="8">
                  <c:v>1.5127314814814816E-2</c:v>
                </c:pt>
                <c:pt idx="9">
                  <c:v>1.6562500000000001E-2</c:v>
                </c:pt>
                <c:pt idx="10">
                  <c:v>1.804398148148148E-2</c:v>
                </c:pt>
                <c:pt idx="11">
                  <c:v>1.8055555555555561E-2</c:v>
                </c:pt>
                <c:pt idx="12">
                  <c:v>2.0671296296296299E-2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4B1-674F-B60D-A68CCE26E375}"/>
            </c:ext>
          </c:extLst>
        </c:ser>
        <c:ser>
          <c:idx val="18"/>
          <c:order val="18"/>
          <c:tx>
            <c:strRef>
              <c:f>Sheet1!$A$20:$D$20</c:f>
              <c:strCache>
                <c:ptCount val="4"/>
                <c:pt idx="0">
                  <c:v>19</c:v>
                </c:pt>
                <c:pt idx="1">
                  <c:v>КОРОТЫШ ФЕДОР</c:v>
                </c:pt>
                <c:pt idx="2">
                  <c:v>18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Sheet1!$AD$20:$AP$20</c:f>
              <c:numCache>
                <c:formatCode>h:mm:ss</c:formatCode>
                <c:ptCount val="13"/>
                <c:pt idx="0">
                  <c:v>0</c:v>
                </c:pt>
                <c:pt idx="1">
                  <c:v>6.1458333333333347E-3</c:v>
                </c:pt>
                <c:pt idx="2">
                  <c:v>6.6319444444444455E-3</c:v>
                </c:pt>
                <c:pt idx="3">
                  <c:v>7.7199074074074114E-3</c:v>
                </c:pt>
                <c:pt idx="4">
                  <c:v>8.9699074074074091E-3</c:v>
                </c:pt>
                <c:pt idx="5">
                  <c:v>1.0231481481481477E-2</c:v>
                </c:pt>
                <c:pt idx="6">
                  <c:v>1.1655092592592599E-2</c:v>
                </c:pt>
                <c:pt idx="7">
                  <c:v>1.3275462962962961E-2</c:v>
                </c:pt>
                <c:pt idx="8">
                  <c:v>1.4953703703703705E-2</c:v>
                </c:pt>
                <c:pt idx="9">
                  <c:v>1.6539351851851861E-2</c:v>
                </c:pt>
                <c:pt idx="10">
                  <c:v>1.8067129629629634E-2</c:v>
                </c:pt>
                <c:pt idx="11">
                  <c:v>1.8344907407407414E-2</c:v>
                </c:pt>
                <c:pt idx="12">
                  <c:v>2.0671296296296299E-2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4B1-674F-B60D-A68CCE26E375}"/>
            </c:ext>
          </c:extLst>
        </c:ser>
        <c:ser>
          <c:idx val="19"/>
          <c:order val="19"/>
          <c:tx>
            <c:strRef>
              <c:f>Sheet1!$A$21:$D$21</c:f>
              <c:strCache>
                <c:ptCount val="4"/>
                <c:pt idx="0">
                  <c:v>20</c:v>
                </c:pt>
                <c:pt idx="1">
                  <c:v>КУПРИЯНОВ НИКИТА</c:v>
                </c:pt>
                <c:pt idx="2">
                  <c:v>30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Sheet1!$AD$21:$AP$21</c:f>
              <c:numCache>
                <c:formatCode>h:mm:ss</c:formatCode>
                <c:ptCount val="13"/>
                <c:pt idx="0">
                  <c:v>0</c:v>
                </c:pt>
                <c:pt idx="1">
                  <c:v>5.3472222222222254E-3</c:v>
                </c:pt>
                <c:pt idx="2">
                  <c:v>5.6597222222222257E-3</c:v>
                </c:pt>
                <c:pt idx="3">
                  <c:v>6.8634259259259325E-3</c:v>
                </c:pt>
                <c:pt idx="4">
                  <c:v>8.2754629629629671E-3</c:v>
                </c:pt>
                <c:pt idx="5">
                  <c:v>9.7337962962962959E-3</c:v>
                </c:pt>
                <c:pt idx="6">
                  <c:v>1.1134259259259267E-2</c:v>
                </c:pt>
                <c:pt idx="7">
                  <c:v>1.2731481481481483E-2</c:v>
                </c:pt>
                <c:pt idx="8">
                  <c:v>1.4317129629629635E-2</c:v>
                </c:pt>
                <c:pt idx="9">
                  <c:v>1.591435185185186E-2</c:v>
                </c:pt>
                <c:pt idx="10">
                  <c:v>1.7418981481481494E-2</c:v>
                </c:pt>
                <c:pt idx="11">
                  <c:v>1.7581018518518531E-2</c:v>
                </c:pt>
                <c:pt idx="12">
                  <c:v>2.055555555555557E-2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4B1-674F-B60D-A68CCE26E375}"/>
            </c:ext>
          </c:extLst>
        </c:ser>
        <c:ser>
          <c:idx val="20"/>
          <c:order val="20"/>
          <c:tx>
            <c:strRef>
              <c:f>Sheet1!$A$22:$D$22</c:f>
              <c:strCache>
                <c:ptCount val="4"/>
                <c:pt idx="0">
                  <c:v>21</c:v>
                </c:pt>
                <c:pt idx="1">
                  <c:v>НОВИЦКИЙ АЛЕКСАНДР</c:v>
                </c:pt>
                <c:pt idx="2">
                  <c:v>37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Sheet1!$AD$22:$AP$22</c:f>
              <c:numCache>
                <c:formatCode>h:mm:ss</c:formatCode>
                <c:ptCount val="13"/>
                <c:pt idx="0">
                  <c:v>0</c:v>
                </c:pt>
                <c:pt idx="1">
                  <c:v>5.3819444444444461E-3</c:v>
                </c:pt>
                <c:pt idx="2">
                  <c:v>5.8333333333333345E-3</c:v>
                </c:pt>
                <c:pt idx="3">
                  <c:v>7.0138888888888924E-3</c:v>
                </c:pt>
                <c:pt idx="4">
                  <c:v>8.3680555555555557E-3</c:v>
                </c:pt>
                <c:pt idx="5">
                  <c:v>9.7106481481481453E-3</c:v>
                </c:pt>
                <c:pt idx="6">
                  <c:v>1.112268518518519E-2</c:v>
                </c:pt>
                <c:pt idx="7">
                  <c:v>1.2719907407407409E-2</c:v>
                </c:pt>
                <c:pt idx="8">
                  <c:v>1.4293981481481484E-2</c:v>
                </c:pt>
                <c:pt idx="9">
                  <c:v>1.5902777777777787E-2</c:v>
                </c:pt>
                <c:pt idx="10">
                  <c:v>1.7488425925925928E-2</c:v>
                </c:pt>
                <c:pt idx="11">
                  <c:v>1.7557870370370376E-2</c:v>
                </c:pt>
                <c:pt idx="12">
                  <c:v>2.0208333333333342E-2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4B1-674F-B60D-A68CCE26E375}"/>
            </c:ext>
          </c:extLst>
        </c:ser>
        <c:ser>
          <c:idx val="21"/>
          <c:order val="21"/>
          <c:tx>
            <c:strRef>
              <c:f>Sheet1!$A$23:$D$23</c:f>
              <c:strCache>
                <c:ptCount val="4"/>
                <c:pt idx="0">
                  <c:v>22</c:v>
                </c:pt>
                <c:pt idx="1">
                  <c:v>ЛЕОНОВЕЦ ДМИТРИЙ</c:v>
                </c:pt>
                <c:pt idx="2">
                  <c:v>38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Sheet1!$AD$23:$AP$23</c:f>
              <c:numCache>
                <c:formatCode>h:mm:ss</c:formatCode>
                <c:ptCount val="13"/>
                <c:pt idx="0">
                  <c:v>0</c:v>
                </c:pt>
                <c:pt idx="1">
                  <c:v>5.1041666666666683E-3</c:v>
                </c:pt>
                <c:pt idx="2">
                  <c:v>5.4745370370370382E-3</c:v>
                </c:pt>
                <c:pt idx="3">
                  <c:v>6.75925925925926E-3</c:v>
                </c:pt>
                <c:pt idx="4">
                  <c:v>8.2754629629629636E-3</c:v>
                </c:pt>
                <c:pt idx="5">
                  <c:v>9.7337962962962925E-3</c:v>
                </c:pt>
                <c:pt idx="6">
                  <c:v>1.1134259259259267E-2</c:v>
                </c:pt>
                <c:pt idx="7">
                  <c:v>1.2719907407407409E-2</c:v>
                </c:pt>
                <c:pt idx="8">
                  <c:v>1.4305555555555561E-2</c:v>
                </c:pt>
                <c:pt idx="9">
                  <c:v>1.591435185185186E-2</c:v>
                </c:pt>
                <c:pt idx="10">
                  <c:v>1.7465277777777788E-2</c:v>
                </c:pt>
                <c:pt idx="11">
                  <c:v>1.7557870370370383E-2</c:v>
                </c:pt>
                <c:pt idx="12">
                  <c:v>2.0162037037037048E-2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4B1-674F-B60D-A68CCE26E375}"/>
            </c:ext>
          </c:extLst>
        </c:ser>
        <c:ser>
          <c:idx val="22"/>
          <c:order val="22"/>
          <c:tx>
            <c:strRef>
              <c:f>Sheet1!$A$24:$D$24</c:f>
              <c:strCache>
                <c:ptCount val="4"/>
                <c:pt idx="0">
                  <c:v>23</c:v>
                </c:pt>
                <c:pt idx="1">
                  <c:v>СОРОКО ВИТАЛИЙ</c:v>
                </c:pt>
                <c:pt idx="2">
                  <c:v>39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Sheet1!$AD$24:$AP$24</c:f>
              <c:numCache>
                <c:formatCode>h:mm:ss</c:formatCode>
                <c:ptCount val="13"/>
                <c:pt idx="0">
                  <c:v>0</c:v>
                </c:pt>
                <c:pt idx="1">
                  <c:v>5.2546296296296317E-3</c:v>
                </c:pt>
                <c:pt idx="2">
                  <c:v>5.4861111111111117E-3</c:v>
                </c:pt>
                <c:pt idx="3">
                  <c:v>6.851851851851852E-3</c:v>
                </c:pt>
                <c:pt idx="4">
                  <c:v>8.2638888888888901E-3</c:v>
                </c:pt>
                <c:pt idx="5">
                  <c:v>9.733796296296289E-3</c:v>
                </c:pt>
                <c:pt idx="6">
                  <c:v>1.1134259259259267E-2</c:v>
                </c:pt>
                <c:pt idx="7">
                  <c:v>1.2731481481481483E-2</c:v>
                </c:pt>
                <c:pt idx="8">
                  <c:v>1.4317129629629635E-2</c:v>
                </c:pt>
                <c:pt idx="9">
                  <c:v>1.591435185185186E-2</c:v>
                </c:pt>
                <c:pt idx="10">
                  <c:v>1.7418981481481487E-2</c:v>
                </c:pt>
                <c:pt idx="11">
                  <c:v>1.7592592592592604E-2</c:v>
                </c:pt>
                <c:pt idx="12">
                  <c:v>2.0162037037037048E-2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4B1-674F-B60D-A68CCE26E375}"/>
            </c:ext>
          </c:extLst>
        </c:ser>
        <c:ser>
          <c:idx val="23"/>
          <c:order val="23"/>
          <c:tx>
            <c:strRef>
              <c:f>Sheet1!$A$25:$D$25</c:f>
              <c:strCache>
                <c:ptCount val="4"/>
                <c:pt idx="0">
                  <c:v>24</c:v>
                </c:pt>
                <c:pt idx="1">
                  <c:v>БУЗО АЛЕКСАНДР</c:v>
                </c:pt>
                <c:pt idx="2">
                  <c:v>42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Sheet1!$AD$25:$AP$25</c:f>
              <c:numCache>
                <c:formatCode>h:mm:ss</c:formatCode>
                <c:ptCount val="13"/>
                <c:pt idx="0">
                  <c:v>0</c:v>
                </c:pt>
                <c:pt idx="1">
                  <c:v>6.7824074074074106E-3</c:v>
                </c:pt>
                <c:pt idx="2">
                  <c:v>7.2569444444444478E-3</c:v>
                </c:pt>
                <c:pt idx="3">
                  <c:v>8.2754629629629671E-3</c:v>
                </c:pt>
                <c:pt idx="4">
                  <c:v>9.5254629629629682E-3</c:v>
                </c:pt>
                <c:pt idx="5">
                  <c:v>1.0567129629629628E-2</c:v>
                </c:pt>
                <c:pt idx="6">
                  <c:v>1.1620370370370378E-2</c:v>
                </c:pt>
                <c:pt idx="7">
                  <c:v>1.2557870370370372E-2</c:v>
                </c:pt>
                <c:pt idx="8">
                  <c:v>1.3668981481481487E-2</c:v>
                </c:pt>
                <c:pt idx="9">
                  <c:v>1.484953703703705E-2</c:v>
                </c:pt>
                <c:pt idx="10">
                  <c:v>1.6030092592592596E-2</c:v>
                </c:pt>
                <c:pt idx="11">
                  <c:v>1.6284722222222228E-2</c:v>
                </c:pt>
                <c:pt idx="12">
                  <c:v>1.981481481481482E-2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4B1-674F-B60D-A68CCE26E375}"/>
            </c:ext>
          </c:extLst>
        </c:ser>
        <c:ser>
          <c:idx val="24"/>
          <c:order val="24"/>
          <c:tx>
            <c:strRef>
              <c:f>Sheet1!$A$26:$D$26</c:f>
              <c:strCache>
                <c:ptCount val="4"/>
                <c:pt idx="0">
                  <c:v>25</c:v>
                </c:pt>
                <c:pt idx="1">
                  <c:v>ШИПУЛЬ АНДРЕЙ</c:v>
                </c:pt>
                <c:pt idx="2">
                  <c:v>32</c:v>
                </c:pt>
                <c:pt idx="3">
                  <c:v>Гомель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Sheet1!$AD$26:$AP$26</c:f>
              <c:numCache>
                <c:formatCode>h:mm:ss</c:formatCode>
                <c:ptCount val="13"/>
                <c:pt idx="0">
                  <c:v>0</c:v>
                </c:pt>
                <c:pt idx="1">
                  <c:v>5.6018518518518561E-3</c:v>
                </c:pt>
                <c:pt idx="2">
                  <c:v>6.0416666666666709E-3</c:v>
                </c:pt>
                <c:pt idx="3">
                  <c:v>6.9560185185185246E-3</c:v>
                </c:pt>
                <c:pt idx="4">
                  <c:v>8.2638888888888935E-3</c:v>
                </c:pt>
                <c:pt idx="5">
                  <c:v>9.5370370370370383E-3</c:v>
                </c:pt>
                <c:pt idx="6">
                  <c:v>1.065972222222223E-2</c:v>
                </c:pt>
                <c:pt idx="7">
                  <c:v>1.1944444444444445E-2</c:v>
                </c:pt>
                <c:pt idx="8">
                  <c:v>1.3344907407407413E-2</c:v>
                </c:pt>
                <c:pt idx="9">
                  <c:v>1.4664351851851859E-2</c:v>
                </c:pt>
                <c:pt idx="10">
                  <c:v>1.591435185185186E-2</c:v>
                </c:pt>
                <c:pt idx="11">
                  <c:v>1.6215277777777787E-2</c:v>
                </c:pt>
                <c:pt idx="12">
                  <c:v>1.9247685185185194E-2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4B1-674F-B60D-A68CCE26E375}"/>
            </c:ext>
          </c:extLst>
        </c:ser>
        <c:ser>
          <c:idx val="25"/>
          <c:order val="25"/>
          <c:tx>
            <c:strRef>
              <c:f>Sheet1!$A$27:$D$27</c:f>
              <c:strCache>
                <c:ptCount val="4"/>
                <c:pt idx="0">
                  <c:v>26</c:v>
                </c:pt>
                <c:pt idx="1">
                  <c:v>ТАРАСЕНКО АРТЕМ</c:v>
                </c:pt>
                <c:pt idx="2">
                  <c:v>38</c:v>
                </c:pt>
                <c:pt idx="3">
                  <c:v>Витебск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Sheet1!$AD$27:$AP$27</c:f>
              <c:numCache>
                <c:formatCode>h:mm:ss</c:formatCode>
                <c:ptCount val="13"/>
                <c:pt idx="0">
                  <c:v>0</c:v>
                </c:pt>
                <c:pt idx="1">
                  <c:v>5.2546296296296317E-3</c:v>
                </c:pt>
                <c:pt idx="2">
                  <c:v>5.6481481481481504E-3</c:v>
                </c:pt>
                <c:pt idx="3">
                  <c:v>6.8634259259259291E-3</c:v>
                </c:pt>
                <c:pt idx="4">
                  <c:v>8.2754629629629636E-3</c:v>
                </c:pt>
                <c:pt idx="5">
                  <c:v>9.4444444444444428E-3</c:v>
                </c:pt>
                <c:pt idx="6">
                  <c:v>1.0601851851851855E-2</c:v>
                </c:pt>
                <c:pt idx="7">
                  <c:v>1.1956018518518519E-2</c:v>
                </c:pt>
                <c:pt idx="8">
                  <c:v>1.3287037037037042E-2</c:v>
                </c:pt>
                <c:pt idx="9">
                  <c:v>1.4594907407407418E-2</c:v>
                </c:pt>
                <c:pt idx="10">
                  <c:v>1.5868055555555559E-2</c:v>
                </c:pt>
                <c:pt idx="11">
                  <c:v>1.6064814814814823E-2</c:v>
                </c:pt>
                <c:pt idx="12">
                  <c:v>1.8645833333333341E-2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4B1-674F-B60D-A68CCE26E375}"/>
            </c:ext>
          </c:extLst>
        </c:ser>
        <c:ser>
          <c:idx val="26"/>
          <c:order val="26"/>
          <c:tx>
            <c:strRef>
              <c:f>Sheet1!$A$28:$D$28</c:f>
              <c:strCache>
                <c:ptCount val="4"/>
                <c:pt idx="0">
                  <c:v>27</c:v>
                </c:pt>
                <c:pt idx="1">
                  <c:v>ДАШКЕВИЧ ПАВЕЛ</c:v>
                </c:pt>
                <c:pt idx="2">
                  <c:v>24</c:v>
                </c:pt>
                <c:pt idx="3">
                  <c:v>Гомель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Sheet1!$AD$28:$AP$28</c:f>
              <c:numCache>
                <c:formatCode>h:mm:ss</c:formatCode>
                <c:ptCount val="13"/>
                <c:pt idx="0">
                  <c:v>0</c:v>
                </c:pt>
                <c:pt idx="1">
                  <c:v>5.3819444444444461E-3</c:v>
                </c:pt>
                <c:pt idx="2">
                  <c:v>5.6828703703703711E-3</c:v>
                </c:pt>
                <c:pt idx="3">
                  <c:v>6.8287037037037049E-3</c:v>
                </c:pt>
                <c:pt idx="4">
                  <c:v>8.0671296296296324E-3</c:v>
                </c:pt>
                <c:pt idx="5">
                  <c:v>9.1898148148148104E-3</c:v>
                </c:pt>
                <c:pt idx="6">
                  <c:v>1.0162037037037039E-2</c:v>
                </c:pt>
                <c:pt idx="7">
                  <c:v>1.1574074074074073E-2</c:v>
                </c:pt>
                <c:pt idx="8">
                  <c:v>1.2986111111111115E-2</c:v>
                </c:pt>
                <c:pt idx="9">
                  <c:v>1.4270833333333344E-2</c:v>
                </c:pt>
                <c:pt idx="10">
                  <c:v>1.5416666666666676E-2</c:v>
                </c:pt>
                <c:pt idx="11">
                  <c:v>1.5648148148148161E-2</c:v>
                </c:pt>
                <c:pt idx="12">
                  <c:v>1.8611111111111127E-2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4B1-674F-B60D-A68CCE26E375}"/>
            </c:ext>
          </c:extLst>
        </c:ser>
        <c:ser>
          <c:idx val="27"/>
          <c:order val="27"/>
          <c:tx>
            <c:strRef>
              <c:f>Sheet1!$A$29:$D$29</c:f>
              <c:strCache>
                <c:ptCount val="4"/>
                <c:pt idx="0">
                  <c:v>28</c:v>
                </c:pt>
                <c:pt idx="1">
                  <c:v>ШПАКОВИЧ МАКСИМ</c:v>
                </c:pt>
                <c:pt idx="2">
                  <c:v>36</c:v>
                </c:pt>
                <c:pt idx="3">
                  <c:v>Копище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Sheet1!$AD$29:$AP$29</c:f>
              <c:numCache>
                <c:formatCode>h:mm:ss</c:formatCode>
                <c:ptCount val="13"/>
                <c:pt idx="0">
                  <c:v>0</c:v>
                </c:pt>
                <c:pt idx="1">
                  <c:v>5.2546296296296317E-3</c:v>
                </c:pt>
                <c:pt idx="2">
                  <c:v>5.1851851851851868E-3</c:v>
                </c:pt>
                <c:pt idx="3">
                  <c:v>6.15740740740741E-3</c:v>
                </c:pt>
                <c:pt idx="4">
                  <c:v>7.465277777777779E-3</c:v>
                </c:pt>
                <c:pt idx="5">
                  <c:v>8.7152777777777732E-3</c:v>
                </c:pt>
                <c:pt idx="6">
                  <c:v>1.0023148148148156E-2</c:v>
                </c:pt>
                <c:pt idx="7">
                  <c:v>1.1504629629629629E-2</c:v>
                </c:pt>
                <c:pt idx="8">
                  <c:v>1.3032407407407409E-2</c:v>
                </c:pt>
                <c:pt idx="9">
                  <c:v>1.4571759259259263E-2</c:v>
                </c:pt>
                <c:pt idx="10">
                  <c:v>1.5960648148148154E-2</c:v>
                </c:pt>
                <c:pt idx="11">
                  <c:v>1.5937500000000007E-2</c:v>
                </c:pt>
                <c:pt idx="12">
                  <c:v>1.847222222222223E-2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4B1-674F-B60D-A68CCE26E375}"/>
            </c:ext>
          </c:extLst>
        </c:ser>
        <c:ser>
          <c:idx val="28"/>
          <c:order val="28"/>
          <c:tx>
            <c:strRef>
              <c:f>Sheet1!$A$30:$D$30</c:f>
              <c:strCache>
                <c:ptCount val="4"/>
                <c:pt idx="0">
                  <c:v>29</c:v>
                </c:pt>
                <c:pt idx="1">
                  <c:v>Хомич Сергей</c:v>
                </c:pt>
                <c:pt idx="2">
                  <c:v>40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Sheet1!$AD$30:$AP$30</c:f>
              <c:numCache>
                <c:formatCode>h:mm:ss</c:formatCode>
                <c:ptCount val="13"/>
                <c:pt idx="0">
                  <c:v>0</c:v>
                </c:pt>
                <c:pt idx="1">
                  <c:v>4.8958333333333354E-3</c:v>
                </c:pt>
                <c:pt idx="2">
                  <c:v>5.1388888888888908E-3</c:v>
                </c:pt>
                <c:pt idx="3">
                  <c:v>6.1342592592592629E-3</c:v>
                </c:pt>
                <c:pt idx="4">
                  <c:v>7.465277777777779E-3</c:v>
                </c:pt>
                <c:pt idx="5">
                  <c:v>8.7037037037036996E-3</c:v>
                </c:pt>
                <c:pt idx="6">
                  <c:v>1.0011574074074076E-2</c:v>
                </c:pt>
                <c:pt idx="7">
                  <c:v>1.1493055555555555E-2</c:v>
                </c:pt>
                <c:pt idx="8">
                  <c:v>1.3020833333333343E-2</c:v>
                </c:pt>
                <c:pt idx="9">
                  <c:v>1.4490740740740748E-2</c:v>
                </c:pt>
                <c:pt idx="10">
                  <c:v>1.5787037037037044E-2</c:v>
                </c:pt>
                <c:pt idx="11">
                  <c:v>1.5891203703703713E-2</c:v>
                </c:pt>
                <c:pt idx="12">
                  <c:v>1.829861111111112E-2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4B1-674F-B60D-A68CCE26E375}"/>
            </c:ext>
          </c:extLst>
        </c:ser>
        <c:ser>
          <c:idx val="29"/>
          <c:order val="29"/>
          <c:tx>
            <c:strRef>
              <c:f>Sheet1!$A$31:$D$31</c:f>
              <c:strCache>
                <c:ptCount val="4"/>
                <c:pt idx="0">
                  <c:v>30</c:v>
                </c:pt>
                <c:pt idx="1">
                  <c:v>ЛЕОНОВ АНДРЕЙ</c:v>
                </c:pt>
                <c:pt idx="2">
                  <c:v>29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Sheet1!$AD$31:$AP$31</c:f>
              <c:numCache>
                <c:formatCode>h:mm:ss</c:formatCode>
                <c:ptCount val="13"/>
                <c:pt idx="0">
                  <c:v>0</c:v>
                </c:pt>
                <c:pt idx="1">
                  <c:v>6.2615740740740774E-3</c:v>
                </c:pt>
                <c:pt idx="2">
                  <c:v>6.4467592592592615E-3</c:v>
                </c:pt>
                <c:pt idx="3">
                  <c:v>7.2685185185185214E-3</c:v>
                </c:pt>
                <c:pt idx="4">
                  <c:v>8.344907407407412E-3</c:v>
                </c:pt>
                <c:pt idx="5">
                  <c:v>9.3402777777777737E-3</c:v>
                </c:pt>
                <c:pt idx="6">
                  <c:v>1.0127314814814818E-2</c:v>
                </c:pt>
                <c:pt idx="7">
                  <c:v>1.1111111111111113E-2</c:v>
                </c:pt>
                <c:pt idx="8">
                  <c:v>1.2326388888888894E-2</c:v>
                </c:pt>
                <c:pt idx="9">
                  <c:v>1.3541666666666674E-2</c:v>
                </c:pt>
                <c:pt idx="10">
                  <c:v>1.4525462962962962E-2</c:v>
                </c:pt>
                <c:pt idx="11">
                  <c:v>1.4756944444444448E-2</c:v>
                </c:pt>
                <c:pt idx="12">
                  <c:v>1.8217592592592598E-2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4B1-674F-B60D-A68CCE26E375}"/>
            </c:ext>
          </c:extLst>
        </c:ser>
        <c:ser>
          <c:idx val="30"/>
          <c:order val="30"/>
          <c:tx>
            <c:strRef>
              <c:f>Sheet1!$A$32:$D$32</c:f>
              <c:strCache>
                <c:ptCount val="4"/>
                <c:pt idx="0">
                  <c:v>31</c:v>
                </c:pt>
                <c:pt idx="1">
                  <c:v>БУХТИК АНДРЕЙ</c:v>
                </c:pt>
                <c:pt idx="2">
                  <c:v>30</c:v>
                </c:pt>
                <c:pt idx="3">
                  <c:v>Пинск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Sheet1!$AD$32:$AP$32</c:f>
              <c:numCache>
                <c:formatCode>h:mm:ss</c:formatCode>
                <c:ptCount val="13"/>
                <c:pt idx="0">
                  <c:v>0</c:v>
                </c:pt>
                <c:pt idx="1">
                  <c:v>5.2662037037037052E-3</c:v>
                </c:pt>
                <c:pt idx="2">
                  <c:v>5.5671296296296302E-3</c:v>
                </c:pt>
                <c:pt idx="3">
                  <c:v>6.5972222222222231E-3</c:v>
                </c:pt>
                <c:pt idx="4">
                  <c:v>7.6736111111111102E-3</c:v>
                </c:pt>
                <c:pt idx="5">
                  <c:v>8.6689814814814789E-3</c:v>
                </c:pt>
                <c:pt idx="6">
                  <c:v>9.652777777777781E-3</c:v>
                </c:pt>
                <c:pt idx="7">
                  <c:v>1.0694444444444444E-2</c:v>
                </c:pt>
                <c:pt idx="8">
                  <c:v>1.2083333333333335E-2</c:v>
                </c:pt>
                <c:pt idx="9">
                  <c:v>1.3182870370370373E-2</c:v>
                </c:pt>
                <c:pt idx="10">
                  <c:v>1.4409722222222227E-2</c:v>
                </c:pt>
                <c:pt idx="11">
                  <c:v>1.4756944444444454E-2</c:v>
                </c:pt>
                <c:pt idx="12">
                  <c:v>1.7858796296296303E-2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4B1-674F-B60D-A68CCE26E375}"/>
            </c:ext>
          </c:extLst>
        </c:ser>
        <c:ser>
          <c:idx val="31"/>
          <c:order val="31"/>
          <c:tx>
            <c:strRef>
              <c:f>Sheet1!$A$33:$D$33</c:f>
              <c:strCache>
                <c:ptCount val="4"/>
                <c:pt idx="0">
                  <c:v>32</c:v>
                </c:pt>
                <c:pt idx="1">
                  <c:v>КУДЕЛКО КАТЕРИНА</c:v>
                </c:pt>
                <c:pt idx="2">
                  <c:v>40</c:v>
                </c:pt>
                <c:pt idx="3">
                  <c:v>Minsk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Sheet1!$AD$33:$AP$33</c:f>
              <c:numCache>
                <c:formatCode>h:mm:ss</c:formatCode>
                <c:ptCount val="13"/>
                <c:pt idx="0">
                  <c:v>0</c:v>
                </c:pt>
                <c:pt idx="1">
                  <c:v>4.8726851851851882E-3</c:v>
                </c:pt>
                <c:pt idx="2">
                  <c:v>4.9421296296296331E-3</c:v>
                </c:pt>
                <c:pt idx="3">
                  <c:v>5.7986111111111155E-3</c:v>
                </c:pt>
                <c:pt idx="4">
                  <c:v>6.9791666666666682E-3</c:v>
                </c:pt>
                <c:pt idx="5">
                  <c:v>8.0902777777777796E-3</c:v>
                </c:pt>
                <c:pt idx="6">
                  <c:v>9.3750000000000083E-3</c:v>
                </c:pt>
                <c:pt idx="7">
                  <c:v>1.064814814814815E-2</c:v>
                </c:pt>
                <c:pt idx="8">
                  <c:v>1.1967592592592599E-2</c:v>
                </c:pt>
                <c:pt idx="9">
                  <c:v>1.3229166666666674E-2</c:v>
                </c:pt>
                <c:pt idx="10">
                  <c:v>1.4444444444444454E-2</c:v>
                </c:pt>
                <c:pt idx="11">
                  <c:v>1.4629629629629645E-2</c:v>
                </c:pt>
                <c:pt idx="12">
                  <c:v>1.76851851851852E-2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4B1-674F-B60D-A68CCE26E375}"/>
            </c:ext>
          </c:extLst>
        </c:ser>
        <c:ser>
          <c:idx val="32"/>
          <c:order val="32"/>
          <c:tx>
            <c:strRef>
              <c:f>Sheet1!$A$34:$D$34</c:f>
              <c:strCache>
                <c:ptCount val="4"/>
                <c:pt idx="0">
                  <c:v>33</c:v>
                </c:pt>
                <c:pt idx="1">
                  <c:v>KAPRUSYNKA DMITRY</c:v>
                </c:pt>
                <c:pt idx="2">
                  <c:v>38</c:v>
                </c:pt>
                <c:pt idx="3">
                  <c:v>Minsk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Sheet1!$AD$34:$AP$34</c:f>
              <c:numCache>
                <c:formatCode>h:mm:ss</c:formatCode>
                <c:ptCount val="13"/>
                <c:pt idx="0">
                  <c:v>0</c:v>
                </c:pt>
                <c:pt idx="1">
                  <c:v>4.5254629629629655E-3</c:v>
                </c:pt>
                <c:pt idx="2">
                  <c:v>4.5138888888888902E-3</c:v>
                </c:pt>
                <c:pt idx="3">
                  <c:v>5.3935185185185197E-3</c:v>
                </c:pt>
                <c:pt idx="4">
                  <c:v>6.6435185185185208E-3</c:v>
                </c:pt>
                <c:pt idx="5">
                  <c:v>7.7777777777777724E-3</c:v>
                </c:pt>
                <c:pt idx="6">
                  <c:v>8.7615740740740813E-3</c:v>
                </c:pt>
                <c:pt idx="7">
                  <c:v>9.7337962962962959E-3</c:v>
                </c:pt>
                <c:pt idx="8">
                  <c:v>1.0844907407407414E-2</c:v>
                </c:pt>
                <c:pt idx="9">
                  <c:v>1.1666666666666672E-2</c:v>
                </c:pt>
                <c:pt idx="10">
                  <c:v>1.6006944444444449E-2</c:v>
                </c:pt>
                <c:pt idx="11">
                  <c:v>1.6377314814814824E-2</c:v>
                </c:pt>
                <c:pt idx="12">
                  <c:v>1.7407407407407413E-2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4B1-674F-B60D-A68CCE26E375}"/>
            </c:ext>
          </c:extLst>
        </c:ser>
        <c:ser>
          <c:idx val="33"/>
          <c:order val="33"/>
          <c:tx>
            <c:strRef>
              <c:f>Sheet1!$A$35:$D$35</c:f>
              <c:strCache>
                <c:ptCount val="4"/>
                <c:pt idx="0">
                  <c:v>34</c:v>
                </c:pt>
                <c:pt idx="1">
                  <c:v>ВАШКЕВИЧ ВИКТОР</c:v>
                </c:pt>
                <c:pt idx="2">
                  <c:v>41</c:v>
                </c:pt>
                <c:pt idx="3">
                  <c:v>Брест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Sheet1!$AD$35:$AP$35</c:f>
              <c:numCache>
                <c:formatCode>h:mm:ss</c:formatCode>
                <c:ptCount val="13"/>
                <c:pt idx="0">
                  <c:v>0</c:v>
                </c:pt>
                <c:pt idx="1">
                  <c:v>4.293981481481482E-3</c:v>
                </c:pt>
                <c:pt idx="2">
                  <c:v>4.43287037037037E-3</c:v>
                </c:pt>
                <c:pt idx="3">
                  <c:v>5.3935185185185197E-3</c:v>
                </c:pt>
                <c:pt idx="4">
                  <c:v>6.6319444444444438E-3</c:v>
                </c:pt>
                <c:pt idx="5">
                  <c:v>8.0555555555555519E-3</c:v>
                </c:pt>
                <c:pt idx="6">
                  <c:v>9.4097222222222256E-3</c:v>
                </c:pt>
                <c:pt idx="7">
                  <c:v>1.0879629629629628E-2</c:v>
                </c:pt>
                <c:pt idx="8">
                  <c:v>1.2326388888888894E-2</c:v>
                </c:pt>
                <c:pt idx="9">
                  <c:v>1.3726851851851858E-2</c:v>
                </c:pt>
                <c:pt idx="10">
                  <c:v>1.515046296296297E-2</c:v>
                </c:pt>
                <c:pt idx="11">
                  <c:v>1.5034722222222234E-2</c:v>
                </c:pt>
                <c:pt idx="12">
                  <c:v>1.7152777777777788E-2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4B1-674F-B60D-A68CCE26E375}"/>
            </c:ext>
          </c:extLst>
        </c:ser>
        <c:ser>
          <c:idx val="34"/>
          <c:order val="34"/>
          <c:tx>
            <c:strRef>
              <c:f>Sheet1!$A$36:$D$36</c:f>
              <c:strCache>
                <c:ptCount val="4"/>
                <c:pt idx="0">
                  <c:v>35</c:v>
                </c:pt>
                <c:pt idx="1">
                  <c:v>ВОРОЖБИТ СТАНИСЛАВ</c:v>
                </c:pt>
                <c:pt idx="2">
                  <c:v>39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Sheet1!$AD$36:$AP$36</c:f>
              <c:numCache>
                <c:formatCode>h:mm:ss</c:formatCode>
                <c:ptCount val="13"/>
                <c:pt idx="0">
                  <c:v>0</c:v>
                </c:pt>
                <c:pt idx="1">
                  <c:v>3.8657407407407442E-3</c:v>
                </c:pt>
                <c:pt idx="2">
                  <c:v>4.1435185185185221E-3</c:v>
                </c:pt>
                <c:pt idx="3">
                  <c:v>5.4513888888888945E-3</c:v>
                </c:pt>
                <c:pt idx="4">
                  <c:v>6.6319444444444473E-3</c:v>
                </c:pt>
                <c:pt idx="5">
                  <c:v>8.0671296296296255E-3</c:v>
                </c:pt>
                <c:pt idx="6">
                  <c:v>9.4212962962963026E-3</c:v>
                </c:pt>
                <c:pt idx="7">
                  <c:v>1.0844907407407414E-2</c:v>
                </c:pt>
                <c:pt idx="8">
                  <c:v>1.1967592592592599E-2</c:v>
                </c:pt>
                <c:pt idx="9">
                  <c:v>1.3229166666666674E-2</c:v>
                </c:pt>
                <c:pt idx="10">
                  <c:v>1.4502314814814822E-2</c:v>
                </c:pt>
                <c:pt idx="11">
                  <c:v>1.457175925925927E-2</c:v>
                </c:pt>
                <c:pt idx="12">
                  <c:v>1.7060185185185199E-2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4B1-674F-B60D-A68CCE26E375}"/>
            </c:ext>
          </c:extLst>
        </c:ser>
        <c:ser>
          <c:idx val="35"/>
          <c:order val="35"/>
          <c:tx>
            <c:strRef>
              <c:f>Sheet1!$A$37:$D$37</c:f>
              <c:strCache>
                <c:ptCount val="4"/>
                <c:pt idx="0">
                  <c:v>36</c:v>
                </c:pt>
                <c:pt idx="1">
                  <c:v>ИВЧЕНКО ПАВЕЛ</c:v>
                </c:pt>
                <c:pt idx="2">
                  <c:v>31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Sheet1!$AD$37:$AP$37</c:f>
              <c:numCache>
                <c:formatCode>h:mm:ss</c:formatCode>
                <c:ptCount val="13"/>
                <c:pt idx="0">
                  <c:v>0</c:v>
                </c:pt>
                <c:pt idx="1">
                  <c:v>4.9074074074074107E-3</c:v>
                </c:pt>
                <c:pt idx="2">
                  <c:v>4.9074074074074107E-3</c:v>
                </c:pt>
                <c:pt idx="3">
                  <c:v>5.5671296296296337E-3</c:v>
                </c:pt>
                <c:pt idx="4">
                  <c:v>6.9907407407407418E-3</c:v>
                </c:pt>
                <c:pt idx="5">
                  <c:v>8.1018518518518497E-3</c:v>
                </c:pt>
                <c:pt idx="6">
                  <c:v>9.317129629629637E-3</c:v>
                </c:pt>
                <c:pt idx="7">
                  <c:v>1.0601851851851855E-2</c:v>
                </c:pt>
                <c:pt idx="8">
                  <c:v>1.1851851851851856E-2</c:v>
                </c:pt>
                <c:pt idx="9">
                  <c:v>1.3055555555555563E-2</c:v>
                </c:pt>
                <c:pt idx="10">
                  <c:v>1.4131944444444454E-2</c:v>
                </c:pt>
                <c:pt idx="11">
                  <c:v>1.412037037037038E-2</c:v>
                </c:pt>
                <c:pt idx="12">
                  <c:v>1.7002314814814824E-2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4B1-674F-B60D-A68CCE26E375}"/>
            </c:ext>
          </c:extLst>
        </c:ser>
        <c:ser>
          <c:idx val="36"/>
          <c:order val="36"/>
          <c:tx>
            <c:strRef>
              <c:f>Sheet1!$A$38:$D$38</c:f>
              <c:strCache>
                <c:ptCount val="4"/>
                <c:pt idx="0">
                  <c:v>37</c:v>
                </c:pt>
                <c:pt idx="1">
                  <c:v>МАРМЫЛЬ ОЛЬГА</c:v>
                </c:pt>
                <c:pt idx="2">
                  <c:v>36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Sheet1!$AD$38:$AP$38</c:f>
              <c:numCache>
                <c:formatCode>h:mm:ss</c:formatCode>
                <c:ptCount val="13"/>
                <c:pt idx="0">
                  <c:v>0</c:v>
                </c:pt>
                <c:pt idx="1">
                  <c:v>5.6828703703703711E-3</c:v>
                </c:pt>
                <c:pt idx="2">
                  <c:v>6.0648148148148145E-3</c:v>
                </c:pt>
                <c:pt idx="3">
                  <c:v>6.8634259259259256E-3</c:v>
                </c:pt>
                <c:pt idx="4">
                  <c:v>7.7662037037037022E-3</c:v>
                </c:pt>
                <c:pt idx="5">
                  <c:v>8.6574074074074019E-3</c:v>
                </c:pt>
                <c:pt idx="6">
                  <c:v>9.5717592592592625E-3</c:v>
                </c:pt>
                <c:pt idx="7">
                  <c:v>1.0636574074074076E-2</c:v>
                </c:pt>
                <c:pt idx="8">
                  <c:v>1.1840277777777783E-2</c:v>
                </c:pt>
                <c:pt idx="9">
                  <c:v>1.2824074074074078E-2</c:v>
                </c:pt>
                <c:pt idx="10">
                  <c:v>1.3819444444444447E-2</c:v>
                </c:pt>
                <c:pt idx="11">
                  <c:v>1.396990740740741E-2</c:v>
                </c:pt>
                <c:pt idx="12">
                  <c:v>1.6944444444444449E-2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4B1-674F-B60D-A68CCE26E375}"/>
            </c:ext>
          </c:extLst>
        </c:ser>
        <c:ser>
          <c:idx val="37"/>
          <c:order val="37"/>
          <c:tx>
            <c:strRef>
              <c:f>Sheet1!$A$39:$D$39</c:f>
              <c:strCache>
                <c:ptCount val="4"/>
                <c:pt idx="0">
                  <c:v>38</c:v>
                </c:pt>
                <c:pt idx="1">
                  <c:v>ДЕРЖАВЕЦ АЛЕКСАНДР</c:v>
                </c:pt>
                <c:pt idx="2">
                  <c:v>42</c:v>
                </c:pt>
                <c:pt idx="3">
                  <c:v>Minsk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Sheet1!$AD$39:$AP$39</c:f>
              <c:numCache>
                <c:formatCode>h:mm:ss</c:formatCode>
                <c:ptCount val="13"/>
                <c:pt idx="0">
                  <c:v>0</c:v>
                </c:pt>
                <c:pt idx="1">
                  <c:v>3.5185185185185198E-3</c:v>
                </c:pt>
                <c:pt idx="2">
                  <c:v>3.7962962962962976E-3</c:v>
                </c:pt>
                <c:pt idx="3">
                  <c:v>5.1157407407407436E-3</c:v>
                </c:pt>
                <c:pt idx="4">
                  <c:v>6.4699074074074103E-3</c:v>
                </c:pt>
                <c:pt idx="5">
                  <c:v>7.7083333333333309E-3</c:v>
                </c:pt>
                <c:pt idx="6">
                  <c:v>9.0277777777777839E-3</c:v>
                </c:pt>
                <c:pt idx="7">
                  <c:v>1.0694444444444444E-2</c:v>
                </c:pt>
                <c:pt idx="8">
                  <c:v>1.2337962962962967E-2</c:v>
                </c:pt>
                <c:pt idx="9">
                  <c:v>1.3761574074074079E-2</c:v>
                </c:pt>
                <c:pt idx="10">
                  <c:v>1.518518518518519E-2</c:v>
                </c:pt>
                <c:pt idx="11">
                  <c:v>1.5335648148148154E-2</c:v>
                </c:pt>
                <c:pt idx="12">
                  <c:v>1.6909722222222229E-2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4B1-674F-B60D-A68CCE26E375}"/>
            </c:ext>
          </c:extLst>
        </c:ser>
        <c:ser>
          <c:idx val="38"/>
          <c:order val="38"/>
          <c:tx>
            <c:strRef>
              <c:f>Sheet1!$A$40:$D$40</c:f>
              <c:strCache>
                <c:ptCount val="4"/>
                <c:pt idx="0">
                  <c:v>39</c:v>
                </c:pt>
                <c:pt idx="1">
                  <c:v>ЩУРКО ДЕНИС</c:v>
                </c:pt>
                <c:pt idx="2">
                  <c:v>39</c:v>
                </c:pt>
                <c:pt idx="3">
                  <c:v>Белоозерск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Sheet1!$AD$40:$AP$40</c:f>
              <c:numCache>
                <c:formatCode>h:mm:ss</c:formatCode>
                <c:ptCount val="13"/>
                <c:pt idx="0">
                  <c:v>0</c:v>
                </c:pt>
                <c:pt idx="1">
                  <c:v>4.9884259259259257E-3</c:v>
                </c:pt>
                <c:pt idx="2">
                  <c:v>4.9305555555555543E-3</c:v>
                </c:pt>
                <c:pt idx="3">
                  <c:v>6.145833333333333E-3</c:v>
                </c:pt>
                <c:pt idx="4">
                  <c:v>7.291666666666665E-3</c:v>
                </c:pt>
                <c:pt idx="5">
                  <c:v>8.3912037037036993E-3</c:v>
                </c:pt>
                <c:pt idx="6">
                  <c:v>9.5138888888888912E-3</c:v>
                </c:pt>
                <c:pt idx="7">
                  <c:v>1.0706018518518517E-2</c:v>
                </c:pt>
                <c:pt idx="8">
                  <c:v>1.1979166666666666E-2</c:v>
                </c:pt>
                <c:pt idx="9">
                  <c:v>1.324074074074074E-2</c:v>
                </c:pt>
                <c:pt idx="10">
                  <c:v>1.4537037037037036E-2</c:v>
                </c:pt>
                <c:pt idx="11">
                  <c:v>1.456018518518519E-2</c:v>
                </c:pt>
                <c:pt idx="12">
                  <c:v>1.6655092592592596E-2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4B1-674F-B60D-A68CCE26E375}"/>
            </c:ext>
          </c:extLst>
        </c:ser>
        <c:ser>
          <c:idx val="39"/>
          <c:order val="39"/>
          <c:tx>
            <c:strRef>
              <c:f>Sheet1!$A$41:$D$41</c:f>
              <c:strCache>
                <c:ptCount val="4"/>
                <c:pt idx="0">
                  <c:v>40</c:v>
                </c:pt>
                <c:pt idx="1">
                  <c:v>ПИКУЛА ПАВЕЛ</c:v>
                </c:pt>
                <c:pt idx="2">
                  <c:v>36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Sheet1!$AD$41:$AP$41</c:f>
              <c:numCache>
                <c:formatCode>h:mm:ss</c:formatCode>
                <c:ptCount val="13"/>
                <c:pt idx="0">
                  <c:v>0</c:v>
                </c:pt>
                <c:pt idx="1">
                  <c:v>5.4398148148148157E-3</c:v>
                </c:pt>
                <c:pt idx="2">
                  <c:v>5.5671296296296302E-3</c:v>
                </c:pt>
                <c:pt idx="3">
                  <c:v>6.4004629629629654E-3</c:v>
                </c:pt>
                <c:pt idx="4">
                  <c:v>7.3958333333333341E-3</c:v>
                </c:pt>
                <c:pt idx="5">
                  <c:v>8.3333333333333315E-3</c:v>
                </c:pt>
                <c:pt idx="6">
                  <c:v>9.3750000000000049E-3</c:v>
                </c:pt>
                <c:pt idx="7">
                  <c:v>1.0462962962962962E-2</c:v>
                </c:pt>
                <c:pt idx="8">
                  <c:v>1.1527777777777776E-2</c:v>
                </c:pt>
                <c:pt idx="9">
                  <c:v>1.2384259259259262E-2</c:v>
                </c:pt>
                <c:pt idx="10">
                  <c:v>1.337962962962963E-2</c:v>
                </c:pt>
                <c:pt idx="11">
                  <c:v>1.3425925925925931E-2</c:v>
                </c:pt>
                <c:pt idx="12">
                  <c:v>1.6018518518518522E-2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4B1-674F-B60D-A68CCE26E375}"/>
            </c:ext>
          </c:extLst>
        </c:ser>
        <c:ser>
          <c:idx val="40"/>
          <c:order val="40"/>
          <c:tx>
            <c:strRef>
              <c:f>Sheet1!$A$42:$D$42</c:f>
              <c:strCache>
                <c:ptCount val="4"/>
                <c:pt idx="0">
                  <c:v>41</c:v>
                </c:pt>
                <c:pt idx="1">
                  <c:v>ДЯТЧИК ДМИТРИЙ</c:v>
                </c:pt>
                <c:pt idx="2">
                  <c:v>38</c:v>
                </c:pt>
                <c:pt idx="3">
                  <c:v>Гродно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Sheet1!$AD$42:$AP$42</c:f>
              <c:numCache>
                <c:formatCode>h:mm:ss</c:formatCode>
                <c:ptCount val="13"/>
                <c:pt idx="0">
                  <c:v>0</c:v>
                </c:pt>
                <c:pt idx="1">
                  <c:v>6.5162037037037063E-3</c:v>
                </c:pt>
                <c:pt idx="2">
                  <c:v>6.6550925925925944E-3</c:v>
                </c:pt>
                <c:pt idx="3">
                  <c:v>7.2569444444444478E-3</c:v>
                </c:pt>
                <c:pt idx="4">
                  <c:v>7.9976851851851875E-3</c:v>
                </c:pt>
                <c:pt idx="5">
                  <c:v>8.7615740740740744E-3</c:v>
                </c:pt>
                <c:pt idx="6">
                  <c:v>9.5254629629629682E-3</c:v>
                </c:pt>
                <c:pt idx="7">
                  <c:v>1.037037037037037E-2</c:v>
                </c:pt>
                <c:pt idx="8">
                  <c:v>1.1053240740740738E-2</c:v>
                </c:pt>
                <c:pt idx="9">
                  <c:v>1.156250000000001E-2</c:v>
                </c:pt>
                <c:pt idx="10">
                  <c:v>1.2361111111111114E-2</c:v>
                </c:pt>
                <c:pt idx="11">
                  <c:v>1.2094907407407415E-2</c:v>
                </c:pt>
                <c:pt idx="12">
                  <c:v>1.5810185185185191E-2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4B1-674F-B60D-A68CCE26E375}"/>
            </c:ext>
          </c:extLst>
        </c:ser>
        <c:ser>
          <c:idx val="41"/>
          <c:order val="41"/>
          <c:tx>
            <c:strRef>
              <c:f>Sheet1!$A$43:$D$43</c:f>
              <c:strCache>
                <c:ptCount val="4"/>
                <c:pt idx="0">
                  <c:v>42</c:v>
                </c:pt>
                <c:pt idx="1">
                  <c:v>НЕСТЕРОВИЧ НИКОЛАЙ</c:v>
                </c:pt>
                <c:pt idx="2">
                  <c:v>40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Sheet1!$AD$43:$AP$43</c:f>
              <c:numCache>
                <c:formatCode>h:mm:ss</c:formatCode>
                <c:ptCount val="13"/>
                <c:pt idx="0">
                  <c:v>0</c:v>
                </c:pt>
                <c:pt idx="1">
                  <c:v>3.5185185185185198E-3</c:v>
                </c:pt>
                <c:pt idx="2">
                  <c:v>3.9583333333333345E-3</c:v>
                </c:pt>
                <c:pt idx="3">
                  <c:v>4.8958333333333354E-3</c:v>
                </c:pt>
                <c:pt idx="4">
                  <c:v>6.1342592592592594E-3</c:v>
                </c:pt>
                <c:pt idx="5">
                  <c:v>7.3495370370370364E-3</c:v>
                </c:pt>
                <c:pt idx="6">
                  <c:v>8.4722222222222282E-3</c:v>
                </c:pt>
                <c:pt idx="7">
                  <c:v>9.8032407407407408E-3</c:v>
                </c:pt>
                <c:pt idx="8">
                  <c:v>1.1145833333333341E-2</c:v>
                </c:pt>
                <c:pt idx="9">
                  <c:v>1.2511574074074078E-2</c:v>
                </c:pt>
                <c:pt idx="10">
                  <c:v>1.3692129629629637E-2</c:v>
                </c:pt>
                <c:pt idx="11">
                  <c:v>1.3923611111111123E-2</c:v>
                </c:pt>
                <c:pt idx="12">
                  <c:v>1.516203703703705E-2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4B1-674F-B60D-A68CCE26E375}"/>
            </c:ext>
          </c:extLst>
        </c:ser>
        <c:ser>
          <c:idx val="42"/>
          <c:order val="42"/>
          <c:tx>
            <c:strRef>
              <c:f>Sheet1!$A$44:$D$44</c:f>
              <c:strCache>
                <c:ptCount val="4"/>
                <c:pt idx="0">
                  <c:v>43</c:v>
                </c:pt>
                <c:pt idx="1">
                  <c:v>ИВАНОВ ОЛЕГ</c:v>
                </c:pt>
                <c:pt idx="2">
                  <c:v>43</c:v>
                </c:pt>
                <c:pt idx="3">
                  <c:v>Фаниполь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Sheet1!$AD$44:$AP$44</c:f>
              <c:numCache>
                <c:formatCode>h:mm:ss</c:formatCode>
                <c:ptCount val="13"/>
                <c:pt idx="0">
                  <c:v>0</c:v>
                </c:pt>
                <c:pt idx="1">
                  <c:v>4.7569444444444456E-3</c:v>
                </c:pt>
                <c:pt idx="2">
                  <c:v>4.9884259259259274E-3</c:v>
                </c:pt>
                <c:pt idx="3">
                  <c:v>5.7986111111111155E-3</c:v>
                </c:pt>
                <c:pt idx="4">
                  <c:v>6.9675925925925947E-3</c:v>
                </c:pt>
                <c:pt idx="5">
                  <c:v>7.8819444444444414E-3</c:v>
                </c:pt>
                <c:pt idx="6">
                  <c:v>8.5069444444444489E-3</c:v>
                </c:pt>
                <c:pt idx="7">
                  <c:v>9.6759259259259246E-3</c:v>
                </c:pt>
                <c:pt idx="8">
                  <c:v>1.0671296296296304E-2</c:v>
                </c:pt>
                <c:pt idx="9">
                  <c:v>1.158564814814815E-2</c:v>
                </c:pt>
                <c:pt idx="10">
                  <c:v>1.2638888888888894E-2</c:v>
                </c:pt>
                <c:pt idx="11">
                  <c:v>1.2581018518518526E-2</c:v>
                </c:pt>
                <c:pt idx="12">
                  <c:v>1.4953703703703712E-2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4B1-674F-B60D-A68CCE26E375}"/>
            </c:ext>
          </c:extLst>
        </c:ser>
        <c:ser>
          <c:idx val="43"/>
          <c:order val="43"/>
          <c:tx>
            <c:strRef>
              <c:f>Sheet1!$A$45:$D$45</c:f>
              <c:strCache>
                <c:ptCount val="4"/>
                <c:pt idx="0">
                  <c:v>44</c:v>
                </c:pt>
                <c:pt idx="1">
                  <c:v>ТУМАШ ВАСИЛИЙ</c:v>
                </c:pt>
                <c:pt idx="2">
                  <c:v>54</c:v>
                </c:pt>
                <c:pt idx="3">
                  <c:v>Сморгонь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Sheet1!$AD$45:$AP$45</c:f>
              <c:numCache>
                <c:formatCode>h:mm:ss</c:formatCode>
                <c:ptCount val="13"/>
                <c:pt idx="0">
                  <c:v>0</c:v>
                </c:pt>
                <c:pt idx="1">
                  <c:v>3.3564814814814829E-3</c:v>
                </c:pt>
                <c:pt idx="2">
                  <c:v>3.2986111111111133E-3</c:v>
                </c:pt>
                <c:pt idx="3">
                  <c:v>4.2476851851851877E-3</c:v>
                </c:pt>
                <c:pt idx="4">
                  <c:v>5.613425925925928E-3</c:v>
                </c:pt>
                <c:pt idx="5">
                  <c:v>6.5740740740740725E-3</c:v>
                </c:pt>
                <c:pt idx="6">
                  <c:v>7.6967592592592643E-3</c:v>
                </c:pt>
                <c:pt idx="7">
                  <c:v>9.0277777777777804E-3</c:v>
                </c:pt>
                <c:pt idx="8">
                  <c:v>1.0358796296296297E-2</c:v>
                </c:pt>
                <c:pt idx="9">
                  <c:v>1.158564814814815E-2</c:v>
                </c:pt>
                <c:pt idx="10">
                  <c:v>1.2673611111111115E-2</c:v>
                </c:pt>
                <c:pt idx="11">
                  <c:v>1.2916666666666674E-2</c:v>
                </c:pt>
                <c:pt idx="12">
                  <c:v>1.4942129629629639E-2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4B1-674F-B60D-A68CCE26E375}"/>
            </c:ext>
          </c:extLst>
        </c:ser>
        <c:ser>
          <c:idx val="44"/>
          <c:order val="44"/>
          <c:tx>
            <c:strRef>
              <c:f>Sheet1!$A$46:$D$46</c:f>
              <c:strCache>
                <c:ptCount val="4"/>
                <c:pt idx="0">
                  <c:v>45</c:v>
                </c:pt>
                <c:pt idx="1">
                  <c:v>ТИМОВЕЦ ИГОРЬ</c:v>
                </c:pt>
                <c:pt idx="2">
                  <c:v>37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Sheet1!$AD$46:$AP$46</c:f>
              <c:numCache>
                <c:formatCode>h:mm:ss</c:formatCode>
                <c:ptCount val="13"/>
                <c:pt idx="0">
                  <c:v>0</c:v>
                </c:pt>
                <c:pt idx="1">
                  <c:v>4.5370370370370391E-3</c:v>
                </c:pt>
                <c:pt idx="2">
                  <c:v>4.9652777777777785E-3</c:v>
                </c:pt>
                <c:pt idx="3">
                  <c:v>5.6018518518518544E-3</c:v>
                </c:pt>
                <c:pt idx="4">
                  <c:v>6.3773148148148148E-3</c:v>
                </c:pt>
                <c:pt idx="5">
                  <c:v>7.2916666666666616E-3</c:v>
                </c:pt>
                <c:pt idx="6">
                  <c:v>8.2638888888888935E-3</c:v>
                </c:pt>
                <c:pt idx="7">
                  <c:v>9.2476851851851852E-3</c:v>
                </c:pt>
                <c:pt idx="8">
                  <c:v>1.037037037037037E-2</c:v>
                </c:pt>
                <c:pt idx="9">
                  <c:v>1.1296296296296297E-2</c:v>
                </c:pt>
                <c:pt idx="10">
                  <c:v>1.2222222222222225E-2</c:v>
                </c:pt>
                <c:pt idx="11">
                  <c:v>1.2511574074074078E-2</c:v>
                </c:pt>
                <c:pt idx="12">
                  <c:v>1.4780092592592595E-2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4B1-674F-B60D-A68CCE26E375}"/>
            </c:ext>
          </c:extLst>
        </c:ser>
        <c:ser>
          <c:idx val="45"/>
          <c:order val="45"/>
          <c:tx>
            <c:strRef>
              <c:f>Sheet1!$A$47:$D$47</c:f>
              <c:strCache>
                <c:ptCount val="4"/>
                <c:pt idx="0">
                  <c:v>46</c:v>
                </c:pt>
                <c:pt idx="1">
                  <c:v>JASINSKY SERGEY</c:v>
                </c:pt>
                <c:pt idx="2">
                  <c:v>41</c:v>
                </c:pt>
                <c:pt idx="3">
                  <c:v>Ghlobin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Sheet1!$AD$47:$AP$47</c:f>
              <c:numCache>
                <c:formatCode>h:mm:ss</c:formatCode>
                <c:ptCount val="13"/>
                <c:pt idx="0">
                  <c:v>0</c:v>
                </c:pt>
                <c:pt idx="1">
                  <c:v>4.606481481481484E-3</c:v>
                </c:pt>
                <c:pt idx="2">
                  <c:v>5.1041666666666683E-3</c:v>
                </c:pt>
                <c:pt idx="3">
                  <c:v>5.7407407407407442E-3</c:v>
                </c:pt>
                <c:pt idx="4">
                  <c:v>6.6087962962963001E-3</c:v>
                </c:pt>
                <c:pt idx="5">
                  <c:v>7.3495370370370329E-3</c:v>
                </c:pt>
                <c:pt idx="6">
                  <c:v>8.1597222222222279E-3</c:v>
                </c:pt>
                <c:pt idx="7">
                  <c:v>8.9930555555555597E-3</c:v>
                </c:pt>
                <c:pt idx="8">
                  <c:v>9.9074074074074134E-3</c:v>
                </c:pt>
                <c:pt idx="9">
                  <c:v>1.0659722222222223E-2</c:v>
                </c:pt>
                <c:pt idx="10">
                  <c:v>1.1504629629629635E-2</c:v>
                </c:pt>
                <c:pt idx="11">
                  <c:v>1.1886574074074084E-2</c:v>
                </c:pt>
                <c:pt idx="12">
                  <c:v>1.4305555555555564E-2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4B1-674F-B60D-A68CCE26E375}"/>
            </c:ext>
          </c:extLst>
        </c:ser>
        <c:ser>
          <c:idx val="46"/>
          <c:order val="46"/>
          <c:tx>
            <c:strRef>
              <c:f>Sheet1!$A$48:$D$48</c:f>
              <c:strCache>
                <c:ptCount val="4"/>
                <c:pt idx="0">
                  <c:v>47</c:v>
                </c:pt>
                <c:pt idx="1">
                  <c:v>GOLUB IGOR</c:v>
                </c:pt>
                <c:pt idx="2">
                  <c:v>34</c:v>
                </c:pt>
                <c:pt idx="3">
                  <c:v>Minsk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Sheet1!$AD$48:$AP$48</c:f>
              <c:numCache>
                <c:formatCode>h:mm:ss</c:formatCode>
                <c:ptCount val="13"/>
                <c:pt idx="0">
                  <c:v>0</c:v>
                </c:pt>
                <c:pt idx="1">
                  <c:v>3.8541666666666672E-3</c:v>
                </c:pt>
                <c:pt idx="2">
                  <c:v>4.1087962962962962E-3</c:v>
                </c:pt>
                <c:pt idx="3">
                  <c:v>5.0347222222222217E-3</c:v>
                </c:pt>
                <c:pt idx="4">
                  <c:v>6.1226851851851859E-3</c:v>
                </c:pt>
                <c:pt idx="5">
                  <c:v>7.0949074074074039E-3</c:v>
                </c:pt>
                <c:pt idx="6">
                  <c:v>7.986111111111114E-3</c:v>
                </c:pt>
                <c:pt idx="7">
                  <c:v>9.0046296296296263E-3</c:v>
                </c:pt>
                <c:pt idx="8">
                  <c:v>1.0162037037037039E-2</c:v>
                </c:pt>
                <c:pt idx="9">
                  <c:v>1.111111111111112E-2</c:v>
                </c:pt>
                <c:pt idx="10">
                  <c:v>1.2129629629629636E-2</c:v>
                </c:pt>
                <c:pt idx="11">
                  <c:v>1.2210648148148158E-2</c:v>
                </c:pt>
                <c:pt idx="12">
                  <c:v>1.3206018518518527E-2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4B1-674F-B60D-A68CCE26E375}"/>
            </c:ext>
          </c:extLst>
        </c:ser>
        <c:ser>
          <c:idx val="47"/>
          <c:order val="47"/>
          <c:tx>
            <c:strRef>
              <c:f>Sheet1!$A$49:$D$49</c:f>
              <c:strCache>
                <c:ptCount val="4"/>
                <c:pt idx="0">
                  <c:v>48</c:v>
                </c:pt>
                <c:pt idx="1">
                  <c:v>АКУЛИЧ АНТОН</c:v>
                </c:pt>
                <c:pt idx="2">
                  <c:v>29</c:v>
                </c:pt>
                <c:pt idx="3">
                  <c:v>с. Речица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Sheet1!$AD$49:$AP$49</c:f>
              <c:numCache>
                <c:formatCode>h:mm:ss</c:formatCode>
                <c:ptCount val="13"/>
                <c:pt idx="0">
                  <c:v>0</c:v>
                </c:pt>
                <c:pt idx="1">
                  <c:v>6.3078703703703734E-3</c:v>
                </c:pt>
                <c:pt idx="2">
                  <c:v>6.7013888888888921E-3</c:v>
                </c:pt>
                <c:pt idx="3">
                  <c:v>7.0949074074074109E-3</c:v>
                </c:pt>
                <c:pt idx="4">
                  <c:v>7.9513888888888933E-3</c:v>
                </c:pt>
                <c:pt idx="5">
                  <c:v>8.773148148148148E-3</c:v>
                </c:pt>
                <c:pt idx="6">
                  <c:v>9.5254629629629717E-3</c:v>
                </c:pt>
                <c:pt idx="7">
                  <c:v>1.0428240740740741E-2</c:v>
                </c:pt>
                <c:pt idx="8">
                  <c:v>1.1319444444444451E-2</c:v>
                </c:pt>
                <c:pt idx="9">
                  <c:v>1.2013888888888893E-2</c:v>
                </c:pt>
                <c:pt idx="10">
                  <c:v>1.2858796296296299E-2</c:v>
                </c:pt>
                <c:pt idx="11">
                  <c:v>1.3090277777777784E-2</c:v>
                </c:pt>
                <c:pt idx="12">
                  <c:v>1.2349537037037041E-2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4B1-674F-B60D-A68CCE26E375}"/>
            </c:ext>
          </c:extLst>
        </c:ser>
        <c:ser>
          <c:idx val="48"/>
          <c:order val="48"/>
          <c:tx>
            <c:strRef>
              <c:f>Sheet1!$A$50:$D$50</c:f>
              <c:strCache>
                <c:ptCount val="4"/>
                <c:pt idx="0">
                  <c:v>49</c:v>
                </c:pt>
                <c:pt idx="1">
                  <c:v>АХМЕТГАЛИМОВ АРТУР</c:v>
                </c:pt>
                <c:pt idx="2">
                  <c:v>42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Sheet1!$AD$50:$AP$50</c:f>
              <c:numCache>
                <c:formatCode>h:mm:ss</c:formatCode>
                <c:ptCount val="13"/>
                <c:pt idx="0">
                  <c:v>0</c:v>
                </c:pt>
                <c:pt idx="1">
                  <c:v>2.4884259259259287E-3</c:v>
                </c:pt>
                <c:pt idx="2">
                  <c:v>2.9745370370370394E-3</c:v>
                </c:pt>
                <c:pt idx="3">
                  <c:v>3.6689814814814849E-3</c:v>
                </c:pt>
                <c:pt idx="4">
                  <c:v>4.5023148148148166E-3</c:v>
                </c:pt>
                <c:pt idx="5">
                  <c:v>5.3472222222222185E-3</c:v>
                </c:pt>
                <c:pt idx="6">
                  <c:v>6.1921296296296342E-3</c:v>
                </c:pt>
                <c:pt idx="7">
                  <c:v>7.118055555555558E-3</c:v>
                </c:pt>
                <c:pt idx="8">
                  <c:v>8.0092592592592646E-3</c:v>
                </c:pt>
                <c:pt idx="9">
                  <c:v>8.8425925925925963E-3</c:v>
                </c:pt>
                <c:pt idx="10">
                  <c:v>9.7222222222222293E-3</c:v>
                </c:pt>
                <c:pt idx="11">
                  <c:v>1.0023148148148156E-2</c:v>
                </c:pt>
                <c:pt idx="12">
                  <c:v>1.065972222222223E-2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4B1-674F-B60D-A68CCE26E375}"/>
            </c:ext>
          </c:extLst>
        </c:ser>
        <c:ser>
          <c:idx val="49"/>
          <c:order val="49"/>
          <c:tx>
            <c:strRef>
              <c:f>Sheet1!$A$51:$D$51</c:f>
              <c:strCache>
                <c:ptCount val="4"/>
                <c:pt idx="0">
                  <c:v>50</c:v>
                </c:pt>
                <c:pt idx="1">
                  <c:v>CHEREMISINOVA ANNA</c:v>
                </c:pt>
                <c:pt idx="2">
                  <c:v>27</c:v>
                </c:pt>
                <c:pt idx="3">
                  <c:v>Minsk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Sheet1!$AD$51:$AP$51</c:f>
              <c:numCache>
                <c:formatCode>h:mm:ss</c:formatCode>
                <c:ptCount val="13"/>
                <c:pt idx="0">
                  <c:v>0</c:v>
                </c:pt>
                <c:pt idx="1">
                  <c:v>2.0023148148148179E-3</c:v>
                </c:pt>
                <c:pt idx="2">
                  <c:v>2.1296296296296306E-3</c:v>
                </c:pt>
                <c:pt idx="3">
                  <c:v>2.8819444444444474E-3</c:v>
                </c:pt>
                <c:pt idx="4">
                  <c:v>3.9930555555555552E-3</c:v>
                </c:pt>
                <c:pt idx="5">
                  <c:v>5.1041666666666631E-3</c:v>
                </c:pt>
                <c:pt idx="6">
                  <c:v>5.9953703703703731E-3</c:v>
                </c:pt>
                <c:pt idx="7">
                  <c:v>7.1180555555555511E-3</c:v>
                </c:pt>
                <c:pt idx="8">
                  <c:v>8.1365740740740738E-3</c:v>
                </c:pt>
                <c:pt idx="9">
                  <c:v>9.1319444444444564E-3</c:v>
                </c:pt>
                <c:pt idx="10">
                  <c:v>1.0046296296296303E-2</c:v>
                </c:pt>
                <c:pt idx="11">
                  <c:v>1.0092592592592604E-2</c:v>
                </c:pt>
                <c:pt idx="12">
                  <c:v>1.0520833333333347E-2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4B1-674F-B60D-A68CCE26E375}"/>
            </c:ext>
          </c:extLst>
        </c:ser>
        <c:ser>
          <c:idx val="50"/>
          <c:order val="50"/>
          <c:tx>
            <c:strRef>
              <c:f>Sheet1!$A$52:$D$52</c:f>
              <c:strCache>
                <c:ptCount val="4"/>
                <c:pt idx="0">
                  <c:v>51</c:v>
                </c:pt>
                <c:pt idx="1">
                  <c:v>УСКОВ СТАНИСЛАВ</c:v>
                </c:pt>
                <c:pt idx="2">
                  <c:v>41</c:v>
                </c:pt>
                <c:pt idx="3">
                  <c:v>Гродно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Sheet1!$AD$52:$AP$52</c:f>
              <c:numCache>
                <c:formatCode>h:mm:ss</c:formatCode>
                <c:ptCount val="13"/>
                <c:pt idx="0">
                  <c:v>0</c:v>
                </c:pt>
                <c:pt idx="1">
                  <c:v>3.7037037037037073E-3</c:v>
                </c:pt>
                <c:pt idx="2">
                  <c:v>3.7268518518518562E-3</c:v>
                </c:pt>
                <c:pt idx="3">
                  <c:v>4.1203703703703749E-3</c:v>
                </c:pt>
                <c:pt idx="4">
                  <c:v>4.6875000000000042E-3</c:v>
                </c:pt>
                <c:pt idx="5">
                  <c:v>5.0810185185185194E-3</c:v>
                </c:pt>
                <c:pt idx="6">
                  <c:v>5.4976851851851957E-3</c:v>
                </c:pt>
                <c:pt idx="7">
                  <c:v>6.1342592592592629E-3</c:v>
                </c:pt>
                <c:pt idx="8">
                  <c:v>6.770833333333337E-3</c:v>
                </c:pt>
                <c:pt idx="9">
                  <c:v>7.4074074074074181E-3</c:v>
                </c:pt>
                <c:pt idx="10">
                  <c:v>8.0671296296296324E-3</c:v>
                </c:pt>
                <c:pt idx="11">
                  <c:v>7.7777777777777862E-3</c:v>
                </c:pt>
                <c:pt idx="12">
                  <c:v>9.7916666666666777E-3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4B1-674F-B60D-A68CCE26E375}"/>
            </c:ext>
          </c:extLst>
        </c:ser>
        <c:ser>
          <c:idx val="51"/>
          <c:order val="51"/>
          <c:tx>
            <c:strRef>
              <c:f>Sheet1!$A$53:$D$53</c:f>
              <c:strCache>
                <c:ptCount val="4"/>
                <c:pt idx="0">
                  <c:v>52</c:v>
                </c:pt>
                <c:pt idx="1">
                  <c:v>ЧОБОТ ЯНА</c:v>
                </c:pt>
                <c:pt idx="2">
                  <c:v>27</c:v>
                </c:pt>
                <c:pt idx="3">
                  <c:v>д. Минск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Sheet1!$AD$53:$AP$53</c:f>
              <c:numCache>
                <c:formatCode>h:mm:ss</c:formatCode>
                <c:ptCount val="13"/>
                <c:pt idx="0">
                  <c:v>0</c:v>
                </c:pt>
                <c:pt idx="1">
                  <c:v>1.3078703703703724E-3</c:v>
                </c:pt>
                <c:pt idx="2">
                  <c:v>1.7824074074074096E-3</c:v>
                </c:pt>
                <c:pt idx="3">
                  <c:v>2.6736111111111127E-3</c:v>
                </c:pt>
                <c:pt idx="4">
                  <c:v>3.4953703703703709E-3</c:v>
                </c:pt>
                <c:pt idx="5">
                  <c:v>4.3055555555555555E-3</c:v>
                </c:pt>
                <c:pt idx="6">
                  <c:v>5.0925925925925999E-3</c:v>
                </c:pt>
                <c:pt idx="7">
                  <c:v>6.1111111111111158E-3</c:v>
                </c:pt>
                <c:pt idx="8">
                  <c:v>7.0717592592592637E-3</c:v>
                </c:pt>
                <c:pt idx="9">
                  <c:v>7.9629629629629772E-3</c:v>
                </c:pt>
                <c:pt idx="10">
                  <c:v>8.7500000000000078E-3</c:v>
                </c:pt>
                <c:pt idx="11">
                  <c:v>9.0740740740740816E-3</c:v>
                </c:pt>
                <c:pt idx="12">
                  <c:v>8.9467592592592654E-3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4B1-674F-B60D-A68CCE26E375}"/>
            </c:ext>
          </c:extLst>
        </c:ser>
        <c:ser>
          <c:idx val="52"/>
          <c:order val="52"/>
          <c:tx>
            <c:strRef>
              <c:f>Sheet1!$A$54:$D$54</c:f>
              <c:strCache>
                <c:ptCount val="4"/>
                <c:pt idx="0">
                  <c:v>53</c:v>
                </c:pt>
                <c:pt idx="1">
                  <c:v>K DIMA TREK</c:v>
                </c:pt>
                <c:pt idx="2">
                  <c:v>39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Sheet1!$AD$54:$AP$54</c:f>
              <c:numCache>
                <c:formatCode>h:mm:ss</c:formatCode>
                <c:ptCount val="13"/>
                <c:pt idx="0">
                  <c:v>0</c:v>
                </c:pt>
                <c:pt idx="1">
                  <c:v>2.3032407407407446E-3</c:v>
                </c:pt>
                <c:pt idx="2">
                  <c:v>2.5462962962963E-3</c:v>
                </c:pt>
                <c:pt idx="3">
                  <c:v>3.4027777777777823E-3</c:v>
                </c:pt>
                <c:pt idx="4">
                  <c:v>4.5023148148148201E-3</c:v>
                </c:pt>
                <c:pt idx="5">
                  <c:v>5.6018518518518509E-3</c:v>
                </c:pt>
                <c:pt idx="6">
                  <c:v>3.5879629629629733E-3</c:v>
                </c:pt>
                <c:pt idx="7">
                  <c:v>4.745370370370379E-3</c:v>
                </c:pt>
                <c:pt idx="8">
                  <c:v>5.972222222222226E-3</c:v>
                </c:pt>
                <c:pt idx="9">
                  <c:v>7.0138888888888959E-3</c:v>
                </c:pt>
                <c:pt idx="10">
                  <c:v>8.1365740740740808E-3</c:v>
                </c:pt>
                <c:pt idx="11">
                  <c:v>8.0324074074074187E-3</c:v>
                </c:pt>
                <c:pt idx="12">
                  <c:v>8.9120370370370516E-3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4B1-674F-B60D-A68CCE26E375}"/>
            </c:ext>
          </c:extLst>
        </c:ser>
        <c:ser>
          <c:idx val="53"/>
          <c:order val="53"/>
          <c:tx>
            <c:strRef>
              <c:f>Sheet1!$A$55:$D$55</c:f>
              <c:strCache>
                <c:ptCount val="4"/>
                <c:pt idx="0">
                  <c:v>54</c:v>
                </c:pt>
                <c:pt idx="1">
                  <c:v>КОМЛЮК АНАТОЛИЙ</c:v>
                </c:pt>
                <c:pt idx="2">
                  <c:v>66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Sheet1!$AD$55:$AP$55</c:f>
              <c:numCache>
                <c:formatCode>h:mm:ss</c:formatCode>
                <c:ptCount val="13"/>
                <c:pt idx="0">
                  <c:v>0</c:v>
                </c:pt>
                <c:pt idx="1">
                  <c:v>5.9027777777777984E-4</c:v>
                </c:pt>
                <c:pt idx="2">
                  <c:v>8.449074074074088E-4</c:v>
                </c:pt>
                <c:pt idx="3">
                  <c:v>1.5162037037037071E-3</c:v>
                </c:pt>
                <c:pt idx="4">
                  <c:v>2.3148148148148147E-3</c:v>
                </c:pt>
                <c:pt idx="5">
                  <c:v>3.067129629629628E-3</c:v>
                </c:pt>
                <c:pt idx="6">
                  <c:v>3.703703703703709E-3</c:v>
                </c:pt>
                <c:pt idx="7">
                  <c:v>4.7453703703703651E-3</c:v>
                </c:pt>
                <c:pt idx="8">
                  <c:v>5.9837962962962996E-3</c:v>
                </c:pt>
                <c:pt idx="9">
                  <c:v>6.6203703703703737E-3</c:v>
                </c:pt>
                <c:pt idx="10">
                  <c:v>7.1874999999999994E-3</c:v>
                </c:pt>
                <c:pt idx="11">
                  <c:v>7.465277777777779E-3</c:v>
                </c:pt>
                <c:pt idx="12">
                  <c:v>8.159722222222221E-3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4B1-674F-B60D-A68CCE26E375}"/>
            </c:ext>
          </c:extLst>
        </c:ser>
        <c:ser>
          <c:idx val="54"/>
          <c:order val="54"/>
          <c:tx>
            <c:strRef>
              <c:f>Sheet1!$A$56:$D$56</c:f>
              <c:strCache>
                <c:ptCount val="4"/>
                <c:pt idx="0">
                  <c:v>55</c:v>
                </c:pt>
                <c:pt idx="1">
                  <c:v>ВАЛЕНТИНОВИЧ ВИТАЛИЙ</c:v>
                </c:pt>
                <c:pt idx="2">
                  <c:v>45</c:v>
                </c:pt>
                <c:pt idx="3">
                  <c:v>Барановичи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Sheet1!$AD$56:$AP$56</c:f>
              <c:numCache>
                <c:formatCode>h:mm:ss</c:formatCode>
                <c:ptCount val="13"/>
                <c:pt idx="0">
                  <c:v>0</c:v>
                </c:pt>
                <c:pt idx="1">
                  <c:v>1.932870370370373E-3</c:v>
                </c:pt>
                <c:pt idx="2">
                  <c:v>2.2685185185185204E-3</c:v>
                </c:pt>
                <c:pt idx="3">
                  <c:v>3.0439814814814843E-3</c:v>
                </c:pt>
                <c:pt idx="4">
                  <c:v>3.946759259259261E-3</c:v>
                </c:pt>
                <c:pt idx="5">
                  <c:v>4.7800925925925893E-3</c:v>
                </c:pt>
                <c:pt idx="6">
                  <c:v>5.54398148148149E-3</c:v>
                </c:pt>
                <c:pt idx="7">
                  <c:v>6.4814814814814839E-3</c:v>
                </c:pt>
                <c:pt idx="8">
                  <c:v>7.3263888888888962E-3</c:v>
                </c:pt>
                <c:pt idx="9">
                  <c:v>8.3333333333333384E-3</c:v>
                </c:pt>
                <c:pt idx="10">
                  <c:v>9.1203703703703759E-3</c:v>
                </c:pt>
                <c:pt idx="11">
                  <c:v>9.2824074074074128E-3</c:v>
                </c:pt>
                <c:pt idx="12">
                  <c:v>7.7430555555555655E-3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4B1-674F-B60D-A68CCE26E375}"/>
            </c:ext>
          </c:extLst>
        </c:ser>
        <c:ser>
          <c:idx val="55"/>
          <c:order val="55"/>
          <c:tx>
            <c:strRef>
              <c:f>Sheet1!$A$57:$D$57</c:f>
              <c:strCache>
                <c:ptCount val="4"/>
                <c:pt idx="0">
                  <c:v>56</c:v>
                </c:pt>
                <c:pt idx="1">
                  <c:v>ВАГИН ГЕННАДИЙ</c:v>
                </c:pt>
                <c:pt idx="2">
                  <c:v>57</c:v>
                </c:pt>
                <c:pt idx="3">
                  <c:v>Видное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Sheet1!$AD$57:$AP$57</c:f>
              <c:numCache>
                <c:formatCode>h:mm:ss</c:formatCode>
                <c:ptCount val="13"/>
                <c:pt idx="0">
                  <c:v>0</c:v>
                </c:pt>
                <c:pt idx="1">
                  <c:v>4.1550925925925939E-3</c:v>
                </c:pt>
                <c:pt idx="2">
                  <c:v>4.4907407407407413E-3</c:v>
                </c:pt>
                <c:pt idx="3">
                  <c:v>4.4560185185185189E-3</c:v>
                </c:pt>
                <c:pt idx="4">
                  <c:v>4.5486111111111109E-3</c:v>
                </c:pt>
                <c:pt idx="5">
                  <c:v>4.6180555555555523E-3</c:v>
                </c:pt>
                <c:pt idx="6">
                  <c:v>4.664351851851857E-3</c:v>
                </c:pt>
                <c:pt idx="7">
                  <c:v>4.826388888888887E-3</c:v>
                </c:pt>
                <c:pt idx="8">
                  <c:v>4.7800925925925927E-3</c:v>
                </c:pt>
                <c:pt idx="9">
                  <c:v>4.5949074074074156E-3</c:v>
                </c:pt>
                <c:pt idx="10">
                  <c:v>4.4560185185185258E-3</c:v>
                </c:pt>
                <c:pt idx="11">
                  <c:v>4.664351851851864E-3</c:v>
                </c:pt>
                <c:pt idx="12">
                  <c:v>5.8796296296296444E-3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4B1-674F-B60D-A68CCE26E375}"/>
            </c:ext>
          </c:extLst>
        </c:ser>
        <c:ser>
          <c:idx val="56"/>
          <c:order val="56"/>
          <c:tx>
            <c:strRef>
              <c:f>Sheet1!$A$58:$D$58</c:f>
              <c:strCache>
                <c:ptCount val="4"/>
                <c:pt idx="0">
                  <c:v>57</c:v>
                </c:pt>
                <c:pt idx="1">
                  <c:v>АВРАМЕНКО АЛЕКСАНДР</c:v>
                </c:pt>
                <c:pt idx="2">
                  <c:v>61</c:v>
                </c:pt>
                <c:pt idx="3">
                  <c:v>Новозыбков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Sheet1!$AD$58:$AP$58</c:f>
              <c:numCache>
                <c:formatCode>h:mm:ss</c:formatCode>
                <c:ptCount val="13"/>
                <c:pt idx="0">
                  <c:v>0</c:v>
                </c:pt>
                <c:pt idx="1">
                  <c:v>1.226851851851854E-3</c:v>
                </c:pt>
                <c:pt idx="2">
                  <c:v>1.2962962962962989E-3</c:v>
                </c:pt>
                <c:pt idx="3">
                  <c:v>1.585648148148152E-3</c:v>
                </c:pt>
                <c:pt idx="4">
                  <c:v>1.9675925925925937E-3</c:v>
                </c:pt>
                <c:pt idx="5">
                  <c:v>2.372685185185186E-3</c:v>
                </c:pt>
                <c:pt idx="6">
                  <c:v>2.8125000000000094E-3</c:v>
                </c:pt>
                <c:pt idx="7">
                  <c:v>3.2870370370370397E-3</c:v>
                </c:pt>
                <c:pt idx="8">
                  <c:v>3.7152777777777826E-3</c:v>
                </c:pt>
                <c:pt idx="9">
                  <c:v>4.2129629629629739E-3</c:v>
                </c:pt>
                <c:pt idx="10">
                  <c:v>4.8148148148148204E-3</c:v>
                </c:pt>
                <c:pt idx="11">
                  <c:v>5.0810185185185264E-3</c:v>
                </c:pt>
                <c:pt idx="12">
                  <c:v>5.625000000000005E-3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4B1-674F-B60D-A68CCE26E375}"/>
            </c:ext>
          </c:extLst>
        </c:ser>
        <c:ser>
          <c:idx val="57"/>
          <c:order val="57"/>
          <c:tx>
            <c:strRef>
              <c:f>Sheet1!$A$59:$D$59</c:f>
              <c:strCache>
                <c:ptCount val="4"/>
                <c:pt idx="0">
                  <c:v>58</c:v>
                </c:pt>
                <c:pt idx="1">
                  <c:v>ПОПОВА СВЕТЛАНА</c:v>
                </c:pt>
                <c:pt idx="2">
                  <c:v>48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Sheet1!$AD$59:$AP$59</c:f>
              <c:numCache>
                <c:formatCode>h:mm:ss</c:formatCode>
                <c:ptCount val="13"/>
                <c:pt idx="0">
                  <c:v>0</c:v>
                </c:pt>
                <c:pt idx="1">
                  <c:v>6.8287037037037188E-4</c:v>
                </c:pt>
                <c:pt idx="2">
                  <c:v>7.1759259259259259E-4</c:v>
                </c:pt>
                <c:pt idx="3">
                  <c:v>9.2592592592592726E-4</c:v>
                </c:pt>
                <c:pt idx="4">
                  <c:v>1.3310185185185196E-3</c:v>
                </c:pt>
                <c:pt idx="5">
                  <c:v>1.7245370370370314E-3</c:v>
                </c:pt>
                <c:pt idx="6">
                  <c:v>2.1643518518518548E-3</c:v>
                </c:pt>
                <c:pt idx="7">
                  <c:v>3.0902777777777821E-3</c:v>
                </c:pt>
                <c:pt idx="8">
                  <c:v>3.9351851851851874E-3</c:v>
                </c:pt>
                <c:pt idx="9">
                  <c:v>4.3518518518518567E-3</c:v>
                </c:pt>
                <c:pt idx="10">
                  <c:v>4.8148148148148204E-3</c:v>
                </c:pt>
                <c:pt idx="11">
                  <c:v>4.9537037037037102E-3</c:v>
                </c:pt>
                <c:pt idx="12">
                  <c:v>4.7106481481481582E-3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4B1-674F-B60D-A68CCE26E375}"/>
            </c:ext>
          </c:extLst>
        </c:ser>
        <c:ser>
          <c:idx val="58"/>
          <c:order val="58"/>
          <c:tx>
            <c:strRef>
              <c:f>Sheet1!$A$60:$D$60</c:f>
              <c:strCache>
                <c:ptCount val="4"/>
                <c:pt idx="0">
                  <c:v>59</c:v>
                </c:pt>
                <c:pt idx="1">
                  <c:v>Жестков Александр</c:v>
                </c:pt>
                <c:pt idx="2">
                  <c:v>27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Sheet1!$AD$60:$AP$60</c:f>
              <c:numCache>
                <c:formatCode>h:mm:ss</c:formatCode>
                <c:ptCount val="13"/>
                <c:pt idx="0">
                  <c:v>0</c:v>
                </c:pt>
                <c:pt idx="1">
                  <c:v>2.025462962962965E-3</c:v>
                </c:pt>
                <c:pt idx="2">
                  <c:v>2.1759259259259284E-3</c:v>
                </c:pt>
                <c:pt idx="3">
                  <c:v>2.6157407407407449E-3</c:v>
                </c:pt>
                <c:pt idx="4">
                  <c:v>3.2407407407407419E-3</c:v>
                </c:pt>
                <c:pt idx="5">
                  <c:v>3.680555555555555E-3</c:v>
                </c:pt>
                <c:pt idx="6">
                  <c:v>4.0972222222222243E-3</c:v>
                </c:pt>
                <c:pt idx="7">
                  <c:v>4.560185185185188E-3</c:v>
                </c:pt>
                <c:pt idx="8">
                  <c:v>4.8611111111111147E-3</c:v>
                </c:pt>
                <c:pt idx="9">
                  <c:v>4.9768518518518573E-3</c:v>
                </c:pt>
                <c:pt idx="10">
                  <c:v>4.9421296296296297E-3</c:v>
                </c:pt>
                <c:pt idx="11">
                  <c:v>4.6759259259259306E-3</c:v>
                </c:pt>
                <c:pt idx="12">
                  <c:v>2.2222222222222296E-3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4B1-674F-B60D-A68CCE26E375}"/>
            </c:ext>
          </c:extLst>
        </c:ser>
        <c:ser>
          <c:idx val="59"/>
          <c:order val="59"/>
          <c:tx>
            <c:strRef>
              <c:f>Sheet1!$A$61:$D$61</c:f>
              <c:strCache>
                <c:ptCount val="4"/>
                <c:pt idx="0">
                  <c:v>60</c:v>
                </c:pt>
                <c:pt idx="1">
                  <c:v>ЗАМАНА ВАЛЕНТИНА</c:v>
                </c:pt>
                <c:pt idx="2">
                  <c:v>48</c:v>
                </c:pt>
                <c:pt idx="3">
                  <c:v>Гродно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Sheet1!$AD$61:$AP$61</c:f>
              <c:numCache>
                <c:formatCode>h:mm:ss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4B1-674F-B60D-A68CCE26E375}"/>
            </c:ext>
          </c:extLst>
        </c:ser>
        <c:ser>
          <c:idx val="60"/>
          <c:order val="60"/>
          <c:tx>
            <c:strRef>
              <c:f>Sheet1!$A$62:$D$62</c:f>
              <c:strCache>
                <c:ptCount val="4"/>
                <c:pt idx="0">
                  <c:v>62</c:v>
                </c:pt>
                <c:pt idx="1">
                  <c:v>ТИШКЕВИЧ ЮЛИЯ</c:v>
                </c:pt>
                <c:pt idx="2">
                  <c:v>34</c:v>
                </c:pt>
                <c:pt idx="3">
                  <c:v>Минск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Sheet1!$AD$62:$AP$62</c:f>
              <c:numCache>
                <c:formatCode>h:mm:ss</c:formatCode>
                <c:ptCount val="13"/>
                <c:pt idx="0">
                  <c:v>0</c:v>
                </c:pt>
                <c:pt idx="1">
                  <c:v>1.3078703703703724E-3</c:v>
                </c:pt>
                <c:pt idx="2">
                  <c:v>1.3425925925925931E-3</c:v>
                </c:pt>
                <c:pt idx="3">
                  <c:v>2.3842592592592596E-3</c:v>
                </c:pt>
                <c:pt idx="4">
                  <c:v>3.3564814814814811E-3</c:v>
                </c:pt>
                <c:pt idx="5">
                  <c:v>4.3518518518518498E-3</c:v>
                </c:pt>
                <c:pt idx="6">
                  <c:v>2.1759259259259284E-3</c:v>
                </c:pt>
                <c:pt idx="7">
                  <c:v>3.1365740740740763E-3</c:v>
                </c:pt>
                <c:pt idx="8">
                  <c:v>4.2013888888888934E-3</c:v>
                </c:pt>
                <c:pt idx="9">
                  <c:v>5.1157407407407471E-3</c:v>
                </c:pt>
                <c:pt idx="10">
                  <c:v>6.1805555555555572E-3</c:v>
                </c:pt>
                <c:pt idx="11">
                  <c:v>5.7986111111111155E-3</c:v>
                </c:pt>
                <c:pt idx="12">
                  <c:v>1.5995370370370375E-2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4B1-674F-B60D-A68CCE26E375}"/>
            </c:ext>
          </c:extLst>
        </c:ser>
        <c:ser>
          <c:idx val="61"/>
          <c:order val="61"/>
          <c:tx>
            <c:strRef>
              <c:f>Sheet1!$A$63:$D$63</c:f>
              <c:strCache>
                <c:ptCount val="4"/>
                <c:pt idx="0">
                  <c:v>65</c:v>
                </c:pt>
                <c:pt idx="1">
                  <c:v>СИНКЕВИЧ АНДРЕЙ</c:v>
                </c:pt>
                <c:pt idx="2">
                  <c:v>48</c:v>
                </c:pt>
                <c:pt idx="3">
                  <c:v>Светлогорск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Sheet1!$AD$1:$AP$1</c:f>
              <c:strCache>
                <c:ptCount val="13"/>
                <c:pt idx="0">
                  <c:v>Старт</c:v>
                </c:pt>
                <c:pt idx="1">
                  <c:v>Бег 5 км</c:v>
                </c:pt>
                <c:pt idx="2">
                  <c:v>Т1</c:v>
                </c:pt>
                <c:pt idx="3">
                  <c:v>Вело 2.5 км</c:v>
                </c:pt>
                <c:pt idx="4">
                  <c:v>Вело 5 км</c:v>
                </c:pt>
                <c:pt idx="5">
                  <c:v>Вело 7.5 км</c:v>
                </c:pt>
                <c:pt idx="6">
                  <c:v>Вело 10 км</c:v>
                </c:pt>
                <c:pt idx="7">
                  <c:v>Вело 12.5 км</c:v>
                </c:pt>
                <c:pt idx="8">
                  <c:v>Вело 15 км</c:v>
                </c:pt>
                <c:pt idx="9">
                  <c:v>Вело 17.5 км</c:v>
                </c:pt>
                <c:pt idx="10">
                  <c:v>Вело 20 км</c:v>
                </c:pt>
                <c:pt idx="11">
                  <c:v>Т2</c:v>
                </c:pt>
                <c:pt idx="12">
                  <c:v>Бег 2.5 км</c:v>
                </c:pt>
              </c:strCache>
            </c:strRef>
          </c:cat>
          <c:val>
            <c:numRef>
              <c:f>Sheet1!$AD$63:$AP$63</c:f>
              <c:numCache>
                <c:formatCode>h:mm:ss</c:formatCode>
                <c:ptCount val="13"/>
                <c:pt idx="0">
                  <c:v>0</c:v>
                </c:pt>
                <c:pt idx="1">
                  <c:v>5.9375000000000001E-3</c:v>
                </c:pt>
                <c:pt idx="2">
                  <c:v>6.2268518518518515E-3</c:v>
                </c:pt>
                <c:pt idx="3">
                  <c:v>6.5740740740740759E-3</c:v>
                </c:pt>
                <c:pt idx="4">
                  <c:v>7.6620370370370366E-3</c:v>
                </c:pt>
                <c:pt idx="5">
                  <c:v>8.692129629629626E-3</c:v>
                </c:pt>
                <c:pt idx="6">
                  <c:v>1.0081018518518524E-2</c:v>
                </c:pt>
                <c:pt idx="7">
                  <c:v>1.1481481481481481E-2</c:v>
                </c:pt>
                <c:pt idx="8">
                  <c:v>1.2766203703703703E-2</c:v>
                </c:pt>
                <c:pt idx="9">
                  <c:v>1.3900462962962969E-2</c:v>
                </c:pt>
                <c:pt idx="10">
                  <c:v>1.8240740740740745E-2</c:v>
                </c:pt>
                <c:pt idx="11">
                  <c:v>1.8518518518518524E-2</c:v>
                </c:pt>
                <c:pt idx="12">
                  <c:v>2.1562500000000005E-2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4B1-674F-B60D-A68CCE26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076927"/>
        <c:axId val="243126303"/>
      </c:lineChart>
      <c:catAx>
        <c:axId val="51407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Y"/>
          </a:p>
        </c:txPr>
        <c:crossAx val="243126303"/>
        <c:crosses val="autoZero"/>
        <c:auto val="1"/>
        <c:lblAlgn val="ctr"/>
        <c:lblOffset val="100"/>
        <c:noMultiLvlLbl val="0"/>
      </c:catAx>
      <c:valAx>
        <c:axId val="243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Y"/>
          </a:p>
        </c:txPr>
        <c:crossAx val="51407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356671133352005E-2"/>
          <c:y val="8.3723730500162213E-2"/>
          <c:w val="0.18103227163466087"/>
          <c:h val="0.251425286174824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67</xdr:row>
      <xdr:rowOff>6048</xdr:rowOff>
    </xdr:from>
    <xdr:to>
      <xdr:col>22</xdr:col>
      <xdr:colOff>272143</xdr:colOff>
      <xdr:row>119</xdr:row>
      <xdr:rowOff>15119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1EDF0-BD10-5E4B-5253-6FF99127D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190DA-8A6A-8642-927F-F2570B8DDA04}" name="Table1" displayName="Table1" ref="A1:AP64" totalsRowCount="1">
  <autoFilter ref="A1:AP63" xr:uid="{2EB190DA-8A6A-8642-927F-F2570B8DDA04}"/>
  <tableColumns count="42">
    <tableColumn id="1" xr3:uid="{AB176BFA-FAD6-204C-A533-78A35B1F9FAD}" name="Место" totalsRowLabel="Total"/>
    <tableColumn id="2" xr3:uid="{ED7B2FF8-A1AE-B349-A285-739423198992}" name="ФИО"/>
    <tableColumn id="3" xr3:uid="{68D8878F-E596-E04F-B3E0-269C32D03014}" name="Возраст"/>
    <tableColumn id="4" xr3:uid="{F74B9AE9-880A-C748-A15A-4A3A6CB1A4DE}" name="Город"/>
    <tableColumn id="5" xr3:uid="{89122616-3C09-0B42-A022-BAF1DA39C029}" name="Бег 5 км_" dataDxfId="45"/>
    <tableColumn id="6" xr3:uid="{B9427346-BA8A-9549-9730-4D3D57B893BC}" name="Т1_" dataDxfId="44"/>
    <tableColumn id="7" xr3:uid="{4E403499-43D6-924D-A274-F7E4682E7FC3}" name="Вело 2.5 км_" dataDxfId="43"/>
    <tableColumn id="8" xr3:uid="{A6B4AFF6-4586-F34B-9AB2-7849BE8BA1D9}" name="Вело 5 км_" dataDxfId="42"/>
    <tableColumn id="9" xr3:uid="{6DF88E9E-C1CA-7746-B30E-DA36F93F7EDE}" name="Вело 7.5 км_" dataDxfId="41"/>
    <tableColumn id="10" xr3:uid="{8F03AF9C-2300-F94B-A21A-2F4406060892}" name="Вело 10 км_" dataDxfId="40"/>
    <tableColumn id="11" xr3:uid="{AFE8518A-9D19-E84E-9187-D1449DF9AB11}" name="Вело 12.5 км_" dataDxfId="39"/>
    <tableColumn id="12" xr3:uid="{835D9C36-0286-1A47-9542-6D6DB7E1879F}" name="Вело 15 км_" dataDxfId="38"/>
    <tableColumn id="13" xr3:uid="{8D2B3CF9-78C8-9940-AA5C-067097CB32DC}" name="Вело 17.5 км_" dataDxfId="37"/>
    <tableColumn id="14" xr3:uid="{C2D5C325-CA80-2342-9E9E-D0194A0A62D4}" name="Вело 20км_" dataDxfId="36"/>
    <tableColumn id="15" xr3:uid="{D54A6922-2FFC-3C47-A1C1-DCBE9E384271}" name="Т2_" dataDxfId="35"/>
    <tableColumn id="16" xr3:uid="{4663F8BD-E749-DE44-A55F-EA070F73859A}" name="Бег 2.5 км_" dataDxfId="34"/>
    <tableColumn id="17" xr3:uid="{E9546052-78E5-F64F-9946-05D5567D144E}" name="_Старт" totalsRowFunction="max" dataDxfId="33" totalsRowDxfId="12"/>
    <tableColumn id="19" xr3:uid="{C2DBCC30-C4FA-8344-B565-8CC04C329932}" name="_Бег 5" totalsRowFunction="max" dataDxfId="26" totalsRowDxfId="11">
      <calculatedColumnFormula>Table1[[#This Row],[Бег 5 км_]]</calculatedColumnFormula>
    </tableColumn>
    <tableColumn id="38" xr3:uid="{1BF3D67E-2500-0D4D-9FB6-200D95ADCBE1}" name="_Т1" totalsRowFunction="max" dataDxfId="25" totalsRowDxfId="10">
      <calculatedColumnFormula>SUM(Table1[[#This Row],[_Бег 5]],Table1[[#This Row],[Т1_]])</calculatedColumnFormula>
    </tableColumn>
    <tableColumn id="37" xr3:uid="{0B3C7F70-3C3F-6B42-A5C9-224B52303ED7}" name="_Вело 2.5" totalsRowFunction="max" dataDxfId="24" totalsRowDxfId="9">
      <calculatedColumnFormula>SUM(Table1[[#This Row],[_Т1]],Table1[[#This Row],[Вело 2.5 км_]])</calculatedColumnFormula>
    </tableColumn>
    <tableColumn id="36" xr3:uid="{48B09A0C-078C-B544-9324-B4A44FBC17E2}" name="_Вело 5" totalsRowFunction="max" dataDxfId="23" totalsRowDxfId="8">
      <calculatedColumnFormula>SUM(Table1[[#This Row],[_Т1]],Table1[[#This Row],[Вело 5 км_]])</calculatedColumnFormula>
    </tableColumn>
    <tableColumn id="35" xr3:uid="{F4246E88-A7EC-894B-B42E-8EC62DF6C038}" name="_Вело 7.5" totalsRowFunction="max" dataDxfId="22" totalsRowDxfId="7">
      <calculatedColumnFormula>SUM(Table1[[#This Row],[_Т1]],Table1[[#This Row],[Вело 7.5 км_]])</calculatedColumnFormula>
    </tableColumn>
    <tableColumn id="34" xr3:uid="{A9060B6F-333C-434A-BBB7-3A02F656E9F2}" name="_Вело 10" totalsRowFunction="max" dataDxfId="21" totalsRowDxfId="6">
      <calculatedColumnFormula>SUM(Table1[[#This Row],[_Т1]],Table1[[#This Row],[Вело 10 км_]])</calculatedColumnFormula>
    </tableColumn>
    <tableColumn id="33" xr3:uid="{D25363AF-E05C-3446-ACF6-6FA0903FED9D}" name="_Вело 12.5" totalsRowFunction="max" dataDxfId="20" totalsRowDxfId="5">
      <calculatedColumnFormula>SUM(Table1[[#This Row],[_Т1]],Table1[[#This Row],[Вело 12.5 км_]])</calculatedColumnFormula>
    </tableColumn>
    <tableColumn id="32" xr3:uid="{7E225945-6A36-EC41-B5C1-5DD8431EF649}" name="_Вело 15" totalsRowFunction="max" dataDxfId="19" totalsRowDxfId="4">
      <calculatedColumnFormula>SUM(Table1[[#This Row],[_Т1]],Table1[[#This Row],[Вело 15 км_]])</calculatedColumnFormula>
    </tableColumn>
    <tableColumn id="31" xr3:uid="{DF7507EB-E7DA-C04A-BB7D-4A8201C08494}" name="_Вело 17.5" totalsRowFunction="max" dataDxfId="18" totalsRowDxfId="3">
      <calculatedColumnFormula>SUM(Table1[[#This Row],[_Т1]],Table1[[#This Row],[Вело 17.5 км_]])</calculatedColumnFormula>
    </tableColumn>
    <tableColumn id="30" xr3:uid="{B43BE076-E475-FA4A-8DF4-DDE83371B77E}" name="_Вело 20" totalsRowFunction="max" dataDxfId="17" totalsRowDxfId="2">
      <calculatedColumnFormula>SUM(Table1[[#This Row],[_Т1]],Table1[[#This Row],[Вело 20км_]])</calculatedColumnFormula>
    </tableColumn>
    <tableColumn id="29" xr3:uid="{A980EB00-F7C9-FC41-9665-555A30DAD5ED}" name="_Т2" totalsRowFunction="max" dataDxfId="16" totalsRowDxfId="1">
      <calculatedColumnFormula>SUM(Table1[[#This Row],[_Вело 20]],Table1[[#This Row],[Т2_]])</calculatedColumnFormula>
    </tableColumn>
    <tableColumn id="28" xr3:uid="{CDF66B21-E132-394E-BA6E-EE65F08B0218}" name="_Бег 2.5" totalsRowFunction="max" dataDxfId="15" totalsRowDxfId="0">
      <calculatedColumnFormula>SUM(Table1[[#This Row],[_Т2]],Table1[[#This Row],[Бег 2.5 км_]])</calculatedColumnFormula>
    </tableColumn>
    <tableColumn id="27" xr3:uid="{DE0197E3-7396-6442-9DD7-D2BC81A62479}" name="Старт" dataDxfId="27">
      <calculatedColumnFormula>Table1[[#This Row],[_Старт]]</calculatedColumnFormula>
    </tableColumn>
    <tableColumn id="26" xr3:uid="{CC43BF6A-BBCA-594A-BDA9-9C4FE674751F}" name="Бег 5 км" dataDxfId="14">
      <calculatedColumnFormula>Table1[[#Totals],[_Бег 5]]-Table1[[#This Row],[_Бег 5]]</calculatedColumnFormula>
    </tableColumn>
    <tableColumn id="25" xr3:uid="{69EB88F3-2FAC-A94F-AFCD-050C73DC5128}" name="Т1" dataDxfId="13">
      <calculatedColumnFormula>Table1[[#Totals],[_Т1]]-Table1[[#This Row],[_Т1]]</calculatedColumnFormula>
    </tableColumn>
    <tableColumn id="24" xr3:uid="{1E5C357E-EDF8-2E41-9666-4DA0CBE28AF3}" name="Вело 2.5 км" dataDxfId="46">
      <calculatedColumnFormula>Table1[[#Totals],[_Вело 2.5]]-Table1[[#This Row],[_Вело 2.5]]</calculatedColumnFormula>
    </tableColumn>
    <tableColumn id="23" xr3:uid="{70E15BCE-E0A8-4E44-B85B-90704CE5C267}" name="Вело 5 км" dataDxfId="47">
      <calculatedColumnFormula>Table1[[#Totals],[_Вело 5]]-Table1[[#This Row],[_Вело 5]]</calculatedColumnFormula>
    </tableColumn>
    <tableColumn id="22" xr3:uid="{733A2F77-FD2A-CF48-83EA-6A4115D7CCA9}" name="Вело 7.5 км" dataDxfId="48">
      <calculatedColumnFormula>Table1[[#Totals],[_Вело 7.5]]-Table1[[#This Row],[_Вело 7.5]]</calculatedColumnFormula>
    </tableColumn>
    <tableColumn id="21" xr3:uid="{77D925DA-D731-9548-A879-63FEC832CCDD}" name="Вело 10 км" dataDxfId="49">
      <calculatedColumnFormula>Table1[[#Totals],[_Вело 10]]-Table1[[#This Row],[_Вело 10]]</calculatedColumnFormula>
    </tableColumn>
    <tableColumn id="20" xr3:uid="{2D6CDF1D-6F04-2342-9FC1-60B39506B8B7}" name="Вело 12.5 км" dataDxfId="50">
      <calculatedColumnFormula>Table1[[#Totals],[_Вело 12.5]]-Table1[[#This Row],[_Вело 12.5]]</calculatedColumnFormula>
    </tableColumn>
    <tableColumn id="47" xr3:uid="{75DD34C7-0F91-5B47-BAF7-6B9BDCA28925}" name="Вело 15 км" dataDxfId="28">
      <calculatedColumnFormula>Table1[[#Totals],[_Вело 15]]-Table1[[#This Row],[_Вело 15]]</calculatedColumnFormula>
    </tableColumn>
    <tableColumn id="46" xr3:uid="{B5C36726-1064-0049-A19A-D22BEBF2BF5F}" name="Вело 17.5 км" dataDxfId="29">
      <calculatedColumnFormula>Table1[[#Totals],[_Вело 17.5]]-Table1[[#This Row],[_Вело 17.5]]</calculatedColumnFormula>
    </tableColumn>
    <tableColumn id="45" xr3:uid="{1917DFB5-8A24-3842-90FB-4E2948853D57}" name="Вело 20 км" dataDxfId="30">
      <calculatedColumnFormula>Table1[[#Totals],[_Вело 20]]-Table1[[#This Row],[_Вело 20]]</calculatedColumnFormula>
    </tableColumn>
    <tableColumn id="44" xr3:uid="{1EA8A833-A24B-C445-A5B4-EDCE5274ECB2}" name="Т2" dataDxfId="31">
      <calculatedColumnFormula>Table1[[#Totals],[_Т2]]-Table1[[#This Row],[_Т2]]</calculatedColumnFormula>
    </tableColumn>
    <tableColumn id="43" xr3:uid="{E019150F-E23F-AF43-89AA-7ECA6D4FDC62}" name="Бег 2.5 км" totalsRowFunction="count" dataDxfId="32">
      <calculatedColumnFormula>Table1[[#Totals],[_Бег 2.5]]-Table1[[#This Row],[_Бег 2.5]]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8C1E-A613-D34A-95A3-720F593F60FA}">
  <dimension ref="A1:AP64"/>
  <sheetViews>
    <sheetView tabSelected="1" workbookViewId="0">
      <selection activeCell="B2" sqref="B2"/>
    </sheetView>
  </sheetViews>
  <sheetFormatPr baseColWidth="10" defaultRowHeight="16" x14ac:dyDescent="0.2"/>
  <cols>
    <col min="1" max="1" width="8.83203125" customWidth="1"/>
    <col min="2" max="2" width="24.1640625" bestFit="1" customWidth="1"/>
    <col min="3" max="3" width="10.1640625" customWidth="1"/>
    <col min="4" max="4" width="11.6640625" bestFit="1" customWidth="1"/>
    <col min="5" max="5" width="10.5" style="3" customWidth="1"/>
    <col min="6" max="6" width="8.1640625" style="3" bestFit="1" customWidth="1"/>
    <col min="7" max="7" width="13.5" style="3" customWidth="1"/>
    <col min="8" max="8" width="12" style="3" customWidth="1"/>
    <col min="9" max="9" width="13.5" style="3" customWidth="1"/>
    <col min="10" max="10" width="13" style="3" customWidth="1"/>
    <col min="11" max="11" width="14.5" style="3" customWidth="1"/>
    <col min="12" max="12" width="13" style="3" customWidth="1"/>
    <col min="13" max="13" width="14.5" style="3" customWidth="1"/>
    <col min="14" max="14" width="12.5" style="3" customWidth="1"/>
    <col min="15" max="15" width="8.1640625" style="3" bestFit="1" customWidth="1"/>
    <col min="16" max="16" width="12" style="3" customWidth="1"/>
    <col min="17" max="17" width="10.83203125" style="3" customWidth="1"/>
    <col min="18" max="42" width="10.832031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111</v>
      </c>
      <c r="R1" t="s">
        <v>110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98</v>
      </c>
      <c r="AE1" t="s">
        <v>14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124</v>
      </c>
      <c r="AO1" t="s">
        <v>12</v>
      </c>
      <c r="AP1" t="s">
        <v>13</v>
      </c>
    </row>
    <row r="2" spans="1:42" x14ac:dyDescent="0.2">
      <c r="A2">
        <v>1</v>
      </c>
      <c r="B2" t="s">
        <v>15</v>
      </c>
      <c r="C2">
        <v>39</v>
      </c>
      <c r="D2" t="s">
        <v>16</v>
      </c>
      <c r="E2" s="3">
        <v>1.2048611111111112E-2</v>
      </c>
      <c r="F2" s="3">
        <v>2.0833333333333335E-4</v>
      </c>
      <c r="G2" s="3">
        <v>2.7199074074074074E-3</v>
      </c>
      <c r="H2" s="3">
        <v>5.2777777777777771E-3</v>
      </c>
      <c r="I2" s="3">
        <v>7.8125E-3</v>
      </c>
      <c r="J2" s="3">
        <v>1.037037037037037E-2</v>
      </c>
      <c r="K2" s="3">
        <v>1.2962962962962963E-2</v>
      </c>
      <c r="L2" s="3">
        <v>1.5555555555555553E-2</v>
      </c>
      <c r="M2" s="3">
        <v>1.8055555555555557E-2</v>
      </c>
      <c r="N2" s="3">
        <v>2.0648148148148148E-2</v>
      </c>
      <c r="O2" s="3">
        <v>2.4305555555555552E-4</v>
      </c>
      <c r="P2" s="3">
        <v>6.3541666666666668E-3</v>
      </c>
      <c r="Q2" s="4">
        <v>0</v>
      </c>
      <c r="R2" s="2">
        <f>Table1[[#This Row],[Бег 5 км_]]</f>
        <v>1.2048611111111112E-2</v>
      </c>
      <c r="S2" s="2">
        <f>SUM(Table1[[#This Row],[_Бег 5]],Table1[[#This Row],[Т1_]])</f>
        <v>1.2256944444444445E-2</v>
      </c>
      <c r="T2" s="2">
        <f>SUM(Table1[[#This Row],[_Т1]],Table1[[#This Row],[Вело 2.5 км_]])</f>
        <v>1.4976851851851852E-2</v>
      </c>
      <c r="U2" s="2">
        <f>SUM(Table1[[#This Row],[_Т1]],Table1[[#This Row],[Вело 5 км_]])</f>
        <v>1.7534722222222222E-2</v>
      </c>
      <c r="V2" s="2">
        <f>SUM(Table1[[#This Row],[_Т1]],Table1[[#This Row],[Вело 7.5 км_]])</f>
        <v>2.0069444444444445E-2</v>
      </c>
      <c r="W2" s="2">
        <f>SUM(Table1[[#This Row],[_Т1]],Table1[[#This Row],[Вело 10 км_]])</f>
        <v>2.2627314814814815E-2</v>
      </c>
      <c r="X2" s="2">
        <f>SUM(Table1[[#This Row],[_Т1]],Table1[[#This Row],[Вело 12.5 км_]])</f>
        <v>2.5219907407407406E-2</v>
      </c>
      <c r="Y2" s="2">
        <f>SUM(Table1[[#This Row],[_Т1]],Table1[[#This Row],[Вело 15 км_]])</f>
        <v>2.7812499999999997E-2</v>
      </c>
      <c r="Z2" s="2">
        <f>SUM(Table1[[#This Row],[_Т1]],Table1[[#This Row],[Вело 17.5 км_]])</f>
        <v>3.0312500000000003E-2</v>
      </c>
      <c r="AA2" s="2">
        <f>SUM(Table1[[#This Row],[_Т1]],Table1[[#This Row],[Вело 20км_]])</f>
        <v>3.2905092592592597E-2</v>
      </c>
      <c r="AB2" s="2">
        <f>SUM(Table1[[#This Row],[_Вело 20]],Table1[[#This Row],[Т2_]])</f>
        <v>3.3148148148148156E-2</v>
      </c>
      <c r="AC2" s="2">
        <f>SUM(Table1[[#This Row],[_Т2]],Table1[[#This Row],[Бег 2.5 км_]])</f>
        <v>3.9502314814814823E-2</v>
      </c>
      <c r="AD2" s="2">
        <f>Table1[[#This Row],[_Старт]]</f>
        <v>0</v>
      </c>
      <c r="AE2" s="2">
        <f>Table1[[#Totals],[_Бег 5]]-Table1[[#This Row],[_Бег 5]]</f>
        <v>6.7245370370370375E-3</v>
      </c>
      <c r="AF2" s="2">
        <f>Table1[[#Totals],[_Т1]]-Table1[[#This Row],[_Т1]]</f>
        <v>7.2453703703703708E-3</v>
      </c>
      <c r="AG2" s="2">
        <f>Table1[[#Totals],[_Вело 2.5]]-Table1[[#This Row],[_Вело 2.5]]</f>
        <v>8.7268518518518537E-3</v>
      </c>
      <c r="AH2" s="2">
        <f>Table1[[#Totals],[_Вело 5]]-Table1[[#This Row],[_Вело 5]]</f>
        <v>1.0335648148148149E-2</v>
      </c>
      <c r="AI2" s="2">
        <f>Table1[[#Totals],[_Вело 7.5]]-Table1[[#This Row],[_Вело 7.5]]</f>
        <v>1.1898148148148144E-2</v>
      </c>
      <c r="AJ2" s="2">
        <f>Table1[[#Totals],[_Вело 10]]-Table1[[#This Row],[_Вело 10]]</f>
        <v>1.3449074074074079E-2</v>
      </c>
      <c r="AK2" s="2">
        <f>Table1[[#Totals],[_Вело 12.5]]-Table1[[#This Row],[_Вело 12.5]]</f>
        <v>1.5104166666666669E-2</v>
      </c>
      <c r="AL2" s="2">
        <f>Table1[[#Totals],[_Вело 15]]-Table1[[#This Row],[_Вело 15]]</f>
        <v>1.6770833333333339E-2</v>
      </c>
      <c r="AM2" s="2">
        <f>Table1[[#Totals],[_Вело 17.5]]-Table1[[#This Row],[_Вело 17.5]]</f>
        <v>1.8495370370370374E-2</v>
      </c>
      <c r="AN2" s="2">
        <f>Table1[[#Totals],[_Вело 20]]-Table1[[#This Row],[_Вело 20]]</f>
        <v>2.0243055555555556E-2</v>
      </c>
      <c r="AO2" s="2">
        <f>Table1[[#Totals],[_Т2]]-Table1[[#This Row],[_Т2]]</f>
        <v>2.056712962962963E-2</v>
      </c>
      <c r="AP2" s="2">
        <f>Table1[[#Totals],[_Бег 2.5]]-Table1[[#This Row],[_Бег 2.5]]</f>
        <v>2.4409722222222222E-2</v>
      </c>
    </row>
    <row r="3" spans="1:42" x14ac:dyDescent="0.2">
      <c r="A3">
        <v>2</v>
      </c>
      <c r="B3" t="s">
        <v>17</v>
      </c>
      <c r="C3">
        <v>40</v>
      </c>
      <c r="D3" t="s">
        <v>16</v>
      </c>
      <c r="E3" s="3">
        <v>1.207175925925926E-2</v>
      </c>
      <c r="F3" s="3">
        <v>2.0833333333333335E-4</v>
      </c>
      <c r="G3" s="3">
        <v>2.6967592592592594E-3</v>
      </c>
      <c r="H3" s="3">
        <v>5.2662037037037035E-3</v>
      </c>
      <c r="I3" s="3">
        <v>7.789351851851852E-3</v>
      </c>
      <c r="J3" s="3">
        <v>1.0358796296296295E-2</v>
      </c>
      <c r="K3" s="3">
        <v>1.2951388888888887E-2</v>
      </c>
      <c r="L3" s="3">
        <v>1.554398148148148E-2</v>
      </c>
      <c r="M3" s="3">
        <v>1.8043981481481484E-2</v>
      </c>
      <c r="N3" s="3">
        <v>2.0648148148148148E-2</v>
      </c>
      <c r="O3" s="3">
        <v>2.5462962962962961E-4</v>
      </c>
      <c r="P3" s="3">
        <v>6.9444444444444441E-3</v>
      </c>
      <c r="Q3" s="4">
        <v>0</v>
      </c>
      <c r="R3" s="1">
        <f>Table1[[#This Row],[Бег 5 км_]]</f>
        <v>1.207175925925926E-2</v>
      </c>
      <c r="S3" s="1">
        <f>SUM(Table1[[#This Row],[_Бег 5]],Table1[[#This Row],[Т1_]])</f>
        <v>1.2280092592592592E-2</v>
      </c>
      <c r="T3" s="1">
        <f>SUM(Table1[[#This Row],[_Т1]],Table1[[#This Row],[Вело 2.5 км_]])</f>
        <v>1.4976851851851852E-2</v>
      </c>
      <c r="U3" s="1">
        <f>SUM(Table1[[#This Row],[_Т1]],Table1[[#This Row],[Вело 5 км_]])</f>
        <v>1.7546296296296296E-2</v>
      </c>
      <c r="V3" s="1">
        <f>SUM(Table1[[#This Row],[_Т1]],Table1[[#This Row],[Вело 7.5 км_]])</f>
        <v>2.0069444444444445E-2</v>
      </c>
      <c r="W3" s="1">
        <f>SUM(Table1[[#This Row],[_Т1]],Table1[[#This Row],[Вело 10 км_]])</f>
        <v>2.2638888888888889E-2</v>
      </c>
      <c r="X3" s="1">
        <f>SUM(Table1[[#This Row],[_Т1]],Table1[[#This Row],[Вело 12.5 км_]])</f>
        <v>2.523148148148148E-2</v>
      </c>
      <c r="Y3" s="1">
        <f>SUM(Table1[[#This Row],[_Т1]],Table1[[#This Row],[Вело 15 км_]])</f>
        <v>2.7824074074074071E-2</v>
      </c>
      <c r="Z3" s="1">
        <f>SUM(Table1[[#This Row],[_Т1]],Table1[[#This Row],[Вело 17.5 км_]])</f>
        <v>3.0324074074074076E-2</v>
      </c>
      <c r="AA3" s="1">
        <f>SUM(Table1[[#This Row],[_Т1]],Table1[[#This Row],[Вело 20км_]])</f>
        <v>3.2928240740740744E-2</v>
      </c>
      <c r="AB3" s="1">
        <f>SUM(Table1[[#This Row],[_Вело 20]],Table1[[#This Row],[Т2_]])</f>
        <v>3.3182870370370376E-2</v>
      </c>
      <c r="AC3" s="1">
        <f>SUM(Table1[[#This Row],[_Т2]],Table1[[#This Row],[Бег 2.5 км_]])</f>
        <v>4.0127314814814824E-2</v>
      </c>
      <c r="AD3" s="1">
        <f>Table1[[#This Row],[_Старт]]</f>
        <v>0</v>
      </c>
      <c r="AE3" s="1">
        <f>Table1[[#Totals],[_Бег 5]]-Table1[[#This Row],[_Бег 5]]</f>
        <v>6.7013888888888904E-3</v>
      </c>
      <c r="AF3" s="1">
        <f>Table1[[#Totals],[_Т1]]-Table1[[#This Row],[_Т1]]</f>
        <v>7.2222222222222236E-3</v>
      </c>
      <c r="AG3" s="2">
        <f>Table1[[#Totals],[_Вело 2.5]]-Table1[[#This Row],[_Вело 2.5]]</f>
        <v>8.7268518518518537E-3</v>
      </c>
      <c r="AH3" s="2">
        <f>Table1[[#Totals],[_Вело 5]]-Table1[[#This Row],[_Вело 5]]</f>
        <v>1.0324074074074076E-2</v>
      </c>
      <c r="AI3" s="2">
        <f>Table1[[#Totals],[_Вело 7.5]]-Table1[[#This Row],[_Вело 7.5]]</f>
        <v>1.1898148148148144E-2</v>
      </c>
      <c r="AJ3" s="2">
        <f>Table1[[#Totals],[_Вело 10]]-Table1[[#This Row],[_Вело 10]]</f>
        <v>1.3437500000000005E-2</v>
      </c>
      <c r="AK3" s="2">
        <f>Table1[[#Totals],[_Вело 12.5]]-Table1[[#This Row],[_Вело 12.5]]</f>
        <v>1.5092592592592595E-2</v>
      </c>
      <c r="AL3" s="2">
        <f>Table1[[#Totals],[_Вело 15]]-Table1[[#This Row],[_Вело 15]]</f>
        <v>1.6759259259259265E-2</v>
      </c>
      <c r="AM3" s="2">
        <f>Table1[[#Totals],[_Вело 17.5]]-Table1[[#This Row],[_Вело 17.5]]</f>
        <v>1.84837962962963E-2</v>
      </c>
      <c r="AN3" s="2">
        <f>Table1[[#Totals],[_Вело 20]]-Table1[[#This Row],[_Вело 20]]</f>
        <v>2.0219907407407409E-2</v>
      </c>
      <c r="AO3" s="2">
        <f>Table1[[#Totals],[_Т2]]-Table1[[#This Row],[_Т2]]</f>
        <v>2.0532407407407409E-2</v>
      </c>
      <c r="AP3" s="2">
        <f>Table1[[#Totals],[_Бег 2.5]]-Table1[[#This Row],[_Бег 2.5]]</f>
        <v>2.3784722222222221E-2</v>
      </c>
    </row>
    <row r="4" spans="1:42" x14ac:dyDescent="0.2">
      <c r="A4">
        <v>3</v>
      </c>
      <c r="B4" t="s">
        <v>18</v>
      </c>
      <c r="C4">
        <v>30</v>
      </c>
      <c r="D4" t="s">
        <v>19</v>
      </c>
      <c r="E4" s="3">
        <v>1.2037037037037035E-2</v>
      </c>
      <c r="F4" s="3">
        <v>1.6203703703703703E-4</v>
      </c>
      <c r="G4" s="3">
        <v>2.7893518518518519E-3</v>
      </c>
      <c r="H4" s="3">
        <v>5.3587962962962964E-3</v>
      </c>
      <c r="I4" s="3">
        <v>7.8819444444444432E-3</v>
      </c>
      <c r="J4" s="3">
        <v>1.045138888888889E-2</v>
      </c>
      <c r="K4" s="3">
        <v>1.3032407407407407E-2</v>
      </c>
      <c r="L4" s="3">
        <v>1.5625E-2</v>
      </c>
      <c r="M4" s="3">
        <v>1.8136574074074072E-2</v>
      </c>
      <c r="N4" s="3">
        <v>2.0729166666666667E-2</v>
      </c>
      <c r="O4" s="3">
        <v>2.199074074074074E-4</v>
      </c>
      <c r="P4" s="3">
        <v>7.1296296296296307E-3</v>
      </c>
      <c r="Q4" s="4">
        <v>0</v>
      </c>
      <c r="R4" s="1">
        <f>Table1[[#This Row],[Бег 5 км_]]</f>
        <v>1.2037037037037035E-2</v>
      </c>
      <c r="S4" s="1">
        <f>SUM(Table1[[#This Row],[_Бег 5]],Table1[[#This Row],[Т1_]])</f>
        <v>1.2199074074074072E-2</v>
      </c>
      <c r="T4" s="1">
        <f>SUM(Table1[[#This Row],[_Т1]],Table1[[#This Row],[Вело 2.5 км_]])</f>
        <v>1.4988425925925924E-2</v>
      </c>
      <c r="U4" s="1">
        <f>SUM(Table1[[#This Row],[_Т1]],Table1[[#This Row],[Вело 5 км_]])</f>
        <v>1.755787037037037E-2</v>
      </c>
      <c r="V4" s="1">
        <f>SUM(Table1[[#This Row],[_Т1]],Table1[[#This Row],[Вело 7.5 км_]])</f>
        <v>2.0081018518518515E-2</v>
      </c>
      <c r="W4" s="1">
        <f>SUM(Table1[[#This Row],[_Т1]],Table1[[#This Row],[Вело 10 км_]])</f>
        <v>2.2650462962962963E-2</v>
      </c>
      <c r="X4" s="1">
        <f>SUM(Table1[[#This Row],[_Т1]],Table1[[#This Row],[Вело 12.5 км_]])</f>
        <v>2.523148148148148E-2</v>
      </c>
      <c r="Y4" s="1">
        <f>SUM(Table1[[#This Row],[_Т1]],Table1[[#This Row],[Вело 15 км_]])</f>
        <v>2.7824074074074071E-2</v>
      </c>
      <c r="Z4" s="1">
        <f>SUM(Table1[[#This Row],[_Т1]],Table1[[#This Row],[Вело 17.5 км_]])</f>
        <v>3.0335648148148146E-2</v>
      </c>
      <c r="AA4" s="1">
        <f>SUM(Table1[[#This Row],[_Т1]],Table1[[#This Row],[Вело 20км_]])</f>
        <v>3.2928240740740737E-2</v>
      </c>
      <c r="AB4" s="1">
        <f>SUM(Table1[[#This Row],[_Вело 20]],Table1[[#This Row],[Т2_]])</f>
        <v>3.3148148148148142E-2</v>
      </c>
      <c r="AC4" s="1">
        <f>SUM(Table1[[#This Row],[_Т2]],Table1[[#This Row],[Бег 2.5 км_]])</f>
        <v>4.0277777777777773E-2</v>
      </c>
      <c r="AD4" s="1">
        <f>Table1[[#This Row],[_Старт]]</f>
        <v>0</v>
      </c>
      <c r="AE4" s="1">
        <f>Table1[[#Totals],[_Бег 5]]-Table1[[#This Row],[_Бег 5]]</f>
        <v>6.7361111111111146E-3</v>
      </c>
      <c r="AF4" s="1">
        <f>Table1[[#Totals],[_Т1]]-Table1[[#This Row],[_Т1]]</f>
        <v>7.3032407407407438E-3</v>
      </c>
      <c r="AG4" s="2">
        <f>Table1[[#Totals],[_Вело 2.5]]-Table1[[#This Row],[_Вело 2.5]]</f>
        <v>8.7152777777777819E-3</v>
      </c>
      <c r="AH4" s="2">
        <f>Table1[[#Totals],[_Вело 5]]-Table1[[#This Row],[_Вело 5]]</f>
        <v>1.0312500000000002E-2</v>
      </c>
      <c r="AI4" s="2">
        <f>Table1[[#Totals],[_Вело 7.5]]-Table1[[#This Row],[_Вело 7.5]]</f>
        <v>1.1886574074074074E-2</v>
      </c>
      <c r="AJ4" s="2">
        <f>Table1[[#Totals],[_Вело 10]]-Table1[[#This Row],[_Вело 10]]</f>
        <v>1.3425925925925931E-2</v>
      </c>
      <c r="AK4" s="2">
        <f>Table1[[#Totals],[_Вело 12.5]]-Table1[[#This Row],[_Вело 12.5]]</f>
        <v>1.5092592592592595E-2</v>
      </c>
      <c r="AL4" s="2">
        <f>Table1[[#Totals],[_Вело 15]]-Table1[[#This Row],[_Вело 15]]</f>
        <v>1.6759259259259265E-2</v>
      </c>
      <c r="AM4" s="2">
        <f>Table1[[#Totals],[_Вело 17.5]]-Table1[[#This Row],[_Вело 17.5]]</f>
        <v>1.847222222222223E-2</v>
      </c>
      <c r="AN4" s="2">
        <f>Table1[[#Totals],[_Вело 20]]-Table1[[#This Row],[_Вело 20]]</f>
        <v>2.0219907407407416E-2</v>
      </c>
      <c r="AO4" s="2">
        <f>Table1[[#Totals],[_Т2]]-Table1[[#This Row],[_Т2]]</f>
        <v>2.0567129629629644E-2</v>
      </c>
      <c r="AP4" s="2">
        <f>Table1[[#Totals],[_Бег 2.5]]-Table1[[#This Row],[_Бег 2.5]]</f>
        <v>2.3634259259259272E-2</v>
      </c>
    </row>
    <row r="5" spans="1:42" x14ac:dyDescent="0.2">
      <c r="A5">
        <v>4</v>
      </c>
      <c r="B5" t="s">
        <v>20</v>
      </c>
      <c r="C5">
        <v>41</v>
      </c>
      <c r="D5" t="s">
        <v>21</v>
      </c>
      <c r="E5" s="3">
        <v>1.2534722222222223E-2</v>
      </c>
      <c r="F5" s="3">
        <v>2.8935185185185189E-4</v>
      </c>
      <c r="G5" s="3">
        <v>2.8587962962962963E-3</v>
      </c>
      <c r="H5" s="3">
        <v>5.4282407407407404E-3</v>
      </c>
      <c r="I5" s="3">
        <v>7.9976851851851858E-3</v>
      </c>
      <c r="J5" s="3">
        <v>1.0567129629629629E-2</v>
      </c>
      <c r="K5" s="3">
        <v>1.315972222222222E-2</v>
      </c>
      <c r="L5" s="3">
        <v>1.5821759259259261E-2</v>
      </c>
      <c r="M5" s="3">
        <v>1.8402777777777778E-2</v>
      </c>
      <c r="N5" s="3">
        <v>2.1087962962962961E-2</v>
      </c>
      <c r="O5" s="3">
        <v>2.8935185185185189E-4</v>
      </c>
      <c r="P5" s="3">
        <v>6.6203703703703702E-3</v>
      </c>
      <c r="Q5" s="4">
        <v>0</v>
      </c>
      <c r="R5" s="1">
        <f>Table1[[#This Row],[Бег 5 км_]]</f>
        <v>1.2534722222222223E-2</v>
      </c>
      <c r="S5" s="1">
        <f>SUM(Table1[[#This Row],[_Бег 5]],Table1[[#This Row],[Т1_]])</f>
        <v>1.2824074074074075E-2</v>
      </c>
      <c r="T5" s="1">
        <f>SUM(Table1[[#This Row],[_Т1]],Table1[[#This Row],[Вело 2.5 км_]])</f>
        <v>1.5682870370370371E-2</v>
      </c>
      <c r="U5" s="1">
        <f>SUM(Table1[[#This Row],[_Т1]],Table1[[#This Row],[Вело 5 км_]])</f>
        <v>1.8252314814814815E-2</v>
      </c>
      <c r="V5" s="1">
        <f>SUM(Table1[[#This Row],[_Т1]],Table1[[#This Row],[Вело 7.5 км_]])</f>
        <v>2.0821759259259262E-2</v>
      </c>
      <c r="W5" s="1">
        <f>SUM(Table1[[#This Row],[_Т1]],Table1[[#This Row],[Вело 10 км_]])</f>
        <v>2.3391203703703706E-2</v>
      </c>
      <c r="X5" s="1">
        <f>SUM(Table1[[#This Row],[_Т1]],Table1[[#This Row],[Вело 12.5 км_]])</f>
        <v>2.5983796296296297E-2</v>
      </c>
      <c r="Y5" s="1">
        <f>SUM(Table1[[#This Row],[_Т1]],Table1[[#This Row],[Вело 15 км_]])</f>
        <v>2.8645833333333336E-2</v>
      </c>
      <c r="Z5" s="1">
        <f>SUM(Table1[[#This Row],[_Т1]],Table1[[#This Row],[Вело 17.5 км_]])</f>
        <v>3.1226851851851853E-2</v>
      </c>
      <c r="AA5" s="1">
        <f>SUM(Table1[[#This Row],[_Т1]],Table1[[#This Row],[Вело 20км_]])</f>
        <v>3.3912037037037032E-2</v>
      </c>
      <c r="AB5" s="1">
        <f>SUM(Table1[[#This Row],[_Вело 20]],Table1[[#This Row],[Т2_]])</f>
        <v>3.4201388888888885E-2</v>
      </c>
      <c r="AC5" s="1">
        <f>SUM(Table1[[#This Row],[_Т2]],Table1[[#This Row],[Бег 2.5 км_]])</f>
        <v>4.0821759259259252E-2</v>
      </c>
      <c r="AD5" s="1">
        <f>Table1[[#This Row],[_Старт]]</f>
        <v>0</v>
      </c>
      <c r="AE5" s="1">
        <f>Table1[[#Totals],[_Бег 5]]-Table1[[#This Row],[_Бег 5]]</f>
        <v>6.2384259259259268E-3</v>
      </c>
      <c r="AF5" s="1">
        <f>Table1[[#Totals],[_Т1]]-Table1[[#This Row],[_Т1]]</f>
        <v>6.6782407407407415E-3</v>
      </c>
      <c r="AG5" s="2">
        <f>Table1[[#Totals],[_Вело 2.5]]-Table1[[#This Row],[_Вело 2.5]]</f>
        <v>8.0208333333333347E-3</v>
      </c>
      <c r="AH5" s="2">
        <f>Table1[[#Totals],[_Вело 5]]-Table1[[#This Row],[_Вело 5]]</f>
        <v>9.6180555555555568E-3</v>
      </c>
      <c r="AI5" s="2">
        <f>Table1[[#Totals],[_Вело 7.5]]-Table1[[#This Row],[_Вело 7.5]]</f>
        <v>1.1145833333333327E-2</v>
      </c>
      <c r="AJ5" s="2">
        <f>Table1[[#Totals],[_Вело 10]]-Table1[[#This Row],[_Вело 10]]</f>
        <v>1.2685185185185188E-2</v>
      </c>
      <c r="AK5" s="2">
        <f>Table1[[#Totals],[_Вело 12.5]]-Table1[[#This Row],[_Вело 12.5]]</f>
        <v>1.4340277777777778E-2</v>
      </c>
      <c r="AL5" s="2">
        <f>Table1[[#Totals],[_Вело 15]]-Table1[[#This Row],[_Вело 15]]</f>
        <v>1.59375E-2</v>
      </c>
      <c r="AM5" s="2">
        <f>Table1[[#Totals],[_Вело 17.5]]-Table1[[#This Row],[_Вело 17.5]]</f>
        <v>1.7581018518518524E-2</v>
      </c>
      <c r="AN5" s="2">
        <f>Table1[[#Totals],[_Вело 20]]-Table1[[#This Row],[_Вело 20]]</f>
        <v>1.923611111111112E-2</v>
      </c>
      <c r="AO5" s="2">
        <f>Table1[[#Totals],[_Т2]]-Table1[[#This Row],[_Т2]]</f>
        <v>1.95138888888889E-2</v>
      </c>
      <c r="AP5" s="2">
        <f>Table1[[#Totals],[_Бег 2.5]]-Table1[[#This Row],[_Бег 2.5]]</f>
        <v>2.3090277777777793E-2</v>
      </c>
    </row>
    <row r="6" spans="1:42" x14ac:dyDescent="0.2">
      <c r="A6">
        <v>5</v>
      </c>
      <c r="B6" t="s">
        <v>22</v>
      </c>
      <c r="C6">
        <v>30</v>
      </c>
      <c r="D6" t="s">
        <v>23</v>
      </c>
      <c r="E6" s="3">
        <v>1.3530092592592594E-2</v>
      </c>
      <c r="F6" s="3">
        <v>2.3148148148148146E-4</v>
      </c>
      <c r="G6" s="3">
        <v>2.8472222222222219E-3</v>
      </c>
      <c r="H6" s="3">
        <v>5.4513888888888884E-3</v>
      </c>
      <c r="I6" s="3">
        <v>8.0787037037037043E-3</v>
      </c>
      <c r="J6" s="3">
        <v>1.0659722222222221E-2</v>
      </c>
      <c r="K6" s="3">
        <v>1.3287037037037036E-2</v>
      </c>
      <c r="L6" s="3">
        <v>1.5868055555555555E-2</v>
      </c>
      <c r="M6" s="3">
        <v>1.8425925925925925E-2</v>
      </c>
      <c r="N6" s="3">
        <v>2.1087962962962961E-2</v>
      </c>
      <c r="O6" s="3">
        <v>2.3148148148148146E-4</v>
      </c>
      <c r="P6" s="3">
        <v>5.7407407407407416E-3</v>
      </c>
      <c r="Q6" s="4">
        <v>0</v>
      </c>
      <c r="R6" s="1">
        <f>Table1[[#This Row],[Бег 5 км_]]</f>
        <v>1.3530092592592594E-2</v>
      </c>
      <c r="S6" s="1">
        <f>SUM(Table1[[#This Row],[_Бег 5]],Table1[[#This Row],[Т1_]])</f>
        <v>1.3761574074074075E-2</v>
      </c>
      <c r="T6" s="1">
        <f>SUM(Table1[[#This Row],[_Т1]],Table1[[#This Row],[Вело 2.5 км_]])</f>
        <v>1.6608796296296299E-2</v>
      </c>
      <c r="U6" s="1">
        <f>SUM(Table1[[#This Row],[_Т1]],Table1[[#This Row],[Вело 5 км_]])</f>
        <v>1.9212962962962963E-2</v>
      </c>
      <c r="V6" s="1">
        <f>SUM(Table1[[#This Row],[_Т1]],Table1[[#This Row],[Вело 7.5 км_]])</f>
        <v>2.1840277777777778E-2</v>
      </c>
      <c r="W6" s="1">
        <f>SUM(Table1[[#This Row],[_Т1]],Table1[[#This Row],[Вело 10 км_]])</f>
        <v>2.4421296296296295E-2</v>
      </c>
      <c r="X6" s="1">
        <f>SUM(Table1[[#This Row],[_Т1]],Table1[[#This Row],[Вело 12.5 км_]])</f>
        <v>2.7048611111111114E-2</v>
      </c>
      <c r="Y6" s="1">
        <f>SUM(Table1[[#This Row],[_Т1]],Table1[[#This Row],[Вело 15 км_]])</f>
        <v>2.9629629629629631E-2</v>
      </c>
      <c r="Z6" s="1">
        <f>SUM(Table1[[#This Row],[_Т1]],Table1[[#This Row],[Вело 17.5 км_]])</f>
        <v>3.2187500000000001E-2</v>
      </c>
      <c r="AA6" s="1">
        <f>SUM(Table1[[#This Row],[_Т1]],Table1[[#This Row],[Вело 20км_]])</f>
        <v>3.484953703703704E-2</v>
      </c>
      <c r="AB6" s="1">
        <f>SUM(Table1[[#This Row],[_Вело 20]],Table1[[#This Row],[Т2_]])</f>
        <v>3.5081018518518518E-2</v>
      </c>
      <c r="AC6" s="1">
        <f>SUM(Table1[[#This Row],[_Т2]],Table1[[#This Row],[Бег 2.5 км_]])</f>
        <v>4.0821759259259259E-2</v>
      </c>
      <c r="AD6" s="1">
        <f>Table1[[#This Row],[_Старт]]</f>
        <v>0</v>
      </c>
      <c r="AE6" s="1">
        <f>Table1[[#Totals],[_Бег 5]]-Table1[[#This Row],[_Бег 5]]</f>
        <v>5.2430555555555564E-3</v>
      </c>
      <c r="AF6" s="1">
        <f>Table1[[#Totals],[_Т1]]-Table1[[#This Row],[_Т1]]</f>
        <v>5.7407407407407407E-3</v>
      </c>
      <c r="AG6" s="2">
        <f>Table1[[#Totals],[_Вело 2.5]]-Table1[[#This Row],[_Вело 2.5]]</f>
        <v>7.0949074074074074E-3</v>
      </c>
      <c r="AH6" s="2">
        <f>Table1[[#Totals],[_Вело 5]]-Table1[[#This Row],[_Вело 5]]</f>
        <v>8.6574074074074088E-3</v>
      </c>
      <c r="AI6" s="2">
        <f>Table1[[#Totals],[_Вело 7.5]]-Table1[[#This Row],[_Вело 7.5]]</f>
        <v>1.0127314814814811E-2</v>
      </c>
      <c r="AJ6" s="2">
        <f>Table1[[#Totals],[_Вело 10]]-Table1[[#This Row],[_Вело 10]]</f>
        <v>1.1655092592592599E-2</v>
      </c>
      <c r="AK6" s="2">
        <f>Table1[[#Totals],[_Вело 12.5]]-Table1[[#This Row],[_Вело 12.5]]</f>
        <v>1.3275462962962961E-2</v>
      </c>
      <c r="AL6" s="2">
        <f>Table1[[#Totals],[_Вело 15]]-Table1[[#This Row],[_Вело 15]]</f>
        <v>1.4953703703703705E-2</v>
      </c>
      <c r="AM6" s="2">
        <f>Table1[[#Totals],[_Вело 17.5]]-Table1[[#This Row],[_Вело 17.5]]</f>
        <v>1.6620370370370376E-2</v>
      </c>
      <c r="AN6" s="2">
        <f>Table1[[#Totals],[_Вело 20]]-Table1[[#This Row],[_Вело 20]]</f>
        <v>1.8298611111111113E-2</v>
      </c>
      <c r="AO6" s="2">
        <f>Table1[[#Totals],[_Т2]]-Table1[[#This Row],[_Т2]]</f>
        <v>1.8634259259259267E-2</v>
      </c>
      <c r="AP6" s="2">
        <f>Table1[[#Totals],[_Бег 2.5]]-Table1[[#This Row],[_Бег 2.5]]</f>
        <v>2.3090277777777786E-2</v>
      </c>
    </row>
    <row r="7" spans="1:42" x14ac:dyDescent="0.2">
      <c r="A7">
        <v>6</v>
      </c>
      <c r="B7" t="s">
        <v>24</v>
      </c>
      <c r="C7">
        <v>36</v>
      </c>
      <c r="E7" s="3">
        <v>1.2534722222222223E-2</v>
      </c>
      <c r="F7" s="3">
        <v>3.2407407407407406E-4</v>
      </c>
      <c r="G7" s="3">
        <v>2.7777777777777779E-3</v>
      </c>
      <c r="H7" s="3">
        <v>5.37037037037037E-3</v>
      </c>
      <c r="I7" s="3">
        <v>7.9398148148148145E-3</v>
      </c>
      <c r="J7" s="3">
        <v>1.0532407407407407E-2</v>
      </c>
      <c r="K7" s="3">
        <v>1.3113425925925926E-2</v>
      </c>
      <c r="L7" s="3">
        <v>1.5763888888888886E-2</v>
      </c>
      <c r="M7" s="3">
        <v>1.834490740740741E-2</v>
      </c>
      <c r="N7" s="3">
        <v>2.101851851851852E-2</v>
      </c>
      <c r="O7" s="3">
        <v>3.2407407407407406E-4</v>
      </c>
      <c r="P7" s="3">
        <v>6.6782407407407415E-3</v>
      </c>
      <c r="Q7" s="4">
        <v>0</v>
      </c>
      <c r="R7" s="1">
        <f>Table1[[#This Row],[Бег 5 км_]]</f>
        <v>1.2534722222222223E-2</v>
      </c>
      <c r="S7" s="1">
        <f>SUM(Table1[[#This Row],[_Бег 5]],Table1[[#This Row],[Т1_]])</f>
        <v>1.2858796296296297E-2</v>
      </c>
      <c r="T7" s="1">
        <f>SUM(Table1[[#This Row],[_Т1]],Table1[[#This Row],[Вело 2.5 км_]])</f>
        <v>1.5636574074074074E-2</v>
      </c>
      <c r="U7" s="1">
        <f>SUM(Table1[[#This Row],[_Т1]],Table1[[#This Row],[Вело 5 км_]])</f>
        <v>1.8229166666666668E-2</v>
      </c>
      <c r="V7" s="1">
        <f>SUM(Table1[[#This Row],[_Т1]],Table1[[#This Row],[Вело 7.5 км_]])</f>
        <v>2.0798611111111111E-2</v>
      </c>
      <c r="W7" s="1">
        <f>SUM(Table1[[#This Row],[_Т1]],Table1[[#This Row],[Вело 10 км_]])</f>
        <v>2.3391203703703706E-2</v>
      </c>
      <c r="X7" s="1">
        <f>SUM(Table1[[#This Row],[_Т1]],Table1[[#This Row],[Вело 12.5 км_]])</f>
        <v>2.5972222222222223E-2</v>
      </c>
      <c r="Y7" s="1">
        <f>SUM(Table1[[#This Row],[_Т1]],Table1[[#This Row],[Вело 15 км_]])</f>
        <v>2.8622685185185182E-2</v>
      </c>
      <c r="Z7" s="1">
        <f>SUM(Table1[[#This Row],[_Т1]],Table1[[#This Row],[Вело 17.5 км_]])</f>
        <v>3.1203703703703706E-2</v>
      </c>
      <c r="AA7" s="1">
        <f>SUM(Table1[[#This Row],[_Т1]],Table1[[#This Row],[Вело 20км_]])</f>
        <v>3.3877314814814818E-2</v>
      </c>
      <c r="AB7" s="1">
        <f>SUM(Table1[[#This Row],[_Вело 20]],Table1[[#This Row],[Т2_]])</f>
        <v>3.4201388888888892E-2</v>
      </c>
      <c r="AC7" s="1">
        <f>SUM(Table1[[#This Row],[_Т2]],Table1[[#This Row],[Бег 2.5 км_]])</f>
        <v>4.0879629629629634E-2</v>
      </c>
      <c r="AD7" s="1">
        <f>Table1[[#This Row],[_Старт]]</f>
        <v>0</v>
      </c>
      <c r="AE7" s="1">
        <f>Table1[[#Totals],[_Бег 5]]-Table1[[#This Row],[_Бег 5]]</f>
        <v>6.2384259259259268E-3</v>
      </c>
      <c r="AF7" s="1">
        <f>Table1[[#Totals],[_Т1]]-Table1[[#This Row],[_Т1]]</f>
        <v>6.6435185185185191E-3</v>
      </c>
      <c r="AG7" s="2">
        <f>Table1[[#Totals],[_Вело 2.5]]-Table1[[#This Row],[_Вело 2.5]]</f>
        <v>8.0671296296296324E-3</v>
      </c>
      <c r="AH7" s="2">
        <f>Table1[[#Totals],[_Вело 5]]-Table1[[#This Row],[_Вело 5]]</f>
        <v>9.6412037037037039E-3</v>
      </c>
      <c r="AI7" s="2">
        <f>Table1[[#Totals],[_Вело 7.5]]-Table1[[#This Row],[_Вело 7.5]]</f>
        <v>1.1168981481481478E-2</v>
      </c>
      <c r="AJ7" s="2">
        <f>Table1[[#Totals],[_Вело 10]]-Table1[[#This Row],[_Вело 10]]</f>
        <v>1.2685185185185188E-2</v>
      </c>
      <c r="AK7" s="2">
        <f>Table1[[#Totals],[_Вело 12.5]]-Table1[[#This Row],[_Вело 12.5]]</f>
        <v>1.4351851851851852E-2</v>
      </c>
      <c r="AL7" s="2">
        <f>Table1[[#Totals],[_Вело 15]]-Table1[[#This Row],[_Вело 15]]</f>
        <v>1.5960648148148154E-2</v>
      </c>
      <c r="AM7" s="2">
        <f>Table1[[#Totals],[_Вело 17.5]]-Table1[[#This Row],[_Вело 17.5]]</f>
        <v>1.7604166666666671E-2</v>
      </c>
      <c r="AN7" s="2">
        <f>Table1[[#Totals],[_Вело 20]]-Table1[[#This Row],[_Вело 20]]</f>
        <v>1.9270833333333334E-2</v>
      </c>
      <c r="AO7" s="2">
        <f>Table1[[#Totals],[_Т2]]-Table1[[#This Row],[_Т2]]</f>
        <v>1.9513888888888893E-2</v>
      </c>
      <c r="AP7" s="2">
        <f>Table1[[#Totals],[_Бег 2.5]]-Table1[[#This Row],[_Бег 2.5]]</f>
        <v>2.3032407407407411E-2</v>
      </c>
    </row>
    <row r="8" spans="1:42" x14ac:dyDescent="0.2">
      <c r="A8">
        <v>7</v>
      </c>
      <c r="B8" t="s">
        <v>25</v>
      </c>
      <c r="C8">
        <v>47</v>
      </c>
      <c r="D8" t="s">
        <v>16</v>
      </c>
      <c r="E8" s="3">
        <v>1.252314814814815E-2</v>
      </c>
      <c r="F8" s="3">
        <v>2.6620370370370372E-4</v>
      </c>
      <c r="G8" s="3">
        <v>2.8819444444444444E-3</v>
      </c>
      <c r="H8" s="3">
        <v>5.4398148148148149E-3</v>
      </c>
      <c r="I8" s="3">
        <v>8.0208333333333329E-3</v>
      </c>
      <c r="J8" s="3">
        <v>1.0578703703703703E-2</v>
      </c>
      <c r="K8" s="3">
        <v>1.3182870370370371E-2</v>
      </c>
      <c r="L8" s="3">
        <v>1.5844907407407408E-2</v>
      </c>
      <c r="M8" s="3">
        <v>1.8425925925925925E-2</v>
      </c>
      <c r="N8" s="3">
        <v>2.1111111111111108E-2</v>
      </c>
      <c r="O8" s="3">
        <v>3.3564814814814812E-4</v>
      </c>
      <c r="P8" s="3">
        <v>6.7592592592592591E-3</v>
      </c>
      <c r="Q8" s="4">
        <v>0</v>
      </c>
      <c r="R8" s="1">
        <f>Table1[[#This Row],[Бег 5 км_]]</f>
        <v>1.252314814814815E-2</v>
      </c>
      <c r="S8" s="1">
        <f>SUM(Table1[[#This Row],[_Бег 5]],Table1[[#This Row],[Т1_]])</f>
        <v>1.2789351851851854E-2</v>
      </c>
      <c r="T8" s="1">
        <f>SUM(Table1[[#This Row],[_Т1]],Table1[[#This Row],[Вело 2.5 км_]])</f>
        <v>1.5671296296296298E-2</v>
      </c>
      <c r="U8" s="1">
        <f>SUM(Table1[[#This Row],[_Т1]],Table1[[#This Row],[Вело 5 км_]])</f>
        <v>1.8229166666666668E-2</v>
      </c>
      <c r="V8" s="1">
        <f>SUM(Table1[[#This Row],[_Т1]],Table1[[#This Row],[Вело 7.5 км_]])</f>
        <v>2.0810185185185189E-2</v>
      </c>
      <c r="W8" s="1">
        <f>SUM(Table1[[#This Row],[_Т1]],Table1[[#This Row],[Вело 10 км_]])</f>
        <v>2.3368055555555559E-2</v>
      </c>
      <c r="X8" s="1">
        <f>SUM(Table1[[#This Row],[_Т1]],Table1[[#This Row],[Вело 12.5 км_]])</f>
        <v>2.5972222222222223E-2</v>
      </c>
      <c r="Y8" s="1">
        <f>SUM(Table1[[#This Row],[_Т1]],Table1[[#This Row],[Вело 15 км_]])</f>
        <v>2.8634259259259262E-2</v>
      </c>
      <c r="Z8" s="1">
        <f>SUM(Table1[[#This Row],[_Т1]],Table1[[#This Row],[Вело 17.5 км_]])</f>
        <v>3.1215277777777779E-2</v>
      </c>
      <c r="AA8" s="1">
        <f>SUM(Table1[[#This Row],[_Т1]],Table1[[#This Row],[Вело 20км_]])</f>
        <v>3.3900462962962966E-2</v>
      </c>
      <c r="AB8" s="1">
        <f>SUM(Table1[[#This Row],[_Вело 20]],Table1[[#This Row],[Т2_]])</f>
        <v>3.4236111111111113E-2</v>
      </c>
      <c r="AC8" s="1">
        <f>SUM(Table1[[#This Row],[_Т2]],Table1[[#This Row],[Бег 2.5 км_]])</f>
        <v>4.099537037037037E-2</v>
      </c>
      <c r="AD8" s="1">
        <f>Table1[[#This Row],[_Старт]]</f>
        <v>0</v>
      </c>
      <c r="AE8" s="1">
        <f>Table1[[#Totals],[_Бег 5]]-Table1[[#This Row],[_Бег 5]]</f>
        <v>6.2500000000000003E-3</v>
      </c>
      <c r="AF8" s="1">
        <f>Table1[[#Totals],[_Т1]]-Table1[[#This Row],[_Т1]]</f>
        <v>6.7129629629629622E-3</v>
      </c>
      <c r="AG8" s="2">
        <f>Table1[[#Totals],[_Вело 2.5]]-Table1[[#This Row],[_Вело 2.5]]</f>
        <v>8.0324074074074082E-3</v>
      </c>
      <c r="AH8" s="2">
        <f>Table1[[#Totals],[_Вело 5]]-Table1[[#This Row],[_Вело 5]]</f>
        <v>9.6412037037037039E-3</v>
      </c>
      <c r="AI8" s="2">
        <f>Table1[[#Totals],[_Вело 7.5]]-Table1[[#This Row],[_Вело 7.5]]</f>
        <v>1.1157407407407401E-2</v>
      </c>
      <c r="AJ8" s="2">
        <f>Table1[[#Totals],[_Вело 10]]-Table1[[#This Row],[_Вело 10]]</f>
        <v>1.2708333333333335E-2</v>
      </c>
      <c r="AK8" s="2">
        <f>Table1[[#Totals],[_Вело 12.5]]-Table1[[#This Row],[_Вело 12.5]]</f>
        <v>1.4351851851851852E-2</v>
      </c>
      <c r="AL8" s="2">
        <f>Table1[[#Totals],[_Вело 15]]-Table1[[#This Row],[_Вело 15]]</f>
        <v>1.5949074074074074E-2</v>
      </c>
      <c r="AM8" s="2">
        <f>Table1[[#Totals],[_Вело 17.5]]-Table1[[#This Row],[_Вело 17.5]]</f>
        <v>1.7592592592592597E-2</v>
      </c>
      <c r="AN8" s="2">
        <f>Table1[[#Totals],[_Вело 20]]-Table1[[#This Row],[_Вело 20]]</f>
        <v>1.9247685185185187E-2</v>
      </c>
      <c r="AO8" s="2">
        <f>Table1[[#Totals],[_Т2]]-Table1[[#This Row],[_Т2]]</f>
        <v>1.9479166666666672E-2</v>
      </c>
      <c r="AP8" s="2">
        <f>Table1[[#Totals],[_Бег 2.5]]-Table1[[#This Row],[_Бег 2.5]]</f>
        <v>2.2916666666666675E-2</v>
      </c>
    </row>
    <row r="9" spans="1:42" x14ac:dyDescent="0.2">
      <c r="A9">
        <v>8</v>
      </c>
      <c r="B9" t="s">
        <v>26</v>
      </c>
      <c r="C9">
        <v>39</v>
      </c>
      <c r="D9" t="s">
        <v>16</v>
      </c>
      <c r="E9" s="3">
        <v>1.2222222222222223E-2</v>
      </c>
      <c r="F9" s="3">
        <v>2.4305555555555552E-4</v>
      </c>
      <c r="G9" s="3">
        <v>3.0092592592592588E-3</v>
      </c>
      <c r="H9" s="3">
        <v>5.7638888888888887E-3</v>
      </c>
      <c r="I9" s="3">
        <v>8.3217592592592596E-3</v>
      </c>
      <c r="J9" s="3">
        <v>1.0937500000000001E-2</v>
      </c>
      <c r="K9" s="3">
        <v>1.3680555555555555E-2</v>
      </c>
      <c r="L9" s="3">
        <v>1.6331018518518519E-2</v>
      </c>
      <c r="M9" s="3">
        <v>1.9074074074074073E-2</v>
      </c>
      <c r="N9" s="3">
        <v>2.1817129629629631E-2</v>
      </c>
      <c r="O9" s="3">
        <v>3.0092592592592595E-4</v>
      </c>
      <c r="P9" s="3">
        <v>6.4930555555555549E-3</v>
      </c>
      <c r="Q9" s="4">
        <v>0</v>
      </c>
      <c r="R9" s="1">
        <f>Table1[[#This Row],[Бег 5 км_]]</f>
        <v>1.2222222222222223E-2</v>
      </c>
      <c r="S9" s="1">
        <f>SUM(Table1[[#This Row],[_Бег 5]],Table1[[#This Row],[Т1_]])</f>
        <v>1.2465277777777778E-2</v>
      </c>
      <c r="T9" s="1">
        <f>SUM(Table1[[#This Row],[_Т1]],Table1[[#This Row],[Вело 2.5 км_]])</f>
        <v>1.5474537037037037E-2</v>
      </c>
      <c r="U9" s="1">
        <f>SUM(Table1[[#This Row],[_Т1]],Table1[[#This Row],[Вело 5 км_]])</f>
        <v>1.8229166666666668E-2</v>
      </c>
      <c r="V9" s="1">
        <f>SUM(Table1[[#This Row],[_Т1]],Table1[[#This Row],[Вело 7.5 км_]])</f>
        <v>2.0787037037037038E-2</v>
      </c>
      <c r="W9" s="1">
        <f>SUM(Table1[[#This Row],[_Т1]],Table1[[#This Row],[Вело 10 км_]])</f>
        <v>2.3402777777777779E-2</v>
      </c>
      <c r="X9" s="1">
        <f>SUM(Table1[[#This Row],[_Т1]],Table1[[#This Row],[Вело 12.5 км_]])</f>
        <v>2.6145833333333333E-2</v>
      </c>
      <c r="Y9" s="1">
        <f>SUM(Table1[[#This Row],[_Т1]],Table1[[#This Row],[Вело 15 км_]])</f>
        <v>2.8796296296296299E-2</v>
      </c>
      <c r="Z9" s="1">
        <f>SUM(Table1[[#This Row],[_Т1]],Table1[[#This Row],[Вело 17.5 км_]])</f>
        <v>3.1539351851851853E-2</v>
      </c>
      <c r="AA9" s="1">
        <f>SUM(Table1[[#This Row],[_Т1]],Table1[[#This Row],[Вело 20км_]])</f>
        <v>3.4282407407407407E-2</v>
      </c>
      <c r="AB9" s="1">
        <f>SUM(Table1[[#This Row],[_Вело 20]],Table1[[#This Row],[Т2_]])</f>
        <v>3.4583333333333334E-2</v>
      </c>
      <c r="AC9" s="1">
        <f>SUM(Table1[[#This Row],[_Т2]],Table1[[#This Row],[Бег 2.5 км_]])</f>
        <v>4.1076388888888891E-2</v>
      </c>
      <c r="AD9" s="1">
        <f>Table1[[#This Row],[_Старт]]</f>
        <v>0</v>
      </c>
      <c r="AE9" s="1">
        <f>Table1[[#Totals],[_Бег 5]]-Table1[[#This Row],[_Бег 5]]</f>
        <v>6.5509259259259271E-3</v>
      </c>
      <c r="AF9" s="1">
        <f>Table1[[#Totals],[_Т1]]-Table1[[#This Row],[_Т1]]</f>
        <v>7.0370370370370378E-3</v>
      </c>
      <c r="AG9" s="2">
        <f>Table1[[#Totals],[_Вело 2.5]]-Table1[[#This Row],[_Вело 2.5]]</f>
        <v>8.2291666666666693E-3</v>
      </c>
      <c r="AH9" s="2">
        <f>Table1[[#Totals],[_Вело 5]]-Table1[[#This Row],[_Вело 5]]</f>
        <v>9.6412037037037039E-3</v>
      </c>
      <c r="AI9" s="2">
        <f>Table1[[#Totals],[_Вело 7.5]]-Table1[[#This Row],[_Вело 7.5]]</f>
        <v>1.1180555555555551E-2</v>
      </c>
      <c r="AJ9" s="2">
        <f>Table1[[#Totals],[_Вело 10]]-Table1[[#This Row],[_Вело 10]]</f>
        <v>1.2673611111111115E-2</v>
      </c>
      <c r="AK9" s="2">
        <f>Table1[[#Totals],[_Вело 12.5]]-Table1[[#This Row],[_Вело 12.5]]</f>
        <v>1.4178240740740741E-2</v>
      </c>
      <c r="AL9" s="2">
        <f>Table1[[#Totals],[_Вело 15]]-Table1[[#This Row],[_Вело 15]]</f>
        <v>1.5787037037037037E-2</v>
      </c>
      <c r="AM9" s="2">
        <f>Table1[[#Totals],[_Вело 17.5]]-Table1[[#This Row],[_Вело 17.5]]</f>
        <v>1.7268518518518523E-2</v>
      </c>
      <c r="AN9" s="2">
        <f>Table1[[#Totals],[_Вело 20]]-Table1[[#This Row],[_Вело 20]]</f>
        <v>1.8865740740740745E-2</v>
      </c>
      <c r="AO9" s="2">
        <f>Table1[[#Totals],[_Т2]]-Table1[[#This Row],[_Т2]]</f>
        <v>1.9131944444444451E-2</v>
      </c>
      <c r="AP9" s="2">
        <f>Table1[[#Totals],[_Бег 2.5]]-Table1[[#This Row],[_Бег 2.5]]</f>
        <v>2.2835648148148154E-2</v>
      </c>
    </row>
    <row r="10" spans="1:42" x14ac:dyDescent="0.2">
      <c r="A10">
        <v>9</v>
      </c>
      <c r="B10" t="s">
        <v>27</v>
      </c>
      <c r="C10">
        <v>52</v>
      </c>
      <c r="D10" t="s">
        <v>16</v>
      </c>
      <c r="E10" s="3">
        <v>1.2534722222222223E-2</v>
      </c>
      <c r="F10" s="3">
        <v>2.3148148148148146E-4</v>
      </c>
      <c r="G10" s="3">
        <v>2.8819444444444444E-3</v>
      </c>
      <c r="H10" s="3">
        <v>5.4629629629629637E-3</v>
      </c>
      <c r="I10" s="3">
        <v>8.0324074074074065E-3</v>
      </c>
      <c r="J10" s="3">
        <v>1.0636574074074074E-2</v>
      </c>
      <c r="K10" s="3">
        <v>1.3194444444444444E-2</v>
      </c>
      <c r="L10" s="3">
        <v>1.5856481481481482E-2</v>
      </c>
      <c r="M10" s="3">
        <v>1.8449074074074073E-2</v>
      </c>
      <c r="N10" s="3">
        <v>2.1111111111111108E-2</v>
      </c>
      <c r="O10" s="3">
        <v>3.3564814814814812E-4</v>
      </c>
      <c r="P10" s="3">
        <v>6.875E-3</v>
      </c>
      <c r="Q10" s="4">
        <v>0</v>
      </c>
      <c r="R10" s="1">
        <f>Table1[[#This Row],[Бег 5 км_]]</f>
        <v>1.2534722222222223E-2</v>
      </c>
      <c r="S10" s="1">
        <f>SUM(Table1[[#This Row],[_Бег 5]],Table1[[#This Row],[Т1_]])</f>
        <v>1.2766203703703705E-2</v>
      </c>
      <c r="T10" s="1">
        <f>SUM(Table1[[#This Row],[_Т1]],Table1[[#This Row],[Вело 2.5 км_]])</f>
        <v>1.5648148148148151E-2</v>
      </c>
      <c r="U10" s="1">
        <f>SUM(Table1[[#This Row],[_Т1]],Table1[[#This Row],[Вело 5 км_]])</f>
        <v>1.8229166666666668E-2</v>
      </c>
      <c r="V10" s="1">
        <f>SUM(Table1[[#This Row],[_Т1]],Table1[[#This Row],[Вело 7.5 км_]])</f>
        <v>2.0798611111111111E-2</v>
      </c>
      <c r="W10" s="1">
        <f>SUM(Table1[[#This Row],[_Т1]],Table1[[#This Row],[Вело 10 км_]])</f>
        <v>2.3402777777777779E-2</v>
      </c>
      <c r="X10" s="1">
        <f>SUM(Table1[[#This Row],[_Т1]],Table1[[#This Row],[Вело 12.5 км_]])</f>
        <v>2.5960648148148149E-2</v>
      </c>
      <c r="Y10" s="1">
        <f>SUM(Table1[[#This Row],[_Т1]],Table1[[#This Row],[Вело 15 км_]])</f>
        <v>2.8622685185185189E-2</v>
      </c>
      <c r="Z10" s="1">
        <f>SUM(Table1[[#This Row],[_Т1]],Table1[[#This Row],[Вело 17.5 км_]])</f>
        <v>3.1215277777777779E-2</v>
      </c>
      <c r="AA10" s="1">
        <f>SUM(Table1[[#This Row],[_Т1]],Table1[[#This Row],[Вело 20км_]])</f>
        <v>3.3877314814814811E-2</v>
      </c>
      <c r="AB10" s="1">
        <f>SUM(Table1[[#This Row],[_Вело 20]],Table1[[#This Row],[Т2_]])</f>
        <v>3.4212962962962959E-2</v>
      </c>
      <c r="AC10" s="1">
        <f>SUM(Table1[[#This Row],[_Т2]],Table1[[#This Row],[Бег 2.5 км_]])</f>
        <v>4.1087962962962958E-2</v>
      </c>
      <c r="AD10" s="1">
        <f>Table1[[#This Row],[_Старт]]</f>
        <v>0</v>
      </c>
      <c r="AE10" s="1">
        <f>Table1[[#Totals],[_Бег 5]]-Table1[[#This Row],[_Бег 5]]</f>
        <v>6.2384259259259268E-3</v>
      </c>
      <c r="AF10" s="1">
        <f>Table1[[#Totals],[_Т1]]-Table1[[#This Row],[_Т1]]</f>
        <v>6.7361111111111111E-3</v>
      </c>
      <c r="AG10" s="2">
        <f>Table1[[#Totals],[_Вело 2.5]]-Table1[[#This Row],[_Вело 2.5]]</f>
        <v>8.0555555555555554E-3</v>
      </c>
      <c r="AH10" s="2">
        <f>Table1[[#Totals],[_Вело 5]]-Table1[[#This Row],[_Вело 5]]</f>
        <v>9.6412037037037039E-3</v>
      </c>
      <c r="AI10" s="2">
        <f>Table1[[#Totals],[_Вело 7.5]]-Table1[[#This Row],[_Вело 7.5]]</f>
        <v>1.1168981481481478E-2</v>
      </c>
      <c r="AJ10" s="2">
        <f>Table1[[#Totals],[_Вело 10]]-Table1[[#This Row],[_Вело 10]]</f>
        <v>1.2673611111111115E-2</v>
      </c>
      <c r="AK10" s="2">
        <f>Table1[[#Totals],[_Вело 12.5]]-Table1[[#This Row],[_Вело 12.5]]</f>
        <v>1.4363425925925925E-2</v>
      </c>
      <c r="AL10" s="2">
        <f>Table1[[#Totals],[_Вело 15]]-Table1[[#This Row],[_Вело 15]]</f>
        <v>1.5960648148148147E-2</v>
      </c>
      <c r="AM10" s="2">
        <f>Table1[[#Totals],[_Вело 17.5]]-Table1[[#This Row],[_Вело 17.5]]</f>
        <v>1.7592592592592597E-2</v>
      </c>
      <c r="AN10" s="2">
        <f>Table1[[#Totals],[_Вело 20]]-Table1[[#This Row],[_Вело 20]]</f>
        <v>1.9270833333333341E-2</v>
      </c>
      <c r="AO10" s="2">
        <f>Table1[[#Totals],[_Т2]]-Table1[[#This Row],[_Т2]]</f>
        <v>1.9502314814814826E-2</v>
      </c>
      <c r="AP10" s="2">
        <f>Table1[[#Totals],[_Бег 2.5]]-Table1[[#This Row],[_Бег 2.5]]</f>
        <v>2.2824074074074087E-2</v>
      </c>
    </row>
    <row r="11" spans="1:42" x14ac:dyDescent="0.2">
      <c r="A11">
        <v>10</v>
      </c>
      <c r="B11" t="s">
        <v>28</v>
      </c>
      <c r="C11">
        <v>50</v>
      </c>
      <c r="D11" t="s">
        <v>29</v>
      </c>
      <c r="E11" s="3">
        <v>1.2534722222222223E-2</v>
      </c>
      <c r="F11" s="3">
        <v>2.6620370370370372E-4</v>
      </c>
      <c r="G11" s="3">
        <v>2.8587962962962963E-3</v>
      </c>
      <c r="H11" s="3">
        <v>5.4513888888888884E-3</v>
      </c>
      <c r="I11" s="3">
        <v>8.0092592592592594E-3</v>
      </c>
      <c r="J11" s="3">
        <v>1.0601851851851854E-2</v>
      </c>
      <c r="K11" s="3">
        <v>1.3171296296296294E-2</v>
      </c>
      <c r="L11" s="3">
        <v>1.5833333333333335E-2</v>
      </c>
      <c r="M11" s="3">
        <v>1.8414351851851852E-2</v>
      </c>
      <c r="N11" s="3">
        <v>2.1087962962962961E-2</v>
      </c>
      <c r="O11" s="3">
        <v>3.3564814814814812E-4</v>
      </c>
      <c r="P11" s="3">
        <v>6.9675925925925921E-3</v>
      </c>
      <c r="Q11" s="4">
        <v>0</v>
      </c>
      <c r="R11" s="1">
        <f>Table1[[#This Row],[Бег 5 км_]]</f>
        <v>1.2534722222222223E-2</v>
      </c>
      <c r="S11" s="1">
        <f>SUM(Table1[[#This Row],[_Бег 5]],Table1[[#This Row],[Т1_]])</f>
        <v>1.2800925925925927E-2</v>
      </c>
      <c r="T11" s="1">
        <f>SUM(Table1[[#This Row],[_Т1]],Table1[[#This Row],[Вело 2.5 км_]])</f>
        <v>1.5659722222222224E-2</v>
      </c>
      <c r="U11" s="1">
        <f>SUM(Table1[[#This Row],[_Т1]],Table1[[#This Row],[Вело 5 км_]])</f>
        <v>1.8252314814814815E-2</v>
      </c>
      <c r="V11" s="1">
        <f>SUM(Table1[[#This Row],[_Т1]],Table1[[#This Row],[Вело 7.5 км_]])</f>
        <v>2.0810185185185189E-2</v>
      </c>
      <c r="W11" s="1">
        <f>SUM(Table1[[#This Row],[_Т1]],Table1[[#This Row],[Вело 10 км_]])</f>
        <v>2.3402777777777779E-2</v>
      </c>
      <c r="X11" s="1">
        <f>SUM(Table1[[#This Row],[_Т1]],Table1[[#This Row],[Вело 12.5 км_]])</f>
        <v>2.5972222222222223E-2</v>
      </c>
      <c r="Y11" s="1">
        <f>SUM(Table1[[#This Row],[_Т1]],Table1[[#This Row],[Вело 15 км_]])</f>
        <v>2.8634259259259262E-2</v>
      </c>
      <c r="Z11" s="1">
        <f>SUM(Table1[[#This Row],[_Т1]],Table1[[#This Row],[Вело 17.5 км_]])</f>
        <v>3.1215277777777779E-2</v>
      </c>
      <c r="AA11" s="1">
        <f>SUM(Table1[[#This Row],[_Т1]],Table1[[#This Row],[Вело 20км_]])</f>
        <v>3.3888888888888885E-2</v>
      </c>
      <c r="AB11" s="1">
        <f>SUM(Table1[[#This Row],[_Вело 20]],Table1[[#This Row],[Т2_]])</f>
        <v>3.4224537037037032E-2</v>
      </c>
      <c r="AC11" s="1">
        <f>SUM(Table1[[#This Row],[_Т2]],Table1[[#This Row],[Бег 2.5 км_]])</f>
        <v>4.1192129629629627E-2</v>
      </c>
      <c r="AD11" s="1">
        <f>Table1[[#This Row],[_Старт]]</f>
        <v>0</v>
      </c>
      <c r="AE11" s="1">
        <f>Table1[[#Totals],[_Бег 5]]-Table1[[#This Row],[_Бег 5]]</f>
        <v>6.2384259259259268E-3</v>
      </c>
      <c r="AF11" s="1">
        <f>Table1[[#Totals],[_Т1]]-Table1[[#This Row],[_Т1]]</f>
        <v>6.7013888888888887E-3</v>
      </c>
      <c r="AG11" s="2">
        <f>Table1[[#Totals],[_Вело 2.5]]-Table1[[#This Row],[_Вело 2.5]]</f>
        <v>8.0439814814814818E-3</v>
      </c>
      <c r="AH11" s="2">
        <f>Table1[[#Totals],[_Вело 5]]-Table1[[#This Row],[_Вело 5]]</f>
        <v>9.6180555555555568E-3</v>
      </c>
      <c r="AI11" s="2">
        <f>Table1[[#Totals],[_Вело 7.5]]-Table1[[#This Row],[_Вело 7.5]]</f>
        <v>1.1157407407407401E-2</v>
      </c>
      <c r="AJ11" s="2">
        <f>Table1[[#Totals],[_Вело 10]]-Table1[[#This Row],[_Вело 10]]</f>
        <v>1.2673611111111115E-2</v>
      </c>
      <c r="AK11" s="2">
        <f>Table1[[#Totals],[_Вело 12.5]]-Table1[[#This Row],[_Вело 12.5]]</f>
        <v>1.4351851851851852E-2</v>
      </c>
      <c r="AL11" s="2">
        <f>Table1[[#Totals],[_Вело 15]]-Table1[[#This Row],[_Вело 15]]</f>
        <v>1.5949074074074074E-2</v>
      </c>
      <c r="AM11" s="2">
        <f>Table1[[#Totals],[_Вело 17.5]]-Table1[[#This Row],[_Вело 17.5]]</f>
        <v>1.7592592592592597E-2</v>
      </c>
      <c r="AN11" s="2">
        <f>Table1[[#Totals],[_Вело 20]]-Table1[[#This Row],[_Вело 20]]</f>
        <v>1.9259259259259268E-2</v>
      </c>
      <c r="AO11" s="2">
        <f>Table1[[#Totals],[_Т2]]-Table1[[#This Row],[_Т2]]</f>
        <v>1.9490740740740753E-2</v>
      </c>
      <c r="AP11" s="2">
        <f>Table1[[#Totals],[_Бег 2.5]]-Table1[[#This Row],[_Бег 2.5]]</f>
        <v>2.2719907407407418E-2</v>
      </c>
    </row>
    <row r="12" spans="1:42" x14ac:dyDescent="0.2">
      <c r="A12">
        <v>11</v>
      </c>
      <c r="B12" t="s">
        <v>30</v>
      </c>
      <c r="C12">
        <v>37</v>
      </c>
      <c r="D12" t="s">
        <v>16</v>
      </c>
      <c r="E12" s="3">
        <v>1.2326388888888888E-2</v>
      </c>
      <c r="F12" s="3">
        <v>4.7453703703703704E-4</v>
      </c>
      <c r="G12" s="3">
        <v>2.8587962962962963E-3</v>
      </c>
      <c r="H12" s="3">
        <v>5.4398148148148149E-3</v>
      </c>
      <c r="I12" s="3">
        <v>8.0092592592592594E-3</v>
      </c>
      <c r="J12" s="3">
        <v>1.064814814814815E-2</v>
      </c>
      <c r="K12" s="3">
        <v>1.3333333333333334E-2</v>
      </c>
      <c r="L12" s="3">
        <v>1.6006944444444445E-2</v>
      </c>
      <c r="M12" s="3">
        <v>1.8749999999999999E-2</v>
      </c>
      <c r="N12" s="3">
        <v>2.146990740740741E-2</v>
      </c>
      <c r="O12" s="3">
        <v>3.5879629629629635E-4</v>
      </c>
      <c r="P12" s="3">
        <v>6.9097222222222225E-3</v>
      </c>
      <c r="Q12" s="4">
        <v>0</v>
      </c>
      <c r="R12" s="1">
        <f>Table1[[#This Row],[Бег 5 км_]]</f>
        <v>1.2326388888888888E-2</v>
      </c>
      <c r="S12" s="1">
        <f>SUM(Table1[[#This Row],[_Бег 5]],Table1[[#This Row],[Т1_]])</f>
        <v>1.2800925925925926E-2</v>
      </c>
      <c r="T12" s="1">
        <f>SUM(Table1[[#This Row],[_Т1]],Table1[[#This Row],[Вело 2.5 км_]])</f>
        <v>1.5659722222222221E-2</v>
      </c>
      <c r="U12" s="1">
        <f>SUM(Table1[[#This Row],[_Т1]],Table1[[#This Row],[Вело 5 км_]])</f>
        <v>1.8240740740740741E-2</v>
      </c>
      <c r="V12" s="1">
        <f>SUM(Table1[[#This Row],[_Т1]],Table1[[#This Row],[Вело 7.5 км_]])</f>
        <v>2.0810185185185185E-2</v>
      </c>
      <c r="W12" s="1">
        <f>SUM(Table1[[#This Row],[_Т1]],Table1[[#This Row],[Вело 10 км_]])</f>
        <v>2.3449074074074074E-2</v>
      </c>
      <c r="X12" s="1">
        <f>SUM(Table1[[#This Row],[_Т1]],Table1[[#This Row],[Вело 12.5 км_]])</f>
        <v>2.613425925925926E-2</v>
      </c>
      <c r="Y12" s="1">
        <f>SUM(Table1[[#This Row],[_Т1]],Table1[[#This Row],[Вело 15 км_]])</f>
        <v>2.8807870370370373E-2</v>
      </c>
      <c r="Z12" s="1">
        <f>SUM(Table1[[#This Row],[_Т1]],Table1[[#This Row],[Вело 17.5 км_]])</f>
        <v>3.1550925925925927E-2</v>
      </c>
      <c r="AA12" s="1">
        <f>SUM(Table1[[#This Row],[_Т1]],Table1[[#This Row],[Вело 20км_]])</f>
        <v>3.4270833333333334E-2</v>
      </c>
      <c r="AB12" s="1">
        <f>SUM(Table1[[#This Row],[_Вело 20]],Table1[[#This Row],[Т2_]])</f>
        <v>3.4629629629629628E-2</v>
      </c>
      <c r="AC12" s="1">
        <f>SUM(Table1[[#This Row],[_Т2]],Table1[[#This Row],[Бег 2.5 км_]])</f>
        <v>4.1539351851851848E-2</v>
      </c>
      <c r="AD12" s="1">
        <f>Table1[[#This Row],[_Старт]]</f>
        <v>0</v>
      </c>
      <c r="AE12" s="1">
        <f>Table1[[#Totals],[_Бег 5]]-Table1[[#This Row],[_Бег 5]]</f>
        <v>6.4467592592592615E-3</v>
      </c>
      <c r="AF12" s="1">
        <f>Table1[[#Totals],[_Т1]]-Table1[[#This Row],[_Т1]]</f>
        <v>6.7013888888888904E-3</v>
      </c>
      <c r="AG12" s="2">
        <f>Table1[[#Totals],[_Вело 2.5]]-Table1[[#This Row],[_Вело 2.5]]</f>
        <v>8.0439814814814853E-3</v>
      </c>
      <c r="AH12" s="2">
        <f>Table1[[#Totals],[_Вело 5]]-Table1[[#This Row],[_Вело 5]]</f>
        <v>9.6296296296296303E-3</v>
      </c>
      <c r="AI12" s="2">
        <f>Table1[[#Totals],[_Вело 7.5]]-Table1[[#This Row],[_Вело 7.5]]</f>
        <v>1.1157407407407404E-2</v>
      </c>
      <c r="AJ12" s="2">
        <f>Table1[[#Totals],[_Вело 10]]-Table1[[#This Row],[_Вело 10]]</f>
        <v>1.262731481481482E-2</v>
      </c>
      <c r="AK12" s="2">
        <f>Table1[[#Totals],[_Вело 12.5]]-Table1[[#This Row],[_Вело 12.5]]</f>
        <v>1.4189814814814815E-2</v>
      </c>
      <c r="AL12" s="2">
        <f>Table1[[#Totals],[_Вело 15]]-Table1[[#This Row],[_Вело 15]]</f>
        <v>1.5775462962962963E-2</v>
      </c>
      <c r="AM12" s="2">
        <f>Table1[[#Totals],[_Вело 17.5]]-Table1[[#This Row],[_Вело 17.5]]</f>
        <v>1.725694444444445E-2</v>
      </c>
      <c r="AN12" s="2">
        <f>Table1[[#Totals],[_Вело 20]]-Table1[[#This Row],[_Вело 20]]</f>
        <v>1.8877314814814819E-2</v>
      </c>
      <c r="AO12" s="2">
        <f>Table1[[#Totals],[_Т2]]-Table1[[#This Row],[_Т2]]</f>
        <v>1.9085648148148157E-2</v>
      </c>
      <c r="AP12" s="2">
        <f>Table1[[#Totals],[_Бег 2.5]]-Table1[[#This Row],[_Бег 2.5]]</f>
        <v>2.2372685185185197E-2</v>
      </c>
    </row>
    <row r="13" spans="1:42" x14ac:dyDescent="0.2">
      <c r="A13">
        <v>12</v>
      </c>
      <c r="B13" t="s">
        <v>31</v>
      </c>
      <c r="C13">
        <v>25</v>
      </c>
      <c r="D13" t="s">
        <v>19</v>
      </c>
      <c r="E13" s="3">
        <v>1.2511574074074073E-2</v>
      </c>
      <c r="F13" s="3">
        <v>9.2592592592592588E-5</v>
      </c>
      <c r="G13" s="3">
        <v>3.0439814814814821E-3</v>
      </c>
      <c r="H13" s="3">
        <v>5.6365740740740742E-3</v>
      </c>
      <c r="I13" s="3">
        <v>8.2060185185185187E-3</v>
      </c>
      <c r="J13" s="3">
        <v>1.0787037037037038E-2</v>
      </c>
      <c r="K13" s="3">
        <v>1.3368055555555557E-2</v>
      </c>
      <c r="L13" s="3">
        <v>1.6030092592592592E-2</v>
      </c>
      <c r="M13" s="3">
        <v>1.8622685185185183E-2</v>
      </c>
      <c r="N13" s="3">
        <v>2.1284722222222222E-2</v>
      </c>
      <c r="O13" s="3">
        <v>1.273148148148148E-4</v>
      </c>
      <c r="P13" s="3">
        <v>7.5925925925925926E-3</v>
      </c>
      <c r="Q13" s="4">
        <v>0</v>
      </c>
      <c r="R13" s="1">
        <f>Table1[[#This Row],[Бег 5 км_]]</f>
        <v>1.2511574074074073E-2</v>
      </c>
      <c r="S13" s="1">
        <f>SUM(Table1[[#This Row],[_Бег 5]],Table1[[#This Row],[Т1_]])</f>
        <v>1.2604166666666665E-2</v>
      </c>
      <c r="T13" s="1">
        <f>SUM(Table1[[#This Row],[_Т1]],Table1[[#This Row],[Вело 2.5 км_]])</f>
        <v>1.5648148148148147E-2</v>
      </c>
      <c r="U13" s="1">
        <f>SUM(Table1[[#This Row],[_Т1]],Table1[[#This Row],[Вело 5 км_]])</f>
        <v>1.8240740740740738E-2</v>
      </c>
      <c r="V13" s="1">
        <f>SUM(Table1[[#This Row],[_Т1]],Table1[[#This Row],[Вело 7.5 км_]])</f>
        <v>2.0810185185185182E-2</v>
      </c>
      <c r="W13" s="1">
        <f>SUM(Table1[[#This Row],[_Т1]],Table1[[#This Row],[Вело 10 км_]])</f>
        <v>2.3391203703703702E-2</v>
      </c>
      <c r="X13" s="1">
        <f>SUM(Table1[[#This Row],[_Т1]],Table1[[#This Row],[Вело 12.5 км_]])</f>
        <v>2.5972222222222223E-2</v>
      </c>
      <c r="Y13" s="1">
        <f>SUM(Table1[[#This Row],[_Т1]],Table1[[#This Row],[Вело 15 км_]])</f>
        <v>2.8634259259259255E-2</v>
      </c>
      <c r="Z13" s="1">
        <f>SUM(Table1[[#This Row],[_Т1]],Table1[[#This Row],[Вело 17.5 км_]])</f>
        <v>3.1226851851851846E-2</v>
      </c>
      <c r="AA13" s="1">
        <f>SUM(Table1[[#This Row],[_Т1]],Table1[[#This Row],[Вело 20км_]])</f>
        <v>3.3888888888888885E-2</v>
      </c>
      <c r="AB13" s="1">
        <f>SUM(Table1[[#This Row],[_Вело 20]],Table1[[#This Row],[Т2_]])</f>
        <v>3.4016203703703701E-2</v>
      </c>
      <c r="AC13" s="1">
        <f>SUM(Table1[[#This Row],[_Т2]],Table1[[#This Row],[Бег 2.5 км_]])</f>
        <v>4.1608796296296297E-2</v>
      </c>
      <c r="AD13" s="1">
        <f>Table1[[#This Row],[_Старт]]</f>
        <v>0</v>
      </c>
      <c r="AE13" s="1">
        <f>Table1[[#Totals],[_Бег 5]]-Table1[[#This Row],[_Бег 5]]</f>
        <v>6.2615740740740774E-3</v>
      </c>
      <c r="AF13" s="1">
        <f>Table1[[#Totals],[_Т1]]-Table1[[#This Row],[_Т1]]</f>
        <v>6.8981481481481515E-3</v>
      </c>
      <c r="AG13" s="2">
        <f>Table1[[#Totals],[_Вело 2.5]]-Table1[[#This Row],[_Вело 2.5]]</f>
        <v>8.0555555555555589E-3</v>
      </c>
      <c r="AH13" s="2">
        <f>Table1[[#Totals],[_Вело 5]]-Table1[[#This Row],[_Вело 5]]</f>
        <v>9.6296296296296338E-3</v>
      </c>
      <c r="AI13" s="2">
        <f>Table1[[#Totals],[_Вело 7.5]]-Table1[[#This Row],[_Вело 7.5]]</f>
        <v>1.1157407407407408E-2</v>
      </c>
      <c r="AJ13" s="2">
        <f>Table1[[#Totals],[_Вело 10]]-Table1[[#This Row],[_Вело 10]]</f>
        <v>1.2685185185185192E-2</v>
      </c>
      <c r="AK13" s="2">
        <f>Table1[[#Totals],[_Вело 12.5]]-Table1[[#This Row],[_Вело 12.5]]</f>
        <v>1.4351851851851852E-2</v>
      </c>
      <c r="AL13" s="2">
        <f>Table1[[#Totals],[_Вело 15]]-Table1[[#This Row],[_Вело 15]]</f>
        <v>1.5949074074074081E-2</v>
      </c>
      <c r="AM13" s="2">
        <f>Table1[[#Totals],[_Вело 17.5]]-Table1[[#This Row],[_Вело 17.5]]</f>
        <v>1.7581018518518531E-2</v>
      </c>
      <c r="AN13" s="2">
        <f>Table1[[#Totals],[_Вело 20]]-Table1[[#This Row],[_Вело 20]]</f>
        <v>1.9259259259259268E-2</v>
      </c>
      <c r="AO13" s="2">
        <f>Table1[[#Totals],[_Т2]]-Table1[[#This Row],[_Т2]]</f>
        <v>1.9699074074074084E-2</v>
      </c>
      <c r="AP13" s="2">
        <f>Table1[[#Totals],[_Бег 2.5]]-Table1[[#This Row],[_Бег 2.5]]</f>
        <v>2.2303240740740748E-2</v>
      </c>
    </row>
    <row r="14" spans="1:42" x14ac:dyDescent="0.2">
      <c r="A14">
        <v>13</v>
      </c>
      <c r="B14" t="s">
        <v>32</v>
      </c>
      <c r="C14">
        <v>33</v>
      </c>
      <c r="D14" t="s">
        <v>16</v>
      </c>
      <c r="E14" s="3">
        <v>1.1990740740740739E-2</v>
      </c>
      <c r="F14" s="3">
        <v>3.0092592592592595E-4</v>
      </c>
      <c r="G14" s="3">
        <v>3.1365740740740742E-3</v>
      </c>
      <c r="H14" s="3">
        <v>5.9606481481481489E-3</v>
      </c>
      <c r="I14" s="3">
        <v>8.7499999999999991E-3</v>
      </c>
      <c r="J14" s="3">
        <v>1.1608796296296296E-2</v>
      </c>
      <c r="K14" s="3">
        <v>1.4363425925925925E-2</v>
      </c>
      <c r="L14" s="3">
        <v>1.7175925925925924E-2</v>
      </c>
      <c r="M14" s="3">
        <v>1.9976851851851853E-2</v>
      </c>
      <c r="N14" s="3">
        <v>2.2800925925925929E-2</v>
      </c>
      <c r="O14" s="3">
        <v>5.4398148148148144E-4</v>
      </c>
      <c r="P14" s="3">
        <v>6.2615740740740748E-3</v>
      </c>
      <c r="Q14" s="4">
        <v>0</v>
      </c>
      <c r="R14" s="1">
        <f>Table1[[#This Row],[Бег 5 км_]]</f>
        <v>1.1990740740740739E-2</v>
      </c>
      <c r="S14" s="1">
        <f>SUM(Table1[[#This Row],[_Бег 5]],Table1[[#This Row],[Т1_]])</f>
        <v>1.2291666666666666E-2</v>
      </c>
      <c r="T14" s="1">
        <f>SUM(Table1[[#This Row],[_Т1]],Table1[[#This Row],[Вело 2.5 км_]])</f>
        <v>1.5428240740740741E-2</v>
      </c>
      <c r="U14" s="1">
        <f>SUM(Table1[[#This Row],[_Т1]],Table1[[#This Row],[Вело 5 км_]])</f>
        <v>1.8252314814814815E-2</v>
      </c>
      <c r="V14" s="1">
        <f>SUM(Table1[[#This Row],[_Т1]],Table1[[#This Row],[Вело 7.5 км_]])</f>
        <v>2.1041666666666667E-2</v>
      </c>
      <c r="W14" s="1">
        <f>SUM(Table1[[#This Row],[_Т1]],Table1[[#This Row],[Вело 10 км_]])</f>
        <v>2.3900462962962964E-2</v>
      </c>
      <c r="X14" s="1">
        <f>SUM(Table1[[#This Row],[_Т1]],Table1[[#This Row],[Вело 12.5 км_]])</f>
        <v>2.6655092592592591E-2</v>
      </c>
      <c r="Y14" s="1">
        <f>SUM(Table1[[#This Row],[_Т1]],Table1[[#This Row],[Вело 15 км_]])</f>
        <v>2.946759259259259E-2</v>
      </c>
      <c r="Z14" s="1">
        <f>SUM(Table1[[#This Row],[_Т1]],Table1[[#This Row],[Вело 17.5 км_]])</f>
        <v>3.2268518518518516E-2</v>
      </c>
      <c r="AA14" s="1">
        <f>SUM(Table1[[#This Row],[_Т1]],Table1[[#This Row],[Вело 20км_]])</f>
        <v>3.5092592592592592E-2</v>
      </c>
      <c r="AB14" s="1">
        <f>SUM(Table1[[#This Row],[_Вело 20]],Table1[[#This Row],[Т2_]])</f>
        <v>3.5636574074074071E-2</v>
      </c>
      <c r="AC14" s="1">
        <f>SUM(Table1[[#This Row],[_Т2]],Table1[[#This Row],[Бег 2.5 км_]])</f>
        <v>4.1898148148148143E-2</v>
      </c>
      <c r="AD14" s="1">
        <f>Table1[[#This Row],[_Старт]]</f>
        <v>0</v>
      </c>
      <c r="AE14" s="1">
        <f>Table1[[#Totals],[_Бег 5]]-Table1[[#This Row],[_Бег 5]]</f>
        <v>6.7824074074074106E-3</v>
      </c>
      <c r="AF14" s="1">
        <f>Table1[[#Totals],[_Т1]]-Table1[[#This Row],[_Т1]]</f>
        <v>7.2106481481481501E-3</v>
      </c>
      <c r="AG14" s="2">
        <f>Table1[[#Totals],[_Вело 2.5]]-Table1[[#This Row],[_Вело 2.5]]</f>
        <v>8.2754629629629654E-3</v>
      </c>
      <c r="AH14" s="2">
        <f>Table1[[#Totals],[_Вело 5]]-Table1[[#This Row],[_Вело 5]]</f>
        <v>9.6180555555555568E-3</v>
      </c>
      <c r="AI14" s="2">
        <f>Table1[[#Totals],[_Вело 7.5]]-Table1[[#This Row],[_Вело 7.5]]</f>
        <v>1.0925925925925922E-2</v>
      </c>
      <c r="AJ14" s="2">
        <f>Table1[[#Totals],[_Вело 10]]-Table1[[#This Row],[_Вело 10]]</f>
        <v>1.217592592592593E-2</v>
      </c>
      <c r="AK14" s="2">
        <f>Table1[[#Totals],[_Вело 12.5]]-Table1[[#This Row],[_Вело 12.5]]</f>
        <v>1.3668981481481483E-2</v>
      </c>
      <c r="AL14" s="2">
        <f>Table1[[#Totals],[_Вело 15]]-Table1[[#This Row],[_Вело 15]]</f>
        <v>1.5115740740740746E-2</v>
      </c>
      <c r="AM14" s="2">
        <f>Table1[[#Totals],[_Вело 17.5]]-Table1[[#This Row],[_Вело 17.5]]</f>
        <v>1.6539351851851861E-2</v>
      </c>
      <c r="AN14" s="2">
        <f>Table1[[#Totals],[_Вело 20]]-Table1[[#This Row],[_Вело 20]]</f>
        <v>1.8055555555555561E-2</v>
      </c>
      <c r="AO14" s="2">
        <f>Table1[[#Totals],[_Т2]]-Table1[[#This Row],[_Т2]]</f>
        <v>1.8078703703703715E-2</v>
      </c>
      <c r="AP14" s="2">
        <f>Table1[[#Totals],[_Бег 2.5]]-Table1[[#This Row],[_Бег 2.5]]</f>
        <v>2.2013888888888902E-2</v>
      </c>
    </row>
    <row r="15" spans="1:42" x14ac:dyDescent="0.2">
      <c r="A15">
        <v>14</v>
      </c>
      <c r="B15" t="s">
        <v>33</v>
      </c>
      <c r="C15">
        <v>39</v>
      </c>
      <c r="D15" t="s">
        <v>34</v>
      </c>
      <c r="E15" s="3">
        <v>1.269675925925926E-2</v>
      </c>
      <c r="F15" s="3">
        <v>2.8935185185185189E-4</v>
      </c>
      <c r="G15" s="3">
        <v>2.9629629629629628E-3</v>
      </c>
      <c r="H15" s="3">
        <v>5.5787037037037038E-3</v>
      </c>
      <c r="I15" s="3">
        <v>8.2291666666666659E-3</v>
      </c>
      <c r="J15" s="3">
        <v>1.091435185185185E-2</v>
      </c>
      <c r="K15" s="3">
        <v>1.3541666666666667E-2</v>
      </c>
      <c r="L15" s="3">
        <v>1.6192129629629629E-2</v>
      </c>
      <c r="M15" s="3">
        <v>1.8865740740740742E-2</v>
      </c>
      <c r="N15" s="3">
        <v>2.1597222222222223E-2</v>
      </c>
      <c r="O15" s="3">
        <v>3.7037037037037035E-4</v>
      </c>
      <c r="P15" s="3">
        <v>7.1296296296296307E-3</v>
      </c>
      <c r="Q15" s="4">
        <v>0</v>
      </c>
      <c r="R15" s="1">
        <f>Table1[[#This Row],[Бег 5 км_]]</f>
        <v>1.269675925925926E-2</v>
      </c>
      <c r="S15" s="1">
        <f>SUM(Table1[[#This Row],[_Бег 5]],Table1[[#This Row],[Т1_]])</f>
        <v>1.2986111111111111E-2</v>
      </c>
      <c r="T15" s="1">
        <f>SUM(Table1[[#This Row],[_Т1]],Table1[[#This Row],[Вело 2.5 км_]])</f>
        <v>1.5949074074074074E-2</v>
      </c>
      <c r="U15" s="1">
        <f>SUM(Table1[[#This Row],[_Т1]],Table1[[#This Row],[Вело 5 км_]])</f>
        <v>1.8564814814814815E-2</v>
      </c>
      <c r="V15" s="1">
        <f>SUM(Table1[[#This Row],[_Т1]],Table1[[#This Row],[Вело 7.5 км_]])</f>
        <v>2.1215277777777777E-2</v>
      </c>
      <c r="W15" s="1">
        <f>SUM(Table1[[#This Row],[_Т1]],Table1[[#This Row],[Вело 10 км_]])</f>
        <v>2.3900462962962964E-2</v>
      </c>
      <c r="X15" s="1">
        <f>SUM(Table1[[#This Row],[_Т1]],Table1[[#This Row],[Вело 12.5 км_]])</f>
        <v>2.6527777777777779E-2</v>
      </c>
      <c r="Y15" s="1">
        <f>SUM(Table1[[#This Row],[_Т1]],Table1[[#This Row],[Вело 15 км_]])</f>
        <v>2.9178240740740741E-2</v>
      </c>
      <c r="Z15" s="1">
        <f>SUM(Table1[[#This Row],[_Т1]],Table1[[#This Row],[Вело 17.5 км_]])</f>
        <v>3.1851851851851853E-2</v>
      </c>
      <c r="AA15" s="1">
        <f>SUM(Table1[[#This Row],[_Т1]],Table1[[#This Row],[Вело 20км_]])</f>
        <v>3.4583333333333334E-2</v>
      </c>
      <c r="AB15" s="1">
        <f>SUM(Table1[[#This Row],[_Вело 20]],Table1[[#This Row],[Т2_]])</f>
        <v>3.4953703703703702E-2</v>
      </c>
      <c r="AC15" s="1">
        <f>SUM(Table1[[#This Row],[_Т2]],Table1[[#This Row],[Бег 2.5 км_]])</f>
        <v>4.2083333333333334E-2</v>
      </c>
      <c r="AD15" s="1">
        <f>Table1[[#This Row],[_Старт]]</f>
        <v>0</v>
      </c>
      <c r="AE15" s="1">
        <f>Table1[[#Totals],[_Бег 5]]-Table1[[#This Row],[_Бег 5]]</f>
        <v>6.0763888888888899E-3</v>
      </c>
      <c r="AF15" s="1">
        <f>Table1[[#Totals],[_Т1]]-Table1[[#This Row],[_Т1]]</f>
        <v>6.5162037037037046E-3</v>
      </c>
      <c r="AG15" s="2">
        <f>Table1[[#Totals],[_Вело 2.5]]-Table1[[#This Row],[_Вело 2.5]]</f>
        <v>7.7546296296296321E-3</v>
      </c>
      <c r="AH15" s="2">
        <f>Table1[[#Totals],[_Вело 5]]-Table1[[#This Row],[_Вело 5]]</f>
        <v>9.3055555555555565E-3</v>
      </c>
      <c r="AI15" s="2">
        <f>Table1[[#Totals],[_Вело 7.5]]-Table1[[#This Row],[_Вело 7.5]]</f>
        <v>1.0752314814814812E-2</v>
      </c>
      <c r="AJ15" s="2">
        <f>Table1[[#Totals],[_Вело 10]]-Table1[[#This Row],[_Вело 10]]</f>
        <v>1.217592592592593E-2</v>
      </c>
      <c r="AK15" s="2">
        <f>Table1[[#Totals],[_Вело 12.5]]-Table1[[#This Row],[_Вело 12.5]]</f>
        <v>1.3796296296296296E-2</v>
      </c>
      <c r="AL15" s="2">
        <f>Table1[[#Totals],[_Вело 15]]-Table1[[#This Row],[_Вело 15]]</f>
        <v>1.5405092592592595E-2</v>
      </c>
      <c r="AM15" s="2">
        <f>Table1[[#Totals],[_Вело 17.5]]-Table1[[#This Row],[_Вело 17.5]]</f>
        <v>1.6956018518518523E-2</v>
      </c>
      <c r="AN15" s="2">
        <f>Table1[[#Totals],[_Вело 20]]-Table1[[#This Row],[_Вело 20]]</f>
        <v>1.8564814814814819E-2</v>
      </c>
      <c r="AO15" s="2">
        <f>Table1[[#Totals],[_Т2]]-Table1[[#This Row],[_Т2]]</f>
        <v>1.8761574074074083E-2</v>
      </c>
      <c r="AP15" s="2">
        <f>Table1[[#Totals],[_Бег 2.5]]-Table1[[#This Row],[_Бег 2.5]]</f>
        <v>2.1828703703703711E-2</v>
      </c>
    </row>
    <row r="16" spans="1:42" x14ac:dyDescent="0.2">
      <c r="A16">
        <v>15</v>
      </c>
      <c r="B16" t="s">
        <v>35</v>
      </c>
      <c r="C16">
        <v>36</v>
      </c>
      <c r="D16" t="s">
        <v>16</v>
      </c>
      <c r="E16" s="3">
        <v>1.2812499999999999E-2</v>
      </c>
      <c r="F16" s="3">
        <v>4.1666666666666669E-4</v>
      </c>
      <c r="G16" s="3">
        <v>2.7199074074074074E-3</v>
      </c>
      <c r="H16" s="3">
        <v>5.3356481481481484E-3</v>
      </c>
      <c r="I16" s="3">
        <v>7.9861111111111122E-3</v>
      </c>
      <c r="J16" s="3">
        <v>1.068287037037037E-2</v>
      </c>
      <c r="K16" s="3">
        <v>1.329861111111111E-2</v>
      </c>
      <c r="L16" s="3">
        <v>1.5949074074074074E-2</v>
      </c>
      <c r="M16" s="3">
        <v>1.861111111111111E-2</v>
      </c>
      <c r="N16" s="3">
        <v>2.1342592592592594E-2</v>
      </c>
      <c r="O16" s="3">
        <v>4.2824074074074075E-4</v>
      </c>
      <c r="P16" s="3">
        <v>7.4652777777777781E-3</v>
      </c>
      <c r="Q16" s="4">
        <v>0</v>
      </c>
      <c r="R16" s="1">
        <f>Table1[[#This Row],[Бег 5 км_]]</f>
        <v>1.2812499999999999E-2</v>
      </c>
      <c r="S16" s="1">
        <f>SUM(Table1[[#This Row],[_Бег 5]],Table1[[#This Row],[Т1_]])</f>
        <v>1.3229166666666665E-2</v>
      </c>
      <c r="T16" s="1">
        <f>SUM(Table1[[#This Row],[_Т1]],Table1[[#This Row],[Вело 2.5 км_]])</f>
        <v>1.5949074074074074E-2</v>
      </c>
      <c r="U16" s="1">
        <f>SUM(Table1[[#This Row],[_Т1]],Table1[[#This Row],[Вело 5 км_]])</f>
        <v>1.8564814814814812E-2</v>
      </c>
      <c r="V16" s="1">
        <f>SUM(Table1[[#This Row],[_Т1]],Table1[[#This Row],[Вело 7.5 км_]])</f>
        <v>2.1215277777777777E-2</v>
      </c>
      <c r="W16" s="1">
        <f>SUM(Table1[[#This Row],[_Т1]],Table1[[#This Row],[Вело 10 км_]])</f>
        <v>2.3912037037037037E-2</v>
      </c>
      <c r="X16" s="1">
        <f>SUM(Table1[[#This Row],[_Т1]],Table1[[#This Row],[Вело 12.5 км_]])</f>
        <v>2.6527777777777775E-2</v>
      </c>
      <c r="Y16" s="1">
        <f>SUM(Table1[[#This Row],[_Т1]],Table1[[#This Row],[Вело 15 км_]])</f>
        <v>2.9178240740740741E-2</v>
      </c>
      <c r="Z16" s="1">
        <f>SUM(Table1[[#This Row],[_Т1]],Table1[[#This Row],[Вело 17.5 км_]])</f>
        <v>3.1840277777777773E-2</v>
      </c>
      <c r="AA16" s="1">
        <f>SUM(Table1[[#This Row],[_Т1]],Table1[[#This Row],[Вело 20км_]])</f>
        <v>3.457175925925926E-2</v>
      </c>
      <c r="AB16" s="1">
        <f>SUM(Table1[[#This Row],[_Вело 20]],Table1[[#This Row],[Т2_]])</f>
        <v>3.5000000000000003E-2</v>
      </c>
      <c r="AC16" s="1">
        <f>SUM(Table1[[#This Row],[_Т2]],Table1[[#This Row],[Бег 2.5 км_]])</f>
        <v>4.2465277777777782E-2</v>
      </c>
      <c r="AD16" s="1">
        <f>Table1[[#This Row],[_Старт]]</f>
        <v>0</v>
      </c>
      <c r="AE16" s="1">
        <f>Table1[[#Totals],[_Бег 5]]-Table1[[#This Row],[_Бег 5]]</f>
        <v>5.9606481481481507E-3</v>
      </c>
      <c r="AF16" s="1">
        <f>Table1[[#Totals],[_Т1]]-Table1[[#This Row],[_Т1]]</f>
        <v>6.273148148148151E-3</v>
      </c>
      <c r="AG16" s="2">
        <f>Table1[[#Totals],[_Вело 2.5]]-Table1[[#This Row],[_Вело 2.5]]</f>
        <v>7.7546296296296321E-3</v>
      </c>
      <c r="AH16" s="2">
        <f>Table1[[#Totals],[_Вело 5]]-Table1[[#This Row],[_Вело 5]]</f>
        <v>9.30555555555556E-3</v>
      </c>
      <c r="AI16" s="2">
        <f>Table1[[#Totals],[_Вело 7.5]]-Table1[[#This Row],[_Вело 7.5]]</f>
        <v>1.0752314814814812E-2</v>
      </c>
      <c r="AJ16" s="2">
        <f>Table1[[#Totals],[_Вело 10]]-Table1[[#This Row],[_Вело 10]]</f>
        <v>1.2164351851851857E-2</v>
      </c>
      <c r="AK16" s="2">
        <f>Table1[[#Totals],[_Вело 12.5]]-Table1[[#This Row],[_Вело 12.5]]</f>
        <v>1.37962962962963E-2</v>
      </c>
      <c r="AL16" s="2">
        <f>Table1[[#Totals],[_Вело 15]]-Table1[[#This Row],[_Вело 15]]</f>
        <v>1.5405092592592595E-2</v>
      </c>
      <c r="AM16" s="2">
        <f>Table1[[#Totals],[_Вело 17.5]]-Table1[[#This Row],[_Вело 17.5]]</f>
        <v>1.6967592592592604E-2</v>
      </c>
      <c r="AN16" s="2">
        <f>Table1[[#Totals],[_Вело 20]]-Table1[[#This Row],[_Вело 20]]</f>
        <v>1.8576388888888892E-2</v>
      </c>
      <c r="AO16" s="2">
        <f>Table1[[#Totals],[_Т2]]-Table1[[#This Row],[_Т2]]</f>
        <v>1.8715277777777782E-2</v>
      </c>
      <c r="AP16" s="2">
        <f>Table1[[#Totals],[_Бег 2.5]]-Table1[[#This Row],[_Бег 2.5]]</f>
        <v>2.1446759259259263E-2</v>
      </c>
    </row>
    <row r="17" spans="1:42" x14ac:dyDescent="0.2">
      <c r="A17">
        <v>16</v>
      </c>
      <c r="B17" t="s">
        <v>36</v>
      </c>
      <c r="C17">
        <v>35</v>
      </c>
      <c r="D17" t="s">
        <v>37</v>
      </c>
      <c r="E17" s="3">
        <v>1.2002314814814815E-2</v>
      </c>
      <c r="F17" s="3">
        <v>6.018518518518519E-4</v>
      </c>
      <c r="G17" s="3">
        <v>3.1249999999999997E-3</v>
      </c>
      <c r="H17" s="3">
        <v>6.0995370370370361E-3</v>
      </c>
      <c r="I17" s="3">
        <v>9.1666666666666667E-3</v>
      </c>
      <c r="J17" s="3">
        <v>1.2129629629629629E-2</v>
      </c>
      <c r="K17" s="3">
        <v>1.5127314814814816E-2</v>
      </c>
      <c r="L17" s="3">
        <v>1.7997685185185186E-2</v>
      </c>
      <c r="M17" s="3">
        <v>2.0833333333333332E-2</v>
      </c>
      <c r="N17" s="3">
        <v>2.3715277777777776E-2</v>
      </c>
      <c r="O17" s="3">
        <v>5.2083333333333333E-4</v>
      </c>
      <c r="P17" s="3">
        <v>5.9143518518518521E-3</v>
      </c>
      <c r="Q17" s="4">
        <v>0</v>
      </c>
      <c r="R17" s="1">
        <f>Table1[[#This Row],[Бег 5 км_]]</f>
        <v>1.2002314814814815E-2</v>
      </c>
      <c r="S17" s="1">
        <f>SUM(Table1[[#This Row],[_Бег 5]],Table1[[#This Row],[Т1_]])</f>
        <v>1.2604166666666666E-2</v>
      </c>
      <c r="T17" s="1">
        <f>SUM(Table1[[#This Row],[_Т1]],Table1[[#This Row],[Вело 2.5 км_]])</f>
        <v>1.5729166666666666E-2</v>
      </c>
      <c r="U17" s="1">
        <f>SUM(Table1[[#This Row],[_Т1]],Table1[[#This Row],[Вело 5 км_]])</f>
        <v>1.8703703703703702E-2</v>
      </c>
      <c r="V17" s="1">
        <f>SUM(Table1[[#This Row],[_Т1]],Table1[[#This Row],[Вело 7.5 км_]])</f>
        <v>2.1770833333333333E-2</v>
      </c>
      <c r="W17" s="1">
        <f>SUM(Table1[[#This Row],[_Т1]],Table1[[#This Row],[Вело 10 км_]])</f>
        <v>2.4733796296296295E-2</v>
      </c>
      <c r="X17" s="1">
        <f>SUM(Table1[[#This Row],[_Т1]],Table1[[#This Row],[Вело 12.5 км_]])</f>
        <v>2.7731481481481482E-2</v>
      </c>
      <c r="Y17" s="1">
        <f>SUM(Table1[[#This Row],[_Т1]],Table1[[#This Row],[Вело 15 км_]])</f>
        <v>3.0601851851851852E-2</v>
      </c>
      <c r="Z17" s="1">
        <f>SUM(Table1[[#This Row],[_Т1]],Table1[[#This Row],[Вело 17.5 км_]])</f>
        <v>3.3437499999999995E-2</v>
      </c>
      <c r="AA17" s="1">
        <f>SUM(Table1[[#This Row],[_Т1]],Table1[[#This Row],[Вело 20км_]])</f>
        <v>3.6319444444444446E-2</v>
      </c>
      <c r="AB17" s="1">
        <f>SUM(Table1[[#This Row],[_Вело 20]],Table1[[#This Row],[Т2_]])</f>
        <v>3.6840277777777777E-2</v>
      </c>
      <c r="AC17" s="1">
        <f>SUM(Table1[[#This Row],[_Т2]],Table1[[#This Row],[Бег 2.5 км_]])</f>
        <v>4.2754629629629629E-2</v>
      </c>
      <c r="AD17" s="1">
        <f>Table1[[#This Row],[_Старт]]</f>
        <v>0</v>
      </c>
      <c r="AE17" s="1">
        <f>Table1[[#Totals],[_Бег 5]]-Table1[[#This Row],[_Бег 5]]</f>
        <v>6.7708333333333353E-3</v>
      </c>
      <c r="AF17" s="1">
        <f>Table1[[#Totals],[_Т1]]-Table1[[#This Row],[_Т1]]</f>
        <v>6.8981481481481498E-3</v>
      </c>
      <c r="AG17" s="2">
        <f>Table1[[#Totals],[_Вело 2.5]]-Table1[[#This Row],[_Вело 2.5]]</f>
        <v>7.9745370370370404E-3</v>
      </c>
      <c r="AH17" s="2">
        <f>Table1[[#Totals],[_Вело 5]]-Table1[[#This Row],[_Вело 5]]</f>
        <v>9.1666666666666702E-3</v>
      </c>
      <c r="AI17" s="2">
        <f>Table1[[#Totals],[_Вело 7.5]]-Table1[[#This Row],[_Вело 7.5]]</f>
        <v>1.0196759259259256E-2</v>
      </c>
      <c r="AJ17" s="2">
        <f>Table1[[#Totals],[_Вело 10]]-Table1[[#This Row],[_Вело 10]]</f>
        <v>1.1342592592592599E-2</v>
      </c>
      <c r="AK17" s="2">
        <f>Table1[[#Totals],[_Вело 12.5]]-Table1[[#This Row],[_Вело 12.5]]</f>
        <v>1.2592592592592593E-2</v>
      </c>
      <c r="AL17" s="2">
        <f>Table1[[#Totals],[_Вело 15]]-Table1[[#This Row],[_Вело 15]]</f>
        <v>1.3981481481481484E-2</v>
      </c>
      <c r="AM17" s="2">
        <f>Table1[[#Totals],[_Вело 17.5]]-Table1[[#This Row],[_Вело 17.5]]</f>
        <v>1.5370370370370381E-2</v>
      </c>
      <c r="AN17" s="2">
        <f>Table1[[#Totals],[_Вело 20]]-Table1[[#This Row],[_Вело 20]]</f>
        <v>1.6828703703703707E-2</v>
      </c>
      <c r="AO17" s="2">
        <f>Table1[[#Totals],[_Т2]]-Table1[[#This Row],[_Т2]]</f>
        <v>1.6875000000000008E-2</v>
      </c>
      <c r="AP17" s="2">
        <f>Table1[[#Totals],[_Бег 2.5]]-Table1[[#This Row],[_Бег 2.5]]</f>
        <v>2.1157407407407416E-2</v>
      </c>
    </row>
    <row r="18" spans="1:42" x14ac:dyDescent="0.2">
      <c r="A18">
        <v>17</v>
      </c>
      <c r="B18" t="s">
        <v>38</v>
      </c>
      <c r="C18">
        <v>42</v>
      </c>
      <c r="D18" t="s">
        <v>39</v>
      </c>
      <c r="E18" s="3">
        <v>1.3599537037037037E-2</v>
      </c>
      <c r="F18" s="3">
        <v>2.8935185185185189E-4</v>
      </c>
      <c r="G18" s="3">
        <v>2.7314814814814819E-3</v>
      </c>
      <c r="H18" s="3">
        <v>5.3356481481481484E-3</v>
      </c>
      <c r="I18" s="3">
        <v>7.9629629629629634E-3</v>
      </c>
      <c r="J18" s="3">
        <v>1.0543981481481481E-2</v>
      </c>
      <c r="K18" s="3">
        <v>1.3171296296296294E-2</v>
      </c>
      <c r="L18" s="3">
        <v>1.5752314814814813E-2</v>
      </c>
      <c r="M18" s="3">
        <v>1.8310185185185186E-2</v>
      </c>
      <c r="N18" s="3">
        <v>2.0995370370370373E-2</v>
      </c>
      <c r="O18" s="3">
        <v>4.0509259259259258E-4</v>
      </c>
      <c r="P18" s="3">
        <v>7.6620370370370366E-3</v>
      </c>
      <c r="Q18" s="4">
        <v>0</v>
      </c>
      <c r="R18" s="1">
        <f>Table1[[#This Row],[Бег 5 км_]]</f>
        <v>1.3599537037037037E-2</v>
      </c>
      <c r="S18" s="1">
        <f>SUM(Table1[[#This Row],[_Бег 5]],Table1[[#This Row],[Т1_]])</f>
        <v>1.3888888888888888E-2</v>
      </c>
      <c r="T18" s="1">
        <f>SUM(Table1[[#This Row],[_Т1]],Table1[[#This Row],[Вело 2.5 км_]])</f>
        <v>1.6620370370370369E-2</v>
      </c>
      <c r="U18" s="1">
        <f>SUM(Table1[[#This Row],[_Т1]],Table1[[#This Row],[Вело 5 км_]])</f>
        <v>1.9224537037037037E-2</v>
      </c>
      <c r="V18" s="1">
        <f>SUM(Table1[[#This Row],[_Т1]],Table1[[#This Row],[Вело 7.5 км_]])</f>
        <v>2.1851851851851851E-2</v>
      </c>
      <c r="W18" s="1">
        <f>SUM(Table1[[#This Row],[_Т1]],Table1[[#This Row],[Вело 10 км_]])</f>
        <v>2.4432870370370369E-2</v>
      </c>
      <c r="X18" s="1">
        <f>SUM(Table1[[#This Row],[_Т1]],Table1[[#This Row],[Вело 12.5 км_]])</f>
        <v>2.706018518518518E-2</v>
      </c>
      <c r="Y18" s="1">
        <f>SUM(Table1[[#This Row],[_Т1]],Table1[[#This Row],[Вело 15 км_]])</f>
        <v>2.9641203703703701E-2</v>
      </c>
      <c r="Z18" s="1">
        <f>SUM(Table1[[#This Row],[_Т1]],Table1[[#This Row],[Вело 17.5 км_]])</f>
        <v>3.2199074074074074E-2</v>
      </c>
      <c r="AA18" s="1">
        <f>SUM(Table1[[#This Row],[_Т1]],Table1[[#This Row],[Вело 20км_]])</f>
        <v>3.4884259259259261E-2</v>
      </c>
      <c r="AB18" s="1">
        <f>SUM(Table1[[#This Row],[_Вело 20]],Table1[[#This Row],[Т2_]])</f>
        <v>3.5289351851851856E-2</v>
      </c>
      <c r="AC18" s="1">
        <f>SUM(Table1[[#This Row],[_Т2]],Table1[[#This Row],[Бег 2.5 км_]])</f>
        <v>4.2951388888888893E-2</v>
      </c>
      <c r="AD18" s="1">
        <f>Table1[[#This Row],[_Старт]]</f>
        <v>0</v>
      </c>
      <c r="AE18" s="1">
        <f>Table1[[#Totals],[_Бег 5]]-Table1[[#This Row],[_Бег 5]]</f>
        <v>5.1736111111111132E-3</v>
      </c>
      <c r="AF18" s="1">
        <f>Table1[[#Totals],[_Т1]]-Table1[[#This Row],[_Т1]]</f>
        <v>5.613425925925928E-3</v>
      </c>
      <c r="AG18" s="2">
        <f>Table1[[#Totals],[_Вело 2.5]]-Table1[[#This Row],[_Вело 2.5]]</f>
        <v>7.0833333333333373E-3</v>
      </c>
      <c r="AH18" s="2">
        <f>Table1[[#Totals],[_Вело 5]]-Table1[[#This Row],[_Вело 5]]</f>
        <v>8.6458333333333352E-3</v>
      </c>
      <c r="AI18" s="2">
        <f>Table1[[#Totals],[_Вело 7.5]]-Table1[[#This Row],[_Вело 7.5]]</f>
        <v>1.0115740740740738E-2</v>
      </c>
      <c r="AJ18" s="2">
        <f>Table1[[#Totals],[_Вело 10]]-Table1[[#This Row],[_Вело 10]]</f>
        <v>1.1643518518518525E-2</v>
      </c>
      <c r="AK18" s="2">
        <f>Table1[[#Totals],[_Вело 12.5]]-Table1[[#This Row],[_Вело 12.5]]</f>
        <v>1.3263888888888895E-2</v>
      </c>
      <c r="AL18" s="2">
        <f>Table1[[#Totals],[_Вело 15]]-Table1[[#This Row],[_Вело 15]]</f>
        <v>1.4942129629629635E-2</v>
      </c>
      <c r="AM18" s="2">
        <f>Table1[[#Totals],[_Вело 17.5]]-Table1[[#This Row],[_Вело 17.5]]</f>
        <v>1.6608796296296302E-2</v>
      </c>
      <c r="AN18" s="2">
        <f>Table1[[#Totals],[_Вело 20]]-Table1[[#This Row],[_Вело 20]]</f>
        <v>1.8263888888888892E-2</v>
      </c>
      <c r="AO18" s="2">
        <f>Table1[[#Totals],[_Т2]]-Table1[[#This Row],[_Т2]]</f>
        <v>1.8425925925925929E-2</v>
      </c>
      <c r="AP18" s="2">
        <f>Table1[[#Totals],[_Бег 2.5]]-Table1[[#This Row],[_Бег 2.5]]</f>
        <v>2.0960648148148152E-2</v>
      </c>
    </row>
    <row r="19" spans="1:42" x14ac:dyDescent="0.2">
      <c r="A19">
        <v>18</v>
      </c>
      <c r="B19" t="s">
        <v>40</v>
      </c>
      <c r="C19">
        <v>36</v>
      </c>
      <c r="D19" t="s">
        <v>16</v>
      </c>
      <c r="E19" s="3">
        <v>1.2349537037037039E-2</v>
      </c>
      <c r="F19" s="3">
        <v>5.5555555555555556E-4</v>
      </c>
      <c r="G19" s="3">
        <v>3.0439814814814821E-3</v>
      </c>
      <c r="H19" s="3">
        <v>5.6597222222222222E-3</v>
      </c>
      <c r="I19" s="3">
        <v>8.3101851851851861E-3</v>
      </c>
      <c r="J19" s="3">
        <v>1.0983796296296297E-2</v>
      </c>
      <c r="K19" s="3">
        <v>1.3738425925925926E-2</v>
      </c>
      <c r="L19" s="3">
        <v>1.6550925925925924E-2</v>
      </c>
      <c r="M19" s="3">
        <v>1.9340277777777779E-2</v>
      </c>
      <c r="N19" s="3">
        <v>2.2199074074074076E-2</v>
      </c>
      <c r="O19" s="3">
        <v>5.5555555555555556E-4</v>
      </c>
      <c r="P19" s="3">
        <v>7.5810185185185182E-3</v>
      </c>
      <c r="Q19" s="4">
        <v>0</v>
      </c>
      <c r="R19" s="1">
        <f>Table1[[#This Row],[Бег 5 км_]]</f>
        <v>1.2349537037037039E-2</v>
      </c>
      <c r="S19" s="1">
        <f>SUM(Table1[[#This Row],[_Бег 5]],Table1[[#This Row],[Т1_]])</f>
        <v>1.2905092592592595E-2</v>
      </c>
      <c r="T19" s="1">
        <f>SUM(Table1[[#This Row],[_Т1]],Table1[[#This Row],[Вело 2.5 км_]])</f>
        <v>1.5949074074074077E-2</v>
      </c>
      <c r="U19" s="1">
        <f>SUM(Table1[[#This Row],[_Т1]],Table1[[#This Row],[Вело 5 км_]])</f>
        <v>1.8564814814814819E-2</v>
      </c>
      <c r="V19" s="1">
        <f>SUM(Table1[[#This Row],[_Т1]],Table1[[#This Row],[Вело 7.5 км_]])</f>
        <v>2.1215277777777781E-2</v>
      </c>
      <c r="W19" s="1">
        <f>SUM(Table1[[#This Row],[_Т1]],Table1[[#This Row],[Вело 10 км_]])</f>
        <v>2.388888888888889E-2</v>
      </c>
      <c r="X19" s="1">
        <f>SUM(Table1[[#This Row],[_Т1]],Table1[[#This Row],[Вело 12.5 км_]])</f>
        <v>2.6643518518518521E-2</v>
      </c>
      <c r="Y19" s="1">
        <f>SUM(Table1[[#This Row],[_Т1]],Table1[[#This Row],[Вело 15 км_]])</f>
        <v>2.945601851851852E-2</v>
      </c>
      <c r="Z19" s="1">
        <f>SUM(Table1[[#This Row],[_Т1]],Table1[[#This Row],[Вело 17.5 км_]])</f>
        <v>3.2245370370370376E-2</v>
      </c>
      <c r="AA19" s="1">
        <f>SUM(Table1[[#This Row],[_Т1]],Table1[[#This Row],[Вело 20км_]])</f>
        <v>3.5104166666666672E-2</v>
      </c>
      <c r="AB19" s="1">
        <f>SUM(Table1[[#This Row],[_Вело 20]],Table1[[#This Row],[Т2_]])</f>
        <v>3.5659722222222225E-2</v>
      </c>
      <c r="AC19" s="1">
        <f>SUM(Table1[[#This Row],[_Т2]],Table1[[#This Row],[Бег 2.5 км_]])</f>
        <v>4.3240740740740746E-2</v>
      </c>
      <c r="AD19" s="1">
        <f>Table1[[#This Row],[_Старт]]</f>
        <v>0</v>
      </c>
      <c r="AE19" s="1">
        <f>Table1[[#Totals],[_Бег 5]]-Table1[[#This Row],[_Бег 5]]</f>
        <v>6.4236111111111108E-3</v>
      </c>
      <c r="AF19" s="1">
        <f>Table1[[#Totals],[_Т1]]-Table1[[#This Row],[_Т1]]</f>
        <v>6.5972222222222213E-3</v>
      </c>
      <c r="AG19" s="2">
        <f>Table1[[#Totals],[_Вело 2.5]]-Table1[[#This Row],[_Вело 2.5]]</f>
        <v>7.7546296296296287E-3</v>
      </c>
      <c r="AH19" s="2">
        <f>Table1[[#Totals],[_Вело 5]]-Table1[[#This Row],[_Вело 5]]</f>
        <v>9.305555555555553E-3</v>
      </c>
      <c r="AI19" s="2">
        <f>Table1[[#Totals],[_Вело 7.5]]-Table1[[#This Row],[_Вело 7.5]]</f>
        <v>1.0752314814814808E-2</v>
      </c>
      <c r="AJ19" s="2">
        <f>Table1[[#Totals],[_Вело 10]]-Table1[[#This Row],[_Вело 10]]</f>
        <v>1.2187500000000004E-2</v>
      </c>
      <c r="AK19" s="2">
        <f>Table1[[#Totals],[_Вело 12.5]]-Table1[[#This Row],[_Вело 12.5]]</f>
        <v>1.3680555555555553E-2</v>
      </c>
      <c r="AL19" s="2">
        <f>Table1[[#Totals],[_Вело 15]]-Table1[[#This Row],[_Вело 15]]</f>
        <v>1.5127314814814816E-2</v>
      </c>
      <c r="AM19" s="2">
        <f>Table1[[#Totals],[_Вело 17.5]]-Table1[[#This Row],[_Вело 17.5]]</f>
        <v>1.6562500000000001E-2</v>
      </c>
      <c r="AN19" s="2">
        <f>Table1[[#Totals],[_Вело 20]]-Table1[[#This Row],[_Вело 20]]</f>
        <v>1.804398148148148E-2</v>
      </c>
      <c r="AO19" s="2">
        <f>Table1[[#Totals],[_Т2]]-Table1[[#This Row],[_Т2]]</f>
        <v>1.8055555555555561E-2</v>
      </c>
      <c r="AP19" s="2">
        <f>Table1[[#Totals],[_Бег 2.5]]-Table1[[#This Row],[_Бег 2.5]]</f>
        <v>2.0671296296296299E-2</v>
      </c>
    </row>
    <row r="20" spans="1:42" x14ac:dyDescent="0.2">
      <c r="A20">
        <v>19</v>
      </c>
      <c r="B20" t="s">
        <v>41</v>
      </c>
      <c r="C20">
        <v>18</v>
      </c>
      <c r="D20" t="s">
        <v>16</v>
      </c>
      <c r="E20" s="3">
        <v>1.2627314814814815E-2</v>
      </c>
      <c r="F20" s="3">
        <v>2.4305555555555552E-4</v>
      </c>
      <c r="G20" s="3">
        <v>3.1134259259259257E-3</v>
      </c>
      <c r="H20" s="3">
        <v>6.030092592592593E-3</v>
      </c>
      <c r="I20" s="3">
        <v>8.8657407407407417E-3</v>
      </c>
      <c r="J20" s="3">
        <v>1.1550925925925925E-2</v>
      </c>
      <c r="K20" s="3">
        <v>1.4178240740740741E-2</v>
      </c>
      <c r="L20" s="3">
        <v>1.6759259259259258E-2</v>
      </c>
      <c r="M20" s="3">
        <v>1.9398148148148147E-2</v>
      </c>
      <c r="N20" s="3">
        <v>2.2210648148148149E-2</v>
      </c>
      <c r="O20" s="3">
        <v>2.8935185185185189E-4</v>
      </c>
      <c r="P20" s="3">
        <v>7.8703703703703713E-3</v>
      </c>
      <c r="Q20" s="4">
        <v>0</v>
      </c>
      <c r="R20" s="1">
        <f>Table1[[#This Row],[Бег 5 км_]]</f>
        <v>1.2627314814814815E-2</v>
      </c>
      <c r="S20" s="1">
        <f>SUM(Table1[[#This Row],[_Бег 5]],Table1[[#This Row],[Т1_]])</f>
        <v>1.2870370370370371E-2</v>
      </c>
      <c r="T20" s="1">
        <f>SUM(Table1[[#This Row],[_Т1]],Table1[[#This Row],[Вело 2.5 км_]])</f>
        <v>1.5983796296296295E-2</v>
      </c>
      <c r="U20" s="1">
        <f>SUM(Table1[[#This Row],[_Т1]],Table1[[#This Row],[Вело 5 км_]])</f>
        <v>1.8900462962962963E-2</v>
      </c>
      <c r="V20" s="1">
        <f>SUM(Table1[[#This Row],[_Т1]],Table1[[#This Row],[Вело 7.5 км_]])</f>
        <v>2.1736111111111112E-2</v>
      </c>
      <c r="W20" s="1">
        <f>SUM(Table1[[#This Row],[_Т1]],Table1[[#This Row],[Вело 10 км_]])</f>
        <v>2.4421296296296295E-2</v>
      </c>
      <c r="X20" s="1">
        <f>SUM(Table1[[#This Row],[_Т1]],Table1[[#This Row],[Вело 12.5 км_]])</f>
        <v>2.7048611111111114E-2</v>
      </c>
      <c r="Y20" s="1">
        <f>SUM(Table1[[#This Row],[_Т1]],Table1[[#This Row],[Вело 15 км_]])</f>
        <v>2.9629629629629631E-2</v>
      </c>
      <c r="Z20" s="1">
        <f>SUM(Table1[[#This Row],[_Т1]],Table1[[#This Row],[Вело 17.5 км_]])</f>
        <v>3.2268518518518516E-2</v>
      </c>
      <c r="AA20" s="1">
        <f>SUM(Table1[[#This Row],[_Т1]],Table1[[#This Row],[Вело 20км_]])</f>
        <v>3.5081018518518518E-2</v>
      </c>
      <c r="AB20" s="1">
        <f>SUM(Table1[[#This Row],[_Вело 20]],Table1[[#This Row],[Т2_]])</f>
        <v>3.5370370370370371E-2</v>
      </c>
      <c r="AC20" s="1">
        <f>SUM(Table1[[#This Row],[_Т2]],Table1[[#This Row],[Бег 2.5 км_]])</f>
        <v>4.3240740740740746E-2</v>
      </c>
      <c r="AD20" s="1">
        <f>Table1[[#This Row],[_Старт]]</f>
        <v>0</v>
      </c>
      <c r="AE20" s="1">
        <f>Table1[[#Totals],[_Бег 5]]-Table1[[#This Row],[_Бег 5]]</f>
        <v>6.1458333333333347E-3</v>
      </c>
      <c r="AF20" s="1">
        <f>Table1[[#Totals],[_Т1]]-Table1[[#This Row],[_Т1]]</f>
        <v>6.6319444444444455E-3</v>
      </c>
      <c r="AG20" s="2">
        <f>Table1[[#Totals],[_Вело 2.5]]-Table1[[#This Row],[_Вело 2.5]]</f>
        <v>7.7199074074074114E-3</v>
      </c>
      <c r="AH20" s="2">
        <f>Table1[[#Totals],[_Вело 5]]-Table1[[#This Row],[_Вело 5]]</f>
        <v>8.9699074074074091E-3</v>
      </c>
      <c r="AI20" s="2">
        <f>Table1[[#Totals],[_Вело 7.5]]-Table1[[#This Row],[_Вело 7.5]]</f>
        <v>1.0231481481481477E-2</v>
      </c>
      <c r="AJ20" s="2">
        <f>Table1[[#Totals],[_Вело 10]]-Table1[[#This Row],[_Вело 10]]</f>
        <v>1.1655092592592599E-2</v>
      </c>
      <c r="AK20" s="2">
        <f>Table1[[#Totals],[_Вело 12.5]]-Table1[[#This Row],[_Вело 12.5]]</f>
        <v>1.3275462962962961E-2</v>
      </c>
      <c r="AL20" s="2">
        <f>Table1[[#Totals],[_Вело 15]]-Table1[[#This Row],[_Вело 15]]</f>
        <v>1.4953703703703705E-2</v>
      </c>
      <c r="AM20" s="2">
        <f>Table1[[#Totals],[_Вело 17.5]]-Table1[[#This Row],[_Вело 17.5]]</f>
        <v>1.6539351851851861E-2</v>
      </c>
      <c r="AN20" s="2">
        <f>Table1[[#Totals],[_Вело 20]]-Table1[[#This Row],[_Вело 20]]</f>
        <v>1.8067129629629634E-2</v>
      </c>
      <c r="AO20" s="2">
        <f>Table1[[#Totals],[_Т2]]-Table1[[#This Row],[_Т2]]</f>
        <v>1.8344907407407414E-2</v>
      </c>
      <c r="AP20" s="2">
        <f>Table1[[#Totals],[_Бег 2.5]]-Table1[[#This Row],[_Бег 2.5]]</f>
        <v>2.0671296296296299E-2</v>
      </c>
    </row>
    <row r="21" spans="1:42" x14ac:dyDescent="0.2">
      <c r="A21">
        <v>20</v>
      </c>
      <c r="B21" t="s">
        <v>42</v>
      </c>
      <c r="C21">
        <v>30</v>
      </c>
      <c r="D21" t="s">
        <v>16</v>
      </c>
      <c r="E21" s="3">
        <v>1.3425925925925924E-2</v>
      </c>
      <c r="F21" s="3">
        <v>4.1666666666666669E-4</v>
      </c>
      <c r="G21" s="3">
        <v>2.9976851851851848E-3</v>
      </c>
      <c r="H21" s="3">
        <v>5.7523148148148143E-3</v>
      </c>
      <c r="I21" s="3">
        <v>8.3912037037037045E-3</v>
      </c>
      <c r="J21" s="3">
        <v>1.1099537037037038E-2</v>
      </c>
      <c r="K21" s="3">
        <v>1.375E-2</v>
      </c>
      <c r="L21" s="3">
        <v>1.6423611111111111E-2</v>
      </c>
      <c r="M21" s="3">
        <v>1.9050925925925926E-2</v>
      </c>
      <c r="N21" s="3">
        <v>2.1886574074074072E-2</v>
      </c>
      <c r="O21" s="3">
        <v>4.0509259259259258E-4</v>
      </c>
      <c r="P21" s="3">
        <v>7.2222222222222228E-3</v>
      </c>
      <c r="Q21" s="4">
        <v>0</v>
      </c>
      <c r="R21" s="1">
        <f>Table1[[#This Row],[Бег 5 км_]]</f>
        <v>1.3425925925925924E-2</v>
      </c>
      <c r="S21" s="1">
        <f>SUM(Table1[[#This Row],[_Бег 5]],Table1[[#This Row],[Т1_]])</f>
        <v>1.384259259259259E-2</v>
      </c>
      <c r="T21" s="1">
        <f>SUM(Table1[[#This Row],[_Т1]],Table1[[#This Row],[Вело 2.5 км_]])</f>
        <v>1.6840277777777773E-2</v>
      </c>
      <c r="U21" s="1">
        <f>SUM(Table1[[#This Row],[_Т1]],Table1[[#This Row],[Вело 5 км_]])</f>
        <v>1.9594907407407405E-2</v>
      </c>
      <c r="V21" s="1">
        <f>SUM(Table1[[#This Row],[_Т1]],Table1[[#This Row],[Вело 7.5 км_]])</f>
        <v>2.2233796296296293E-2</v>
      </c>
      <c r="W21" s="1">
        <f>SUM(Table1[[#This Row],[_Т1]],Table1[[#This Row],[Вело 10 км_]])</f>
        <v>2.4942129629629627E-2</v>
      </c>
      <c r="X21" s="1">
        <f>SUM(Table1[[#This Row],[_Т1]],Table1[[#This Row],[Вело 12.5 км_]])</f>
        <v>2.7592592592592592E-2</v>
      </c>
      <c r="Y21" s="1">
        <f>SUM(Table1[[#This Row],[_Т1]],Table1[[#This Row],[Вело 15 км_]])</f>
        <v>3.0266203703703701E-2</v>
      </c>
      <c r="Z21" s="1">
        <f>SUM(Table1[[#This Row],[_Т1]],Table1[[#This Row],[Вело 17.5 км_]])</f>
        <v>3.2893518518518516E-2</v>
      </c>
      <c r="AA21" s="1">
        <f>SUM(Table1[[#This Row],[_Т1]],Table1[[#This Row],[Вело 20км_]])</f>
        <v>3.5729166666666659E-2</v>
      </c>
      <c r="AB21" s="1">
        <f>SUM(Table1[[#This Row],[_Вело 20]],Table1[[#This Row],[Т2_]])</f>
        <v>3.6134259259259255E-2</v>
      </c>
      <c r="AC21" s="1">
        <f>SUM(Table1[[#This Row],[_Т2]],Table1[[#This Row],[Бег 2.5 км_]])</f>
        <v>4.3356481481481475E-2</v>
      </c>
      <c r="AD21" s="1">
        <f>Table1[[#This Row],[_Старт]]</f>
        <v>0</v>
      </c>
      <c r="AE21" s="1">
        <f>Table1[[#Totals],[_Бег 5]]-Table1[[#This Row],[_Бег 5]]</f>
        <v>5.3472222222222254E-3</v>
      </c>
      <c r="AF21" s="1">
        <f>Table1[[#Totals],[_Т1]]-Table1[[#This Row],[_Т1]]</f>
        <v>5.6597222222222257E-3</v>
      </c>
      <c r="AG21" s="2">
        <f>Table1[[#Totals],[_Вело 2.5]]-Table1[[#This Row],[_Вело 2.5]]</f>
        <v>6.8634259259259325E-3</v>
      </c>
      <c r="AH21" s="2">
        <f>Table1[[#Totals],[_Вело 5]]-Table1[[#This Row],[_Вело 5]]</f>
        <v>8.2754629629629671E-3</v>
      </c>
      <c r="AI21" s="2">
        <f>Table1[[#Totals],[_Вело 7.5]]-Table1[[#This Row],[_Вело 7.5]]</f>
        <v>9.7337962962962959E-3</v>
      </c>
      <c r="AJ21" s="2">
        <f>Table1[[#Totals],[_Вело 10]]-Table1[[#This Row],[_Вело 10]]</f>
        <v>1.1134259259259267E-2</v>
      </c>
      <c r="AK21" s="2">
        <f>Table1[[#Totals],[_Вело 12.5]]-Table1[[#This Row],[_Вело 12.5]]</f>
        <v>1.2731481481481483E-2</v>
      </c>
      <c r="AL21" s="2">
        <f>Table1[[#Totals],[_Вело 15]]-Table1[[#This Row],[_Вело 15]]</f>
        <v>1.4317129629629635E-2</v>
      </c>
      <c r="AM21" s="2">
        <f>Table1[[#Totals],[_Вело 17.5]]-Table1[[#This Row],[_Вело 17.5]]</f>
        <v>1.591435185185186E-2</v>
      </c>
      <c r="AN21" s="2">
        <f>Table1[[#Totals],[_Вело 20]]-Table1[[#This Row],[_Вело 20]]</f>
        <v>1.7418981481481494E-2</v>
      </c>
      <c r="AO21" s="2">
        <f>Table1[[#Totals],[_Т2]]-Table1[[#This Row],[_Т2]]</f>
        <v>1.7581018518518531E-2</v>
      </c>
      <c r="AP21" s="2">
        <f>Table1[[#Totals],[_Бег 2.5]]-Table1[[#This Row],[_Бег 2.5]]</f>
        <v>2.055555555555557E-2</v>
      </c>
    </row>
    <row r="22" spans="1:42" x14ac:dyDescent="0.2">
      <c r="A22">
        <v>21</v>
      </c>
      <c r="B22" t="s">
        <v>43</v>
      </c>
      <c r="C22">
        <v>37</v>
      </c>
      <c r="D22" t="s">
        <v>39</v>
      </c>
      <c r="E22" s="3">
        <v>1.3391203703703704E-2</v>
      </c>
      <c r="F22" s="3">
        <v>2.7777777777777778E-4</v>
      </c>
      <c r="G22" s="3">
        <v>3.0208333333333333E-3</v>
      </c>
      <c r="H22" s="3">
        <v>5.8333333333333336E-3</v>
      </c>
      <c r="I22" s="3">
        <v>8.5879629629629622E-3</v>
      </c>
      <c r="J22" s="3">
        <v>1.1284722222222222E-2</v>
      </c>
      <c r="K22" s="3">
        <v>1.3935185185185184E-2</v>
      </c>
      <c r="L22" s="3">
        <v>1.6620370370370372E-2</v>
      </c>
      <c r="M22" s="3">
        <v>1.923611111111111E-2</v>
      </c>
      <c r="N22" s="3">
        <v>2.1990740740740741E-2</v>
      </c>
      <c r="O22" s="3">
        <v>4.9768518518518521E-4</v>
      </c>
      <c r="P22" s="3">
        <v>7.5462962962962966E-3</v>
      </c>
      <c r="Q22" s="4">
        <v>0</v>
      </c>
      <c r="R22" s="1">
        <f>Table1[[#This Row],[Бег 5 км_]]</f>
        <v>1.3391203703703704E-2</v>
      </c>
      <c r="S22" s="1">
        <f>SUM(Table1[[#This Row],[_Бег 5]],Table1[[#This Row],[Т1_]])</f>
        <v>1.3668981481481482E-2</v>
      </c>
      <c r="T22" s="1">
        <f>SUM(Table1[[#This Row],[_Т1]],Table1[[#This Row],[Вело 2.5 км_]])</f>
        <v>1.6689814814814814E-2</v>
      </c>
      <c r="U22" s="1">
        <f>SUM(Table1[[#This Row],[_Т1]],Table1[[#This Row],[Вело 5 км_]])</f>
        <v>1.9502314814814816E-2</v>
      </c>
      <c r="V22" s="1">
        <f>SUM(Table1[[#This Row],[_Т1]],Table1[[#This Row],[Вело 7.5 км_]])</f>
        <v>2.2256944444444444E-2</v>
      </c>
      <c r="W22" s="1">
        <f>SUM(Table1[[#This Row],[_Т1]],Table1[[#This Row],[Вело 10 км_]])</f>
        <v>2.4953703703703704E-2</v>
      </c>
      <c r="X22" s="1">
        <f>SUM(Table1[[#This Row],[_Т1]],Table1[[#This Row],[Вело 12.5 км_]])</f>
        <v>2.7604166666666666E-2</v>
      </c>
      <c r="Y22" s="1">
        <f>SUM(Table1[[#This Row],[_Т1]],Table1[[#This Row],[Вело 15 км_]])</f>
        <v>3.0289351851851852E-2</v>
      </c>
      <c r="Z22" s="1">
        <f>SUM(Table1[[#This Row],[_Т1]],Table1[[#This Row],[Вело 17.5 км_]])</f>
        <v>3.290509259259259E-2</v>
      </c>
      <c r="AA22" s="1">
        <f>SUM(Table1[[#This Row],[_Т1]],Table1[[#This Row],[Вело 20км_]])</f>
        <v>3.5659722222222225E-2</v>
      </c>
      <c r="AB22" s="1">
        <f>SUM(Table1[[#This Row],[_Вело 20]],Table1[[#This Row],[Т2_]])</f>
        <v>3.6157407407407409E-2</v>
      </c>
      <c r="AC22" s="1">
        <f>SUM(Table1[[#This Row],[_Т2]],Table1[[#This Row],[Бег 2.5 км_]])</f>
        <v>4.3703703703703703E-2</v>
      </c>
      <c r="AD22" s="1">
        <f>Table1[[#This Row],[_Старт]]</f>
        <v>0</v>
      </c>
      <c r="AE22" s="1">
        <f>Table1[[#Totals],[_Бег 5]]-Table1[[#This Row],[_Бег 5]]</f>
        <v>5.3819444444444461E-3</v>
      </c>
      <c r="AF22" s="1">
        <f>Table1[[#Totals],[_Т1]]-Table1[[#This Row],[_Т1]]</f>
        <v>5.8333333333333345E-3</v>
      </c>
      <c r="AG22" s="2">
        <f>Table1[[#Totals],[_Вело 2.5]]-Table1[[#This Row],[_Вело 2.5]]</f>
        <v>7.0138888888888924E-3</v>
      </c>
      <c r="AH22" s="2">
        <f>Table1[[#Totals],[_Вело 5]]-Table1[[#This Row],[_Вело 5]]</f>
        <v>8.3680555555555557E-3</v>
      </c>
      <c r="AI22" s="2">
        <f>Table1[[#Totals],[_Вело 7.5]]-Table1[[#This Row],[_Вело 7.5]]</f>
        <v>9.7106481481481453E-3</v>
      </c>
      <c r="AJ22" s="2">
        <f>Table1[[#Totals],[_Вело 10]]-Table1[[#This Row],[_Вело 10]]</f>
        <v>1.112268518518519E-2</v>
      </c>
      <c r="AK22" s="2">
        <f>Table1[[#Totals],[_Вело 12.5]]-Table1[[#This Row],[_Вело 12.5]]</f>
        <v>1.2719907407407409E-2</v>
      </c>
      <c r="AL22" s="2">
        <f>Table1[[#Totals],[_Вело 15]]-Table1[[#This Row],[_Вело 15]]</f>
        <v>1.4293981481481484E-2</v>
      </c>
      <c r="AM22" s="2">
        <f>Table1[[#Totals],[_Вело 17.5]]-Table1[[#This Row],[_Вело 17.5]]</f>
        <v>1.5902777777777787E-2</v>
      </c>
      <c r="AN22" s="2">
        <f>Table1[[#Totals],[_Вело 20]]-Table1[[#This Row],[_Вело 20]]</f>
        <v>1.7488425925925928E-2</v>
      </c>
      <c r="AO22" s="2">
        <f>Table1[[#Totals],[_Т2]]-Table1[[#This Row],[_Т2]]</f>
        <v>1.7557870370370376E-2</v>
      </c>
      <c r="AP22" s="2">
        <f>Table1[[#Totals],[_Бег 2.5]]-Table1[[#This Row],[_Бег 2.5]]</f>
        <v>2.0208333333333342E-2</v>
      </c>
    </row>
    <row r="23" spans="1:42" x14ac:dyDescent="0.2">
      <c r="A23">
        <v>22</v>
      </c>
      <c r="B23" t="s">
        <v>44</v>
      </c>
      <c r="C23">
        <v>38</v>
      </c>
      <c r="D23" t="s">
        <v>16</v>
      </c>
      <c r="E23" s="3">
        <v>1.3668981481481482E-2</v>
      </c>
      <c r="F23" s="3">
        <v>3.5879629629629635E-4</v>
      </c>
      <c r="G23" s="3">
        <v>2.9166666666666668E-3</v>
      </c>
      <c r="H23" s="3">
        <v>5.5671296296296302E-3</v>
      </c>
      <c r="I23" s="3">
        <v>8.2060185185185187E-3</v>
      </c>
      <c r="J23" s="3">
        <v>1.091435185185185E-2</v>
      </c>
      <c r="K23" s="3">
        <v>1.357638888888889E-2</v>
      </c>
      <c r="L23" s="3">
        <v>1.6249999999999997E-2</v>
      </c>
      <c r="M23" s="3">
        <v>1.8865740740740742E-2</v>
      </c>
      <c r="N23" s="3">
        <v>2.165509259259259E-2</v>
      </c>
      <c r="O23" s="3">
        <v>4.7453703703703704E-4</v>
      </c>
      <c r="P23" s="3">
        <v>7.5925925925925926E-3</v>
      </c>
      <c r="Q23" s="4">
        <v>0</v>
      </c>
      <c r="R23" s="1">
        <f>Table1[[#This Row],[Бег 5 км_]]</f>
        <v>1.3668981481481482E-2</v>
      </c>
      <c r="S23" s="1">
        <f>SUM(Table1[[#This Row],[_Бег 5]],Table1[[#This Row],[Т1_]])</f>
        <v>1.4027777777777778E-2</v>
      </c>
      <c r="T23" s="1">
        <f>SUM(Table1[[#This Row],[_Т1]],Table1[[#This Row],[Вело 2.5 км_]])</f>
        <v>1.6944444444444446E-2</v>
      </c>
      <c r="U23" s="1">
        <f>SUM(Table1[[#This Row],[_Т1]],Table1[[#This Row],[Вело 5 км_]])</f>
        <v>1.9594907407407408E-2</v>
      </c>
      <c r="V23" s="1">
        <f>SUM(Table1[[#This Row],[_Т1]],Table1[[#This Row],[Вело 7.5 км_]])</f>
        <v>2.2233796296296297E-2</v>
      </c>
      <c r="W23" s="1">
        <f>SUM(Table1[[#This Row],[_Т1]],Table1[[#This Row],[Вело 10 км_]])</f>
        <v>2.4942129629629627E-2</v>
      </c>
      <c r="X23" s="1">
        <f>SUM(Table1[[#This Row],[_Т1]],Table1[[#This Row],[Вело 12.5 км_]])</f>
        <v>2.7604166666666666E-2</v>
      </c>
      <c r="Y23" s="1">
        <f>SUM(Table1[[#This Row],[_Т1]],Table1[[#This Row],[Вело 15 км_]])</f>
        <v>3.0277777777777775E-2</v>
      </c>
      <c r="Z23" s="1">
        <f>SUM(Table1[[#This Row],[_Т1]],Table1[[#This Row],[Вело 17.5 км_]])</f>
        <v>3.2893518518518516E-2</v>
      </c>
      <c r="AA23" s="1">
        <f>SUM(Table1[[#This Row],[_Т1]],Table1[[#This Row],[Вело 20км_]])</f>
        <v>3.5682870370370365E-2</v>
      </c>
      <c r="AB23" s="1">
        <f>SUM(Table1[[#This Row],[_Вело 20]],Table1[[#This Row],[Т2_]])</f>
        <v>3.6157407407407402E-2</v>
      </c>
      <c r="AC23" s="1">
        <f>SUM(Table1[[#This Row],[_Т2]],Table1[[#This Row],[Бег 2.5 км_]])</f>
        <v>4.3749999999999997E-2</v>
      </c>
      <c r="AD23" s="1">
        <f>Table1[[#This Row],[_Старт]]</f>
        <v>0</v>
      </c>
      <c r="AE23" s="1">
        <f>Table1[[#Totals],[_Бег 5]]-Table1[[#This Row],[_Бег 5]]</f>
        <v>5.1041666666666683E-3</v>
      </c>
      <c r="AF23" s="1">
        <f>Table1[[#Totals],[_Т1]]-Table1[[#This Row],[_Т1]]</f>
        <v>5.4745370370370382E-3</v>
      </c>
      <c r="AG23" s="2">
        <f>Table1[[#Totals],[_Вело 2.5]]-Table1[[#This Row],[_Вело 2.5]]</f>
        <v>6.75925925925926E-3</v>
      </c>
      <c r="AH23" s="2">
        <f>Table1[[#Totals],[_Вело 5]]-Table1[[#This Row],[_Вело 5]]</f>
        <v>8.2754629629629636E-3</v>
      </c>
      <c r="AI23" s="2">
        <f>Table1[[#Totals],[_Вело 7.5]]-Table1[[#This Row],[_Вело 7.5]]</f>
        <v>9.7337962962962925E-3</v>
      </c>
      <c r="AJ23" s="2">
        <f>Table1[[#Totals],[_Вело 10]]-Table1[[#This Row],[_Вело 10]]</f>
        <v>1.1134259259259267E-2</v>
      </c>
      <c r="AK23" s="2">
        <f>Table1[[#Totals],[_Вело 12.5]]-Table1[[#This Row],[_Вело 12.5]]</f>
        <v>1.2719907407407409E-2</v>
      </c>
      <c r="AL23" s="2">
        <f>Table1[[#Totals],[_Вело 15]]-Table1[[#This Row],[_Вело 15]]</f>
        <v>1.4305555555555561E-2</v>
      </c>
      <c r="AM23" s="2">
        <f>Table1[[#Totals],[_Вело 17.5]]-Table1[[#This Row],[_Вело 17.5]]</f>
        <v>1.591435185185186E-2</v>
      </c>
      <c r="AN23" s="2">
        <f>Table1[[#Totals],[_Вело 20]]-Table1[[#This Row],[_Вело 20]]</f>
        <v>1.7465277777777788E-2</v>
      </c>
      <c r="AO23" s="2">
        <f>Table1[[#Totals],[_Т2]]-Table1[[#This Row],[_Т2]]</f>
        <v>1.7557870370370383E-2</v>
      </c>
      <c r="AP23" s="2">
        <f>Table1[[#Totals],[_Бег 2.5]]-Table1[[#This Row],[_Бег 2.5]]</f>
        <v>2.0162037037037048E-2</v>
      </c>
    </row>
    <row r="24" spans="1:42" x14ac:dyDescent="0.2">
      <c r="A24">
        <v>23</v>
      </c>
      <c r="B24" t="s">
        <v>45</v>
      </c>
      <c r="C24">
        <v>39</v>
      </c>
      <c r="D24" t="s">
        <v>39</v>
      </c>
      <c r="E24" s="3">
        <v>1.3518518518518518E-2</v>
      </c>
      <c r="F24" s="3">
        <v>4.9768518518518521E-4</v>
      </c>
      <c r="G24" s="3">
        <v>2.8356481481481479E-3</v>
      </c>
      <c r="H24" s="3">
        <v>5.5902777777777782E-3</v>
      </c>
      <c r="I24" s="3">
        <v>8.217592592592594E-3</v>
      </c>
      <c r="J24" s="3">
        <v>1.0925925925925924E-2</v>
      </c>
      <c r="K24" s="3">
        <v>1.357638888888889E-2</v>
      </c>
      <c r="L24" s="3">
        <v>1.6249999999999997E-2</v>
      </c>
      <c r="M24" s="3">
        <v>1.8877314814814816E-2</v>
      </c>
      <c r="N24" s="3">
        <v>2.1712962962962962E-2</v>
      </c>
      <c r="O24" s="3">
        <v>3.9351851851851852E-4</v>
      </c>
      <c r="P24" s="3">
        <v>7.6273148148148151E-3</v>
      </c>
      <c r="Q24" s="4">
        <v>0</v>
      </c>
      <c r="R24" s="1">
        <f>Table1[[#This Row],[Бег 5 км_]]</f>
        <v>1.3518518518518518E-2</v>
      </c>
      <c r="S24" s="1">
        <f>SUM(Table1[[#This Row],[_Бег 5]],Table1[[#This Row],[Т1_]])</f>
        <v>1.4016203703703704E-2</v>
      </c>
      <c r="T24" s="1">
        <f>SUM(Table1[[#This Row],[_Т1]],Table1[[#This Row],[Вело 2.5 км_]])</f>
        <v>1.6851851851851854E-2</v>
      </c>
      <c r="U24" s="1">
        <f>SUM(Table1[[#This Row],[_Т1]],Table1[[#This Row],[Вело 5 км_]])</f>
        <v>1.9606481481481482E-2</v>
      </c>
      <c r="V24" s="1">
        <f>SUM(Table1[[#This Row],[_Т1]],Table1[[#This Row],[Вело 7.5 км_]])</f>
        <v>2.22337962962963E-2</v>
      </c>
      <c r="W24" s="1">
        <f>SUM(Table1[[#This Row],[_Т1]],Table1[[#This Row],[Вело 10 км_]])</f>
        <v>2.4942129629629627E-2</v>
      </c>
      <c r="X24" s="1">
        <f>SUM(Table1[[#This Row],[_Т1]],Table1[[#This Row],[Вело 12.5 км_]])</f>
        <v>2.7592592592592592E-2</v>
      </c>
      <c r="Y24" s="1">
        <f>SUM(Table1[[#This Row],[_Т1]],Table1[[#This Row],[Вело 15 км_]])</f>
        <v>3.0266203703703701E-2</v>
      </c>
      <c r="Z24" s="1">
        <f>SUM(Table1[[#This Row],[_Т1]],Table1[[#This Row],[Вело 17.5 км_]])</f>
        <v>3.2893518518518516E-2</v>
      </c>
      <c r="AA24" s="1">
        <f>SUM(Table1[[#This Row],[_Т1]],Table1[[#This Row],[Вело 20км_]])</f>
        <v>3.5729166666666666E-2</v>
      </c>
      <c r="AB24" s="1">
        <f>SUM(Table1[[#This Row],[_Вело 20]],Table1[[#This Row],[Т2_]])</f>
        <v>3.6122685185185181E-2</v>
      </c>
      <c r="AC24" s="1">
        <f>SUM(Table1[[#This Row],[_Т2]],Table1[[#This Row],[Бег 2.5 км_]])</f>
        <v>4.3749999999999997E-2</v>
      </c>
      <c r="AD24" s="1">
        <f>Table1[[#This Row],[_Старт]]</f>
        <v>0</v>
      </c>
      <c r="AE24" s="1">
        <f>Table1[[#Totals],[_Бег 5]]-Table1[[#This Row],[_Бег 5]]</f>
        <v>5.2546296296296317E-3</v>
      </c>
      <c r="AF24" s="1">
        <f>Table1[[#Totals],[_Т1]]-Table1[[#This Row],[_Т1]]</f>
        <v>5.4861111111111117E-3</v>
      </c>
      <c r="AG24" s="2">
        <f>Table1[[#Totals],[_Вело 2.5]]-Table1[[#This Row],[_Вело 2.5]]</f>
        <v>6.851851851851852E-3</v>
      </c>
      <c r="AH24" s="2">
        <f>Table1[[#Totals],[_Вело 5]]-Table1[[#This Row],[_Вело 5]]</f>
        <v>8.2638888888888901E-3</v>
      </c>
      <c r="AI24" s="2">
        <f>Table1[[#Totals],[_Вело 7.5]]-Table1[[#This Row],[_Вело 7.5]]</f>
        <v>9.733796296296289E-3</v>
      </c>
      <c r="AJ24" s="2">
        <f>Table1[[#Totals],[_Вело 10]]-Table1[[#This Row],[_Вело 10]]</f>
        <v>1.1134259259259267E-2</v>
      </c>
      <c r="AK24" s="2">
        <f>Table1[[#Totals],[_Вело 12.5]]-Table1[[#This Row],[_Вело 12.5]]</f>
        <v>1.2731481481481483E-2</v>
      </c>
      <c r="AL24" s="2">
        <f>Table1[[#Totals],[_Вело 15]]-Table1[[#This Row],[_Вело 15]]</f>
        <v>1.4317129629629635E-2</v>
      </c>
      <c r="AM24" s="2">
        <f>Table1[[#Totals],[_Вело 17.5]]-Table1[[#This Row],[_Вело 17.5]]</f>
        <v>1.591435185185186E-2</v>
      </c>
      <c r="AN24" s="2">
        <f>Table1[[#Totals],[_Вело 20]]-Table1[[#This Row],[_Вело 20]]</f>
        <v>1.7418981481481487E-2</v>
      </c>
      <c r="AO24" s="2">
        <f>Table1[[#Totals],[_Т2]]-Table1[[#This Row],[_Т2]]</f>
        <v>1.7592592592592604E-2</v>
      </c>
      <c r="AP24" s="2">
        <f>Table1[[#Totals],[_Бег 2.5]]-Table1[[#This Row],[_Бег 2.5]]</f>
        <v>2.0162037037037048E-2</v>
      </c>
    </row>
    <row r="25" spans="1:42" x14ac:dyDescent="0.2">
      <c r="A25">
        <v>24</v>
      </c>
      <c r="B25" t="s">
        <v>46</v>
      </c>
      <c r="C25">
        <v>42</v>
      </c>
      <c r="D25" t="s">
        <v>16</v>
      </c>
      <c r="E25" s="3">
        <v>1.1990740740740739E-2</v>
      </c>
      <c r="F25" s="3">
        <v>2.5462962962962961E-4</v>
      </c>
      <c r="G25" s="3">
        <v>3.1828703703703702E-3</v>
      </c>
      <c r="H25" s="3">
        <v>6.0995370370370361E-3</v>
      </c>
      <c r="I25" s="3">
        <v>9.1550925925925931E-3</v>
      </c>
      <c r="J25" s="3">
        <v>1.2210648148148146E-2</v>
      </c>
      <c r="K25" s="3">
        <v>1.5520833333333333E-2</v>
      </c>
      <c r="L25" s="3">
        <v>1.8668981481481481E-2</v>
      </c>
      <c r="M25" s="3">
        <v>2.1712962962962962E-2</v>
      </c>
      <c r="N25" s="3">
        <v>2.4872685185185189E-2</v>
      </c>
      <c r="O25" s="3">
        <v>3.1250000000000001E-4</v>
      </c>
      <c r="P25" s="3">
        <v>6.6666666666666671E-3</v>
      </c>
      <c r="Q25" s="4">
        <v>0</v>
      </c>
      <c r="R25" s="1">
        <f>Table1[[#This Row],[Бег 5 км_]]</f>
        <v>1.1990740740740739E-2</v>
      </c>
      <c r="S25" s="1">
        <f>SUM(Table1[[#This Row],[_Бег 5]],Table1[[#This Row],[Т1_]])</f>
        <v>1.2245370370370368E-2</v>
      </c>
      <c r="T25" s="1">
        <f>SUM(Table1[[#This Row],[_Т1]],Table1[[#This Row],[Вело 2.5 км_]])</f>
        <v>1.5428240740740739E-2</v>
      </c>
      <c r="U25" s="1">
        <f>SUM(Table1[[#This Row],[_Т1]],Table1[[#This Row],[Вело 5 км_]])</f>
        <v>1.8344907407407404E-2</v>
      </c>
      <c r="V25" s="1">
        <f>SUM(Table1[[#This Row],[_Т1]],Table1[[#This Row],[Вело 7.5 км_]])</f>
        <v>2.1400462962962961E-2</v>
      </c>
      <c r="W25" s="1">
        <f>SUM(Table1[[#This Row],[_Т1]],Table1[[#This Row],[Вело 10 км_]])</f>
        <v>2.4456018518518516E-2</v>
      </c>
      <c r="X25" s="1">
        <f>SUM(Table1[[#This Row],[_Т1]],Table1[[#This Row],[Вело 12.5 км_]])</f>
        <v>2.7766203703703703E-2</v>
      </c>
      <c r="Y25" s="1">
        <f>SUM(Table1[[#This Row],[_Т1]],Table1[[#This Row],[Вело 15 км_]])</f>
        <v>3.0914351851851849E-2</v>
      </c>
      <c r="Z25" s="1">
        <f>SUM(Table1[[#This Row],[_Т1]],Table1[[#This Row],[Вело 17.5 км_]])</f>
        <v>3.3958333333333326E-2</v>
      </c>
      <c r="AA25" s="1">
        <f>SUM(Table1[[#This Row],[_Т1]],Table1[[#This Row],[Вело 20км_]])</f>
        <v>3.7118055555555557E-2</v>
      </c>
      <c r="AB25" s="1">
        <f>SUM(Table1[[#This Row],[_Вело 20]],Table1[[#This Row],[Т2_]])</f>
        <v>3.7430555555555557E-2</v>
      </c>
      <c r="AC25" s="1">
        <f>SUM(Table1[[#This Row],[_Т2]],Table1[[#This Row],[Бег 2.5 км_]])</f>
        <v>4.4097222222222225E-2</v>
      </c>
      <c r="AD25" s="1">
        <f>Table1[[#This Row],[_Старт]]</f>
        <v>0</v>
      </c>
      <c r="AE25" s="1">
        <f>Table1[[#Totals],[_Бег 5]]-Table1[[#This Row],[_Бег 5]]</f>
        <v>6.7824074074074106E-3</v>
      </c>
      <c r="AF25" s="1">
        <f>Table1[[#Totals],[_Т1]]-Table1[[#This Row],[_Т1]]</f>
        <v>7.2569444444444478E-3</v>
      </c>
      <c r="AG25" s="2">
        <f>Table1[[#Totals],[_Вело 2.5]]-Table1[[#This Row],[_Вело 2.5]]</f>
        <v>8.2754629629629671E-3</v>
      </c>
      <c r="AH25" s="2">
        <f>Table1[[#Totals],[_Вело 5]]-Table1[[#This Row],[_Вело 5]]</f>
        <v>9.5254629629629682E-3</v>
      </c>
      <c r="AI25" s="2">
        <f>Table1[[#Totals],[_Вело 7.5]]-Table1[[#This Row],[_Вело 7.5]]</f>
        <v>1.0567129629629628E-2</v>
      </c>
      <c r="AJ25" s="2">
        <f>Table1[[#Totals],[_Вело 10]]-Table1[[#This Row],[_Вело 10]]</f>
        <v>1.1620370370370378E-2</v>
      </c>
      <c r="AK25" s="2">
        <f>Table1[[#Totals],[_Вело 12.5]]-Table1[[#This Row],[_Вело 12.5]]</f>
        <v>1.2557870370370372E-2</v>
      </c>
      <c r="AL25" s="2">
        <f>Table1[[#Totals],[_Вело 15]]-Table1[[#This Row],[_Вело 15]]</f>
        <v>1.3668981481481487E-2</v>
      </c>
      <c r="AM25" s="2">
        <f>Table1[[#Totals],[_Вело 17.5]]-Table1[[#This Row],[_Вело 17.5]]</f>
        <v>1.484953703703705E-2</v>
      </c>
      <c r="AN25" s="2">
        <f>Table1[[#Totals],[_Вело 20]]-Table1[[#This Row],[_Вело 20]]</f>
        <v>1.6030092592592596E-2</v>
      </c>
      <c r="AO25" s="2">
        <f>Table1[[#Totals],[_Т2]]-Table1[[#This Row],[_Т2]]</f>
        <v>1.6284722222222228E-2</v>
      </c>
      <c r="AP25" s="2">
        <f>Table1[[#Totals],[_Бег 2.5]]-Table1[[#This Row],[_Бег 2.5]]</f>
        <v>1.981481481481482E-2</v>
      </c>
    </row>
    <row r="26" spans="1:42" x14ac:dyDescent="0.2">
      <c r="A26">
        <v>25</v>
      </c>
      <c r="B26" t="s">
        <v>47</v>
      </c>
      <c r="C26">
        <v>32</v>
      </c>
      <c r="D26" t="s">
        <v>48</v>
      </c>
      <c r="E26" s="3">
        <v>1.3171296296296294E-2</v>
      </c>
      <c r="F26" s="3">
        <v>2.8935185185185189E-4</v>
      </c>
      <c r="G26" s="3">
        <v>3.2870370370370367E-3</v>
      </c>
      <c r="H26" s="3">
        <v>6.145833333333333E-3</v>
      </c>
      <c r="I26" s="3">
        <v>8.9699074074074073E-3</v>
      </c>
      <c r="J26" s="3">
        <v>1.1956018518518517E-2</v>
      </c>
      <c r="K26" s="3">
        <v>1.4918981481481483E-2</v>
      </c>
      <c r="L26" s="3">
        <v>1.7777777777777778E-2</v>
      </c>
      <c r="M26" s="3">
        <v>2.0682870370370372E-2</v>
      </c>
      <c r="N26" s="3">
        <v>2.3773148148148151E-2</v>
      </c>
      <c r="O26" s="3">
        <v>2.6620370370370372E-4</v>
      </c>
      <c r="P26" s="3">
        <v>7.1643518518518514E-3</v>
      </c>
      <c r="Q26" s="4">
        <v>0</v>
      </c>
      <c r="R26" s="1">
        <f>Table1[[#This Row],[Бег 5 км_]]</f>
        <v>1.3171296296296294E-2</v>
      </c>
      <c r="S26" s="1">
        <f>SUM(Table1[[#This Row],[_Бег 5]],Table1[[#This Row],[Т1_]])</f>
        <v>1.3460648148148145E-2</v>
      </c>
      <c r="T26" s="1">
        <f>SUM(Table1[[#This Row],[_Т1]],Table1[[#This Row],[Вело 2.5 км_]])</f>
        <v>1.6747685185185181E-2</v>
      </c>
      <c r="U26" s="1">
        <f>SUM(Table1[[#This Row],[_Т1]],Table1[[#This Row],[Вело 5 км_]])</f>
        <v>1.9606481481481478E-2</v>
      </c>
      <c r="V26" s="1">
        <f>SUM(Table1[[#This Row],[_Т1]],Table1[[#This Row],[Вело 7.5 км_]])</f>
        <v>2.2430555555555551E-2</v>
      </c>
      <c r="W26" s="1">
        <f>SUM(Table1[[#This Row],[_Т1]],Table1[[#This Row],[Вело 10 км_]])</f>
        <v>2.5416666666666664E-2</v>
      </c>
      <c r="X26" s="1">
        <f>SUM(Table1[[#This Row],[_Т1]],Table1[[#This Row],[Вело 12.5 км_]])</f>
        <v>2.837962962962963E-2</v>
      </c>
      <c r="Y26" s="1">
        <f>SUM(Table1[[#This Row],[_Т1]],Table1[[#This Row],[Вело 15 км_]])</f>
        <v>3.1238425925925923E-2</v>
      </c>
      <c r="Z26" s="1">
        <f>SUM(Table1[[#This Row],[_Т1]],Table1[[#This Row],[Вело 17.5 км_]])</f>
        <v>3.4143518518518517E-2</v>
      </c>
      <c r="AA26" s="1">
        <f>SUM(Table1[[#This Row],[_Т1]],Table1[[#This Row],[Вело 20км_]])</f>
        <v>3.7233796296296293E-2</v>
      </c>
      <c r="AB26" s="1">
        <f>SUM(Table1[[#This Row],[_Вело 20]],Table1[[#This Row],[Т2_]])</f>
        <v>3.7499999999999999E-2</v>
      </c>
      <c r="AC26" s="1">
        <f>SUM(Table1[[#This Row],[_Т2]],Table1[[#This Row],[Бег 2.5 км_]])</f>
        <v>4.4664351851851851E-2</v>
      </c>
      <c r="AD26" s="1">
        <f>Table1[[#This Row],[_Старт]]</f>
        <v>0</v>
      </c>
      <c r="AE26" s="1">
        <f>Table1[[#Totals],[_Бег 5]]-Table1[[#This Row],[_Бег 5]]</f>
        <v>5.6018518518518561E-3</v>
      </c>
      <c r="AF26" s="1">
        <f>Table1[[#Totals],[_Т1]]-Table1[[#This Row],[_Т1]]</f>
        <v>6.0416666666666709E-3</v>
      </c>
      <c r="AG26" s="2">
        <f>Table1[[#Totals],[_Вело 2.5]]-Table1[[#This Row],[_Вело 2.5]]</f>
        <v>6.9560185185185246E-3</v>
      </c>
      <c r="AH26" s="2">
        <f>Table1[[#Totals],[_Вело 5]]-Table1[[#This Row],[_Вело 5]]</f>
        <v>8.2638888888888935E-3</v>
      </c>
      <c r="AI26" s="2">
        <f>Table1[[#Totals],[_Вело 7.5]]-Table1[[#This Row],[_Вело 7.5]]</f>
        <v>9.5370370370370383E-3</v>
      </c>
      <c r="AJ26" s="2">
        <f>Table1[[#Totals],[_Вело 10]]-Table1[[#This Row],[_Вело 10]]</f>
        <v>1.065972222222223E-2</v>
      </c>
      <c r="AK26" s="2">
        <f>Table1[[#Totals],[_Вело 12.5]]-Table1[[#This Row],[_Вело 12.5]]</f>
        <v>1.1944444444444445E-2</v>
      </c>
      <c r="AL26" s="2">
        <f>Table1[[#Totals],[_Вело 15]]-Table1[[#This Row],[_Вело 15]]</f>
        <v>1.3344907407407413E-2</v>
      </c>
      <c r="AM26" s="2">
        <f>Table1[[#Totals],[_Вело 17.5]]-Table1[[#This Row],[_Вело 17.5]]</f>
        <v>1.4664351851851859E-2</v>
      </c>
      <c r="AN26" s="2">
        <f>Table1[[#Totals],[_Вело 20]]-Table1[[#This Row],[_Вело 20]]</f>
        <v>1.591435185185186E-2</v>
      </c>
      <c r="AO26" s="2">
        <f>Table1[[#Totals],[_Т2]]-Table1[[#This Row],[_Т2]]</f>
        <v>1.6215277777777787E-2</v>
      </c>
      <c r="AP26" s="2">
        <f>Table1[[#Totals],[_Бег 2.5]]-Table1[[#This Row],[_Бег 2.5]]</f>
        <v>1.9247685185185194E-2</v>
      </c>
    </row>
    <row r="27" spans="1:42" x14ac:dyDescent="0.2">
      <c r="A27">
        <v>26</v>
      </c>
      <c r="B27" t="s">
        <v>49</v>
      </c>
      <c r="C27">
        <v>38</v>
      </c>
      <c r="D27" t="s">
        <v>50</v>
      </c>
      <c r="E27" s="3">
        <v>1.3518518518518518E-2</v>
      </c>
      <c r="F27" s="3">
        <v>3.3564814814814812E-4</v>
      </c>
      <c r="G27" s="3">
        <v>2.9861111111111113E-3</v>
      </c>
      <c r="H27" s="3">
        <v>5.7407407407407416E-3</v>
      </c>
      <c r="I27" s="3">
        <v>8.6689814814814806E-3</v>
      </c>
      <c r="J27" s="3">
        <v>1.1620370370370371E-2</v>
      </c>
      <c r="K27" s="3">
        <v>1.4513888888888889E-2</v>
      </c>
      <c r="L27" s="3">
        <v>1.744212962962963E-2</v>
      </c>
      <c r="M27" s="3">
        <v>2.0358796296296295E-2</v>
      </c>
      <c r="N27" s="3">
        <v>2.342592592592593E-2</v>
      </c>
      <c r="O27" s="3">
        <v>3.7037037037037035E-4</v>
      </c>
      <c r="P27" s="3">
        <v>7.6157407407407415E-3</v>
      </c>
      <c r="Q27" s="4">
        <v>0</v>
      </c>
      <c r="R27" s="1">
        <f>Table1[[#This Row],[Бег 5 км_]]</f>
        <v>1.3518518518518518E-2</v>
      </c>
      <c r="S27" s="1">
        <f>SUM(Table1[[#This Row],[_Бег 5]],Table1[[#This Row],[Т1_]])</f>
        <v>1.3854166666666666E-2</v>
      </c>
      <c r="T27" s="1">
        <f>SUM(Table1[[#This Row],[_Т1]],Table1[[#This Row],[Вело 2.5 км_]])</f>
        <v>1.6840277777777777E-2</v>
      </c>
      <c r="U27" s="1">
        <f>SUM(Table1[[#This Row],[_Т1]],Table1[[#This Row],[Вело 5 км_]])</f>
        <v>1.9594907407407408E-2</v>
      </c>
      <c r="V27" s="1">
        <f>SUM(Table1[[#This Row],[_Т1]],Table1[[#This Row],[Вело 7.5 км_]])</f>
        <v>2.2523148148148146E-2</v>
      </c>
      <c r="W27" s="1">
        <f>SUM(Table1[[#This Row],[_Т1]],Table1[[#This Row],[Вело 10 км_]])</f>
        <v>2.5474537037037039E-2</v>
      </c>
      <c r="X27" s="1">
        <f>SUM(Table1[[#This Row],[_Т1]],Table1[[#This Row],[Вело 12.5 км_]])</f>
        <v>2.8368055555555556E-2</v>
      </c>
      <c r="Y27" s="1">
        <f>SUM(Table1[[#This Row],[_Т1]],Table1[[#This Row],[Вело 15 км_]])</f>
        <v>3.1296296296296294E-2</v>
      </c>
      <c r="Z27" s="1">
        <f>SUM(Table1[[#This Row],[_Т1]],Table1[[#This Row],[Вело 17.5 км_]])</f>
        <v>3.4212962962962959E-2</v>
      </c>
      <c r="AA27" s="1">
        <f>SUM(Table1[[#This Row],[_Т1]],Table1[[#This Row],[Вело 20км_]])</f>
        <v>3.7280092592592594E-2</v>
      </c>
      <c r="AB27" s="1">
        <f>SUM(Table1[[#This Row],[_Вело 20]],Table1[[#This Row],[Т2_]])</f>
        <v>3.7650462962962962E-2</v>
      </c>
      <c r="AC27" s="1">
        <f>SUM(Table1[[#This Row],[_Т2]],Table1[[#This Row],[Бег 2.5 км_]])</f>
        <v>4.5266203703703704E-2</v>
      </c>
      <c r="AD27" s="1">
        <f>Table1[[#This Row],[_Старт]]</f>
        <v>0</v>
      </c>
      <c r="AE27" s="1">
        <f>Table1[[#Totals],[_Бег 5]]-Table1[[#This Row],[_Бег 5]]</f>
        <v>5.2546296296296317E-3</v>
      </c>
      <c r="AF27" s="1">
        <f>Table1[[#Totals],[_Т1]]-Table1[[#This Row],[_Т1]]</f>
        <v>5.6481481481481504E-3</v>
      </c>
      <c r="AG27" s="2">
        <f>Table1[[#Totals],[_Вело 2.5]]-Table1[[#This Row],[_Вело 2.5]]</f>
        <v>6.8634259259259291E-3</v>
      </c>
      <c r="AH27" s="2">
        <f>Table1[[#Totals],[_Вело 5]]-Table1[[#This Row],[_Вело 5]]</f>
        <v>8.2754629629629636E-3</v>
      </c>
      <c r="AI27" s="2">
        <f>Table1[[#Totals],[_Вело 7.5]]-Table1[[#This Row],[_Вело 7.5]]</f>
        <v>9.4444444444444428E-3</v>
      </c>
      <c r="AJ27" s="2">
        <f>Table1[[#Totals],[_Вело 10]]-Table1[[#This Row],[_Вело 10]]</f>
        <v>1.0601851851851855E-2</v>
      </c>
      <c r="AK27" s="2">
        <f>Table1[[#Totals],[_Вело 12.5]]-Table1[[#This Row],[_Вело 12.5]]</f>
        <v>1.1956018518518519E-2</v>
      </c>
      <c r="AL27" s="2">
        <f>Table1[[#Totals],[_Вело 15]]-Table1[[#This Row],[_Вело 15]]</f>
        <v>1.3287037037037042E-2</v>
      </c>
      <c r="AM27" s="2">
        <f>Table1[[#Totals],[_Вело 17.5]]-Table1[[#This Row],[_Вело 17.5]]</f>
        <v>1.4594907407407418E-2</v>
      </c>
      <c r="AN27" s="2">
        <f>Table1[[#Totals],[_Вело 20]]-Table1[[#This Row],[_Вело 20]]</f>
        <v>1.5868055555555559E-2</v>
      </c>
      <c r="AO27" s="2">
        <f>Table1[[#Totals],[_Т2]]-Table1[[#This Row],[_Т2]]</f>
        <v>1.6064814814814823E-2</v>
      </c>
      <c r="AP27" s="2">
        <f>Table1[[#Totals],[_Бег 2.5]]-Table1[[#This Row],[_Бег 2.5]]</f>
        <v>1.8645833333333341E-2</v>
      </c>
    </row>
    <row r="28" spans="1:42" x14ac:dyDescent="0.2">
      <c r="A28">
        <v>27</v>
      </c>
      <c r="B28" t="s">
        <v>51</v>
      </c>
      <c r="C28">
        <v>24</v>
      </c>
      <c r="D28" t="s">
        <v>48</v>
      </c>
      <c r="E28" s="3">
        <v>1.3391203703703704E-2</v>
      </c>
      <c r="F28" s="3">
        <v>4.2824074074074075E-4</v>
      </c>
      <c r="G28" s="3">
        <v>3.0555555555555557E-3</v>
      </c>
      <c r="H28" s="3">
        <v>5.9837962962962961E-3</v>
      </c>
      <c r="I28" s="3">
        <v>8.9583333333333338E-3</v>
      </c>
      <c r="J28" s="3">
        <v>1.2094907407407408E-2</v>
      </c>
      <c r="K28" s="3">
        <v>1.4930555555555556E-2</v>
      </c>
      <c r="L28" s="3">
        <v>1.7777777777777778E-2</v>
      </c>
      <c r="M28" s="3">
        <v>2.071759259259259E-2</v>
      </c>
      <c r="N28" s="3">
        <v>2.3912037037037034E-2</v>
      </c>
      <c r="O28" s="3">
        <v>3.3564814814814812E-4</v>
      </c>
      <c r="P28" s="3">
        <v>7.2337962962962963E-3</v>
      </c>
      <c r="Q28" s="4">
        <v>0</v>
      </c>
      <c r="R28" s="1">
        <f>Table1[[#This Row],[Бег 5 км_]]</f>
        <v>1.3391203703703704E-2</v>
      </c>
      <c r="S28" s="1">
        <f>SUM(Table1[[#This Row],[_Бег 5]],Table1[[#This Row],[Т1_]])</f>
        <v>1.3819444444444445E-2</v>
      </c>
      <c r="T28" s="1">
        <f>SUM(Table1[[#This Row],[_Т1]],Table1[[#This Row],[Вело 2.5 км_]])</f>
        <v>1.6875000000000001E-2</v>
      </c>
      <c r="U28" s="1">
        <f>SUM(Table1[[#This Row],[_Т1]],Table1[[#This Row],[Вело 5 км_]])</f>
        <v>1.9803240740740739E-2</v>
      </c>
      <c r="V28" s="1">
        <f>SUM(Table1[[#This Row],[_Т1]],Table1[[#This Row],[Вело 7.5 км_]])</f>
        <v>2.2777777777777779E-2</v>
      </c>
      <c r="W28" s="1">
        <f>SUM(Table1[[#This Row],[_Т1]],Table1[[#This Row],[Вело 10 км_]])</f>
        <v>2.5914351851851855E-2</v>
      </c>
      <c r="X28" s="1">
        <f>SUM(Table1[[#This Row],[_Т1]],Table1[[#This Row],[Вело 12.5 км_]])</f>
        <v>2.8750000000000001E-2</v>
      </c>
      <c r="Y28" s="1">
        <f>SUM(Table1[[#This Row],[_Т1]],Table1[[#This Row],[Вело 15 км_]])</f>
        <v>3.1597222222222221E-2</v>
      </c>
      <c r="Z28" s="1">
        <f>SUM(Table1[[#This Row],[_Т1]],Table1[[#This Row],[Вело 17.5 км_]])</f>
        <v>3.4537037037037033E-2</v>
      </c>
      <c r="AA28" s="1">
        <f>SUM(Table1[[#This Row],[_Т1]],Table1[[#This Row],[Вело 20км_]])</f>
        <v>3.7731481481481477E-2</v>
      </c>
      <c r="AB28" s="1">
        <f>SUM(Table1[[#This Row],[_Вело 20]],Table1[[#This Row],[Т2_]])</f>
        <v>3.8067129629629624E-2</v>
      </c>
      <c r="AC28" s="1">
        <f>SUM(Table1[[#This Row],[_Т2]],Table1[[#This Row],[Бег 2.5 км_]])</f>
        <v>4.5300925925925918E-2</v>
      </c>
      <c r="AD28" s="1">
        <f>Table1[[#This Row],[_Старт]]</f>
        <v>0</v>
      </c>
      <c r="AE28" s="1">
        <f>Table1[[#Totals],[_Бег 5]]-Table1[[#This Row],[_Бег 5]]</f>
        <v>5.3819444444444461E-3</v>
      </c>
      <c r="AF28" s="1">
        <f>Table1[[#Totals],[_Т1]]-Table1[[#This Row],[_Т1]]</f>
        <v>5.6828703703703711E-3</v>
      </c>
      <c r="AG28" s="2">
        <f>Table1[[#Totals],[_Вело 2.5]]-Table1[[#This Row],[_Вело 2.5]]</f>
        <v>6.8287037037037049E-3</v>
      </c>
      <c r="AH28" s="2">
        <f>Table1[[#Totals],[_Вело 5]]-Table1[[#This Row],[_Вело 5]]</f>
        <v>8.0671296296296324E-3</v>
      </c>
      <c r="AI28" s="2">
        <f>Table1[[#Totals],[_Вело 7.5]]-Table1[[#This Row],[_Вело 7.5]]</f>
        <v>9.1898148148148104E-3</v>
      </c>
      <c r="AJ28" s="2">
        <f>Table1[[#Totals],[_Вело 10]]-Table1[[#This Row],[_Вело 10]]</f>
        <v>1.0162037037037039E-2</v>
      </c>
      <c r="AK28" s="2">
        <f>Table1[[#Totals],[_Вело 12.5]]-Table1[[#This Row],[_Вело 12.5]]</f>
        <v>1.1574074074074073E-2</v>
      </c>
      <c r="AL28" s="2">
        <f>Table1[[#Totals],[_Вело 15]]-Table1[[#This Row],[_Вело 15]]</f>
        <v>1.2986111111111115E-2</v>
      </c>
      <c r="AM28" s="2">
        <f>Table1[[#Totals],[_Вело 17.5]]-Table1[[#This Row],[_Вело 17.5]]</f>
        <v>1.4270833333333344E-2</v>
      </c>
      <c r="AN28" s="2">
        <f>Table1[[#Totals],[_Вело 20]]-Table1[[#This Row],[_Вело 20]]</f>
        <v>1.5416666666666676E-2</v>
      </c>
      <c r="AO28" s="2">
        <f>Table1[[#Totals],[_Т2]]-Table1[[#This Row],[_Т2]]</f>
        <v>1.5648148148148161E-2</v>
      </c>
      <c r="AP28" s="2">
        <f>Table1[[#Totals],[_Бег 2.5]]-Table1[[#This Row],[_Бег 2.5]]</f>
        <v>1.8611111111111127E-2</v>
      </c>
    </row>
    <row r="29" spans="1:42" x14ac:dyDescent="0.2">
      <c r="A29">
        <v>28</v>
      </c>
      <c r="B29" t="s">
        <v>52</v>
      </c>
      <c r="C29">
        <v>36</v>
      </c>
      <c r="D29" t="s">
        <v>53</v>
      </c>
      <c r="E29" s="3">
        <v>1.3518518518518518E-2</v>
      </c>
      <c r="F29" s="3">
        <v>7.9861111111111105E-4</v>
      </c>
      <c r="G29" s="3">
        <v>3.2291666666666666E-3</v>
      </c>
      <c r="H29" s="3">
        <v>6.0879629629629643E-3</v>
      </c>
      <c r="I29" s="3">
        <v>8.9351851851851866E-3</v>
      </c>
      <c r="J29" s="3">
        <v>1.1736111111111109E-2</v>
      </c>
      <c r="K29" s="3">
        <v>1.4502314814814815E-2</v>
      </c>
      <c r="L29" s="3">
        <v>1.7233796296296296E-2</v>
      </c>
      <c r="M29" s="3">
        <v>1.9918981481481482E-2</v>
      </c>
      <c r="N29" s="3">
        <v>2.2870370370370371E-2</v>
      </c>
      <c r="O29" s="3">
        <v>5.9027777777777778E-4</v>
      </c>
      <c r="P29" s="3">
        <v>7.6620370370370366E-3</v>
      </c>
      <c r="Q29" s="4">
        <v>0</v>
      </c>
      <c r="R29" s="1">
        <f>Table1[[#This Row],[Бег 5 км_]]</f>
        <v>1.3518518518518518E-2</v>
      </c>
      <c r="S29" s="1">
        <f>SUM(Table1[[#This Row],[_Бег 5]],Table1[[#This Row],[Т1_]])</f>
        <v>1.4317129629629629E-2</v>
      </c>
      <c r="T29" s="1">
        <f>SUM(Table1[[#This Row],[_Т1]],Table1[[#This Row],[Вело 2.5 км_]])</f>
        <v>1.7546296296296296E-2</v>
      </c>
      <c r="U29" s="1">
        <f>SUM(Table1[[#This Row],[_Т1]],Table1[[#This Row],[Вело 5 км_]])</f>
        <v>2.0405092592592593E-2</v>
      </c>
      <c r="V29" s="1">
        <f>SUM(Table1[[#This Row],[_Т1]],Table1[[#This Row],[Вело 7.5 км_]])</f>
        <v>2.3252314814814816E-2</v>
      </c>
      <c r="W29" s="1">
        <f>SUM(Table1[[#This Row],[_Т1]],Table1[[#This Row],[Вело 10 км_]])</f>
        <v>2.6053240740740738E-2</v>
      </c>
      <c r="X29" s="1">
        <f>SUM(Table1[[#This Row],[_Т1]],Table1[[#This Row],[Вело 12.5 км_]])</f>
        <v>2.8819444444444446E-2</v>
      </c>
      <c r="Y29" s="1">
        <f>SUM(Table1[[#This Row],[_Т1]],Table1[[#This Row],[Вело 15 км_]])</f>
        <v>3.1550925925925927E-2</v>
      </c>
      <c r="Z29" s="1">
        <f>SUM(Table1[[#This Row],[_Т1]],Table1[[#This Row],[Вело 17.5 км_]])</f>
        <v>3.4236111111111113E-2</v>
      </c>
      <c r="AA29" s="1">
        <f>SUM(Table1[[#This Row],[_Т1]],Table1[[#This Row],[Вело 20км_]])</f>
        <v>3.7187499999999998E-2</v>
      </c>
      <c r="AB29" s="1">
        <f>SUM(Table1[[#This Row],[_Вело 20]],Table1[[#This Row],[Т2_]])</f>
        <v>3.7777777777777778E-2</v>
      </c>
      <c r="AC29" s="1">
        <f>SUM(Table1[[#This Row],[_Т2]],Table1[[#This Row],[Бег 2.5 км_]])</f>
        <v>4.5439814814814815E-2</v>
      </c>
      <c r="AD29" s="1">
        <f>Table1[[#This Row],[_Старт]]</f>
        <v>0</v>
      </c>
      <c r="AE29" s="1">
        <f>Table1[[#Totals],[_Бег 5]]-Table1[[#This Row],[_Бег 5]]</f>
        <v>5.2546296296296317E-3</v>
      </c>
      <c r="AF29" s="1">
        <f>Table1[[#Totals],[_Т1]]-Table1[[#This Row],[_Т1]]</f>
        <v>5.1851851851851868E-3</v>
      </c>
      <c r="AG29" s="2">
        <f>Table1[[#Totals],[_Вело 2.5]]-Table1[[#This Row],[_Вело 2.5]]</f>
        <v>6.15740740740741E-3</v>
      </c>
      <c r="AH29" s="2">
        <f>Table1[[#Totals],[_Вело 5]]-Table1[[#This Row],[_Вело 5]]</f>
        <v>7.465277777777779E-3</v>
      </c>
      <c r="AI29" s="2">
        <f>Table1[[#Totals],[_Вело 7.5]]-Table1[[#This Row],[_Вело 7.5]]</f>
        <v>8.7152777777777732E-3</v>
      </c>
      <c r="AJ29" s="2">
        <f>Table1[[#Totals],[_Вело 10]]-Table1[[#This Row],[_Вело 10]]</f>
        <v>1.0023148148148156E-2</v>
      </c>
      <c r="AK29" s="2">
        <f>Table1[[#Totals],[_Вело 12.5]]-Table1[[#This Row],[_Вело 12.5]]</f>
        <v>1.1504629629629629E-2</v>
      </c>
      <c r="AL29" s="2">
        <f>Table1[[#Totals],[_Вело 15]]-Table1[[#This Row],[_Вело 15]]</f>
        <v>1.3032407407407409E-2</v>
      </c>
      <c r="AM29" s="2">
        <f>Table1[[#Totals],[_Вело 17.5]]-Table1[[#This Row],[_Вело 17.5]]</f>
        <v>1.4571759259259263E-2</v>
      </c>
      <c r="AN29" s="2">
        <f>Table1[[#Totals],[_Вело 20]]-Table1[[#This Row],[_Вело 20]]</f>
        <v>1.5960648148148154E-2</v>
      </c>
      <c r="AO29" s="2">
        <f>Table1[[#Totals],[_Т2]]-Table1[[#This Row],[_Т2]]</f>
        <v>1.5937500000000007E-2</v>
      </c>
      <c r="AP29" s="2">
        <f>Table1[[#Totals],[_Бег 2.5]]-Table1[[#This Row],[_Бег 2.5]]</f>
        <v>1.847222222222223E-2</v>
      </c>
    </row>
    <row r="30" spans="1:42" x14ac:dyDescent="0.2">
      <c r="A30">
        <v>29</v>
      </c>
      <c r="B30" t="s">
        <v>54</v>
      </c>
      <c r="C30">
        <v>40</v>
      </c>
      <c r="D30" t="s">
        <v>16</v>
      </c>
      <c r="E30" s="3">
        <v>1.3877314814814815E-2</v>
      </c>
      <c r="F30" s="3">
        <v>4.8611111111111104E-4</v>
      </c>
      <c r="G30" s="3">
        <v>3.2060185185185191E-3</v>
      </c>
      <c r="H30" s="3">
        <v>6.0416666666666665E-3</v>
      </c>
      <c r="I30" s="3">
        <v>8.9004629629629625E-3</v>
      </c>
      <c r="J30" s="3">
        <v>1.1701388888888891E-2</v>
      </c>
      <c r="K30" s="3">
        <v>1.4467592592592593E-2</v>
      </c>
      <c r="L30" s="3">
        <v>1.7199074074074071E-2</v>
      </c>
      <c r="M30" s="3">
        <v>1.9953703703703706E-2</v>
      </c>
      <c r="N30" s="3">
        <v>2.2997685185185187E-2</v>
      </c>
      <c r="O30" s="3">
        <v>4.6296296296296293E-4</v>
      </c>
      <c r="P30" s="3">
        <v>7.789351851851852E-3</v>
      </c>
      <c r="Q30" s="4">
        <v>0</v>
      </c>
      <c r="R30" s="1">
        <f>Table1[[#This Row],[Бег 5 км_]]</f>
        <v>1.3877314814814815E-2</v>
      </c>
      <c r="S30" s="1">
        <f>SUM(Table1[[#This Row],[_Бег 5]],Table1[[#This Row],[Т1_]])</f>
        <v>1.4363425925925925E-2</v>
      </c>
      <c r="T30" s="1">
        <f>SUM(Table1[[#This Row],[_Т1]],Table1[[#This Row],[Вело 2.5 км_]])</f>
        <v>1.7569444444444443E-2</v>
      </c>
      <c r="U30" s="1">
        <f>SUM(Table1[[#This Row],[_Т1]],Table1[[#This Row],[Вело 5 км_]])</f>
        <v>2.0405092592592593E-2</v>
      </c>
      <c r="V30" s="1">
        <f>SUM(Table1[[#This Row],[_Т1]],Table1[[#This Row],[Вело 7.5 км_]])</f>
        <v>2.326388888888889E-2</v>
      </c>
      <c r="W30" s="1">
        <f>SUM(Table1[[#This Row],[_Т1]],Table1[[#This Row],[Вело 10 км_]])</f>
        <v>2.6064814814814818E-2</v>
      </c>
      <c r="X30" s="1">
        <f>SUM(Table1[[#This Row],[_Т1]],Table1[[#This Row],[Вело 12.5 км_]])</f>
        <v>2.883101851851852E-2</v>
      </c>
      <c r="Y30" s="1">
        <f>SUM(Table1[[#This Row],[_Т1]],Table1[[#This Row],[Вело 15 км_]])</f>
        <v>3.1562499999999993E-2</v>
      </c>
      <c r="Z30" s="1">
        <f>SUM(Table1[[#This Row],[_Т1]],Table1[[#This Row],[Вело 17.5 км_]])</f>
        <v>3.4317129629629628E-2</v>
      </c>
      <c r="AA30" s="1">
        <f>SUM(Table1[[#This Row],[_Т1]],Table1[[#This Row],[Вело 20км_]])</f>
        <v>3.7361111111111109E-2</v>
      </c>
      <c r="AB30" s="1">
        <f>SUM(Table1[[#This Row],[_Вело 20]],Table1[[#This Row],[Т2_]])</f>
        <v>3.7824074074074072E-2</v>
      </c>
      <c r="AC30" s="1">
        <f>SUM(Table1[[#This Row],[_Т2]],Table1[[#This Row],[Бег 2.5 км_]])</f>
        <v>4.5613425925925925E-2</v>
      </c>
      <c r="AD30" s="1">
        <f>Table1[[#This Row],[_Старт]]</f>
        <v>0</v>
      </c>
      <c r="AE30" s="1">
        <f>Table1[[#Totals],[_Бег 5]]-Table1[[#This Row],[_Бег 5]]</f>
        <v>4.8958333333333354E-3</v>
      </c>
      <c r="AF30" s="1">
        <f>Table1[[#Totals],[_Т1]]-Table1[[#This Row],[_Т1]]</f>
        <v>5.1388888888888908E-3</v>
      </c>
      <c r="AG30" s="2">
        <f>Table1[[#Totals],[_Вело 2.5]]-Table1[[#This Row],[_Вело 2.5]]</f>
        <v>6.1342592592592629E-3</v>
      </c>
      <c r="AH30" s="2">
        <f>Table1[[#Totals],[_Вело 5]]-Table1[[#This Row],[_Вело 5]]</f>
        <v>7.465277777777779E-3</v>
      </c>
      <c r="AI30" s="2">
        <f>Table1[[#Totals],[_Вело 7.5]]-Table1[[#This Row],[_Вело 7.5]]</f>
        <v>8.7037037037036996E-3</v>
      </c>
      <c r="AJ30" s="2">
        <f>Table1[[#Totals],[_Вело 10]]-Table1[[#This Row],[_Вело 10]]</f>
        <v>1.0011574074074076E-2</v>
      </c>
      <c r="AK30" s="2">
        <f>Table1[[#Totals],[_Вело 12.5]]-Table1[[#This Row],[_Вело 12.5]]</f>
        <v>1.1493055555555555E-2</v>
      </c>
      <c r="AL30" s="2">
        <f>Table1[[#Totals],[_Вело 15]]-Table1[[#This Row],[_Вело 15]]</f>
        <v>1.3020833333333343E-2</v>
      </c>
      <c r="AM30" s="2">
        <f>Table1[[#Totals],[_Вело 17.5]]-Table1[[#This Row],[_Вело 17.5]]</f>
        <v>1.4490740740740748E-2</v>
      </c>
      <c r="AN30" s="2">
        <f>Table1[[#Totals],[_Вело 20]]-Table1[[#This Row],[_Вело 20]]</f>
        <v>1.5787037037037044E-2</v>
      </c>
      <c r="AO30" s="2">
        <f>Table1[[#Totals],[_Т2]]-Table1[[#This Row],[_Т2]]</f>
        <v>1.5891203703703713E-2</v>
      </c>
      <c r="AP30" s="2">
        <f>Table1[[#Totals],[_Бег 2.5]]-Table1[[#This Row],[_Бег 2.5]]</f>
        <v>1.829861111111112E-2</v>
      </c>
    </row>
    <row r="31" spans="1:42" x14ac:dyDescent="0.2">
      <c r="A31">
        <v>30</v>
      </c>
      <c r="B31" t="s">
        <v>55</v>
      </c>
      <c r="C31">
        <v>29</v>
      </c>
      <c r="D31" t="s">
        <v>39</v>
      </c>
      <c r="E31" s="3">
        <v>1.2511574074074073E-2</v>
      </c>
      <c r="F31" s="3">
        <v>5.4398148148148144E-4</v>
      </c>
      <c r="G31" s="3">
        <v>3.37962962962963E-3</v>
      </c>
      <c r="H31" s="3">
        <v>6.4699074074074069E-3</v>
      </c>
      <c r="I31" s="3">
        <v>9.571759259259259E-3</v>
      </c>
      <c r="J31" s="3">
        <v>1.2893518518518519E-2</v>
      </c>
      <c r="K31" s="3">
        <v>1.6157407407407409E-2</v>
      </c>
      <c r="L31" s="3">
        <v>1.9201388888888889E-2</v>
      </c>
      <c r="M31" s="3">
        <v>2.2210648148148149E-2</v>
      </c>
      <c r="N31" s="3">
        <v>2.5567129629629634E-2</v>
      </c>
      <c r="O31" s="3">
        <v>3.3564814814814812E-4</v>
      </c>
      <c r="P31" s="3">
        <v>6.7361111111111103E-3</v>
      </c>
      <c r="Q31" s="4">
        <v>0</v>
      </c>
      <c r="R31" s="1">
        <f>Table1[[#This Row],[Бег 5 км_]]</f>
        <v>1.2511574074074073E-2</v>
      </c>
      <c r="S31" s="1">
        <f>SUM(Table1[[#This Row],[_Бег 5]],Table1[[#This Row],[Т1_]])</f>
        <v>1.3055555555555555E-2</v>
      </c>
      <c r="T31" s="1">
        <f>SUM(Table1[[#This Row],[_Т1]],Table1[[#This Row],[Вело 2.5 км_]])</f>
        <v>1.6435185185185185E-2</v>
      </c>
      <c r="U31" s="1">
        <f>SUM(Table1[[#This Row],[_Т1]],Table1[[#This Row],[Вело 5 км_]])</f>
        <v>1.952546296296296E-2</v>
      </c>
      <c r="V31" s="1">
        <f>SUM(Table1[[#This Row],[_Т1]],Table1[[#This Row],[Вело 7.5 км_]])</f>
        <v>2.2627314814814815E-2</v>
      </c>
      <c r="W31" s="1">
        <f>SUM(Table1[[#This Row],[_Т1]],Table1[[#This Row],[Вело 10 км_]])</f>
        <v>2.5949074074074076E-2</v>
      </c>
      <c r="X31" s="1">
        <f>SUM(Table1[[#This Row],[_Т1]],Table1[[#This Row],[Вело 12.5 км_]])</f>
        <v>2.9212962962962961E-2</v>
      </c>
      <c r="Y31" s="1">
        <f>SUM(Table1[[#This Row],[_Т1]],Table1[[#This Row],[Вело 15 км_]])</f>
        <v>3.2256944444444442E-2</v>
      </c>
      <c r="Z31" s="1">
        <f>SUM(Table1[[#This Row],[_Т1]],Table1[[#This Row],[Вело 17.5 км_]])</f>
        <v>3.5266203703703702E-2</v>
      </c>
      <c r="AA31" s="1">
        <f>SUM(Table1[[#This Row],[_Т1]],Table1[[#This Row],[Вело 20км_]])</f>
        <v>3.862268518518519E-2</v>
      </c>
      <c r="AB31" s="1">
        <f>SUM(Table1[[#This Row],[_Вело 20]],Table1[[#This Row],[Т2_]])</f>
        <v>3.8958333333333338E-2</v>
      </c>
      <c r="AC31" s="1">
        <f>SUM(Table1[[#This Row],[_Т2]],Table1[[#This Row],[Бег 2.5 км_]])</f>
        <v>4.5694444444444447E-2</v>
      </c>
      <c r="AD31" s="1">
        <f>Table1[[#This Row],[_Старт]]</f>
        <v>0</v>
      </c>
      <c r="AE31" s="1">
        <f>Table1[[#Totals],[_Бег 5]]-Table1[[#This Row],[_Бег 5]]</f>
        <v>6.2615740740740774E-3</v>
      </c>
      <c r="AF31" s="1">
        <f>Table1[[#Totals],[_Т1]]-Table1[[#This Row],[_Т1]]</f>
        <v>6.4467592592592615E-3</v>
      </c>
      <c r="AG31" s="2">
        <f>Table1[[#Totals],[_Вело 2.5]]-Table1[[#This Row],[_Вело 2.5]]</f>
        <v>7.2685185185185214E-3</v>
      </c>
      <c r="AH31" s="2">
        <f>Table1[[#Totals],[_Вело 5]]-Table1[[#This Row],[_Вело 5]]</f>
        <v>8.344907407407412E-3</v>
      </c>
      <c r="AI31" s="2">
        <f>Table1[[#Totals],[_Вело 7.5]]-Table1[[#This Row],[_Вело 7.5]]</f>
        <v>9.3402777777777737E-3</v>
      </c>
      <c r="AJ31" s="2">
        <f>Table1[[#Totals],[_Вело 10]]-Table1[[#This Row],[_Вело 10]]</f>
        <v>1.0127314814814818E-2</v>
      </c>
      <c r="AK31" s="2">
        <f>Table1[[#Totals],[_Вело 12.5]]-Table1[[#This Row],[_Вело 12.5]]</f>
        <v>1.1111111111111113E-2</v>
      </c>
      <c r="AL31" s="2">
        <f>Table1[[#Totals],[_Вело 15]]-Table1[[#This Row],[_Вело 15]]</f>
        <v>1.2326388888888894E-2</v>
      </c>
      <c r="AM31" s="2">
        <f>Table1[[#Totals],[_Вело 17.5]]-Table1[[#This Row],[_Вело 17.5]]</f>
        <v>1.3541666666666674E-2</v>
      </c>
      <c r="AN31" s="2">
        <f>Table1[[#Totals],[_Вело 20]]-Table1[[#This Row],[_Вело 20]]</f>
        <v>1.4525462962962962E-2</v>
      </c>
      <c r="AO31" s="2">
        <f>Table1[[#Totals],[_Т2]]-Table1[[#This Row],[_Т2]]</f>
        <v>1.4756944444444448E-2</v>
      </c>
      <c r="AP31" s="2">
        <f>Table1[[#Totals],[_Бег 2.5]]-Table1[[#This Row],[_Бег 2.5]]</f>
        <v>1.8217592592592598E-2</v>
      </c>
    </row>
    <row r="32" spans="1:42" x14ac:dyDescent="0.2">
      <c r="A32">
        <v>31</v>
      </c>
      <c r="B32" t="s">
        <v>56</v>
      </c>
      <c r="C32">
        <v>30</v>
      </c>
      <c r="D32" t="s">
        <v>57</v>
      </c>
      <c r="E32" s="3">
        <v>1.3506944444444445E-2</v>
      </c>
      <c r="F32" s="3">
        <v>4.2824074074074075E-4</v>
      </c>
      <c r="G32" s="3">
        <v>3.1712962962962958E-3</v>
      </c>
      <c r="H32" s="3">
        <v>6.2615740740740748E-3</v>
      </c>
      <c r="I32" s="3">
        <v>9.3634259259259261E-3</v>
      </c>
      <c r="J32" s="3">
        <v>1.2488425925925925E-2</v>
      </c>
      <c r="K32" s="3">
        <v>1.5694444444444445E-2</v>
      </c>
      <c r="L32" s="3">
        <v>1.8564814814814815E-2</v>
      </c>
      <c r="M32" s="3">
        <v>2.1689814814814815E-2</v>
      </c>
      <c r="N32" s="3">
        <v>2.480324074074074E-2</v>
      </c>
      <c r="O32" s="3">
        <v>2.199074074074074E-4</v>
      </c>
      <c r="P32" s="3">
        <v>7.0949074074074074E-3</v>
      </c>
      <c r="Q32" s="4">
        <v>0</v>
      </c>
      <c r="R32" s="1">
        <f>Table1[[#This Row],[Бег 5 км_]]</f>
        <v>1.3506944444444445E-2</v>
      </c>
      <c r="S32" s="1">
        <f>SUM(Table1[[#This Row],[_Бег 5]],Table1[[#This Row],[Т1_]])</f>
        <v>1.3935185185185186E-2</v>
      </c>
      <c r="T32" s="1">
        <f>SUM(Table1[[#This Row],[_Т1]],Table1[[#This Row],[Вело 2.5 км_]])</f>
        <v>1.7106481481481483E-2</v>
      </c>
      <c r="U32" s="1">
        <f>SUM(Table1[[#This Row],[_Т1]],Table1[[#This Row],[Вело 5 км_]])</f>
        <v>2.0196759259259262E-2</v>
      </c>
      <c r="V32" s="1">
        <f>SUM(Table1[[#This Row],[_Т1]],Table1[[#This Row],[Вело 7.5 км_]])</f>
        <v>2.329861111111111E-2</v>
      </c>
      <c r="W32" s="1">
        <f>SUM(Table1[[#This Row],[_Т1]],Table1[[#This Row],[Вело 10 км_]])</f>
        <v>2.6423611111111113E-2</v>
      </c>
      <c r="X32" s="1">
        <f>SUM(Table1[[#This Row],[_Т1]],Table1[[#This Row],[Вело 12.5 км_]])</f>
        <v>2.9629629629629631E-2</v>
      </c>
      <c r="Y32" s="1">
        <f>SUM(Table1[[#This Row],[_Т1]],Table1[[#This Row],[Вело 15 км_]])</f>
        <v>3.2500000000000001E-2</v>
      </c>
      <c r="Z32" s="1">
        <f>SUM(Table1[[#This Row],[_Т1]],Table1[[#This Row],[Вело 17.5 км_]])</f>
        <v>3.5625000000000004E-2</v>
      </c>
      <c r="AA32" s="1">
        <f>SUM(Table1[[#This Row],[_Т1]],Table1[[#This Row],[Вело 20км_]])</f>
        <v>3.8738425925925926E-2</v>
      </c>
      <c r="AB32" s="1">
        <f>SUM(Table1[[#This Row],[_Вело 20]],Table1[[#This Row],[Т2_]])</f>
        <v>3.8958333333333331E-2</v>
      </c>
      <c r="AC32" s="1">
        <f>SUM(Table1[[#This Row],[_Т2]],Table1[[#This Row],[Бег 2.5 км_]])</f>
        <v>4.6053240740740742E-2</v>
      </c>
      <c r="AD32" s="1">
        <f>Table1[[#This Row],[_Старт]]</f>
        <v>0</v>
      </c>
      <c r="AE32" s="1">
        <f>Table1[[#Totals],[_Бег 5]]-Table1[[#This Row],[_Бег 5]]</f>
        <v>5.2662037037037052E-3</v>
      </c>
      <c r="AF32" s="1">
        <f>Table1[[#Totals],[_Т1]]-Table1[[#This Row],[_Т1]]</f>
        <v>5.5671296296296302E-3</v>
      </c>
      <c r="AG32" s="2">
        <f>Table1[[#Totals],[_Вело 2.5]]-Table1[[#This Row],[_Вело 2.5]]</f>
        <v>6.5972222222222231E-3</v>
      </c>
      <c r="AH32" s="2">
        <f>Table1[[#Totals],[_Вело 5]]-Table1[[#This Row],[_Вело 5]]</f>
        <v>7.6736111111111102E-3</v>
      </c>
      <c r="AI32" s="2">
        <f>Table1[[#Totals],[_Вело 7.5]]-Table1[[#This Row],[_Вело 7.5]]</f>
        <v>8.6689814814814789E-3</v>
      </c>
      <c r="AJ32" s="2">
        <f>Table1[[#Totals],[_Вело 10]]-Table1[[#This Row],[_Вело 10]]</f>
        <v>9.652777777777781E-3</v>
      </c>
      <c r="AK32" s="2">
        <f>Table1[[#Totals],[_Вело 12.5]]-Table1[[#This Row],[_Вело 12.5]]</f>
        <v>1.0694444444444444E-2</v>
      </c>
      <c r="AL32" s="2">
        <f>Table1[[#Totals],[_Вело 15]]-Table1[[#This Row],[_Вело 15]]</f>
        <v>1.2083333333333335E-2</v>
      </c>
      <c r="AM32" s="2">
        <f>Table1[[#Totals],[_Вело 17.5]]-Table1[[#This Row],[_Вело 17.5]]</f>
        <v>1.3182870370370373E-2</v>
      </c>
      <c r="AN32" s="2">
        <f>Table1[[#Totals],[_Вело 20]]-Table1[[#This Row],[_Вело 20]]</f>
        <v>1.4409722222222227E-2</v>
      </c>
      <c r="AO32" s="2">
        <f>Table1[[#Totals],[_Т2]]-Table1[[#This Row],[_Т2]]</f>
        <v>1.4756944444444454E-2</v>
      </c>
      <c r="AP32" s="2">
        <f>Table1[[#Totals],[_Бег 2.5]]-Table1[[#This Row],[_Бег 2.5]]</f>
        <v>1.7858796296296303E-2</v>
      </c>
    </row>
    <row r="33" spans="1:42" x14ac:dyDescent="0.2">
      <c r="A33">
        <v>32</v>
      </c>
      <c r="B33" t="s">
        <v>58</v>
      </c>
      <c r="C33">
        <v>40</v>
      </c>
      <c r="D33" t="s">
        <v>59</v>
      </c>
      <c r="E33" s="3">
        <v>1.3900462962962962E-2</v>
      </c>
      <c r="F33" s="3">
        <v>6.5972222222222213E-4</v>
      </c>
      <c r="G33" s="3">
        <v>3.3449074074074071E-3</v>
      </c>
      <c r="H33" s="3">
        <v>6.3310185185185197E-3</v>
      </c>
      <c r="I33" s="3">
        <v>9.3171296296296283E-3</v>
      </c>
      <c r="J33" s="3">
        <v>1.2141203703703704E-2</v>
      </c>
      <c r="K33" s="3">
        <v>1.511574074074074E-2</v>
      </c>
      <c r="L33" s="3">
        <v>1.8055555555555557E-2</v>
      </c>
      <c r="M33" s="3">
        <v>2.101851851851852E-2</v>
      </c>
      <c r="N33" s="3">
        <v>2.4143518518518519E-2</v>
      </c>
      <c r="O33" s="3">
        <v>3.8194444444444446E-4</v>
      </c>
      <c r="P33" s="3">
        <v>7.1412037037037043E-3</v>
      </c>
      <c r="Q33" s="4">
        <v>0</v>
      </c>
      <c r="R33" s="1">
        <f>Table1[[#This Row],[Бег 5 км_]]</f>
        <v>1.3900462962962962E-2</v>
      </c>
      <c r="S33" s="1">
        <f>SUM(Table1[[#This Row],[_Бег 5]],Table1[[#This Row],[Т1_]])</f>
        <v>1.4560185185185183E-2</v>
      </c>
      <c r="T33" s="1">
        <f>SUM(Table1[[#This Row],[_Т1]],Table1[[#This Row],[Вело 2.5 км_]])</f>
        <v>1.7905092592592591E-2</v>
      </c>
      <c r="U33" s="1">
        <f>SUM(Table1[[#This Row],[_Т1]],Table1[[#This Row],[Вело 5 км_]])</f>
        <v>2.0891203703703703E-2</v>
      </c>
      <c r="V33" s="1">
        <f>SUM(Table1[[#This Row],[_Т1]],Table1[[#This Row],[Вело 7.5 км_]])</f>
        <v>2.387731481481481E-2</v>
      </c>
      <c r="W33" s="1">
        <f>SUM(Table1[[#This Row],[_Т1]],Table1[[#This Row],[Вело 10 км_]])</f>
        <v>2.6701388888888886E-2</v>
      </c>
      <c r="X33" s="1">
        <f>SUM(Table1[[#This Row],[_Т1]],Table1[[#This Row],[Вело 12.5 км_]])</f>
        <v>2.9675925925925925E-2</v>
      </c>
      <c r="Y33" s="1">
        <f>SUM(Table1[[#This Row],[_Т1]],Table1[[#This Row],[Вело 15 км_]])</f>
        <v>3.2615740740740737E-2</v>
      </c>
      <c r="Z33" s="1">
        <f>SUM(Table1[[#This Row],[_Т1]],Table1[[#This Row],[Вело 17.5 км_]])</f>
        <v>3.5578703703703703E-2</v>
      </c>
      <c r="AA33" s="1">
        <f>SUM(Table1[[#This Row],[_Т1]],Table1[[#This Row],[Вело 20км_]])</f>
        <v>3.8703703703703699E-2</v>
      </c>
      <c r="AB33" s="1">
        <f>SUM(Table1[[#This Row],[_Вело 20]],Table1[[#This Row],[Т2_]])</f>
        <v>3.908564814814814E-2</v>
      </c>
      <c r="AC33" s="1">
        <f>SUM(Table1[[#This Row],[_Т2]],Table1[[#This Row],[Бег 2.5 км_]])</f>
        <v>4.6226851851851845E-2</v>
      </c>
      <c r="AD33" s="1">
        <f>Table1[[#This Row],[_Старт]]</f>
        <v>0</v>
      </c>
      <c r="AE33" s="1">
        <f>Table1[[#Totals],[_Бег 5]]-Table1[[#This Row],[_Бег 5]]</f>
        <v>4.8726851851851882E-3</v>
      </c>
      <c r="AF33" s="1">
        <f>Table1[[#Totals],[_Т1]]-Table1[[#This Row],[_Т1]]</f>
        <v>4.9421296296296331E-3</v>
      </c>
      <c r="AG33" s="2">
        <f>Table1[[#Totals],[_Вело 2.5]]-Table1[[#This Row],[_Вело 2.5]]</f>
        <v>5.7986111111111155E-3</v>
      </c>
      <c r="AH33" s="2">
        <f>Table1[[#Totals],[_Вело 5]]-Table1[[#This Row],[_Вело 5]]</f>
        <v>6.9791666666666682E-3</v>
      </c>
      <c r="AI33" s="2">
        <f>Table1[[#Totals],[_Вело 7.5]]-Table1[[#This Row],[_Вело 7.5]]</f>
        <v>8.0902777777777796E-3</v>
      </c>
      <c r="AJ33" s="2">
        <f>Table1[[#Totals],[_Вело 10]]-Table1[[#This Row],[_Вело 10]]</f>
        <v>9.3750000000000083E-3</v>
      </c>
      <c r="AK33" s="2">
        <f>Table1[[#Totals],[_Вело 12.5]]-Table1[[#This Row],[_Вело 12.5]]</f>
        <v>1.064814814814815E-2</v>
      </c>
      <c r="AL33" s="2">
        <f>Table1[[#Totals],[_Вело 15]]-Table1[[#This Row],[_Вело 15]]</f>
        <v>1.1967592592592599E-2</v>
      </c>
      <c r="AM33" s="2">
        <f>Table1[[#Totals],[_Вело 17.5]]-Table1[[#This Row],[_Вело 17.5]]</f>
        <v>1.3229166666666674E-2</v>
      </c>
      <c r="AN33" s="2">
        <f>Table1[[#Totals],[_Вело 20]]-Table1[[#This Row],[_Вело 20]]</f>
        <v>1.4444444444444454E-2</v>
      </c>
      <c r="AO33" s="2">
        <f>Table1[[#Totals],[_Т2]]-Table1[[#This Row],[_Т2]]</f>
        <v>1.4629629629629645E-2</v>
      </c>
      <c r="AP33" s="2">
        <f>Table1[[#Totals],[_Бег 2.5]]-Table1[[#This Row],[_Бег 2.5]]</f>
        <v>1.76851851851852E-2</v>
      </c>
    </row>
    <row r="34" spans="1:42" x14ac:dyDescent="0.2">
      <c r="A34">
        <v>33</v>
      </c>
      <c r="B34" t="s">
        <v>60</v>
      </c>
      <c r="C34">
        <v>38</v>
      </c>
      <c r="D34" t="s">
        <v>59</v>
      </c>
      <c r="E34" s="3">
        <v>1.4247685185185184E-2</v>
      </c>
      <c r="F34" s="3">
        <v>7.407407407407407E-4</v>
      </c>
      <c r="G34" s="3">
        <v>3.3217592592592591E-3</v>
      </c>
      <c r="H34" s="3">
        <v>6.238425925925925E-3</v>
      </c>
      <c r="I34" s="3">
        <v>9.2013888888888892E-3</v>
      </c>
      <c r="J34" s="3">
        <v>1.2326388888888888E-2</v>
      </c>
      <c r="K34" s="3">
        <v>1.5601851851851851E-2</v>
      </c>
      <c r="L34" s="3">
        <v>1.8749999999999999E-2</v>
      </c>
      <c r="M34" s="3">
        <v>2.2152777777777775E-2</v>
      </c>
      <c r="N34" s="3">
        <v>2.2152777777777775E-2</v>
      </c>
      <c r="O34" s="3">
        <v>1.9675925925925926E-4</v>
      </c>
      <c r="P34" s="3">
        <v>9.1666666666666667E-3</v>
      </c>
      <c r="Q34" s="4">
        <v>0</v>
      </c>
      <c r="R34" s="1">
        <f>Table1[[#This Row],[Бег 5 км_]]</f>
        <v>1.4247685185185184E-2</v>
      </c>
      <c r="S34" s="1">
        <f>SUM(Table1[[#This Row],[_Бег 5]],Table1[[#This Row],[Т1_]])</f>
        <v>1.4988425925925926E-2</v>
      </c>
      <c r="T34" s="1">
        <f>SUM(Table1[[#This Row],[_Т1]],Table1[[#This Row],[Вело 2.5 км_]])</f>
        <v>1.8310185185185186E-2</v>
      </c>
      <c r="U34" s="1">
        <f>SUM(Table1[[#This Row],[_Т1]],Table1[[#This Row],[Вело 5 км_]])</f>
        <v>2.1226851851851851E-2</v>
      </c>
      <c r="V34" s="1">
        <f>SUM(Table1[[#This Row],[_Т1]],Table1[[#This Row],[Вело 7.5 км_]])</f>
        <v>2.4189814814814817E-2</v>
      </c>
      <c r="W34" s="1">
        <f>SUM(Table1[[#This Row],[_Т1]],Table1[[#This Row],[Вело 10 км_]])</f>
        <v>2.7314814814814813E-2</v>
      </c>
      <c r="X34" s="1">
        <f>SUM(Table1[[#This Row],[_Т1]],Table1[[#This Row],[Вело 12.5 км_]])</f>
        <v>3.0590277777777779E-2</v>
      </c>
      <c r="Y34" s="1">
        <f>SUM(Table1[[#This Row],[_Т1]],Table1[[#This Row],[Вело 15 км_]])</f>
        <v>3.3738425925925922E-2</v>
      </c>
      <c r="Z34" s="1">
        <f>SUM(Table1[[#This Row],[_Т1]],Table1[[#This Row],[Вело 17.5 км_]])</f>
        <v>3.7141203703703704E-2</v>
      </c>
      <c r="AA34" s="1">
        <f>SUM(Table1[[#This Row],[_Т1]],Table1[[#This Row],[Вело 20км_]])</f>
        <v>3.7141203703703704E-2</v>
      </c>
      <c r="AB34" s="1">
        <f>SUM(Table1[[#This Row],[_Вело 20]],Table1[[#This Row],[Т2_]])</f>
        <v>3.7337962962962962E-2</v>
      </c>
      <c r="AC34" s="1">
        <f>SUM(Table1[[#This Row],[_Т2]],Table1[[#This Row],[Бег 2.5 км_]])</f>
        <v>4.6504629629629632E-2</v>
      </c>
      <c r="AD34" s="1">
        <f>Table1[[#This Row],[_Старт]]</f>
        <v>0</v>
      </c>
      <c r="AE34" s="1">
        <f>Table1[[#Totals],[_Бег 5]]-Table1[[#This Row],[_Бег 5]]</f>
        <v>4.5254629629629655E-3</v>
      </c>
      <c r="AF34" s="1">
        <f>Table1[[#Totals],[_Т1]]-Table1[[#This Row],[_Т1]]</f>
        <v>4.5138888888888902E-3</v>
      </c>
      <c r="AG34" s="2">
        <f>Table1[[#Totals],[_Вело 2.5]]-Table1[[#This Row],[_Вело 2.5]]</f>
        <v>5.3935185185185197E-3</v>
      </c>
      <c r="AH34" s="2">
        <f>Table1[[#Totals],[_Вело 5]]-Table1[[#This Row],[_Вело 5]]</f>
        <v>6.6435185185185208E-3</v>
      </c>
      <c r="AI34" s="2">
        <f>Table1[[#Totals],[_Вело 7.5]]-Table1[[#This Row],[_Вело 7.5]]</f>
        <v>7.7777777777777724E-3</v>
      </c>
      <c r="AJ34" s="2">
        <f>Table1[[#Totals],[_Вело 10]]-Table1[[#This Row],[_Вело 10]]</f>
        <v>8.7615740740740813E-3</v>
      </c>
      <c r="AK34" s="2">
        <f>Table1[[#Totals],[_Вело 12.5]]-Table1[[#This Row],[_Вело 12.5]]</f>
        <v>9.7337962962962959E-3</v>
      </c>
      <c r="AL34" s="2">
        <f>Table1[[#Totals],[_Вело 15]]-Table1[[#This Row],[_Вело 15]]</f>
        <v>1.0844907407407414E-2</v>
      </c>
      <c r="AM34" s="2">
        <f>Table1[[#Totals],[_Вело 17.5]]-Table1[[#This Row],[_Вело 17.5]]</f>
        <v>1.1666666666666672E-2</v>
      </c>
      <c r="AN34" s="2">
        <f>Table1[[#Totals],[_Вело 20]]-Table1[[#This Row],[_Вело 20]]</f>
        <v>1.6006944444444449E-2</v>
      </c>
      <c r="AO34" s="2">
        <f>Table1[[#Totals],[_Т2]]-Table1[[#This Row],[_Т2]]</f>
        <v>1.6377314814814824E-2</v>
      </c>
      <c r="AP34" s="2">
        <f>Table1[[#Totals],[_Бег 2.5]]-Table1[[#This Row],[_Бег 2.5]]</f>
        <v>1.7407407407407413E-2</v>
      </c>
    </row>
    <row r="35" spans="1:42" x14ac:dyDescent="0.2">
      <c r="A35">
        <v>34</v>
      </c>
      <c r="B35" t="s">
        <v>61</v>
      </c>
      <c r="C35">
        <v>41</v>
      </c>
      <c r="D35" t="s">
        <v>62</v>
      </c>
      <c r="E35" s="3">
        <v>1.4479166666666668E-2</v>
      </c>
      <c r="F35" s="3">
        <v>5.9027777777777778E-4</v>
      </c>
      <c r="G35" s="3">
        <v>3.2407407407407406E-3</v>
      </c>
      <c r="H35" s="3">
        <v>6.168981481481481E-3</v>
      </c>
      <c r="I35" s="3">
        <v>8.8425925925925911E-3</v>
      </c>
      <c r="J35" s="3">
        <v>1.1597222222222222E-2</v>
      </c>
      <c r="K35" s="3">
        <v>1.4374999999999999E-2</v>
      </c>
      <c r="L35" s="3">
        <v>1.7187499999999998E-2</v>
      </c>
      <c r="M35" s="3">
        <v>2.0011574074074074E-2</v>
      </c>
      <c r="N35" s="3">
        <v>2.2928240740740739E-2</v>
      </c>
      <c r="O35" s="3">
        <v>6.8287037037037025E-4</v>
      </c>
      <c r="P35" s="3">
        <v>8.0787037037037043E-3</v>
      </c>
      <c r="Q35" s="4">
        <v>0</v>
      </c>
      <c r="R35" s="1">
        <f>Table1[[#This Row],[Бег 5 км_]]</f>
        <v>1.4479166666666668E-2</v>
      </c>
      <c r="S35" s="1">
        <f>SUM(Table1[[#This Row],[_Бег 5]],Table1[[#This Row],[Т1_]])</f>
        <v>1.5069444444444446E-2</v>
      </c>
      <c r="T35" s="1">
        <f>SUM(Table1[[#This Row],[_Т1]],Table1[[#This Row],[Вело 2.5 км_]])</f>
        <v>1.8310185185185186E-2</v>
      </c>
      <c r="U35" s="1">
        <f>SUM(Table1[[#This Row],[_Т1]],Table1[[#This Row],[Вело 5 км_]])</f>
        <v>2.1238425925925928E-2</v>
      </c>
      <c r="V35" s="1">
        <f>SUM(Table1[[#This Row],[_Т1]],Table1[[#This Row],[Вело 7.5 км_]])</f>
        <v>2.3912037037037037E-2</v>
      </c>
      <c r="W35" s="1">
        <f>SUM(Table1[[#This Row],[_Т1]],Table1[[#This Row],[Вело 10 км_]])</f>
        <v>2.6666666666666668E-2</v>
      </c>
      <c r="X35" s="1">
        <f>SUM(Table1[[#This Row],[_Т1]],Table1[[#This Row],[Вело 12.5 км_]])</f>
        <v>2.9444444444444447E-2</v>
      </c>
      <c r="Y35" s="1">
        <f>SUM(Table1[[#This Row],[_Т1]],Table1[[#This Row],[Вело 15 км_]])</f>
        <v>3.2256944444444442E-2</v>
      </c>
      <c r="Z35" s="1">
        <f>SUM(Table1[[#This Row],[_Т1]],Table1[[#This Row],[Вело 17.5 км_]])</f>
        <v>3.5081018518518518E-2</v>
      </c>
      <c r="AA35" s="1">
        <f>SUM(Table1[[#This Row],[_Т1]],Table1[[#This Row],[Вело 20км_]])</f>
        <v>3.7997685185185183E-2</v>
      </c>
      <c r="AB35" s="1">
        <f>SUM(Table1[[#This Row],[_Вело 20]],Table1[[#This Row],[Т2_]])</f>
        <v>3.8680555555555551E-2</v>
      </c>
      <c r="AC35" s="1">
        <f>SUM(Table1[[#This Row],[_Т2]],Table1[[#This Row],[Бег 2.5 км_]])</f>
        <v>4.6759259259259257E-2</v>
      </c>
      <c r="AD35" s="1">
        <f>Table1[[#This Row],[_Старт]]</f>
        <v>0</v>
      </c>
      <c r="AE35" s="1">
        <f>Table1[[#Totals],[_Бег 5]]-Table1[[#This Row],[_Бег 5]]</f>
        <v>4.293981481481482E-3</v>
      </c>
      <c r="AF35" s="1">
        <f>Table1[[#Totals],[_Т1]]-Table1[[#This Row],[_Т1]]</f>
        <v>4.43287037037037E-3</v>
      </c>
      <c r="AG35" s="2">
        <f>Table1[[#Totals],[_Вело 2.5]]-Table1[[#This Row],[_Вело 2.5]]</f>
        <v>5.3935185185185197E-3</v>
      </c>
      <c r="AH35" s="2">
        <f>Table1[[#Totals],[_Вело 5]]-Table1[[#This Row],[_Вело 5]]</f>
        <v>6.6319444444444438E-3</v>
      </c>
      <c r="AI35" s="2">
        <f>Table1[[#Totals],[_Вело 7.5]]-Table1[[#This Row],[_Вело 7.5]]</f>
        <v>8.0555555555555519E-3</v>
      </c>
      <c r="AJ35" s="2">
        <f>Table1[[#Totals],[_Вело 10]]-Table1[[#This Row],[_Вело 10]]</f>
        <v>9.4097222222222256E-3</v>
      </c>
      <c r="AK35" s="2">
        <f>Table1[[#Totals],[_Вело 12.5]]-Table1[[#This Row],[_Вело 12.5]]</f>
        <v>1.0879629629629628E-2</v>
      </c>
      <c r="AL35" s="2">
        <f>Table1[[#Totals],[_Вело 15]]-Table1[[#This Row],[_Вело 15]]</f>
        <v>1.2326388888888894E-2</v>
      </c>
      <c r="AM35" s="2">
        <f>Table1[[#Totals],[_Вело 17.5]]-Table1[[#This Row],[_Вело 17.5]]</f>
        <v>1.3726851851851858E-2</v>
      </c>
      <c r="AN35" s="2">
        <f>Table1[[#Totals],[_Вело 20]]-Table1[[#This Row],[_Вело 20]]</f>
        <v>1.515046296296297E-2</v>
      </c>
      <c r="AO35" s="2">
        <f>Table1[[#Totals],[_Т2]]-Table1[[#This Row],[_Т2]]</f>
        <v>1.5034722222222234E-2</v>
      </c>
      <c r="AP35" s="2">
        <f>Table1[[#Totals],[_Бег 2.5]]-Table1[[#This Row],[_Бег 2.5]]</f>
        <v>1.7152777777777788E-2</v>
      </c>
    </row>
    <row r="36" spans="1:42" x14ac:dyDescent="0.2">
      <c r="A36">
        <v>35</v>
      </c>
      <c r="B36" t="s">
        <v>63</v>
      </c>
      <c r="C36">
        <v>39</v>
      </c>
      <c r="D36" t="s">
        <v>39</v>
      </c>
      <c r="E36" s="3">
        <v>1.4907407407407406E-2</v>
      </c>
      <c r="F36" s="3">
        <v>4.5138888888888892E-4</v>
      </c>
      <c r="G36" s="3">
        <v>2.8935185185185188E-3</v>
      </c>
      <c r="H36" s="3">
        <v>5.8796296296296296E-3</v>
      </c>
      <c r="I36" s="3">
        <v>8.5416666666666679E-3</v>
      </c>
      <c r="J36" s="3">
        <v>1.1296296296296296E-2</v>
      </c>
      <c r="K36" s="3">
        <v>1.4120370370370368E-2</v>
      </c>
      <c r="L36" s="3">
        <v>1.7256944444444446E-2</v>
      </c>
      <c r="M36" s="3">
        <v>2.0219907407407409E-2</v>
      </c>
      <c r="N36" s="3">
        <v>2.3287037037037037E-2</v>
      </c>
      <c r="O36" s="3">
        <v>4.9768518518518521E-4</v>
      </c>
      <c r="P36" s="3">
        <v>7.7083333333333335E-3</v>
      </c>
      <c r="Q36" s="4">
        <v>0</v>
      </c>
      <c r="R36" s="1">
        <f>Table1[[#This Row],[Бег 5 км_]]</f>
        <v>1.4907407407407406E-2</v>
      </c>
      <c r="S36" s="1">
        <f>SUM(Table1[[#This Row],[_Бег 5]],Table1[[#This Row],[Т1_]])</f>
        <v>1.5358796296296294E-2</v>
      </c>
      <c r="T36" s="1">
        <f>SUM(Table1[[#This Row],[_Т1]],Table1[[#This Row],[Вело 2.5 км_]])</f>
        <v>1.8252314814814811E-2</v>
      </c>
      <c r="U36" s="1">
        <f>SUM(Table1[[#This Row],[_Т1]],Table1[[#This Row],[Вело 5 км_]])</f>
        <v>2.1238425925925924E-2</v>
      </c>
      <c r="V36" s="1">
        <f>SUM(Table1[[#This Row],[_Т1]],Table1[[#This Row],[Вело 7.5 км_]])</f>
        <v>2.3900462962962964E-2</v>
      </c>
      <c r="W36" s="1">
        <f>SUM(Table1[[#This Row],[_Т1]],Table1[[#This Row],[Вело 10 км_]])</f>
        <v>2.6655092592592591E-2</v>
      </c>
      <c r="X36" s="1">
        <f>SUM(Table1[[#This Row],[_Т1]],Table1[[#This Row],[Вело 12.5 км_]])</f>
        <v>2.947916666666666E-2</v>
      </c>
      <c r="Y36" s="1">
        <f>SUM(Table1[[#This Row],[_Т1]],Table1[[#This Row],[Вело 15 км_]])</f>
        <v>3.2615740740740737E-2</v>
      </c>
      <c r="Z36" s="1">
        <f>SUM(Table1[[#This Row],[_Т1]],Table1[[#This Row],[Вело 17.5 км_]])</f>
        <v>3.5578703703703703E-2</v>
      </c>
      <c r="AA36" s="1">
        <f>SUM(Table1[[#This Row],[_Т1]],Table1[[#This Row],[Вело 20км_]])</f>
        <v>3.8645833333333331E-2</v>
      </c>
      <c r="AB36" s="1">
        <f>SUM(Table1[[#This Row],[_Вело 20]],Table1[[#This Row],[Т2_]])</f>
        <v>3.9143518518518515E-2</v>
      </c>
      <c r="AC36" s="1">
        <f>SUM(Table1[[#This Row],[_Т2]],Table1[[#This Row],[Бег 2.5 км_]])</f>
        <v>4.6851851851851846E-2</v>
      </c>
      <c r="AD36" s="1">
        <f>Table1[[#This Row],[_Старт]]</f>
        <v>0</v>
      </c>
      <c r="AE36" s="1">
        <f>Table1[[#Totals],[_Бег 5]]-Table1[[#This Row],[_Бег 5]]</f>
        <v>3.8657407407407442E-3</v>
      </c>
      <c r="AF36" s="1">
        <f>Table1[[#Totals],[_Т1]]-Table1[[#This Row],[_Т1]]</f>
        <v>4.1435185185185221E-3</v>
      </c>
      <c r="AG36" s="2">
        <f>Table1[[#Totals],[_Вело 2.5]]-Table1[[#This Row],[_Вело 2.5]]</f>
        <v>5.4513888888888945E-3</v>
      </c>
      <c r="AH36" s="2">
        <f>Table1[[#Totals],[_Вело 5]]-Table1[[#This Row],[_Вело 5]]</f>
        <v>6.6319444444444473E-3</v>
      </c>
      <c r="AI36" s="2">
        <f>Table1[[#Totals],[_Вело 7.5]]-Table1[[#This Row],[_Вело 7.5]]</f>
        <v>8.0671296296296255E-3</v>
      </c>
      <c r="AJ36" s="2">
        <f>Table1[[#Totals],[_Вело 10]]-Table1[[#This Row],[_Вело 10]]</f>
        <v>9.4212962962963026E-3</v>
      </c>
      <c r="AK36" s="2">
        <f>Table1[[#Totals],[_Вело 12.5]]-Table1[[#This Row],[_Вело 12.5]]</f>
        <v>1.0844907407407414E-2</v>
      </c>
      <c r="AL36" s="2">
        <f>Table1[[#Totals],[_Вело 15]]-Table1[[#This Row],[_Вело 15]]</f>
        <v>1.1967592592592599E-2</v>
      </c>
      <c r="AM36" s="2">
        <f>Table1[[#Totals],[_Вело 17.5]]-Table1[[#This Row],[_Вело 17.5]]</f>
        <v>1.3229166666666674E-2</v>
      </c>
      <c r="AN36" s="2">
        <f>Table1[[#Totals],[_Вело 20]]-Table1[[#This Row],[_Вело 20]]</f>
        <v>1.4502314814814822E-2</v>
      </c>
      <c r="AO36" s="2">
        <f>Table1[[#Totals],[_Т2]]-Table1[[#This Row],[_Т2]]</f>
        <v>1.457175925925927E-2</v>
      </c>
      <c r="AP36" s="2">
        <f>Table1[[#Totals],[_Бег 2.5]]-Table1[[#This Row],[_Бег 2.5]]</f>
        <v>1.7060185185185199E-2</v>
      </c>
    </row>
    <row r="37" spans="1:42" x14ac:dyDescent="0.2">
      <c r="A37">
        <v>36</v>
      </c>
      <c r="B37" t="s">
        <v>64</v>
      </c>
      <c r="C37">
        <v>31</v>
      </c>
      <c r="D37" t="s">
        <v>16</v>
      </c>
      <c r="E37" s="3">
        <v>1.3865740740740739E-2</v>
      </c>
      <c r="F37" s="3">
        <v>7.291666666666667E-4</v>
      </c>
      <c r="G37" s="3">
        <v>3.5416666666666665E-3</v>
      </c>
      <c r="H37" s="3">
        <v>6.2847222222222228E-3</v>
      </c>
      <c r="I37" s="3">
        <v>9.2708333333333341E-3</v>
      </c>
      <c r="J37" s="3">
        <v>1.2164351851851852E-2</v>
      </c>
      <c r="K37" s="3">
        <v>1.5127314814814816E-2</v>
      </c>
      <c r="L37" s="3">
        <v>1.8136574074074072E-2</v>
      </c>
      <c r="M37" s="3">
        <v>2.1157407407407406E-2</v>
      </c>
      <c r="N37" s="3">
        <v>2.4421296296296292E-2</v>
      </c>
      <c r="O37" s="3">
        <v>5.7870370370370378E-4</v>
      </c>
      <c r="P37" s="3">
        <v>7.3148148148148148E-3</v>
      </c>
      <c r="Q37" s="4">
        <v>0</v>
      </c>
      <c r="R37" s="1">
        <f>Table1[[#This Row],[Бег 5 км_]]</f>
        <v>1.3865740740740739E-2</v>
      </c>
      <c r="S37" s="1">
        <f>SUM(Table1[[#This Row],[_Бег 5]],Table1[[#This Row],[Т1_]])</f>
        <v>1.4594907407407405E-2</v>
      </c>
      <c r="T37" s="1">
        <f>SUM(Table1[[#This Row],[_Т1]],Table1[[#This Row],[Вело 2.5 км_]])</f>
        <v>1.8136574074074072E-2</v>
      </c>
      <c r="U37" s="1">
        <f>SUM(Table1[[#This Row],[_Т1]],Table1[[#This Row],[Вело 5 км_]])</f>
        <v>2.087962962962963E-2</v>
      </c>
      <c r="V37" s="1">
        <f>SUM(Table1[[#This Row],[_Т1]],Table1[[#This Row],[Вело 7.5 км_]])</f>
        <v>2.3865740740740739E-2</v>
      </c>
      <c r="W37" s="1">
        <f>SUM(Table1[[#This Row],[_Т1]],Table1[[#This Row],[Вело 10 км_]])</f>
        <v>2.6759259259259257E-2</v>
      </c>
      <c r="X37" s="1">
        <f>SUM(Table1[[#This Row],[_Т1]],Table1[[#This Row],[Вело 12.5 км_]])</f>
        <v>2.9722222222222219E-2</v>
      </c>
      <c r="Y37" s="1">
        <f>SUM(Table1[[#This Row],[_Т1]],Table1[[#This Row],[Вело 15 км_]])</f>
        <v>3.2731481481481479E-2</v>
      </c>
      <c r="Z37" s="1">
        <f>SUM(Table1[[#This Row],[_Т1]],Table1[[#This Row],[Вело 17.5 км_]])</f>
        <v>3.5752314814814813E-2</v>
      </c>
      <c r="AA37" s="1">
        <f>SUM(Table1[[#This Row],[_Т1]],Table1[[#This Row],[Вело 20км_]])</f>
        <v>3.9016203703703699E-2</v>
      </c>
      <c r="AB37" s="1">
        <f>SUM(Table1[[#This Row],[_Вело 20]],Table1[[#This Row],[Т2_]])</f>
        <v>3.9594907407407405E-2</v>
      </c>
      <c r="AC37" s="1">
        <f>SUM(Table1[[#This Row],[_Т2]],Table1[[#This Row],[Бег 2.5 км_]])</f>
        <v>4.6909722222222221E-2</v>
      </c>
      <c r="AD37" s="1">
        <f>Table1[[#This Row],[_Старт]]</f>
        <v>0</v>
      </c>
      <c r="AE37" s="1">
        <f>Table1[[#Totals],[_Бег 5]]-Table1[[#This Row],[_Бег 5]]</f>
        <v>4.9074074074074107E-3</v>
      </c>
      <c r="AF37" s="1">
        <f>Table1[[#Totals],[_Т1]]-Table1[[#This Row],[_Т1]]</f>
        <v>4.9074074074074107E-3</v>
      </c>
      <c r="AG37" s="2">
        <f>Table1[[#Totals],[_Вело 2.5]]-Table1[[#This Row],[_Вело 2.5]]</f>
        <v>5.5671296296296337E-3</v>
      </c>
      <c r="AH37" s="2">
        <f>Table1[[#Totals],[_Вело 5]]-Table1[[#This Row],[_Вело 5]]</f>
        <v>6.9907407407407418E-3</v>
      </c>
      <c r="AI37" s="2">
        <f>Table1[[#Totals],[_Вело 7.5]]-Table1[[#This Row],[_Вело 7.5]]</f>
        <v>8.1018518518518497E-3</v>
      </c>
      <c r="AJ37" s="2">
        <f>Table1[[#Totals],[_Вело 10]]-Table1[[#This Row],[_Вело 10]]</f>
        <v>9.317129629629637E-3</v>
      </c>
      <c r="AK37" s="2">
        <f>Table1[[#Totals],[_Вело 12.5]]-Table1[[#This Row],[_Вело 12.5]]</f>
        <v>1.0601851851851855E-2</v>
      </c>
      <c r="AL37" s="2">
        <f>Table1[[#Totals],[_Вело 15]]-Table1[[#This Row],[_Вело 15]]</f>
        <v>1.1851851851851856E-2</v>
      </c>
      <c r="AM37" s="2">
        <f>Table1[[#Totals],[_Вело 17.5]]-Table1[[#This Row],[_Вело 17.5]]</f>
        <v>1.3055555555555563E-2</v>
      </c>
      <c r="AN37" s="2">
        <f>Table1[[#Totals],[_Вело 20]]-Table1[[#This Row],[_Вело 20]]</f>
        <v>1.4131944444444454E-2</v>
      </c>
      <c r="AO37" s="2">
        <f>Table1[[#Totals],[_Т2]]-Table1[[#This Row],[_Т2]]</f>
        <v>1.412037037037038E-2</v>
      </c>
      <c r="AP37" s="2">
        <f>Table1[[#Totals],[_Бег 2.5]]-Table1[[#This Row],[_Бег 2.5]]</f>
        <v>1.7002314814814824E-2</v>
      </c>
    </row>
    <row r="38" spans="1:42" x14ac:dyDescent="0.2">
      <c r="A38">
        <v>37</v>
      </c>
      <c r="B38" t="s">
        <v>65</v>
      </c>
      <c r="C38">
        <v>36</v>
      </c>
      <c r="D38" t="s">
        <v>16</v>
      </c>
      <c r="E38" s="3">
        <v>1.3090277777777779E-2</v>
      </c>
      <c r="F38" s="3">
        <v>3.4722222222222224E-4</v>
      </c>
      <c r="G38" s="3">
        <v>3.4027777777777784E-3</v>
      </c>
      <c r="H38" s="3">
        <v>6.6666666666666671E-3</v>
      </c>
      <c r="I38" s="3">
        <v>9.8726851851851857E-3</v>
      </c>
      <c r="J38" s="3">
        <v>1.306712962962963E-2</v>
      </c>
      <c r="K38" s="3">
        <v>1.6249999999999997E-2</v>
      </c>
      <c r="L38" s="3">
        <v>1.9305555555555555E-2</v>
      </c>
      <c r="M38" s="3">
        <v>2.2546296296296297E-2</v>
      </c>
      <c r="N38" s="3">
        <v>2.5891203703703704E-2</v>
      </c>
      <c r="O38" s="3">
        <v>4.1666666666666669E-4</v>
      </c>
      <c r="P38" s="3">
        <v>7.2222222222222228E-3</v>
      </c>
      <c r="Q38" s="4">
        <v>0</v>
      </c>
      <c r="R38" s="1">
        <f>Table1[[#This Row],[Бег 5 км_]]</f>
        <v>1.3090277777777779E-2</v>
      </c>
      <c r="S38" s="1">
        <f>SUM(Table1[[#This Row],[_Бег 5]],Table1[[#This Row],[Т1_]])</f>
        <v>1.3437500000000002E-2</v>
      </c>
      <c r="T38" s="1">
        <f>SUM(Table1[[#This Row],[_Т1]],Table1[[#This Row],[Вело 2.5 км_]])</f>
        <v>1.684027777777778E-2</v>
      </c>
      <c r="U38" s="1">
        <f>SUM(Table1[[#This Row],[_Т1]],Table1[[#This Row],[Вело 5 км_]])</f>
        <v>2.0104166666666669E-2</v>
      </c>
      <c r="V38" s="1">
        <f>SUM(Table1[[#This Row],[_Т1]],Table1[[#This Row],[Вело 7.5 км_]])</f>
        <v>2.3310185185185187E-2</v>
      </c>
      <c r="W38" s="1">
        <f>SUM(Table1[[#This Row],[_Т1]],Table1[[#This Row],[Вело 10 км_]])</f>
        <v>2.6504629629629631E-2</v>
      </c>
      <c r="X38" s="1">
        <f>SUM(Table1[[#This Row],[_Т1]],Table1[[#This Row],[Вело 12.5 км_]])</f>
        <v>2.9687499999999999E-2</v>
      </c>
      <c r="Y38" s="1">
        <f>SUM(Table1[[#This Row],[_Т1]],Table1[[#This Row],[Вело 15 км_]])</f>
        <v>3.2743055555555553E-2</v>
      </c>
      <c r="Z38" s="1">
        <f>SUM(Table1[[#This Row],[_Т1]],Table1[[#This Row],[Вело 17.5 км_]])</f>
        <v>3.5983796296296298E-2</v>
      </c>
      <c r="AA38" s="1">
        <f>SUM(Table1[[#This Row],[_Т1]],Table1[[#This Row],[Вело 20км_]])</f>
        <v>3.9328703703703706E-2</v>
      </c>
      <c r="AB38" s="1">
        <f>SUM(Table1[[#This Row],[_Вело 20]],Table1[[#This Row],[Т2_]])</f>
        <v>3.9745370370370375E-2</v>
      </c>
      <c r="AC38" s="1">
        <f>SUM(Table1[[#This Row],[_Т2]],Table1[[#This Row],[Бег 2.5 км_]])</f>
        <v>4.6967592592592596E-2</v>
      </c>
      <c r="AD38" s="1">
        <f>Table1[[#This Row],[_Старт]]</f>
        <v>0</v>
      </c>
      <c r="AE38" s="1">
        <f>Table1[[#Totals],[_Бег 5]]-Table1[[#This Row],[_Бег 5]]</f>
        <v>5.6828703703703711E-3</v>
      </c>
      <c r="AF38" s="1">
        <f>Table1[[#Totals],[_Т1]]-Table1[[#This Row],[_Т1]]</f>
        <v>6.0648148148148145E-3</v>
      </c>
      <c r="AG38" s="2">
        <f>Table1[[#Totals],[_Вело 2.5]]-Table1[[#This Row],[_Вело 2.5]]</f>
        <v>6.8634259259259256E-3</v>
      </c>
      <c r="AH38" s="2">
        <f>Table1[[#Totals],[_Вело 5]]-Table1[[#This Row],[_Вело 5]]</f>
        <v>7.7662037037037022E-3</v>
      </c>
      <c r="AI38" s="2">
        <f>Table1[[#Totals],[_Вело 7.5]]-Table1[[#This Row],[_Вело 7.5]]</f>
        <v>8.6574074074074019E-3</v>
      </c>
      <c r="AJ38" s="2">
        <f>Table1[[#Totals],[_Вело 10]]-Table1[[#This Row],[_Вело 10]]</f>
        <v>9.5717592592592625E-3</v>
      </c>
      <c r="AK38" s="2">
        <f>Table1[[#Totals],[_Вело 12.5]]-Table1[[#This Row],[_Вело 12.5]]</f>
        <v>1.0636574074074076E-2</v>
      </c>
      <c r="AL38" s="2">
        <f>Table1[[#Totals],[_Вело 15]]-Table1[[#This Row],[_Вело 15]]</f>
        <v>1.1840277777777783E-2</v>
      </c>
      <c r="AM38" s="2">
        <f>Table1[[#Totals],[_Вело 17.5]]-Table1[[#This Row],[_Вело 17.5]]</f>
        <v>1.2824074074074078E-2</v>
      </c>
      <c r="AN38" s="2">
        <f>Table1[[#Totals],[_Вело 20]]-Table1[[#This Row],[_Вело 20]]</f>
        <v>1.3819444444444447E-2</v>
      </c>
      <c r="AO38" s="2">
        <f>Table1[[#Totals],[_Т2]]-Table1[[#This Row],[_Т2]]</f>
        <v>1.396990740740741E-2</v>
      </c>
      <c r="AP38" s="2">
        <f>Table1[[#Totals],[_Бег 2.5]]-Table1[[#This Row],[_Бег 2.5]]</f>
        <v>1.6944444444444449E-2</v>
      </c>
    </row>
    <row r="39" spans="1:42" x14ac:dyDescent="0.2">
      <c r="A39">
        <v>38</v>
      </c>
      <c r="B39" t="s">
        <v>66</v>
      </c>
      <c r="C39">
        <v>42</v>
      </c>
      <c r="D39" t="s">
        <v>59</v>
      </c>
      <c r="E39" s="3">
        <v>1.525462962962963E-2</v>
      </c>
      <c r="F39" s="3">
        <v>4.5138888888888892E-4</v>
      </c>
      <c r="G39" s="3">
        <v>2.8819444444444444E-3</v>
      </c>
      <c r="H39" s="3">
        <v>5.6944444444444438E-3</v>
      </c>
      <c r="I39" s="3">
        <v>8.5532407407407415E-3</v>
      </c>
      <c r="J39" s="3">
        <v>1.1342592592592592E-2</v>
      </c>
      <c r="K39" s="3">
        <v>1.3923611111111111E-2</v>
      </c>
      <c r="L39" s="3">
        <v>1.653935185185185E-2</v>
      </c>
      <c r="M39" s="3">
        <v>1.9340277777777779E-2</v>
      </c>
      <c r="N39" s="3">
        <v>2.225694444444444E-2</v>
      </c>
      <c r="O39" s="3">
        <v>4.1666666666666669E-4</v>
      </c>
      <c r="P39" s="3">
        <v>8.6226851851851846E-3</v>
      </c>
      <c r="Q39" s="4">
        <v>0</v>
      </c>
      <c r="R39" s="1">
        <f>Table1[[#This Row],[Бег 5 км_]]</f>
        <v>1.525462962962963E-2</v>
      </c>
      <c r="S39" s="1">
        <f>SUM(Table1[[#This Row],[_Бег 5]],Table1[[#This Row],[Т1_]])</f>
        <v>1.5706018518518518E-2</v>
      </c>
      <c r="T39" s="1">
        <f>SUM(Table1[[#This Row],[_Т1]],Table1[[#This Row],[Вело 2.5 км_]])</f>
        <v>1.8587962962962962E-2</v>
      </c>
      <c r="U39" s="1">
        <f>SUM(Table1[[#This Row],[_Т1]],Table1[[#This Row],[Вело 5 км_]])</f>
        <v>2.1400462962962961E-2</v>
      </c>
      <c r="V39" s="1">
        <f>SUM(Table1[[#This Row],[_Т1]],Table1[[#This Row],[Вело 7.5 км_]])</f>
        <v>2.4259259259259258E-2</v>
      </c>
      <c r="W39" s="1">
        <f>SUM(Table1[[#This Row],[_Т1]],Table1[[#This Row],[Вело 10 км_]])</f>
        <v>2.704861111111111E-2</v>
      </c>
      <c r="X39" s="1">
        <f>SUM(Table1[[#This Row],[_Т1]],Table1[[#This Row],[Вело 12.5 км_]])</f>
        <v>2.9629629629629631E-2</v>
      </c>
      <c r="Y39" s="1">
        <f>SUM(Table1[[#This Row],[_Т1]],Table1[[#This Row],[Вело 15 км_]])</f>
        <v>3.2245370370370369E-2</v>
      </c>
      <c r="Z39" s="1">
        <f>SUM(Table1[[#This Row],[_Т1]],Table1[[#This Row],[Вело 17.5 км_]])</f>
        <v>3.5046296296296298E-2</v>
      </c>
      <c r="AA39" s="1">
        <f>SUM(Table1[[#This Row],[_Т1]],Table1[[#This Row],[Вело 20км_]])</f>
        <v>3.7962962962962962E-2</v>
      </c>
      <c r="AB39" s="1">
        <f>SUM(Table1[[#This Row],[_Вело 20]],Table1[[#This Row],[Т2_]])</f>
        <v>3.8379629629629632E-2</v>
      </c>
      <c r="AC39" s="1">
        <f>SUM(Table1[[#This Row],[_Т2]],Table1[[#This Row],[Бег 2.5 км_]])</f>
        <v>4.7002314814814816E-2</v>
      </c>
      <c r="AD39" s="1">
        <f>Table1[[#This Row],[_Старт]]</f>
        <v>0</v>
      </c>
      <c r="AE39" s="1">
        <f>Table1[[#Totals],[_Бег 5]]-Table1[[#This Row],[_Бег 5]]</f>
        <v>3.5185185185185198E-3</v>
      </c>
      <c r="AF39" s="1">
        <f>Table1[[#Totals],[_Т1]]-Table1[[#This Row],[_Т1]]</f>
        <v>3.7962962962962976E-3</v>
      </c>
      <c r="AG39" s="2">
        <f>Table1[[#Totals],[_Вело 2.5]]-Table1[[#This Row],[_Вело 2.5]]</f>
        <v>5.1157407407407436E-3</v>
      </c>
      <c r="AH39" s="2">
        <f>Table1[[#Totals],[_Вело 5]]-Table1[[#This Row],[_Вело 5]]</f>
        <v>6.4699074074074103E-3</v>
      </c>
      <c r="AI39" s="2">
        <f>Table1[[#Totals],[_Вело 7.5]]-Table1[[#This Row],[_Вело 7.5]]</f>
        <v>7.7083333333333309E-3</v>
      </c>
      <c r="AJ39" s="2">
        <f>Table1[[#Totals],[_Вело 10]]-Table1[[#This Row],[_Вело 10]]</f>
        <v>9.0277777777777839E-3</v>
      </c>
      <c r="AK39" s="2">
        <f>Table1[[#Totals],[_Вело 12.5]]-Table1[[#This Row],[_Вело 12.5]]</f>
        <v>1.0694444444444444E-2</v>
      </c>
      <c r="AL39" s="2">
        <f>Table1[[#Totals],[_Вело 15]]-Table1[[#This Row],[_Вело 15]]</f>
        <v>1.2337962962962967E-2</v>
      </c>
      <c r="AM39" s="2">
        <f>Table1[[#Totals],[_Вело 17.5]]-Table1[[#This Row],[_Вело 17.5]]</f>
        <v>1.3761574074074079E-2</v>
      </c>
      <c r="AN39" s="2">
        <f>Table1[[#Totals],[_Вело 20]]-Table1[[#This Row],[_Вело 20]]</f>
        <v>1.518518518518519E-2</v>
      </c>
      <c r="AO39" s="2">
        <f>Table1[[#Totals],[_Т2]]-Table1[[#This Row],[_Т2]]</f>
        <v>1.5335648148148154E-2</v>
      </c>
      <c r="AP39" s="2">
        <f>Table1[[#Totals],[_Бег 2.5]]-Table1[[#This Row],[_Бег 2.5]]</f>
        <v>1.6909722222222229E-2</v>
      </c>
    </row>
    <row r="40" spans="1:42" x14ac:dyDescent="0.2">
      <c r="A40">
        <v>39</v>
      </c>
      <c r="B40" t="s">
        <v>67</v>
      </c>
      <c r="C40">
        <v>39</v>
      </c>
      <c r="D40" t="s">
        <v>68</v>
      </c>
      <c r="E40" s="3">
        <v>1.3784722222222224E-2</v>
      </c>
      <c r="F40" s="3">
        <v>7.8703703703703705E-4</v>
      </c>
      <c r="G40" s="3">
        <v>2.9861111111111113E-3</v>
      </c>
      <c r="H40" s="3">
        <v>6.0069444444444441E-3</v>
      </c>
      <c r="I40" s="3">
        <v>9.0046296296296298E-3</v>
      </c>
      <c r="J40" s="3">
        <v>1.1990740740740739E-2</v>
      </c>
      <c r="K40" s="3">
        <v>1.5046296296296295E-2</v>
      </c>
      <c r="L40" s="3">
        <v>1.8032407407407407E-2</v>
      </c>
      <c r="M40" s="3">
        <v>2.0995370370370373E-2</v>
      </c>
      <c r="N40" s="3">
        <v>2.4039351851851853E-2</v>
      </c>
      <c r="O40" s="3">
        <v>5.4398148148148144E-4</v>
      </c>
      <c r="P40" s="3">
        <v>8.1018518518518514E-3</v>
      </c>
      <c r="Q40" s="4">
        <v>0</v>
      </c>
      <c r="R40" s="1">
        <f>Table1[[#This Row],[Бег 5 км_]]</f>
        <v>1.3784722222222224E-2</v>
      </c>
      <c r="S40" s="1">
        <f>SUM(Table1[[#This Row],[_Бег 5]],Table1[[#This Row],[Т1_]])</f>
        <v>1.4571759259259262E-2</v>
      </c>
      <c r="T40" s="1">
        <f>SUM(Table1[[#This Row],[_Т1]],Table1[[#This Row],[Вело 2.5 км_]])</f>
        <v>1.7557870370370373E-2</v>
      </c>
      <c r="U40" s="1">
        <f>SUM(Table1[[#This Row],[_Т1]],Table1[[#This Row],[Вело 5 км_]])</f>
        <v>2.0578703703703707E-2</v>
      </c>
      <c r="V40" s="1">
        <f>SUM(Table1[[#This Row],[_Т1]],Table1[[#This Row],[Вело 7.5 км_]])</f>
        <v>2.357638888888889E-2</v>
      </c>
      <c r="W40" s="1">
        <f>SUM(Table1[[#This Row],[_Т1]],Table1[[#This Row],[Вело 10 км_]])</f>
        <v>2.6562500000000003E-2</v>
      </c>
      <c r="X40" s="1">
        <f>SUM(Table1[[#This Row],[_Т1]],Table1[[#This Row],[Вело 12.5 км_]])</f>
        <v>2.9618055555555557E-2</v>
      </c>
      <c r="Y40" s="1">
        <f>SUM(Table1[[#This Row],[_Т1]],Table1[[#This Row],[Вело 15 км_]])</f>
        <v>3.260416666666667E-2</v>
      </c>
      <c r="Z40" s="1">
        <f>SUM(Table1[[#This Row],[_Т1]],Table1[[#This Row],[Вело 17.5 км_]])</f>
        <v>3.5567129629629636E-2</v>
      </c>
      <c r="AA40" s="1">
        <f>SUM(Table1[[#This Row],[_Т1]],Table1[[#This Row],[Вело 20км_]])</f>
        <v>3.8611111111111117E-2</v>
      </c>
      <c r="AB40" s="1">
        <f>SUM(Table1[[#This Row],[_Вело 20]],Table1[[#This Row],[Т2_]])</f>
        <v>3.9155092592592596E-2</v>
      </c>
      <c r="AC40" s="1">
        <f>SUM(Table1[[#This Row],[_Т2]],Table1[[#This Row],[Бег 2.5 км_]])</f>
        <v>4.7256944444444449E-2</v>
      </c>
      <c r="AD40" s="1">
        <f>Table1[[#This Row],[_Старт]]</f>
        <v>0</v>
      </c>
      <c r="AE40" s="1">
        <f>Table1[[#Totals],[_Бег 5]]-Table1[[#This Row],[_Бег 5]]</f>
        <v>4.9884259259259257E-3</v>
      </c>
      <c r="AF40" s="1">
        <f>Table1[[#Totals],[_Т1]]-Table1[[#This Row],[_Т1]]</f>
        <v>4.9305555555555543E-3</v>
      </c>
      <c r="AG40" s="2">
        <f>Table1[[#Totals],[_Вело 2.5]]-Table1[[#This Row],[_Вело 2.5]]</f>
        <v>6.145833333333333E-3</v>
      </c>
      <c r="AH40" s="2">
        <f>Table1[[#Totals],[_Вело 5]]-Table1[[#This Row],[_Вело 5]]</f>
        <v>7.291666666666665E-3</v>
      </c>
      <c r="AI40" s="2">
        <f>Table1[[#Totals],[_Вело 7.5]]-Table1[[#This Row],[_Вело 7.5]]</f>
        <v>8.3912037037036993E-3</v>
      </c>
      <c r="AJ40" s="2">
        <f>Table1[[#Totals],[_Вело 10]]-Table1[[#This Row],[_Вело 10]]</f>
        <v>9.5138888888888912E-3</v>
      </c>
      <c r="AK40" s="2">
        <f>Table1[[#Totals],[_Вело 12.5]]-Table1[[#This Row],[_Вело 12.5]]</f>
        <v>1.0706018518518517E-2</v>
      </c>
      <c r="AL40" s="2">
        <f>Table1[[#Totals],[_Вело 15]]-Table1[[#This Row],[_Вело 15]]</f>
        <v>1.1979166666666666E-2</v>
      </c>
      <c r="AM40" s="2">
        <f>Table1[[#Totals],[_Вело 17.5]]-Table1[[#This Row],[_Вело 17.5]]</f>
        <v>1.324074074074074E-2</v>
      </c>
      <c r="AN40" s="2">
        <f>Table1[[#Totals],[_Вело 20]]-Table1[[#This Row],[_Вело 20]]</f>
        <v>1.4537037037037036E-2</v>
      </c>
      <c r="AO40" s="2">
        <f>Table1[[#Totals],[_Т2]]-Table1[[#This Row],[_Т2]]</f>
        <v>1.456018518518519E-2</v>
      </c>
      <c r="AP40" s="2">
        <f>Table1[[#Totals],[_Бег 2.5]]-Table1[[#This Row],[_Бег 2.5]]</f>
        <v>1.6655092592592596E-2</v>
      </c>
    </row>
    <row r="41" spans="1:42" x14ac:dyDescent="0.2">
      <c r="A41">
        <v>40</v>
      </c>
      <c r="B41" t="s">
        <v>69</v>
      </c>
      <c r="C41">
        <v>36</v>
      </c>
      <c r="D41" t="s">
        <v>39</v>
      </c>
      <c r="E41" s="3">
        <v>1.3333333333333334E-2</v>
      </c>
      <c r="F41" s="3">
        <v>6.018518518518519E-4</v>
      </c>
      <c r="G41" s="3">
        <v>3.3680555555555551E-3</v>
      </c>
      <c r="H41" s="3">
        <v>6.5393518518518517E-3</v>
      </c>
      <c r="I41" s="3">
        <v>9.6990740740740735E-3</v>
      </c>
      <c r="J41" s="3">
        <v>1.2766203703703703E-2</v>
      </c>
      <c r="K41" s="3">
        <v>1.5925925925925927E-2</v>
      </c>
      <c r="L41" s="3">
        <v>1.9120370370370371E-2</v>
      </c>
      <c r="M41" s="3">
        <v>2.2488425925925926E-2</v>
      </c>
      <c r="N41" s="3">
        <v>2.5833333333333333E-2</v>
      </c>
      <c r="O41" s="3">
        <v>5.2083333333333333E-4</v>
      </c>
      <c r="P41" s="3">
        <v>7.6041666666666662E-3</v>
      </c>
      <c r="Q41" s="4">
        <v>0</v>
      </c>
      <c r="R41" s="1">
        <f>Table1[[#This Row],[Бег 5 км_]]</f>
        <v>1.3333333333333334E-2</v>
      </c>
      <c r="S41" s="1">
        <f>SUM(Table1[[#This Row],[_Бег 5]],Table1[[#This Row],[Т1_]])</f>
        <v>1.3935185185185186E-2</v>
      </c>
      <c r="T41" s="1">
        <f>SUM(Table1[[#This Row],[_Т1]],Table1[[#This Row],[Вело 2.5 км_]])</f>
        <v>1.7303240740740741E-2</v>
      </c>
      <c r="U41" s="1">
        <f>SUM(Table1[[#This Row],[_Т1]],Table1[[#This Row],[Вело 5 км_]])</f>
        <v>2.0474537037037038E-2</v>
      </c>
      <c r="V41" s="1">
        <f>SUM(Table1[[#This Row],[_Т1]],Table1[[#This Row],[Вело 7.5 км_]])</f>
        <v>2.3634259259259258E-2</v>
      </c>
      <c r="W41" s="1">
        <f>SUM(Table1[[#This Row],[_Т1]],Table1[[#This Row],[Вело 10 км_]])</f>
        <v>2.6701388888888889E-2</v>
      </c>
      <c r="X41" s="1">
        <f>SUM(Table1[[#This Row],[_Т1]],Table1[[#This Row],[Вело 12.5 км_]])</f>
        <v>2.9861111111111113E-2</v>
      </c>
      <c r="Y41" s="1">
        <f>SUM(Table1[[#This Row],[_Т1]],Table1[[#This Row],[Вело 15 км_]])</f>
        <v>3.305555555555556E-2</v>
      </c>
      <c r="Z41" s="1">
        <f>SUM(Table1[[#This Row],[_Т1]],Table1[[#This Row],[Вело 17.5 км_]])</f>
        <v>3.6423611111111115E-2</v>
      </c>
      <c r="AA41" s="1">
        <f>SUM(Table1[[#This Row],[_Т1]],Table1[[#This Row],[Вело 20км_]])</f>
        <v>3.9768518518518522E-2</v>
      </c>
      <c r="AB41" s="1">
        <f>SUM(Table1[[#This Row],[_Вело 20]],Table1[[#This Row],[Т2_]])</f>
        <v>4.0289351851851854E-2</v>
      </c>
      <c r="AC41" s="1">
        <f>SUM(Table1[[#This Row],[_Т2]],Table1[[#This Row],[Бег 2.5 км_]])</f>
        <v>4.7893518518518523E-2</v>
      </c>
      <c r="AD41" s="1">
        <f>Table1[[#This Row],[_Старт]]</f>
        <v>0</v>
      </c>
      <c r="AE41" s="1">
        <f>Table1[[#Totals],[_Бег 5]]-Table1[[#This Row],[_Бег 5]]</f>
        <v>5.4398148148148157E-3</v>
      </c>
      <c r="AF41" s="1">
        <f>Table1[[#Totals],[_Т1]]-Table1[[#This Row],[_Т1]]</f>
        <v>5.5671296296296302E-3</v>
      </c>
      <c r="AG41" s="2">
        <f>Table1[[#Totals],[_Вело 2.5]]-Table1[[#This Row],[_Вело 2.5]]</f>
        <v>6.4004629629629654E-3</v>
      </c>
      <c r="AH41" s="2">
        <f>Table1[[#Totals],[_Вело 5]]-Table1[[#This Row],[_Вело 5]]</f>
        <v>7.3958333333333341E-3</v>
      </c>
      <c r="AI41" s="2">
        <f>Table1[[#Totals],[_Вело 7.5]]-Table1[[#This Row],[_Вело 7.5]]</f>
        <v>8.3333333333333315E-3</v>
      </c>
      <c r="AJ41" s="2">
        <f>Table1[[#Totals],[_Вело 10]]-Table1[[#This Row],[_Вело 10]]</f>
        <v>9.3750000000000049E-3</v>
      </c>
      <c r="AK41" s="2">
        <f>Table1[[#Totals],[_Вело 12.5]]-Table1[[#This Row],[_Вело 12.5]]</f>
        <v>1.0462962962962962E-2</v>
      </c>
      <c r="AL41" s="2">
        <f>Table1[[#Totals],[_Вело 15]]-Table1[[#This Row],[_Вело 15]]</f>
        <v>1.1527777777777776E-2</v>
      </c>
      <c r="AM41" s="2">
        <f>Table1[[#Totals],[_Вело 17.5]]-Table1[[#This Row],[_Вело 17.5]]</f>
        <v>1.2384259259259262E-2</v>
      </c>
      <c r="AN41" s="2">
        <f>Table1[[#Totals],[_Вело 20]]-Table1[[#This Row],[_Вело 20]]</f>
        <v>1.337962962962963E-2</v>
      </c>
      <c r="AO41" s="2">
        <f>Table1[[#Totals],[_Т2]]-Table1[[#This Row],[_Т2]]</f>
        <v>1.3425925925925931E-2</v>
      </c>
      <c r="AP41" s="2">
        <f>Table1[[#Totals],[_Бег 2.5]]-Table1[[#This Row],[_Бег 2.5]]</f>
        <v>1.6018518518518522E-2</v>
      </c>
    </row>
    <row r="42" spans="1:42" x14ac:dyDescent="0.2">
      <c r="A42">
        <v>41</v>
      </c>
      <c r="B42" t="s">
        <v>70</v>
      </c>
      <c r="C42">
        <v>38</v>
      </c>
      <c r="D42" t="s">
        <v>37</v>
      </c>
      <c r="E42" s="3">
        <v>1.2256944444444444E-2</v>
      </c>
      <c r="F42" s="3">
        <v>5.9027777777777778E-4</v>
      </c>
      <c r="G42" s="3">
        <v>3.5995370370370369E-3</v>
      </c>
      <c r="H42" s="3">
        <v>7.0254629629629634E-3</v>
      </c>
      <c r="I42" s="3">
        <v>1.0358796296296295E-2</v>
      </c>
      <c r="J42" s="3">
        <v>1.3703703703703704E-2</v>
      </c>
      <c r="K42" s="3">
        <v>1.7106481481481483E-2</v>
      </c>
      <c r="L42" s="3">
        <v>2.0682870370370372E-2</v>
      </c>
      <c r="M42" s="3">
        <v>2.4398148148148145E-2</v>
      </c>
      <c r="N42" s="3">
        <v>2.7939814814814817E-2</v>
      </c>
      <c r="O42" s="3">
        <v>8.3333333333333339E-4</v>
      </c>
      <c r="P42" s="3">
        <v>6.4814814814814813E-3</v>
      </c>
      <c r="Q42" s="4">
        <v>0</v>
      </c>
      <c r="R42" s="1">
        <f>Table1[[#This Row],[Бег 5 км_]]</f>
        <v>1.2256944444444444E-2</v>
      </c>
      <c r="S42" s="1">
        <f>SUM(Table1[[#This Row],[_Бег 5]],Table1[[#This Row],[Т1_]])</f>
        <v>1.2847222222222222E-2</v>
      </c>
      <c r="T42" s="1">
        <f>SUM(Table1[[#This Row],[_Т1]],Table1[[#This Row],[Вело 2.5 км_]])</f>
        <v>1.6446759259259258E-2</v>
      </c>
      <c r="U42" s="1">
        <f>SUM(Table1[[#This Row],[_Т1]],Table1[[#This Row],[Вело 5 км_]])</f>
        <v>1.9872685185185184E-2</v>
      </c>
      <c r="V42" s="1">
        <f>SUM(Table1[[#This Row],[_Т1]],Table1[[#This Row],[Вело 7.5 км_]])</f>
        <v>2.3206018518518515E-2</v>
      </c>
      <c r="W42" s="1">
        <f>SUM(Table1[[#This Row],[_Т1]],Table1[[#This Row],[Вело 10 км_]])</f>
        <v>2.6550925925925926E-2</v>
      </c>
      <c r="X42" s="1">
        <f>SUM(Table1[[#This Row],[_Т1]],Table1[[#This Row],[Вело 12.5 км_]])</f>
        <v>2.9953703703703705E-2</v>
      </c>
      <c r="Y42" s="1">
        <f>SUM(Table1[[#This Row],[_Т1]],Table1[[#This Row],[Вело 15 км_]])</f>
        <v>3.3530092592592597E-2</v>
      </c>
      <c r="Z42" s="1">
        <f>SUM(Table1[[#This Row],[_Т1]],Table1[[#This Row],[Вело 17.5 км_]])</f>
        <v>3.7245370370370366E-2</v>
      </c>
      <c r="AA42" s="1">
        <f>SUM(Table1[[#This Row],[_Т1]],Table1[[#This Row],[Вело 20км_]])</f>
        <v>4.0787037037037038E-2</v>
      </c>
      <c r="AB42" s="1">
        <f>SUM(Table1[[#This Row],[_Вело 20]],Table1[[#This Row],[Т2_]])</f>
        <v>4.162037037037037E-2</v>
      </c>
      <c r="AC42" s="1">
        <f>SUM(Table1[[#This Row],[_Т2]],Table1[[#This Row],[Бег 2.5 км_]])</f>
        <v>4.8101851851851854E-2</v>
      </c>
      <c r="AD42" s="1">
        <f>Table1[[#This Row],[_Старт]]</f>
        <v>0</v>
      </c>
      <c r="AE42" s="1">
        <f>Table1[[#Totals],[_Бег 5]]-Table1[[#This Row],[_Бег 5]]</f>
        <v>6.5162037037037063E-3</v>
      </c>
      <c r="AF42" s="1">
        <f>Table1[[#Totals],[_Т1]]-Table1[[#This Row],[_Т1]]</f>
        <v>6.6550925925925944E-3</v>
      </c>
      <c r="AG42" s="2">
        <f>Table1[[#Totals],[_Вело 2.5]]-Table1[[#This Row],[_Вело 2.5]]</f>
        <v>7.2569444444444478E-3</v>
      </c>
      <c r="AH42" s="2">
        <f>Table1[[#Totals],[_Вело 5]]-Table1[[#This Row],[_Вело 5]]</f>
        <v>7.9976851851851875E-3</v>
      </c>
      <c r="AI42" s="2">
        <f>Table1[[#Totals],[_Вело 7.5]]-Table1[[#This Row],[_Вело 7.5]]</f>
        <v>8.7615740740740744E-3</v>
      </c>
      <c r="AJ42" s="2">
        <f>Table1[[#Totals],[_Вело 10]]-Table1[[#This Row],[_Вело 10]]</f>
        <v>9.5254629629629682E-3</v>
      </c>
      <c r="AK42" s="2">
        <f>Table1[[#Totals],[_Вело 12.5]]-Table1[[#This Row],[_Вело 12.5]]</f>
        <v>1.037037037037037E-2</v>
      </c>
      <c r="AL42" s="2">
        <f>Table1[[#Totals],[_Вело 15]]-Table1[[#This Row],[_Вело 15]]</f>
        <v>1.1053240740740738E-2</v>
      </c>
      <c r="AM42" s="2">
        <f>Table1[[#Totals],[_Вело 17.5]]-Table1[[#This Row],[_Вело 17.5]]</f>
        <v>1.156250000000001E-2</v>
      </c>
      <c r="AN42" s="2">
        <f>Table1[[#Totals],[_Вело 20]]-Table1[[#This Row],[_Вело 20]]</f>
        <v>1.2361111111111114E-2</v>
      </c>
      <c r="AO42" s="2">
        <f>Table1[[#Totals],[_Т2]]-Table1[[#This Row],[_Т2]]</f>
        <v>1.2094907407407415E-2</v>
      </c>
      <c r="AP42" s="2">
        <f>Table1[[#Totals],[_Бег 2.5]]-Table1[[#This Row],[_Бег 2.5]]</f>
        <v>1.5810185185185191E-2</v>
      </c>
    </row>
    <row r="43" spans="1:42" x14ac:dyDescent="0.2">
      <c r="A43">
        <v>42</v>
      </c>
      <c r="B43" t="s">
        <v>71</v>
      </c>
      <c r="C43">
        <v>40</v>
      </c>
      <c r="D43" t="s">
        <v>16</v>
      </c>
      <c r="E43" s="3">
        <v>1.525462962962963E-2</v>
      </c>
      <c r="F43" s="3">
        <v>2.8935185185185189E-4</v>
      </c>
      <c r="G43" s="3">
        <v>3.2638888888888891E-3</v>
      </c>
      <c r="H43" s="3">
        <v>6.1921296296296299E-3</v>
      </c>
      <c r="I43" s="3">
        <v>9.0740740740740729E-3</v>
      </c>
      <c r="J43" s="3">
        <v>1.2060185185185186E-2</v>
      </c>
      <c r="K43" s="3">
        <v>1.4976851851851852E-2</v>
      </c>
      <c r="L43" s="3">
        <v>1.7893518518518517E-2</v>
      </c>
      <c r="M43" s="3">
        <v>2.0752314814814814E-2</v>
      </c>
      <c r="N43" s="3">
        <v>2.3912037037037034E-2</v>
      </c>
      <c r="O43" s="3">
        <v>3.3564814814814812E-4</v>
      </c>
      <c r="P43" s="3">
        <v>8.9583333333333338E-3</v>
      </c>
      <c r="Q43" s="4">
        <v>0</v>
      </c>
      <c r="R43" s="1">
        <f>Table1[[#This Row],[Бег 5 км_]]</f>
        <v>1.525462962962963E-2</v>
      </c>
      <c r="S43" s="1">
        <f>SUM(Table1[[#This Row],[_Бег 5]],Table1[[#This Row],[Т1_]])</f>
        <v>1.5543981481481482E-2</v>
      </c>
      <c r="T43" s="1">
        <f>SUM(Table1[[#This Row],[_Т1]],Table1[[#This Row],[Вело 2.5 км_]])</f>
        <v>1.8807870370370371E-2</v>
      </c>
      <c r="U43" s="1">
        <f>SUM(Table1[[#This Row],[_Т1]],Table1[[#This Row],[Вело 5 км_]])</f>
        <v>2.1736111111111112E-2</v>
      </c>
      <c r="V43" s="1">
        <f>SUM(Table1[[#This Row],[_Т1]],Table1[[#This Row],[Вело 7.5 км_]])</f>
        <v>2.4618055555555553E-2</v>
      </c>
      <c r="W43" s="1">
        <f>SUM(Table1[[#This Row],[_Т1]],Table1[[#This Row],[Вело 10 км_]])</f>
        <v>2.7604166666666666E-2</v>
      </c>
      <c r="X43" s="1">
        <f>SUM(Table1[[#This Row],[_Т1]],Table1[[#This Row],[Вело 12.5 км_]])</f>
        <v>3.0520833333333334E-2</v>
      </c>
      <c r="Y43" s="1">
        <f>SUM(Table1[[#This Row],[_Т1]],Table1[[#This Row],[Вело 15 км_]])</f>
        <v>3.3437499999999995E-2</v>
      </c>
      <c r="Z43" s="1">
        <f>SUM(Table1[[#This Row],[_Т1]],Table1[[#This Row],[Вело 17.5 км_]])</f>
        <v>3.6296296296296299E-2</v>
      </c>
      <c r="AA43" s="1">
        <f>SUM(Table1[[#This Row],[_Т1]],Table1[[#This Row],[Вело 20км_]])</f>
        <v>3.9456018518518515E-2</v>
      </c>
      <c r="AB43" s="1">
        <f>SUM(Table1[[#This Row],[_Вело 20]],Table1[[#This Row],[Т2_]])</f>
        <v>3.9791666666666663E-2</v>
      </c>
      <c r="AC43" s="1">
        <f>SUM(Table1[[#This Row],[_Т2]],Table1[[#This Row],[Бег 2.5 км_]])</f>
        <v>4.8749999999999995E-2</v>
      </c>
      <c r="AD43" s="1">
        <f>Table1[[#This Row],[_Старт]]</f>
        <v>0</v>
      </c>
      <c r="AE43" s="1">
        <f>Table1[[#Totals],[_Бег 5]]-Table1[[#This Row],[_Бег 5]]</f>
        <v>3.5185185185185198E-3</v>
      </c>
      <c r="AF43" s="1">
        <f>Table1[[#Totals],[_Т1]]-Table1[[#This Row],[_Т1]]</f>
        <v>3.9583333333333345E-3</v>
      </c>
      <c r="AG43" s="2">
        <f>Table1[[#Totals],[_Вело 2.5]]-Table1[[#This Row],[_Вело 2.5]]</f>
        <v>4.8958333333333354E-3</v>
      </c>
      <c r="AH43" s="2">
        <f>Table1[[#Totals],[_Вело 5]]-Table1[[#This Row],[_Вело 5]]</f>
        <v>6.1342592592592594E-3</v>
      </c>
      <c r="AI43" s="2">
        <f>Table1[[#Totals],[_Вело 7.5]]-Table1[[#This Row],[_Вело 7.5]]</f>
        <v>7.3495370370370364E-3</v>
      </c>
      <c r="AJ43" s="2">
        <f>Table1[[#Totals],[_Вело 10]]-Table1[[#This Row],[_Вело 10]]</f>
        <v>8.4722222222222282E-3</v>
      </c>
      <c r="AK43" s="2">
        <f>Table1[[#Totals],[_Вело 12.5]]-Table1[[#This Row],[_Вело 12.5]]</f>
        <v>9.8032407407407408E-3</v>
      </c>
      <c r="AL43" s="2">
        <f>Table1[[#Totals],[_Вело 15]]-Table1[[#This Row],[_Вело 15]]</f>
        <v>1.1145833333333341E-2</v>
      </c>
      <c r="AM43" s="2">
        <f>Table1[[#Totals],[_Вело 17.5]]-Table1[[#This Row],[_Вело 17.5]]</f>
        <v>1.2511574074074078E-2</v>
      </c>
      <c r="AN43" s="2">
        <f>Table1[[#Totals],[_Вело 20]]-Table1[[#This Row],[_Вело 20]]</f>
        <v>1.3692129629629637E-2</v>
      </c>
      <c r="AO43" s="2">
        <f>Table1[[#Totals],[_Т2]]-Table1[[#This Row],[_Т2]]</f>
        <v>1.3923611111111123E-2</v>
      </c>
      <c r="AP43" s="2">
        <f>Table1[[#Totals],[_Бег 2.5]]-Table1[[#This Row],[_Бег 2.5]]</f>
        <v>1.516203703703705E-2</v>
      </c>
    </row>
    <row r="44" spans="1:42" x14ac:dyDescent="0.2">
      <c r="A44">
        <v>43</v>
      </c>
      <c r="B44" t="s">
        <v>72</v>
      </c>
      <c r="C44">
        <v>43</v>
      </c>
      <c r="D44" t="s">
        <v>73</v>
      </c>
      <c r="E44" s="3">
        <v>1.4016203703703704E-2</v>
      </c>
      <c r="F44" s="3">
        <v>4.9768518518518521E-4</v>
      </c>
      <c r="G44" s="3">
        <v>3.3912037037037036E-3</v>
      </c>
      <c r="H44" s="3">
        <v>6.3888888888888884E-3</v>
      </c>
      <c r="I44" s="3">
        <v>9.571759259259259E-3</v>
      </c>
      <c r="J44" s="3">
        <v>1.3055555555555556E-2</v>
      </c>
      <c r="K44" s="3">
        <v>1.6134259259259261E-2</v>
      </c>
      <c r="L44" s="3">
        <v>1.9398148148148147E-2</v>
      </c>
      <c r="M44" s="3">
        <v>2.2708333333333334E-2</v>
      </c>
      <c r="N44" s="3">
        <v>2.5995370370370367E-2</v>
      </c>
      <c r="O44" s="3">
        <v>6.2500000000000001E-4</v>
      </c>
      <c r="P44" s="3">
        <v>7.8240740740740753E-3</v>
      </c>
      <c r="Q44" s="4">
        <v>0</v>
      </c>
      <c r="R44" s="1">
        <f>Table1[[#This Row],[Бег 5 км_]]</f>
        <v>1.4016203703703704E-2</v>
      </c>
      <c r="S44" s="1">
        <f>SUM(Table1[[#This Row],[_Бег 5]],Table1[[#This Row],[Т1_]])</f>
        <v>1.4513888888888889E-2</v>
      </c>
      <c r="T44" s="1">
        <f>SUM(Table1[[#This Row],[_Т1]],Table1[[#This Row],[Вело 2.5 км_]])</f>
        <v>1.7905092592592591E-2</v>
      </c>
      <c r="U44" s="1">
        <f>SUM(Table1[[#This Row],[_Т1]],Table1[[#This Row],[Вело 5 км_]])</f>
        <v>2.0902777777777777E-2</v>
      </c>
      <c r="V44" s="1">
        <f>SUM(Table1[[#This Row],[_Т1]],Table1[[#This Row],[Вело 7.5 км_]])</f>
        <v>2.4085648148148148E-2</v>
      </c>
      <c r="W44" s="1">
        <f>SUM(Table1[[#This Row],[_Т1]],Table1[[#This Row],[Вело 10 км_]])</f>
        <v>2.7569444444444445E-2</v>
      </c>
      <c r="X44" s="1">
        <f>SUM(Table1[[#This Row],[_Т1]],Table1[[#This Row],[Вело 12.5 км_]])</f>
        <v>3.064814814814815E-2</v>
      </c>
      <c r="Y44" s="1">
        <f>SUM(Table1[[#This Row],[_Т1]],Table1[[#This Row],[Вело 15 км_]])</f>
        <v>3.3912037037037032E-2</v>
      </c>
      <c r="Z44" s="1">
        <f>SUM(Table1[[#This Row],[_Т1]],Table1[[#This Row],[Вело 17.5 км_]])</f>
        <v>3.7222222222222226E-2</v>
      </c>
      <c r="AA44" s="1">
        <f>SUM(Table1[[#This Row],[_Т1]],Table1[[#This Row],[Вело 20км_]])</f>
        <v>4.0509259259259259E-2</v>
      </c>
      <c r="AB44" s="1">
        <f>SUM(Table1[[#This Row],[_Вело 20]],Table1[[#This Row],[Т2_]])</f>
        <v>4.1134259259259259E-2</v>
      </c>
      <c r="AC44" s="1">
        <f>SUM(Table1[[#This Row],[_Т2]],Table1[[#This Row],[Бег 2.5 км_]])</f>
        <v>4.8958333333333333E-2</v>
      </c>
      <c r="AD44" s="1">
        <f>Table1[[#This Row],[_Старт]]</f>
        <v>0</v>
      </c>
      <c r="AE44" s="1">
        <f>Table1[[#Totals],[_Бег 5]]-Table1[[#This Row],[_Бег 5]]</f>
        <v>4.7569444444444456E-3</v>
      </c>
      <c r="AF44" s="1">
        <f>Table1[[#Totals],[_Т1]]-Table1[[#This Row],[_Т1]]</f>
        <v>4.9884259259259274E-3</v>
      </c>
      <c r="AG44" s="2">
        <f>Table1[[#Totals],[_Вело 2.5]]-Table1[[#This Row],[_Вело 2.5]]</f>
        <v>5.7986111111111155E-3</v>
      </c>
      <c r="AH44" s="2">
        <f>Table1[[#Totals],[_Вело 5]]-Table1[[#This Row],[_Вело 5]]</f>
        <v>6.9675925925925947E-3</v>
      </c>
      <c r="AI44" s="2">
        <f>Table1[[#Totals],[_Вело 7.5]]-Table1[[#This Row],[_Вело 7.5]]</f>
        <v>7.8819444444444414E-3</v>
      </c>
      <c r="AJ44" s="2">
        <f>Table1[[#Totals],[_Вело 10]]-Table1[[#This Row],[_Вело 10]]</f>
        <v>8.5069444444444489E-3</v>
      </c>
      <c r="AK44" s="2">
        <f>Table1[[#Totals],[_Вело 12.5]]-Table1[[#This Row],[_Вело 12.5]]</f>
        <v>9.6759259259259246E-3</v>
      </c>
      <c r="AL44" s="2">
        <f>Table1[[#Totals],[_Вело 15]]-Table1[[#This Row],[_Вело 15]]</f>
        <v>1.0671296296296304E-2</v>
      </c>
      <c r="AM44" s="2">
        <f>Table1[[#Totals],[_Вело 17.5]]-Table1[[#This Row],[_Вело 17.5]]</f>
        <v>1.158564814814815E-2</v>
      </c>
      <c r="AN44" s="2">
        <f>Table1[[#Totals],[_Вело 20]]-Table1[[#This Row],[_Вело 20]]</f>
        <v>1.2638888888888894E-2</v>
      </c>
      <c r="AO44" s="2">
        <f>Table1[[#Totals],[_Т2]]-Table1[[#This Row],[_Т2]]</f>
        <v>1.2581018518518526E-2</v>
      </c>
      <c r="AP44" s="2">
        <f>Table1[[#Totals],[_Бег 2.5]]-Table1[[#This Row],[_Бег 2.5]]</f>
        <v>1.4953703703703712E-2</v>
      </c>
    </row>
    <row r="45" spans="1:42" x14ac:dyDescent="0.2">
      <c r="A45">
        <v>44</v>
      </c>
      <c r="B45" t="s">
        <v>74</v>
      </c>
      <c r="C45">
        <v>54</v>
      </c>
      <c r="D45" t="s">
        <v>75</v>
      </c>
      <c r="E45" s="3">
        <v>1.5416666666666667E-2</v>
      </c>
      <c r="F45" s="3">
        <v>7.8703703703703705E-4</v>
      </c>
      <c r="G45" s="3">
        <v>3.2523148148148151E-3</v>
      </c>
      <c r="H45" s="3">
        <v>6.053240740740741E-3</v>
      </c>
      <c r="I45" s="3">
        <v>9.1898148148148139E-3</v>
      </c>
      <c r="J45" s="3">
        <v>1.2175925925925929E-2</v>
      </c>
      <c r="K45" s="3">
        <v>1.5092592592592593E-2</v>
      </c>
      <c r="L45" s="3">
        <v>1.8020833333333333E-2</v>
      </c>
      <c r="M45" s="3">
        <v>2.101851851851852E-2</v>
      </c>
      <c r="N45" s="3">
        <v>2.4270833333333335E-2</v>
      </c>
      <c r="O45" s="3">
        <v>3.2407407407407406E-4</v>
      </c>
      <c r="P45" s="3">
        <v>8.1712962962962963E-3</v>
      </c>
      <c r="Q45" s="4">
        <v>0</v>
      </c>
      <c r="R45" s="1">
        <f>Table1[[#This Row],[Бег 5 км_]]</f>
        <v>1.5416666666666667E-2</v>
      </c>
      <c r="S45" s="1">
        <f>SUM(Table1[[#This Row],[_Бег 5]],Table1[[#This Row],[Т1_]])</f>
        <v>1.6203703703703703E-2</v>
      </c>
      <c r="T45" s="1">
        <f>SUM(Table1[[#This Row],[_Т1]],Table1[[#This Row],[Вело 2.5 км_]])</f>
        <v>1.9456018518518518E-2</v>
      </c>
      <c r="U45" s="1">
        <f>SUM(Table1[[#This Row],[_Т1]],Table1[[#This Row],[Вело 5 км_]])</f>
        <v>2.2256944444444444E-2</v>
      </c>
      <c r="V45" s="1">
        <f>SUM(Table1[[#This Row],[_Т1]],Table1[[#This Row],[Вело 7.5 км_]])</f>
        <v>2.5393518518518517E-2</v>
      </c>
      <c r="W45" s="1">
        <f>SUM(Table1[[#This Row],[_Т1]],Table1[[#This Row],[Вело 10 км_]])</f>
        <v>2.837962962962963E-2</v>
      </c>
      <c r="X45" s="1">
        <f>SUM(Table1[[#This Row],[_Т1]],Table1[[#This Row],[Вело 12.5 км_]])</f>
        <v>3.1296296296296294E-2</v>
      </c>
      <c r="Y45" s="1">
        <f>SUM(Table1[[#This Row],[_Т1]],Table1[[#This Row],[Вело 15 км_]])</f>
        <v>3.4224537037037039E-2</v>
      </c>
      <c r="Z45" s="1">
        <f>SUM(Table1[[#This Row],[_Т1]],Table1[[#This Row],[Вело 17.5 км_]])</f>
        <v>3.7222222222222226E-2</v>
      </c>
      <c r="AA45" s="1">
        <f>SUM(Table1[[#This Row],[_Т1]],Table1[[#This Row],[Вело 20км_]])</f>
        <v>4.0474537037037038E-2</v>
      </c>
      <c r="AB45" s="1">
        <f>SUM(Table1[[#This Row],[_Вело 20]],Table1[[#This Row],[Т2_]])</f>
        <v>4.0798611111111112E-2</v>
      </c>
      <c r="AC45" s="1">
        <f>SUM(Table1[[#This Row],[_Т2]],Table1[[#This Row],[Бег 2.5 км_]])</f>
        <v>4.8969907407407406E-2</v>
      </c>
      <c r="AD45" s="1">
        <f>Table1[[#This Row],[_Старт]]</f>
        <v>0</v>
      </c>
      <c r="AE45" s="1">
        <f>Table1[[#Totals],[_Бег 5]]-Table1[[#This Row],[_Бег 5]]</f>
        <v>3.3564814814814829E-3</v>
      </c>
      <c r="AF45" s="1">
        <f>Table1[[#Totals],[_Т1]]-Table1[[#This Row],[_Т1]]</f>
        <v>3.2986111111111133E-3</v>
      </c>
      <c r="AG45" s="2">
        <f>Table1[[#Totals],[_Вело 2.5]]-Table1[[#This Row],[_Вело 2.5]]</f>
        <v>4.2476851851851877E-3</v>
      </c>
      <c r="AH45" s="2">
        <f>Table1[[#Totals],[_Вело 5]]-Table1[[#This Row],[_Вело 5]]</f>
        <v>5.613425925925928E-3</v>
      </c>
      <c r="AI45" s="2">
        <f>Table1[[#Totals],[_Вело 7.5]]-Table1[[#This Row],[_Вело 7.5]]</f>
        <v>6.5740740740740725E-3</v>
      </c>
      <c r="AJ45" s="2">
        <f>Table1[[#Totals],[_Вело 10]]-Table1[[#This Row],[_Вело 10]]</f>
        <v>7.6967592592592643E-3</v>
      </c>
      <c r="AK45" s="2">
        <f>Table1[[#Totals],[_Вело 12.5]]-Table1[[#This Row],[_Вело 12.5]]</f>
        <v>9.0277777777777804E-3</v>
      </c>
      <c r="AL45" s="2">
        <f>Table1[[#Totals],[_Вело 15]]-Table1[[#This Row],[_Вело 15]]</f>
        <v>1.0358796296296297E-2</v>
      </c>
      <c r="AM45" s="2">
        <f>Table1[[#Totals],[_Вело 17.5]]-Table1[[#This Row],[_Вело 17.5]]</f>
        <v>1.158564814814815E-2</v>
      </c>
      <c r="AN45" s="2">
        <f>Table1[[#Totals],[_Вело 20]]-Table1[[#This Row],[_Вело 20]]</f>
        <v>1.2673611111111115E-2</v>
      </c>
      <c r="AO45" s="2">
        <f>Table1[[#Totals],[_Т2]]-Table1[[#This Row],[_Т2]]</f>
        <v>1.2916666666666674E-2</v>
      </c>
      <c r="AP45" s="2">
        <f>Table1[[#Totals],[_Бег 2.5]]-Table1[[#This Row],[_Бег 2.5]]</f>
        <v>1.4942129629629639E-2</v>
      </c>
    </row>
    <row r="46" spans="1:42" x14ac:dyDescent="0.2">
      <c r="A46">
        <v>45</v>
      </c>
      <c r="B46" t="s">
        <v>76</v>
      </c>
      <c r="C46">
        <v>37</v>
      </c>
      <c r="D46" t="s">
        <v>16</v>
      </c>
      <c r="E46" s="3">
        <v>1.4236111111111111E-2</v>
      </c>
      <c r="F46" s="3">
        <v>3.0092592592592595E-4</v>
      </c>
      <c r="G46" s="3">
        <v>3.5648148148148154E-3</v>
      </c>
      <c r="H46" s="3">
        <v>6.9560185185185185E-3</v>
      </c>
      <c r="I46" s="3">
        <v>1.0138888888888888E-2</v>
      </c>
      <c r="J46" s="3">
        <v>1.3275462962962963E-2</v>
      </c>
      <c r="K46" s="3">
        <v>1.653935185185185E-2</v>
      </c>
      <c r="L46" s="3">
        <v>1.9675925925925927E-2</v>
      </c>
      <c r="M46" s="3">
        <v>2.297453703703704E-2</v>
      </c>
      <c r="N46" s="3">
        <v>2.6388888888888889E-2</v>
      </c>
      <c r="O46" s="3">
        <v>2.7777777777777778E-4</v>
      </c>
      <c r="P46" s="3">
        <v>7.9282407407407409E-3</v>
      </c>
      <c r="Q46" s="4">
        <v>0</v>
      </c>
      <c r="R46" s="1">
        <f>Table1[[#This Row],[Бег 5 км_]]</f>
        <v>1.4236111111111111E-2</v>
      </c>
      <c r="S46" s="1">
        <f>SUM(Table1[[#This Row],[_Бег 5]],Table1[[#This Row],[Т1_]])</f>
        <v>1.4537037037037038E-2</v>
      </c>
      <c r="T46" s="1">
        <f>SUM(Table1[[#This Row],[_Т1]],Table1[[#This Row],[Вело 2.5 км_]])</f>
        <v>1.8101851851851852E-2</v>
      </c>
      <c r="U46" s="1">
        <f>SUM(Table1[[#This Row],[_Т1]],Table1[[#This Row],[Вело 5 км_]])</f>
        <v>2.1493055555555557E-2</v>
      </c>
      <c r="V46" s="1">
        <f>SUM(Table1[[#This Row],[_Т1]],Table1[[#This Row],[Вело 7.5 км_]])</f>
        <v>2.4675925925925928E-2</v>
      </c>
      <c r="W46" s="1">
        <f>SUM(Table1[[#This Row],[_Т1]],Table1[[#This Row],[Вело 10 км_]])</f>
        <v>2.78125E-2</v>
      </c>
      <c r="X46" s="1">
        <f>SUM(Table1[[#This Row],[_Т1]],Table1[[#This Row],[Вело 12.5 км_]])</f>
        <v>3.107638888888889E-2</v>
      </c>
      <c r="Y46" s="1">
        <f>SUM(Table1[[#This Row],[_Т1]],Table1[[#This Row],[Вело 15 км_]])</f>
        <v>3.4212962962962966E-2</v>
      </c>
      <c r="Z46" s="1">
        <f>SUM(Table1[[#This Row],[_Т1]],Table1[[#This Row],[Вело 17.5 км_]])</f>
        <v>3.7511574074074079E-2</v>
      </c>
      <c r="AA46" s="1">
        <f>SUM(Table1[[#This Row],[_Т1]],Table1[[#This Row],[Вело 20км_]])</f>
        <v>4.0925925925925928E-2</v>
      </c>
      <c r="AB46" s="1">
        <f>SUM(Table1[[#This Row],[_Вело 20]],Table1[[#This Row],[Т2_]])</f>
        <v>4.1203703703703708E-2</v>
      </c>
      <c r="AC46" s="1">
        <f>SUM(Table1[[#This Row],[_Т2]],Table1[[#This Row],[Бег 2.5 км_]])</f>
        <v>4.913194444444445E-2</v>
      </c>
      <c r="AD46" s="1">
        <f>Table1[[#This Row],[_Старт]]</f>
        <v>0</v>
      </c>
      <c r="AE46" s="1">
        <f>Table1[[#Totals],[_Бег 5]]-Table1[[#This Row],[_Бег 5]]</f>
        <v>4.5370370370370391E-3</v>
      </c>
      <c r="AF46" s="1">
        <f>Table1[[#Totals],[_Т1]]-Table1[[#This Row],[_Т1]]</f>
        <v>4.9652777777777785E-3</v>
      </c>
      <c r="AG46" s="2">
        <f>Table1[[#Totals],[_Вело 2.5]]-Table1[[#This Row],[_Вело 2.5]]</f>
        <v>5.6018518518518544E-3</v>
      </c>
      <c r="AH46" s="2">
        <f>Table1[[#Totals],[_Вело 5]]-Table1[[#This Row],[_Вело 5]]</f>
        <v>6.3773148148148148E-3</v>
      </c>
      <c r="AI46" s="2">
        <f>Table1[[#Totals],[_Вело 7.5]]-Table1[[#This Row],[_Вело 7.5]]</f>
        <v>7.2916666666666616E-3</v>
      </c>
      <c r="AJ46" s="2">
        <f>Table1[[#Totals],[_Вело 10]]-Table1[[#This Row],[_Вело 10]]</f>
        <v>8.2638888888888935E-3</v>
      </c>
      <c r="AK46" s="2">
        <f>Table1[[#Totals],[_Вело 12.5]]-Table1[[#This Row],[_Вело 12.5]]</f>
        <v>9.2476851851851852E-3</v>
      </c>
      <c r="AL46" s="2">
        <f>Table1[[#Totals],[_Вело 15]]-Table1[[#This Row],[_Вело 15]]</f>
        <v>1.037037037037037E-2</v>
      </c>
      <c r="AM46" s="2">
        <f>Table1[[#Totals],[_Вело 17.5]]-Table1[[#This Row],[_Вело 17.5]]</f>
        <v>1.1296296296296297E-2</v>
      </c>
      <c r="AN46" s="2">
        <f>Table1[[#Totals],[_Вело 20]]-Table1[[#This Row],[_Вело 20]]</f>
        <v>1.2222222222222225E-2</v>
      </c>
      <c r="AO46" s="2">
        <f>Table1[[#Totals],[_Т2]]-Table1[[#This Row],[_Т2]]</f>
        <v>1.2511574074074078E-2</v>
      </c>
      <c r="AP46" s="2">
        <f>Table1[[#Totals],[_Бег 2.5]]-Table1[[#This Row],[_Бег 2.5]]</f>
        <v>1.4780092592592595E-2</v>
      </c>
    </row>
    <row r="47" spans="1:42" x14ac:dyDescent="0.2">
      <c r="A47">
        <v>46</v>
      </c>
      <c r="B47" t="s">
        <v>77</v>
      </c>
      <c r="C47">
        <v>41</v>
      </c>
      <c r="D47" t="s">
        <v>78</v>
      </c>
      <c r="E47" s="3">
        <v>1.4166666666666666E-2</v>
      </c>
      <c r="F47" s="3">
        <v>2.3148148148148146E-4</v>
      </c>
      <c r="G47" s="3">
        <v>3.5648148148148154E-3</v>
      </c>
      <c r="H47" s="3">
        <v>6.8634259259259256E-3</v>
      </c>
      <c r="I47" s="3">
        <v>1.0219907407407408E-2</v>
      </c>
      <c r="J47" s="3">
        <v>1.3518518518518518E-2</v>
      </c>
      <c r="K47" s="3">
        <v>1.6932870370370369E-2</v>
      </c>
      <c r="L47" s="3">
        <v>2.0277777777777777E-2</v>
      </c>
      <c r="M47" s="3">
        <v>2.3750000000000004E-2</v>
      </c>
      <c r="N47" s="3">
        <v>2.7245370370370368E-2</v>
      </c>
      <c r="O47" s="3">
        <v>1.8518518518518518E-4</v>
      </c>
      <c r="P47" s="3">
        <v>7.7777777777777767E-3</v>
      </c>
      <c r="Q47" s="4">
        <v>0</v>
      </c>
      <c r="R47" s="1">
        <f>Table1[[#This Row],[Бег 5 км_]]</f>
        <v>1.4166666666666666E-2</v>
      </c>
      <c r="S47" s="1">
        <f>SUM(Table1[[#This Row],[_Бег 5]],Table1[[#This Row],[Т1_]])</f>
        <v>1.4398148148148148E-2</v>
      </c>
      <c r="T47" s="1">
        <f>SUM(Table1[[#This Row],[_Т1]],Table1[[#This Row],[Вело 2.5 км_]])</f>
        <v>1.7962962962962962E-2</v>
      </c>
      <c r="U47" s="1">
        <f>SUM(Table1[[#This Row],[_Т1]],Table1[[#This Row],[Вело 5 км_]])</f>
        <v>2.1261574074074072E-2</v>
      </c>
      <c r="V47" s="1">
        <f>SUM(Table1[[#This Row],[_Т1]],Table1[[#This Row],[Вело 7.5 км_]])</f>
        <v>2.4618055555555556E-2</v>
      </c>
      <c r="W47" s="1">
        <f>SUM(Table1[[#This Row],[_Т1]],Table1[[#This Row],[Вело 10 км_]])</f>
        <v>2.7916666666666666E-2</v>
      </c>
      <c r="X47" s="1">
        <f>SUM(Table1[[#This Row],[_Т1]],Table1[[#This Row],[Вело 12.5 км_]])</f>
        <v>3.1331018518518515E-2</v>
      </c>
      <c r="Y47" s="1">
        <f>SUM(Table1[[#This Row],[_Т1]],Table1[[#This Row],[Вело 15 км_]])</f>
        <v>3.4675925925925923E-2</v>
      </c>
      <c r="Z47" s="1">
        <f>SUM(Table1[[#This Row],[_Т1]],Table1[[#This Row],[Вело 17.5 км_]])</f>
        <v>3.8148148148148153E-2</v>
      </c>
      <c r="AA47" s="1">
        <f>SUM(Table1[[#This Row],[_Т1]],Table1[[#This Row],[Вело 20км_]])</f>
        <v>4.1643518518518517E-2</v>
      </c>
      <c r="AB47" s="1">
        <f>SUM(Table1[[#This Row],[_Вело 20]],Table1[[#This Row],[Т2_]])</f>
        <v>4.1828703703703701E-2</v>
      </c>
      <c r="AC47" s="1">
        <f>SUM(Table1[[#This Row],[_Т2]],Table1[[#This Row],[Бег 2.5 км_]])</f>
        <v>4.9606481481481481E-2</v>
      </c>
      <c r="AD47" s="1">
        <f>Table1[[#This Row],[_Старт]]</f>
        <v>0</v>
      </c>
      <c r="AE47" s="1">
        <f>Table1[[#Totals],[_Бег 5]]-Table1[[#This Row],[_Бег 5]]</f>
        <v>4.606481481481484E-3</v>
      </c>
      <c r="AF47" s="1">
        <f>Table1[[#Totals],[_Т1]]-Table1[[#This Row],[_Т1]]</f>
        <v>5.1041666666666683E-3</v>
      </c>
      <c r="AG47" s="2">
        <f>Table1[[#Totals],[_Вело 2.5]]-Table1[[#This Row],[_Вело 2.5]]</f>
        <v>5.7407407407407442E-3</v>
      </c>
      <c r="AH47" s="2">
        <f>Table1[[#Totals],[_Вело 5]]-Table1[[#This Row],[_Вело 5]]</f>
        <v>6.6087962962963001E-3</v>
      </c>
      <c r="AI47" s="2">
        <f>Table1[[#Totals],[_Вело 7.5]]-Table1[[#This Row],[_Вело 7.5]]</f>
        <v>7.3495370370370329E-3</v>
      </c>
      <c r="AJ47" s="2">
        <f>Table1[[#Totals],[_Вело 10]]-Table1[[#This Row],[_Вело 10]]</f>
        <v>8.1597222222222279E-3</v>
      </c>
      <c r="AK47" s="2">
        <f>Table1[[#Totals],[_Вело 12.5]]-Table1[[#This Row],[_Вело 12.5]]</f>
        <v>8.9930555555555597E-3</v>
      </c>
      <c r="AL47" s="2">
        <f>Table1[[#Totals],[_Вело 15]]-Table1[[#This Row],[_Вело 15]]</f>
        <v>9.9074074074074134E-3</v>
      </c>
      <c r="AM47" s="2">
        <f>Table1[[#Totals],[_Вело 17.5]]-Table1[[#This Row],[_Вело 17.5]]</f>
        <v>1.0659722222222223E-2</v>
      </c>
      <c r="AN47" s="2">
        <f>Table1[[#Totals],[_Вело 20]]-Table1[[#This Row],[_Вело 20]]</f>
        <v>1.1504629629629635E-2</v>
      </c>
      <c r="AO47" s="2">
        <f>Table1[[#Totals],[_Т2]]-Table1[[#This Row],[_Т2]]</f>
        <v>1.1886574074074084E-2</v>
      </c>
      <c r="AP47" s="2">
        <f>Table1[[#Totals],[_Бег 2.5]]-Table1[[#This Row],[_Бег 2.5]]</f>
        <v>1.4305555555555564E-2</v>
      </c>
    </row>
    <row r="48" spans="1:42" x14ac:dyDescent="0.2">
      <c r="A48">
        <v>47</v>
      </c>
      <c r="B48" t="s">
        <v>79</v>
      </c>
      <c r="C48">
        <v>34</v>
      </c>
      <c r="D48" t="s">
        <v>59</v>
      </c>
      <c r="E48" s="3">
        <v>1.4918981481481483E-2</v>
      </c>
      <c r="F48" s="3">
        <v>4.7453703703703704E-4</v>
      </c>
      <c r="G48" s="3">
        <v>3.2754629629629631E-3</v>
      </c>
      <c r="H48" s="3">
        <v>6.3541666666666668E-3</v>
      </c>
      <c r="I48" s="3">
        <v>9.479166666666667E-3</v>
      </c>
      <c r="J48" s="3">
        <v>1.269675925925926E-2</v>
      </c>
      <c r="K48" s="3">
        <v>1.5925925925925927E-2</v>
      </c>
      <c r="L48" s="3">
        <v>1.9027777777777779E-2</v>
      </c>
      <c r="M48" s="3">
        <v>2.2303240740740738E-2</v>
      </c>
      <c r="N48" s="3">
        <v>2.5624999999999998E-2</v>
      </c>
      <c r="O48" s="3">
        <v>4.8611111111111104E-4</v>
      </c>
      <c r="P48" s="3">
        <v>9.2013888888888892E-3</v>
      </c>
      <c r="Q48" s="4">
        <v>0</v>
      </c>
      <c r="R48" s="1">
        <f>Table1[[#This Row],[Бег 5 км_]]</f>
        <v>1.4918981481481483E-2</v>
      </c>
      <c r="S48" s="1">
        <f>SUM(Table1[[#This Row],[_Бег 5]],Table1[[#This Row],[Т1_]])</f>
        <v>1.539351851851852E-2</v>
      </c>
      <c r="T48" s="1">
        <f>SUM(Table1[[#This Row],[_Т1]],Table1[[#This Row],[Вело 2.5 км_]])</f>
        <v>1.8668981481481484E-2</v>
      </c>
      <c r="U48" s="1">
        <f>SUM(Table1[[#This Row],[_Т1]],Table1[[#This Row],[Вело 5 км_]])</f>
        <v>2.1747685185185186E-2</v>
      </c>
      <c r="V48" s="1">
        <f>SUM(Table1[[#This Row],[_Т1]],Table1[[#This Row],[Вело 7.5 км_]])</f>
        <v>2.4872685185185185E-2</v>
      </c>
      <c r="W48" s="1">
        <f>SUM(Table1[[#This Row],[_Т1]],Table1[[#This Row],[Вело 10 км_]])</f>
        <v>2.809027777777778E-2</v>
      </c>
      <c r="X48" s="1">
        <f>SUM(Table1[[#This Row],[_Т1]],Table1[[#This Row],[Вело 12.5 км_]])</f>
        <v>3.1319444444444448E-2</v>
      </c>
      <c r="Y48" s="1">
        <f>SUM(Table1[[#This Row],[_Т1]],Table1[[#This Row],[Вело 15 км_]])</f>
        <v>3.4421296296296297E-2</v>
      </c>
      <c r="Z48" s="1">
        <f>SUM(Table1[[#This Row],[_Т1]],Table1[[#This Row],[Вело 17.5 км_]])</f>
        <v>3.7696759259259256E-2</v>
      </c>
      <c r="AA48" s="1">
        <f>SUM(Table1[[#This Row],[_Т1]],Table1[[#This Row],[Вело 20км_]])</f>
        <v>4.1018518518518517E-2</v>
      </c>
      <c r="AB48" s="1">
        <f>SUM(Table1[[#This Row],[_Вело 20]],Table1[[#This Row],[Т2_]])</f>
        <v>4.1504629629629627E-2</v>
      </c>
      <c r="AC48" s="1">
        <f>SUM(Table1[[#This Row],[_Т2]],Table1[[#This Row],[Бег 2.5 км_]])</f>
        <v>5.0706018518518518E-2</v>
      </c>
      <c r="AD48" s="1">
        <f>Table1[[#This Row],[_Старт]]</f>
        <v>0</v>
      </c>
      <c r="AE48" s="1">
        <f>Table1[[#Totals],[_Бег 5]]-Table1[[#This Row],[_Бег 5]]</f>
        <v>3.8541666666666672E-3</v>
      </c>
      <c r="AF48" s="1">
        <f>Table1[[#Totals],[_Т1]]-Table1[[#This Row],[_Т1]]</f>
        <v>4.1087962962962962E-3</v>
      </c>
      <c r="AG48" s="2">
        <f>Table1[[#Totals],[_Вело 2.5]]-Table1[[#This Row],[_Вело 2.5]]</f>
        <v>5.0347222222222217E-3</v>
      </c>
      <c r="AH48" s="2">
        <f>Table1[[#Totals],[_Вело 5]]-Table1[[#This Row],[_Вело 5]]</f>
        <v>6.1226851851851859E-3</v>
      </c>
      <c r="AI48" s="2">
        <f>Table1[[#Totals],[_Вело 7.5]]-Table1[[#This Row],[_Вело 7.5]]</f>
        <v>7.0949074074074039E-3</v>
      </c>
      <c r="AJ48" s="2">
        <f>Table1[[#Totals],[_Вело 10]]-Table1[[#This Row],[_Вело 10]]</f>
        <v>7.986111111111114E-3</v>
      </c>
      <c r="AK48" s="2">
        <f>Table1[[#Totals],[_Вело 12.5]]-Table1[[#This Row],[_Вело 12.5]]</f>
        <v>9.0046296296296263E-3</v>
      </c>
      <c r="AL48" s="2">
        <f>Table1[[#Totals],[_Вело 15]]-Table1[[#This Row],[_Вело 15]]</f>
        <v>1.0162037037037039E-2</v>
      </c>
      <c r="AM48" s="2">
        <f>Table1[[#Totals],[_Вело 17.5]]-Table1[[#This Row],[_Вело 17.5]]</f>
        <v>1.111111111111112E-2</v>
      </c>
      <c r="AN48" s="2">
        <f>Table1[[#Totals],[_Вело 20]]-Table1[[#This Row],[_Вело 20]]</f>
        <v>1.2129629629629636E-2</v>
      </c>
      <c r="AO48" s="2">
        <f>Table1[[#Totals],[_Т2]]-Table1[[#This Row],[_Т2]]</f>
        <v>1.2210648148148158E-2</v>
      </c>
      <c r="AP48" s="2">
        <f>Table1[[#Totals],[_Бег 2.5]]-Table1[[#This Row],[_Бег 2.5]]</f>
        <v>1.3206018518518527E-2</v>
      </c>
    </row>
    <row r="49" spans="1:42" x14ac:dyDescent="0.2">
      <c r="A49">
        <v>48</v>
      </c>
      <c r="B49" t="s">
        <v>80</v>
      </c>
      <c r="C49">
        <v>29</v>
      </c>
      <c r="D49" t="s">
        <v>81</v>
      </c>
      <c r="E49" s="3">
        <v>1.2465277777777777E-2</v>
      </c>
      <c r="F49" s="3">
        <v>3.3564814814814812E-4</v>
      </c>
      <c r="G49" s="3">
        <v>3.8078703703703707E-3</v>
      </c>
      <c r="H49" s="3">
        <v>7.1180555555555554E-3</v>
      </c>
      <c r="I49" s="3">
        <v>1.0393518518518519E-2</v>
      </c>
      <c r="J49" s="3">
        <v>1.375E-2</v>
      </c>
      <c r="K49" s="3">
        <v>1.7094907407407409E-2</v>
      </c>
      <c r="L49" s="3">
        <v>2.0462962962962964E-2</v>
      </c>
      <c r="M49" s="3">
        <v>2.3993055555555556E-2</v>
      </c>
      <c r="N49" s="3">
        <v>2.7488425925925927E-2</v>
      </c>
      <c r="O49" s="3">
        <v>3.3564814814814812E-4</v>
      </c>
      <c r="P49" s="3">
        <v>1.0937500000000001E-2</v>
      </c>
      <c r="Q49" s="4">
        <v>0</v>
      </c>
      <c r="R49" s="1">
        <f>Table1[[#This Row],[Бег 5 км_]]</f>
        <v>1.2465277777777777E-2</v>
      </c>
      <c r="S49" s="1">
        <f>SUM(Table1[[#This Row],[_Бег 5]],Table1[[#This Row],[Т1_]])</f>
        <v>1.2800925925925924E-2</v>
      </c>
      <c r="T49" s="1">
        <f>SUM(Table1[[#This Row],[_Т1]],Table1[[#This Row],[Вело 2.5 км_]])</f>
        <v>1.6608796296296295E-2</v>
      </c>
      <c r="U49" s="1">
        <f>SUM(Table1[[#This Row],[_Т1]],Table1[[#This Row],[Вело 5 км_]])</f>
        <v>1.9918981481481478E-2</v>
      </c>
      <c r="V49" s="1">
        <f>SUM(Table1[[#This Row],[_Т1]],Table1[[#This Row],[Вело 7.5 км_]])</f>
        <v>2.3194444444444441E-2</v>
      </c>
      <c r="W49" s="1">
        <f>SUM(Table1[[#This Row],[_Т1]],Table1[[#This Row],[Вело 10 км_]])</f>
        <v>2.6550925925925922E-2</v>
      </c>
      <c r="X49" s="1">
        <f>SUM(Table1[[#This Row],[_Т1]],Table1[[#This Row],[Вело 12.5 км_]])</f>
        <v>2.9895833333333333E-2</v>
      </c>
      <c r="Y49" s="1">
        <f>SUM(Table1[[#This Row],[_Т1]],Table1[[#This Row],[Вело 15 км_]])</f>
        <v>3.3263888888888885E-2</v>
      </c>
      <c r="Z49" s="1">
        <f>SUM(Table1[[#This Row],[_Т1]],Table1[[#This Row],[Вело 17.5 км_]])</f>
        <v>3.6793981481481483E-2</v>
      </c>
      <c r="AA49" s="1">
        <f>SUM(Table1[[#This Row],[_Т1]],Table1[[#This Row],[Вело 20км_]])</f>
        <v>4.0289351851851854E-2</v>
      </c>
      <c r="AB49" s="1">
        <f>SUM(Table1[[#This Row],[_Вело 20]],Table1[[#This Row],[Т2_]])</f>
        <v>4.0625000000000001E-2</v>
      </c>
      <c r="AC49" s="1">
        <f>SUM(Table1[[#This Row],[_Т2]],Table1[[#This Row],[Бег 2.5 км_]])</f>
        <v>5.1562500000000004E-2</v>
      </c>
      <c r="AD49" s="1">
        <f>Table1[[#This Row],[_Старт]]</f>
        <v>0</v>
      </c>
      <c r="AE49" s="1">
        <f>Table1[[#Totals],[_Бег 5]]-Table1[[#This Row],[_Бег 5]]</f>
        <v>6.3078703703703734E-3</v>
      </c>
      <c r="AF49" s="1">
        <f>Table1[[#Totals],[_Т1]]-Table1[[#This Row],[_Т1]]</f>
        <v>6.7013888888888921E-3</v>
      </c>
      <c r="AG49" s="2">
        <f>Table1[[#Totals],[_Вело 2.5]]-Table1[[#This Row],[_Вело 2.5]]</f>
        <v>7.0949074074074109E-3</v>
      </c>
      <c r="AH49" s="2">
        <f>Table1[[#Totals],[_Вело 5]]-Table1[[#This Row],[_Вело 5]]</f>
        <v>7.9513888888888933E-3</v>
      </c>
      <c r="AI49" s="2">
        <f>Table1[[#Totals],[_Вело 7.5]]-Table1[[#This Row],[_Вело 7.5]]</f>
        <v>8.773148148148148E-3</v>
      </c>
      <c r="AJ49" s="2">
        <f>Table1[[#Totals],[_Вело 10]]-Table1[[#This Row],[_Вело 10]]</f>
        <v>9.5254629629629717E-3</v>
      </c>
      <c r="AK49" s="2">
        <f>Table1[[#Totals],[_Вело 12.5]]-Table1[[#This Row],[_Вело 12.5]]</f>
        <v>1.0428240740740741E-2</v>
      </c>
      <c r="AL49" s="2">
        <f>Table1[[#Totals],[_Вело 15]]-Table1[[#This Row],[_Вело 15]]</f>
        <v>1.1319444444444451E-2</v>
      </c>
      <c r="AM49" s="2">
        <f>Table1[[#Totals],[_Вело 17.5]]-Table1[[#This Row],[_Вело 17.5]]</f>
        <v>1.2013888888888893E-2</v>
      </c>
      <c r="AN49" s="2">
        <f>Table1[[#Totals],[_Вело 20]]-Table1[[#This Row],[_Вело 20]]</f>
        <v>1.2858796296296299E-2</v>
      </c>
      <c r="AO49" s="2">
        <f>Table1[[#Totals],[_Т2]]-Table1[[#This Row],[_Т2]]</f>
        <v>1.3090277777777784E-2</v>
      </c>
      <c r="AP49" s="2">
        <f>Table1[[#Totals],[_Бег 2.5]]-Table1[[#This Row],[_Бег 2.5]]</f>
        <v>1.2349537037037041E-2</v>
      </c>
    </row>
    <row r="50" spans="1:42" x14ac:dyDescent="0.2">
      <c r="A50">
        <v>49</v>
      </c>
      <c r="B50" t="s">
        <v>82</v>
      </c>
      <c r="C50">
        <v>42</v>
      </c>
      <c r="D50" t="s">
        <v>39</v>
      </c>
      <c r="E50" s="3">
        <v>1.6284722222222221E-2</v>
      </c>
      <c r="F50" s="3">
        <v>2.4305555555555552E-4</v>
      </c>
      <c r="G50" s="3">
        <v>3.5069444444444445E-3</v>
      </c>
      <c r="H50" s="3">
        <v>6.8402777777777776E-3</v>
      </c>
      <c r="I50" s="3">
        <v>1.0092592592592592E-2</v>
      </c>
      <c r="J50" s="3">
        <v>1.3356481481481483E-2</v>
      </c>
      <c r="K50" s="3">
        <v>1.667824074074074E-2</v>
      </c>
      <c r="L50" s="3">
        <v>2.0046296296296295E-2</v>
      </c>
      <c r="M50" s="3">
        <v>2.34375E-2</v>
      </c>
      <c r="N50" s="3">
        <v>2.6898148148148147E-2</v>
      </c>
      <c r="O50" s="3">
        <v>2.6620370370370372E-4</v>
      </c>
      <c r="P50" s="3">
        <v>9.5601851851851855E-3</v>
      </c>
      <c r="Q50" s="4">
        <v>0</v>
      </c>
      <c r="R50" s="1">
        <f>Table1[[#This Row],[Бег 5 км_]]</f>
        <v>1.6284722222222221E-2</v>
      </c>
      <c r="S50" s="1">
        <f>SUM(Table1[[#This Row],[_Бег 5]],Table1[[#This Row],[Т1_]])</f>
        <v>1.6527777777777777E-2</v>
      </c>
      <c r="T50" s="1">
        <f>SUM(Table1[[#This Row],[_Т1]],Table1[[#This Row],[Вело 2.5 км_]])</f>
        <v>2.0034722222222221E-2</v>
      </c>
      <c r="U50" s="1">
        <f>SUM(Table1[[#This Row],[_Т1]],Table1[[#This Row],[Вело 5 км_]])</f>
        <v>2.3368055555555555E-2</v>
      </c>
      <c r="V50" s="1">
        <f>SUM(Table1[[#This Row],[_Т1]],Table1[[#This Row],[Вело 7.5 км_]])</f>
        <v>2.6620370370370371E-2</v>
      </c>
      <c r="W50" s="1">
        <f>SUM(Table1[[#This Row],[_Т1]],Table1[[#This Row],[Вело 10 км_]])</f>
        <v>2.988425925925926E-2</v>
      </c>
      <c r="X50" s="1">
        <f>SUM(Table1[[#This Row],[_Т1]],Table1[[#This Row],[Вело 12.5 км_]])</f>
        <v>3.3206018518518517E-2</v>
      </c>
      <c r="Y50" s="1">
        <f>SUM(Table1[[#This Row],[_Т1]],Table1[[#This Row],[Вело 15 км_]])</f>
        <v>3.6574074074074071E-2</v>
      </c>
      <c r="Z50" s="1">
        <f>SUM(Table1[[#This Row],[_Т1]],Table1[[#This Row],[Вело 17.5 км_]])</f>
        <v>3.996527777777778E-2</v>
      </c>
      <c r="AA50" s="1">
        <f>SUM(Table1[[#This Row],[_Т1]],Table1[[#This Row],[Вело 20км_]])</f>
        <v>4.3425925925925923E-2</v>
      </c>
      <c r="AB50" s="1">
        <f>SUM(Table1[[#This Row],[_Вело 20]],Table1[[#This Row],[Т2_]])</f>
        <v>4.3692129629629629E-2</v>
      </c>
      <c r="AC50" s="1">
        <f>SUM(Table1[[#This Row],[_Т2]],Table1[[#This Row],[Бег 2.5 км_]])</f>
        <v>5.3252314814814815E-2</v>
      </c>
      <c r="AD50" s="1">
        <f>Table1[[#This Row],[_Старт]]</f>
        <v>0</v>
      </c>
      <c r="AE50" s="1">
        <f>Table1[[#Totals],[_Бег 5]]-Table1[[#This Row],[_Бег 5]]</f>
        <v>2.4884259259259287E-3</v>
      </c>
      <c r="AF50" s="1">
        <f>Table1[[#Totals],[_Т1]]-Table1[[#This Row],[_Т1]]</f>
        <v>2.9745370370370394E-3</v>
      </c>
      <c r="AG50" s="2">
        <f>Table1[[#Totals],[_Вело 2.5]]-Table1[[#This Row],[_Вело 2.5]]</f>
        <v>3.6689814814814849E-3</v>
      </c>
      <c r="AH50" s="2">
        <f>Table1[[#Totals],[_Вело 5]]-Table1[[#This Row],[_Вело 5]]</f>
        <v>4.5023148148148166E-3</v>
      </c>
      <c r="AI50" s="2">
        <f>Table1[[#Totals],[_Вело 7.5]]-Table1[[#This Row],[_Вело 7.5]]</f>
        <v>5.3472222222222185E-3</v>
      </c>
      <c r="AJ50" s="2">
        <f>Table1[[#Totals],[_Вело 10]]-Table1[[#This Row],[_Вело 10]]</f>
        <v>6.1921296296296342E-3</v>
      </c>
      <c r="AK50" s="2">
        <f>Table1[[#Totals],[_Вело 12.5]]-Table1[[#This Row],[_Вело 12.5]]</f>
        <v>7.118055555555558E-3</v>
      </c>
      <c r="AL50" s="2">
        <f>Table1[[#Totals],[_Вело 15]]-Table1[[#This Row],[_Вело 15]]</f>
        <v>8.0092592592592646E-3</v>
      </c>
      <c r="AM50" s="2">
        <f>Table1[[#Totals],[_Вело 17.5]]-Table1[[#This Row],[_Вело 17.5]]</f>
        <v>8.8425925925925963E-3</v>
      </c>
      <c r="AN50" s="2">
        <f>Table1[[#Totals],[_Вело 20]]-Table1[[#This Row],[_Вело 20]]</f>
        <v>9.7222222222222293E-3</v>
      </c>
      <c r="AO50" s="2">
        <f>Table1[[#Totals],[_Т2]]-Table1[[#This Row],[_Т2]]</f>
        <v>1.0023148148148156E-2</v>
      </c>
      <c r="AP50" s="2">
        <f>Table1[[#Totals],[_Бег 2.5]]-Table1[[#This Row],[_Бег 2.5]]</f>
        <v>1.065972222222223E-2</v>
      </c>
    </row>
    <row r="51" spans="1:42" x14ac:dyDescent="0.2">
      <c r="A51">
        <v>50</v>
      </c>
      <c r="B51" t="s">
        <v>83</v>
      </c>
      <c r="C51">
        <v>27</v>
      </c>
      <c r="D51" t="s">
        <v>59</v>
      </c>
      <c r="E51" s="3">
        <v>1.6770833333333332E-2</v>
      </c>
      <c r="F51" s="3">
        <v>6.018518518518519E-4</v>
      </c>
      <c r="G51" s="3">
        <v>3.4490740740740745E-3</v>
      </c>
      <c r="H51" s="3">
        <v>6.5046296296296302E-3</v>
      </c>
      <c r="I51" s="3">
        <v>9.4907407407407406E-3</v>
      </c>
      <c r="J51" s="3">
        <v>1.2708333333333334E-2</v>
      </c>
      <c r="K51" s="3">
        <v>1.5833333333333335E-2</v>
      </c>
      <c r="L51" s="3">
        <v>1.9074074074074073E-2</v>
      </c>
      <c r="M51" s="3">
        <v>2.2303240740740738E-2</v>
      </c>
      <c r="N51" s="3">
        <v>2.5729166666666664E-2</v>
      </c>
      <c r="O51" s="3">
        <v>5.2083333333333333E-4</v>
      </c>
      <c r="P51" s="3">
        <v>9.7685185185185184E-3</v>
      </c>
      <c r="Q51" s="4">
        <v>0</v>
      </c>
      <c r="R51" s="1">
        <f>Table1[[#This Row],[Бег 5 км_]]</f>
        <v>1.6770833333333332E-2</v>
      </c>
      <c r="S51" s="1">
        <f>SUM(Table1[[#This Row],[_Бег 5]],Table1[[#This Row],[Т1_]])</f>
        <v>1.7372685185185185E-2</v>
      </c>
      <c r="T51" s="1">
        <f>SUM(Table1[[#This Row],[_Т1]],Table1[[#This Row],[Вело 2.5 км_]])</f>
        <v>2.0821759259259259E-2</v>
      </c>
      <c r="U51" s="1">
        <f>SUM(Table1[[#This Row],[_Т1]],Table1[[#This Row],[Вело 5 км_]])</f>
        <v>2.3877314814814816E-2</v>
      </c>
      <c r="V51" s="1">
        <f>SUM(Table1[[#This Row],[_Т1]],Table1[[#This Row],[Вело 7.5 км_]])</f>
        <v>2.6863425925925926E-2</v>
      </c>
      <c r="W51" s="1">
        <f>SUM(Table1[[#This Row],[_Т1]],Table1[[#This Row],[Вело 10 км_]])</f>
        <v>3.0081018518518521E-2</v>
      </c>
      <c r="X51" s="1">
        <f>SUM(Table1[[#This Row],[_Т1]],Table1[[#This Row],[Вело 12.5 км_]])</f>
        <v>3.3206018518518524E-2</v>
      </c>
      <c r="Y51" s="1">
        <f>SUM(Table1[[#This Row],[_Т1]],Table1[[#This Row],[Вело 15 км_]])</f>
        <v>3.6446759259259262E-2</v>
      </c>
      <c r="Z51" s="1">
        <f>SUM(Table1[[#This Row],[_Т1]],Table1[[#This Row],[Вело 17.5 км_]])</f>
        <v>3.967592592592592E-2</v>
      </c>
      <c r="AA51" s="1">
        <f>SUM(Table1[[#This Row],[_Т1]],Table1[[#This Row],[Вело 20км_]])</f>
        <v>4.310185185185185E-2</v>
      </c>
      <c r="AB51" s="1">
        <f>SUM(Table1[[#This Row],[_Вело 20]],Table1[[#This Row],[Т2_]])</f>
        <v>4.3622685185185181E-2</v>
      </c>
      <c r="AC51" s="1">
        <f>SUM(Table1[[#This Row],[_Т2]],Table1[[#This Row],[Бег 2.5 км_]])</f>
        <v>5.3391203703703698E-2</v>
      </c>
      <c r="AD51" s="1">
        <f>Table1[[#This Row],[_Старт]]</f>
        <v>0</v>
      </c>
      <c r="AE51" s="1">
        <f>Table1[[#Totals],[_Бег 5]]-Table1[[#This Row],[_Бег 5]]</f>
        <v>2.0023148148148179E-3</v>
      </c>
      <c r="AF51" s="1">
        <f>Table1[[#Totals],[_Т1]]-Table1[[#This Row],[_Т1]]</f>
        <v>2.1296296296296306E-3</v>
      </c>
      <c r="AG51" s="2">
        <f>Table1[[#Totals],[_Вело 2.5]]-Table1[[#This Row],[_Вело 2.5]]</f>
        <v>2.8819444444444474E-3</v>
      </c>
      <c r="AH51" s="2">
        <f>Table1[[#Totals],[_Вело 5]]-Table1[[#This Row],[_Вело 5]]</f>
        <v>3.9930555555555552E-3</v>
      </c>
      <c r="AI51" s="2">
        <f>Table1[[#Totals],[_Вело 7.5]]-Table1[[#This Row],[_Вело 7.5]]</f>
        <v>5.1041666666666631E-3</v>
      </c>
      <c r="AJ51" s="2">
        <f>Table1[[#Totals],[_Вело 10]]-Table1[[#This Row],[_Вело 10]]</f>
        <v>5.9953703703703731E-3</v>
      </c>
      <c r="AK51" s="2">
        <f>Table1[[#Totals],[_Вело 12.5]]-Table1[[#This Row],[_Вело 12.5]]</f>
        <v>7.1180555555555511E-3</v>
      </c>
      <c r="AL51" s="2">
        <f>Table1[[#Totals],[_Вело 15]]-Table1[[#This Row],[_Вело 15]]</f>
        <v>8.1365740740740738E-3</v>
      </c>
      <c r="AM51" s="2">
        <f>Table1[[#Totals],[_Вело 17.5]]-Table1[[#This Row],[_Вело 17.5]]</f>
        <v>9.1319444444444564E-3</v>
      </c>
      <c r="AN51" s="2">
        <f>Table1[[#Totals],[_Вело 20]]-Table1[[#This Row],[_Вело 20]]</f>
        <v>1.0046296296296303E-2</v>
      </c>
      <c r="AO51" s="2">
        <f>Table1[[#Totals],[_Т2]]-Table1[[#This Row],[_Т2]]</f>
        <v>1.0092592592592604E-2</v>
      </c>
      <c r="AP51" s="2">
        <f>Table1[[#Totals],[_Бег 2.5]]-Table1[[#This Row],[_Бег 2.5]]</f>
        <v>1.0520833333333347E-2</v>
      </c>
    </row>
    <row r="52" spans="1:42" x14ac:dyDescent="0.2">
      <c r="A52">
        <v>51</v>
      </c>
      <c r="B52" t="s">
        <v>84</v>
      </c>
      <c r="C52">
        <v>41</v>
      </c>
      <c r="D52" t="s">
        <v>37</v>
      </c>
      <c r="E52" s="3">
        <v>1.5069444444444443E-2</v>
      </c>
      <c r="F52" s="3">
        <v>7.0601851851851847E-4</v>
      </c>
      <c r="G52" s="3">
        <v>3.8078703703703707E-3</v>
      </c>
      <c r="H52" s="3">
        <v>7.4074074074074068E-3</v>
      </c>
      <c r="I52" s="3">
        <v>1.1111111111111112E-2</v>
      </c>
      <c r="J52" s="3">
        <v>1.480324074074074E-2</v>
      </c>
      <c r="K52" s="3">
        <v>1.8414351851851852E-2</v>
      </c>
      <c r="L52" s="3">
        <v>2.2037037037037036E-2</v>
      </c>
      <c r="M52" s="3">
        <v>2.5624999999999998E-2</v>
      </c>
      <c r="N52" s="3">
        <v>2.9305555555555557E-2</v>
      </c>
      <c r="O52" s="3">
        <v>8.564814814814815E-4</v>
      </c>
      <c r="P52" s="3">
        <v>8.1828703703703699E-3</v>
      </c>
      <c r="Q52" s="4">
        <v>0</v>
      </c>
      <c r="R52" s="1">
        <f>Table1[[#This Row],[Бег 5 км_]]</f>
        <v>1.5069444444444443E-2</v>
      </c>
      <c r="S52" s="1">
        <f>SUM(Table1[[#This Row],[_Бег 5]],Table1[[#This Row],[Т1_]])</f>
        <v>1.577546296296296E-2</v>
      </c>
      <c r="T52" s="1">
        <f>SUM(Table1[[#This Row],[_Т1]],Table1[[#This Row],[Вело 2.5 км_]])</f>
        <v>1.9583333333333331E-2</v>
      </c>
      <c r="U52" s="1">
        <f>SUM(Table1[[#This Row],[_Т1]],Table1[[#This Row],[Вело 5 км_]])</f>
        <v>2.3182870370370368E-2</v>
      </c>
      <c r="V52" s="1">
        <f>SUM(Table1[[#This Row],[_Т1]],Table1[[#This Row],[Вело 7.5 км_]])</f>
        <v>2.688657407407407E-2</v>
      </c>
      <c r="W52" s="1">
        <f>SUM(Table1[[#This Row],[_Т1]],Table1[[#This Row],[Вело 10 км_]])</f>
        <v>3.0578703703703698E-2</v>
      </c>
      <c r="X52" s="1">
        <f>SUM(Table1[[#This Row],[_Т1]],Table1[[#This Row],[Вело 12.5 км_]])</f>
        <v>3.4189814814814812E-2</v>
      </c>
      <c r="Y52" s="1">
        <f>SUM(Table1[[#This Row],[_Т1]],Table1[[#This Row],[Вело 15 км_]])</f>
        <v>3.7812499999999999E-2</v>
      </c>
      <c r="Z52" s="1">
        <f>SUM(Table1[[#This Row],[_Т1]],Table1[[#This Row],[Вело 17.5 км_]])</f>
        <v>4.1400462962962958E-2</v>
      </c>
      <c r="AA52" s="1">
        <f>SUM(Table1[[#This Row],[_Т1]],Table1[[#This Row],[Вело 20км_]])</f>
        <v>4.508101851851852E-2</v>
      </c>
      <c r="AB52" s="1">
        <f>SUM(Table1[[#This Row],[_Вело 20]],Table1[[#This Row],[Т2_]])</f>
        <v>4.5937499999999999E-2</v>
      </c>
      <c r="AC52" s="1">
        <f>SUM(Table1[[#This Row],[_Т2]],Table1[[#This Row],[Бег 2.5 км_]])</f>
        <v>5.4120370370370367E-2</v>
      </c>
      <c r="AD52" s="1">
        <f>Table1[[#This Row],[_Старт]]</f>
        <v>0</v>
      </c>
      <c r="AE52" s="1">
        <f>Table1[[#Totals],[_Бег 5]]-Table1[[#This Row],[_Бег 5]]</f>
        <v>3.7037037037037073E-3</v>
      </c>
      <c r="AF52" s="1">
        <f>Table1[[#Totals],[_Т1]]-Table1[[#This Row],[_Т1]]</f>
        <v>3.7268518518518562E-3</v>
      </c>
      <c r="AG52" s="2">
        <f>Table1[[#Totals],[_Вело 2.5]]-Table1[[#This Row],[_Вело 2.5]]</f>
        <v>4.1203703703703749E-3</v>
      </c>
      <c r="AH52" s="2">
        <f>Table1[[#Totals],[_Вело 5]]-Table1[[#This Row],[_Вело 5]]</f>
        <v>4.6875000000000042E-3</v>
      </c>
      <c r="AI52" s="2">
        <f>Table1[[#Totals],[_Вело 7.5]]-Table1[[#This Row],[_Вело 7.5]]</f>
        <v>5.0810185185185194E-3</v>
      </c>
      <c r="AJ52" s="2">
        <f>Table1[[#Totals],[_Вело 10]]-Table1[[#This Row],[_Вело 10]]</f>
        <v>5.4976851851851957E-3</v>
      </c>
      <c r="AK52" s="2">
        <f>Table1[[#Totals],[_Вело 12.5]]-Table1[[#This Row],[_Вело 12.5]]</f>
        <v>6.1342592592592629E-3</v>
      </c>
      <c r="AL52" s="2">
        <f>Table1[[#Totals],[_Вело 15]]-Table1[[#This Row],[_Вело 15]]</f>
        <v>6.770833333333337E-3</v>
      </c>
      <c r="AM52" s="2">
        <f>Table1[[#Totals],[_Вело 17.5]]-Table1[[#This Row],[_Вело 17.5]]</f>
        <v>7.4074074074074181E-3</v>
      </c>
      <c r="AN52" s="2">
        <f>Table1[[#Totals],[_Вело 20]]-Table1[[#This Row],[_Вело 20]]</f>
        <v>8.0671296296296324E-3</v>
      </c>
      <c r="AO52" s="2">
        <f>Table1[[#Totals],[_Т2]]-Table1[[#This Row],[_Т2]]</f>
        <v>7.7777777777777862E-3</v>
      </c>
      <c r="AP52" s="2">
        <f>Table1[[#Totals],[_Бег 2.5]]-Table1[[#This Row],[_Бег 2.5]]</f>
        <v>9.7916666666666777E-3</v>
      </c>
    </row>
    <row r="53" spans="1:42" x14ac:dyDescent="0.2">
      <c r="A53">
        <v>52</v>
      </c>
      <c r="B53" t="s">
        <v>85</v>
      </c>
      <c r="C53">
        <v>27</v>
      </c>
      <c r="D53" t="s">
        <v>39</v>
      </c>
      <c r="E53" s="3">
        <v>1.7465277777777777E-2</v>
      </c>
      <c r="F53" s="3">
        <v>2.5462962962962961E-4</v>
      </c>
      <c r="G53" s="3">
        <v>3.3101851851851851E-3</v>
      </c>
      <c r="H53" s="3">
        <v>6.6550925925925935E-3</v>
      </c>
      <c r="I53" s="3">
        <v>9.9421296296296289E-3</v>
      </c>
      <c r="J53" s="3">
        <v>1.3263888888888889E-2</v>
      </c>
      <c r="K53" s="3">
        <v>1.6493055555555556E-2</v>
      </c>
      <c r="L53" s="3">
        <v>1.9791666666666666E-2</v>
      </c>
      <c r="M53" s="3">
        <v>2.3124999999999996E-2</v>
      </c>
      <c r="N53" s="3">
        <v>2.6678240740740738E-2</v>
      </c>
      <c r="O53" s="3">
        <v>2.4305555555555552E-4</v>
      </c>
      <c r="P53" s="3">
        <v>1.0324074074074074E-2</v>
      </c>
      <c r="Q53" s="4">
        <v>0</v>
      </c>
      <c r="R53" s="1">
        <f>Table1[[#This Row],[Бег 5 км_]]</f>
        <v>1.7465277777777777E-2</v>
      </c>
      <c r="S53" s="1">
        <f>SUM(Table1[[#This Row],[_Бег 5]],Table1[[#This Row],[Т1_]])</f>
        <v>1.7719907407407406E-2</v>
      </c>
      <c r="T53" s="1">
        <f>SUM(Table1[[#This Row],[_Т1]],Table1[[#This Row],[Вело 2.5 км_]])</f>
        <v>2.1030092592592593E-2</v>
      </c>
      <c r="U53" s="1">
        <f>SUM(Table1[[#This Row],[_Т1]],Table1[[#This Row],[Вело 5 км_]])</f>
        <v>2.4375000000000001E-2</v>
      </c>
      <c r="V53" s="1">
        <f>SUM(Table1[[#This Row],[_Т1]],Table1[[#This Row],[Вело 7.5 км_]])</f>
        <v>2.7662037037037034E-2</v>
      </c>
      <c r="W53" s="1">
        <f>SUM(Table1[[#This Row],[_Т1]],Table1[[#This Row],[Вело 10 км_]])</f>
        <v>3.0983796296296294E-2</v>
      </c>
      <c r="X53" s="1">
        <f>SUM(Table1[[#This Row],[_Т1]],Table1[[#This Row],[Вело 12.5 км_]])</f>
        <v>3.4212962962962959E-2</v>
      </c>
      <c r="Y53" s="1">
        <f>SUM(Table1[[#This Row],[_Т1]],Table1[[#This Row],[Вело 15 км_]])</f>
        <v>3.7511574074074072E-2</v>
      </c>
      <c r="Z53" s="1">
        <f>SUM(Table1[[#This Row],[_Т1]],Table1[[#This Row],[Вело 17.5 км_]])</f>
        <v>4.0844907407407399E-2</v>
      </c>
      <c r="AA53" s="1">
        <f>SUM(Table1[[#This Row],[_Т1]],Table1[[#This Row],[Вело 20км_]])</f>
        <v>4.4398148148148145E-2</v>
      </c>
      <c r="AB53" s="1">
        <f>SUM(Table1[[#This Row],[_Вело 20]],Table1[[#This Row],[Т2_]])</f>
        <v>4.4641203703703704E-2</v>
      </c>
      <c r="AC53" s="1">
        <f>SUM(Table1[[#This Row],[_Т2]],Table1[[#This Row],[Бег 2.5 км_]])</f>
        <v>5.496527777777778E-2</v>
      </c>
      <c r="AD53" s="1">
        <f>Table1[[#This Row],[_Старт]]</f>
        <v>0</v>
      </c>
      <c r="AE53" s="1">
        <f>Table1[[#Totals],[_Бег 5]]-Table1[[#This Row],[_Бег 5]]</f>
        <v>1.3078703703703724E-3</v>
      </c>
      <c r="AF53" s="1">
        <f>Table1[[#Totals],[_Т1]]-Table1[[#This Row],[_Т1]]</f>
        <v>1.7824074074074096E-3</v>
      </c>
      <c r="AG53" s="2">
        <f>Table1[[#Totals],[_Вело 2.5]]-Table1[[#This Row],[_Вело 2.5]]</f>
        <v>2.6736111111111127E-3</v>
      </c>
      <c r="AH53" s="2">
        <f>Table1[[#Totals],[_Вело 5]]-Table1[[#This Row],[_Вело 5]]</f>
        <v>3.4953703703703709E-3</v>
      </c>
      <c r="AI53" s="2">
        <f>Table1[[#Totals],[_Вело 7.5]]-Table1[[#This Row],[_Вело 7.5]]</f>
        <v>4.3055555555555555E-3</v>
      </c>
      <c r="AJ53" s="2">
        <f>Table1[[#Totals],[_Вело 10]]-Table1[[#This Row],[_Вело 10]]</f>
        <v>5.0925925925925999E-3</v>
      </c>
      <c r="AK53" s="2">
        <f>Table1[[#Totals],[_Вело 12.5]]-Table1[[#This Row],[_Вело 12.5]]</f>
        <v>6.1111111111111158E-3</v>
      </c>
      <c r="AL53" s="2">
        <f>Table1[[#Totals],[_Вело 15]]-Table1[[#This Row],[_Вело 15]]</f>
        <v>7.0717592592592637E-3</v>
      </c>
      <c r="AM53" s="2">
        <f>Table1[[#Totals],[_Вело 17.5]]-Table1[[#This Row],[_Вело 17.5]]</f>
        <v>7.9629629629629772E-3</v>
      </c>
      <c r="AN53" s="2">
        <f>Table1[[#Totals],[_Вело 20]]-Table1[[#This Row],[_Вело 20]]</f>
        <v>8.7500000000000078E-3</v>
      </c>
      <c r="AO53" s="2">
        <f>Table1[[#Totals],[_Т2]]-Table1[[#This Row],[_Т2]]</f>
        <v>9.0740740740740816E-3</v>
      </c>
      <c r="AP53" s="2">
        <f>Table1[[#Totals],[_Бег 2.5]]-Table1[[#This Row],[_Бег 2.5]]</f>
        <v>8.9467592592592654E-3</v>
      </c>
    </row>
    <row r="54" spans="1:42" x14ac:dyDescent="0.2">
      <c r="A54">
        <v>53</v>
      </c>
      <c r="B54" t="s">
        <v>86</v>
      </c>
      <c r="C54">
        <v>39</v>
      </c>
      <c r="D54" t="s">
        <v>16</v>
      </c>
      <c r="E54" s="3">
        <v>1.6469907407407405E-2</v>
      </c>
      <c r="F54" s="3">
        <v>4.8611111111111104E-4</v>
      </c>
      <c r="G54" s="3">
        <v>3.3449074074074071E-3</v>
      </c>
      <c r="H54" s="3">
        <v>6.4120370370370364E-3</v>
      </c>
      <c r="I54" s="3">
        <v>9.4097222222222238E-3</v>
      </c>
      <c r="J54" s="3">
        <v>1.5532407407407406E-2</v>
      </c>
      <c r="K54" s="3">
        <v>1.8622685185185183E-2</v>
      </c>
      <c r="L54" s="3">
        <v>2.165509259259259E-2</v>
      </c>
      <c r="M54" s="3">
        <v>2.4837962962962964E-2</v>
      </c>
      <c r="N54" s="3">
        <v>2.8055555555555556E-2</v>
      </c>
      <c r="O54" s="3">
        <v>6.7129629629629625E-4</v>
      </c>
      <c r="P54" s="3">
        <v>9.3171296296296283E-3</v>
      </c>
      <c r="Q54" s="4">
        <v>0</v>
      </c>
      <c r="R54" s="1">
        <f>Table1[[#This Row],[Бег 5 км_]]</f>
        <v>1.6469907407407405E-2</v>
      </c>
      <c r="S54" s="1">
        <f>SUM(Table1[[#This Row],[_Бег 5]],Table1[[#This Row],[Т1_]])</f>
        <v>1.6956018518518516E-2</v>
      </c>
      <c r="T54" s="1">
        <f>SUM(Table1[[#This Row],[_Т1]],Table1[[#This Row],[Вело 2.5 км_]])</f>
        <v>2.0300925925925924E-2</v>
      </c>
      <c r="U54" s="1">
        <f>SUM(Table1[[#This Row],[_Т1]],Table1[[#This Row],[Вело 5 км_]])</f>
        <v>2.3368055555555552E-2</v>
      </c>
      <c r="V54" s="1">
        <f>SUM(Table1[[#This Row],[_Т1]],Table1[[#This Row],[Вело 7.5 км_]])</f>
        <v>2.6365740740740738E-2</v>
      </c>
      <c r="W54" s="1">
        <f>SUM(Table1[[#This Row],[_Т1]],Table1[[#This Row],[Вело 10 км_]])</f>
        <v>3.2488425925925921E-2</v>
      </c>
      <c r="X54" s="1">
        <f>SUM(Table1[[#This Row],[_Т1]],Table1[[#This Row],[Вело 12.5 км_]])</f>
        <v>3.5578703703703696E-2</v>
      </c>
      <c r="Y54" s="1">
        <f>SUM(Table1[[#This Row],[_Т1]],Table1[[#This Row],[Вело 15 км_]])</f>
        <v>3.861111111111111E-2</v>
      </c>
      <c r="Z54" s="1">
        <f>SUM(Table1[[#This Row],[_Т1]],Table1[[#This Row],[Вело 17.5 км_]])</f>
        <v>4.1793981481481481E-2</v>
      </c>
      <c r="AA54" s="1">
        <f>SUM(Table1[[#This Row],[_Т1]],Table1[[#This Row],[Вело 20км_]])</f>
        <v>4.5011574074074072E-2</v>
      </c>
      <c r="AB54" s="1">
        <f>SUM(Table1[[#This Row],[_Вело 20]],Table1[[#This Row],[Т2_]])</f>
        <v>4.5682870370370367E-2</v>
      </c>
      <c r="AC54" s="1">
        <f>SUM(Table1[[#This Row],[_Т2]],Table1[[#This Row],[Бег 2.5 км_]])</f>
        <v>5.4999999999999993E-2</v>
      </c>
      <c r="AD54" s="1">
        <f>Table1[[#This Row],[_Старт]]</f>
        <v>0</v>
      </c>
      <c r="AE54" s="1">
        <f>Table1[[#Totals],[_Бег 5]]-Table1[[#This Row],[_Бег 5]]</f>
        <v>2.3032407407407446E-3</v>
      </c>
      <c r="AF54" s="1">
        <f>Table1[[#Totals],[_Т1]]-Table1[[#This Row],[_Т1]]</f>
        <v>2.5462962962963E-3</v>
      </c>
      <c r="AG54" s="2">
        <f>Table1[[#Totals],[_Вело 2.5]]-Table1[[#This Row],[_Вело 2.5]]</f>
        <v>3.4027777777777823E-3</v>
      </c>
      <c r="AH54" s="2">
        <f>Table1[[#Totals],[_Вело 5]]-Table1[[#This Row],[_Вело 5]]</f>
        <v>4.5023148148148201E-3</v>
      </c>
      <c r="AI54" s="2">
        <f>Table1[[#Totals],[_Вело 7.5]]-Table1[[#This Row],[_Вело 7.5]]</f>
        <v>5.6018518518518509E-3</v>
      </c>
      <c r="AJ54" s="2">
        <f>Table1[[#Totals],[_Вело 10]]-Table1[[#This Row],[_Вело 10]]</f>
        <v>3.5879629629629733E-3</v>
      </c>
      <c r="AK54" s="2">
        <f>Table1[[#Totals],[_Вело 12.5]]-Table1[[#This Row],[_Вело 12.5]]</f>
        <v>4.745370370370379E-3</v>
      </c>
      <c r="AL54" s="2">
        <f>Table1[[#Totals],[_Вело 15]]-Table1[[#This Row],[_Вело 15]]</f>
        <v>5.972222222222226E-3</v>
      </c>
      <c r="AM54" s="2">
        <f>Table1[[#Totals],[_Вело 17.5]]-Table1[[#This Row],[_Вело 17.5]]</f>
        <v>7.0138888888888959E-3</v>
      </c>
      <c r="AN54" s="2">
        <f>Table1[[#Totals],[_Вело 20]]-Table1[[#This Row],[_Вело 20]]</f>
        <v>8.1365740740740808E-3</v>
      </c>
      <c r="AO54" s="2">
        <f>Table1[[#Totals],[_Т2]]-Table1[[#This Row],[_Т2]]</f>
        <v>8.0324074074074187E-3</v>
      </c>
      <c r="AP54" s="2">
        <f>Table1[[#Totals],[_Бег 2.5]]-Table1[[#This Row],[_Бег 2.5]]</f>
        <v>8.9120370370370516E-3</v>
      </c>
    </row>
    <row r="55" spans="1:42" x14ac:dyDescent="0.2">
      <c r="A55">
        <v>54</v>
      </c>
      <c r="B55" t="s">
        <v>87</v>
      </c>
      <c r="C55">
        <v>66</v>
      </c>
      <c r="D55" t="s">
        <v>16</v>
      </c>
      <c r="E55" s="3">
        <v>1.818287037037037E-2</v>
      </c>
      <c r="F55" s="3">
        <v>4.7453703703703704E-4</v>
      </c>
      <c r="G55" s="3">
        <v>3.530092592592592E-3</v>
      </c>
      <c r="H55" s="3">
        <v>6.8981481481481489E-3</v>
      </c>
      <c r="I55" s="3">
        <v>1.0243055555555556E-2</v>
      </c>
      <c r="J55" s="3">
        <v>1.3715277777777778E-2</v>
      </c>
      <c r="K55" s="3">
        <v>1.6921296296296299E-2</v>
      </c>
      <c r="L55" s="3">
        <v>1.9942129629629629E-2</v>
      </c>
      <c r="M55" s="3">
        <v>2.3530092592592592E-2</v>
      </c>
      <c r="N55" s="3">
        <v>2.7303240740740743E-2</v>
      </c>
      <c r="O55" s="3">
        <v>2.8935185185185189E-4</v>
      </c>
      <c r="P55" s="3">
        <v>9.5023148148148159E-3</v>
      </c>
      <c r="Q55" s="4">
        <v>0</v>
      </c>
      <c r="R55" s="1">
        <f>Table1[[#This Row],[Бег 5 км_]]</f>
        <v>1.818287037037037E-2</v>
      </c>
      <c r="S55" s="1">
        <f>SUM(Table1[[#This Row],[_Бег 5]],Table1[[#This Row],[Т1_]])</f>
        <v>1.8657407407407407E-2</v>
      </c>
      <c r="T55" s="1">
        <f>SUM(Table1[[#This Row],[_Т1]],Table1[[#This Row],[Вело 2.5 км_]])</f>
        <v>2.2187499999999999E-2</v>
      </c>
      <c r="U55" s="1">
        <f>SUM(Table1[[#This Row],[_Т1]],Table1[[#This Row],[Вело 5 км_]])</f>
        <v>2.5555555555555557E-2</v>
      </c>
      <c r="V55" s="1">
        <f>SUM(Table1[[#This Row],[_Т1]],Table1[[#This Row],[Вело 7.5 км_]])</f>
        <v>2.8900462962962961E-2</v>
      </c>
      <c r="W55" s="1">
        <f>SUM(Table1[[#This Row],[_Т1]],Table1[[#This Row],[Вело 10 км_]])</f>
        <v>3.2372685185185185E-2</v>
      </c>
      <c r="X55" s="1">
        <f>SUM(Table1[[#This Row],[_Т1]],Table1[[#This Row],[Вело 12.5 км_]])</f>
        <v>3.557870370370371E-2</v>
      </c>
      <c r="Y55" s="1">
        <f>SUM(Table1[[#This Row],[_Т1]],Table1[[#This Row],[Вело 15 км_]])</f>
        <v>3.8599537037037036E-2</v>
      </c>
      <c r="Z55" s="1">
        <f>SUM(Table1[[#This Row],[_Т1]],Table1[[#This Row],[Вело 17.5 км_]])</f>
        <v>4.2187500000000003E-2</v>
      </c>
      <c r="AA55" s="1">
        <f>SUM(Table1[[#This Row],[_Т1]],Table1[[#This Row],[Вело 20км_]])</f>
        <v>4.5960648148148153E-2</v>
      </c>
      <c r="AB55" s="1">
        <f>SUM(Table1[[#This Row],[_Вело 20]],Table1[[#This Row],[Т2_]])</f>
        <v>4.6250000000000006E-2</v>
      </c>
      <c r="AC55" s="1">
        <f>SUM(Table1[[#This Row],[_Т2]],Table1[[#This Row],[Бег 2.5 км_]])</f>
        <v>5.5752314814814824E-2</v>
      </c>
      <c r="AD55" s="1">
        <f>Table1[[#This Row],[_Старт]]</f>
        <v>0</v>
      </c>
      <c r="AE55" s="1">
        <f>Table1[[#Totals],[_Бег 5]]-Table1[[#This Row],[_Бег 5]]</f>
        <v>5.9027777777777984E-4</v>
      </c>
      <c r="AF55" s="1">
        <f>Table1[[#Totals],[_Т1]]-Table1[[#This Row],[_Т1]]</f>
        <v>8.449074074074088E-4</v>
      </c>
      <c r="AG55" s="2">
        <f>Table1[[#Totals],[_Вело 2.5]]-Table1[[#This Row],[_Вело 2.5]]</f>
        <v>1.5162037037037071E-3</v>
      </c>
      <c r="AH55" s="2">
        <f>Table1[[#Totals],[_Вело 5]]-Table1[[#This Row],[_Вело 5]]</f>
        <v>2.3148148148148147E-3</v>
      </c>
      <c r="AI55" s="2">
        <f>Table1[[#Totals],[_Вело 7.5]]-Table1[[#This Row],[_Вело 7.5]]</f>
        <v>3.067129629629628E-3</v>
      </c>
      <c r="AJ55" s="2">
        <f>Table1[[#Totals],[_Вело 10]]-Table1[[#This Row],[_Вело 10]]</f>
        <v>3.703703703703709E-3</v>
      </c>
      <c r="AK55" s="2">
        <f>Table1[[#Totals],[_Вело 12.5]]-Table1[[#This Row],[_Вело 12.5]]</f>
        <v>4.7453703703703651E-3</v>
      </c>
      <c r="AL55" s="2">
        <f>Table1[[#Totals],[_Вело 15]]-Table1[[#This Row],[_Вело 15]]</f>
        <v>5.9837962962962996E-3</v>
      </c>
      <c r="AM55" s="2">
        <f>Table1[[#Totals],[_Вело 17.5]]-Table1[[#This Row],[_Вело 17.5]]</f>
        <v>6.6203703703703737E-3</v>
      </c>
      <c r="AN55" s="2">
        <f>Table1[[#Totals],[_Вело 20]]-Table1[[#This Row],[_Вело 20]]</f>
        <v>7.1874999999999994E-3</v>
      </c>
      <c r="AO55" s="2">
        <f>Table1[[#Totals],[_Т2]]-Table1[[#This Row],[_Т2]]</f>
        <v>7.465277777777779E-3</v>
      </c>
      <c r="AP55" s="2">
        <f>Table1[[#Totals],[_Бег 2.5]]-Table1[[#This Row],[_Бег 2.5]]</f>
        <v>8.159722222222221E-3</v>
      </c>
    </row>
    <row r="56" spans="1:42" x14ac:dyDescent="0.2">
      <c r="A56">
        <v>55</v>
      </c>
      <c r="B56" t="s">
        <v>88</v>
      </c>
      <c r="C56">
        <v>45</v>
      </c>
      <c r="D56" t="s">
        <v>89</v>
      </c>
      <c r="E56" s="3">
        <v>1.6840277777777777E-2</v>
      </c>
      <c r="F56" s="3">
        <v>3.9351851851851852E-4</v>
      </c>
      <c r="G56" s="3">
        <v>3.425925925925926E-3</v>
      </c>
      <c r="H56" s="3">
        <v>6.6898148148148142E-3</v>
      </c>
      <c r="I56" s="3">
        <v>9.9537037037037042E-3</v>
      </c>
      <c r="J56" s="3">
        <v>1.329861111111111E-2</v>
      </c>
      <c r="K56" s="3">
        <v>1.6608796296296299E-2</v>
      </c>
      <c r="L56" s="3">
        <v>2.0023148148148148E-2</v>
      </c>
      <c r="M56" s="3">
        <v>2.3240740740740742E-2</v>
      </c>
      <c r="N56" s="3">
        <v>2.6793981481481485E-2</v>
      </c>
      <c r="O56" s="3">
        <v>4.0509259259259258E-4</v>
      </c>
      <c r="P56" s="3">
        <v>1.1736111111111109E-2</v>
      </c>
      <c r="Q56" s="4">
        <v>0</v>
      </c>
      <c r="R56" s="1">
        <f>Table1[[#This Row],[Бег 5 км_]]</f>
        <v>1.6840277777777777E-2</v>
      </c>
      <c r="S56" s="1">
        <f>SUM(Table1[[#This Row],[_Бег 5]],Table1[[#This Row],[Т1_]])</f>
        <v>1.7233796296296296E-2</v>
      </c>
      <c r="T56" s="1">
        <f>SUM(Table1[[#This Row],[_Т1]],Table1[[#This Row],[Вело 2.5 км_]])</f>
        <v>2.0659722222222222E-2</v>
      </c>
      <c r="U56" s="1">
        <f>SUM(Table1[[#This Row],[_Т1]],Table1[[#This Row],[Вело 5 км_]])</f>
        <v>2.3923611111111111E-2</v>
      </c>
      <c r="V56" s="1">
        <f>SUM(Table1[[#This Row],[_Т1]],Table1[[#This Row],[Вело 7.5 км_]])</f>
        <v>2.71875E-2</v>
      </c>
      <c r="W56" s="1">
        <f>SUM(Table1[[#This Row],[_Т1]],Table1[[#This Row],[Вело 10 км_]])</f>
        <v>3.0532407407407404E-2</v>
      </c>
      <c r="X56" s="1">
        <f>SUM(Table1[[#This Row],[_Т1]],Table1[[#This Row],[Вело 12.5 км_]])</f>
        <v>3.3842592592592591E-2</v>
      </c>
      <c r="Y56" s="1">
        <f>SUM(Table1[[#This Row],[_Т1]],Table1[[#This Row],[Вело 15 км_]])</f>
        <v>3.725694444444444E-2</v>
      </c>
      <c r="Z56" s="1">
        <f>SUM(Table1[[#This Row],[_Т1]],Table1[[#This Row],[Вело 17.5 км_]])</f>
        <v>4.0474537037037038E-2</v>
      </c>
      <c r="AA56" s="1">
        <f>SUM(Table1[[#This Row],[_Т1]],Table1[[#This Row],[Вело 20км_]])</f>
        <v>4.4027777777777777E-2</v>
      </c>
      <c r="AB56" s="1">
        <f>SUM(Table1[[#This Row],[_Вело 20]],Table1[[#This Row],[Т2_]])</f>
        <v>4.4432870370370373E-2</v>
      </c>
      <c r="AC56" s="1">
        <f>SUM(Table1[[#This Row],[_Т2]],Table1[[#This Row],[Бег 2.5 км_]])</f>
        <v>5.6168981481481479E-2</v>
      </c>
      <c r="AD56" s="1">
        <f>Table1[[#This Row],[_Старт]]</f>
        <v>0</v>
      </c>
      <c r="AE56" s="1">
        <f>Table1[[#Totals],[_Бег 5]]-Table1[[#This Row],[_Бег 5]]</f>
        <v>1.932870370370373E-3</v>
      </c>
      <c r="AF56" s="1">
        <f>Table1[[#Totals],[_Т1]]-Table1[[#This Row],[_Т1]]</f>
        <v>2.2685185185185204E-3</v>
      </c>
      <c r="AG56" s="2">
        <f>Table1[[#Totals],[_Вело 2.5]]-Table1[[#This Row],[_Вело 2.5]]</f>
        <v>3.0439814814814843E-3</v>
      </c>
      <c r="AH56" s="2">
        <f>Table1[[#Totals],[_Вело 5]]-Table1[[#This Row],[_Вело 5]]</f>
        <v>3.946759259259261E-3</v>
      </c>
      <c r="AI56" s="2">
        <f>Table1[[#Totals],[_Вело 7.5]]-Table1[[#This Row],[_Вело 7.5]]</f>
        <v>4.7800925925925893E-3</v>
      </c>
      <c r="AJ56" s="2">
        <f>Table1[[#Totals],[_Вело 10]]-Table1[[#This Row],[_Вело 10]]</f>
        <v>5.54398148148149E-3</v>
      </c>
      <c r="AK56" s="2">
        <f>Table1[[#Totals],[_Вело 12.5]]-Table1[[#This Row],[_Вело 12.5]]</f>
        <v>6.4814814814814839E-3</v>
      </c>
      <c r="AL56" s="2">
        <f>Table1[[#Totals],[_Вело 15]]-Table1[[#This Row],[_Вело 15]]</f>
        <v>7.3263888888888962E-3</v>
      </c>
      <c r="AM56" s="2">
        <f>Table1[[#Totals],[_Вело 17.5]]-Table1[[#This Row],[_Вело 17.5]]</f>
        <v>8.3333333333333384E-3</v>
      </c>
      <c r="AN56" s="2">
        <f>Table1[[#Totals],[_Вело 20]]-Table1[[#This Row],[_Вело 20]]</f>
        <v>9.1203703703703759E-3</v>
      </c>
      <c r="AO56" s="2">
        <f>Table1[[#Totals],[_Т2]]-Table1[[#This Row],[_Т2]]</f>
        <v>9.2824074074074128E-3</v>
      </c>
      <c r="AP56" s="2">
        <f>Table1[[#Totals],[_Бег 2.5]]-Table1[[#This Row],[_Бег 2.5]]</f>
        <v>7.7430555555555655E-3</v>
      </c>
    </row>
    <row r="57" spans="1:42" x14ac:dyDescent="0.2">
      <c r="A57">
        <v>56</v>
      </c>
      <c r="B57" t="s">
        <v>90</v>
      </c>
      <c r="C57">
        <v>57</v>
      </c>
      <c r="D57" t="s">
        <v>91</v>
      </c>
      <c r="E57" s="3">
        <v>1.4618055555555556E-2</v>
      </c>
      <c r="F57" s="3">
        <v>3.9351851851851852E-4</v>
      </c>
      <c r="G57" s="3">
        <v>4.2361111111111106E-3</v>
      </c>
      <c r="H57" s="3">
        <v>8.3101851851851861E-3</v>
      </c>
      <c r="I57" s="3">
        <v>1.2337962962962962E-2</v>
      </c>
      <c r="J57" s="3">
        <v>1.6400462962962964E-2</v>
      </c>
      <c r="K57" s="3">
        <v>2.0486111111111111E-2</v>
      </c>
      <c r="L57" s="3">
        <v>2.479166666666667E-2</v>
      </c>
      <c r="M57" s="3">
        <v>2.9201388888888888E-2</v>
      </c>
      <c r="N57" s="3">
        <v>3.3680555555555554E-2</v>
      </c>
      <c r="O57" s="3">
        <v>3.5879629629629635E-4</v>
      </c>
      <c r="P57" s="3">
        <v>8.9814814814814809E-3</v>
      </c>
      <c r="Q57" s="4">
        <v>0</v>
      </c>
      <c r="R57" s="1">
        <f>Table1[[#This Row],[Бег 5 км_]]</f>
        <v>1.4618055555555556E-2</v>
      </c>
      <c r="S57" s="1">
        <f>SUM(Table1[[#This Row],[_Бег 5]],Table1[[#This Row],[Т1_]])</f>
        <v>1.5011574074074075E-2</v>
      </c>
      <c r="T57" s="1">
        <f>SUM(Table1[[#This Row],[_Т1]],Table1[[#This Row],[Вело 2.5 км_]])</f>
        <v>1.9247685185185187E-2</v>
      </c>
      <c r="U57" s="1">
        <f>SUM(Table1[[#This Row],[_Т1]],Table1[[#This Row],[Вело 5 км_]])</f>
        <v>2.3321759259259261E-2</v>
      </c>
      <c r="V57" s="1">
        <f>SUM(Table1[[#This Row],[_Т1]],Table1[[#This Row],[Вело 7.5 км_]])</f>
        <v>2.7349537037037037E-2</v>
      </c>
      <c r="W57" s="1">
        <f>SUM(Table1[[#This Row],[_Т1]],Table1[[#This Row],[Вело 10 км_]])</f>
        <v>3.1412037037037037E-2</v>
      </c>
      <c r="X57" s="1">
        <f>SUM(Table1[[#This Row],[_Т1]],Table1[[#This Row],[Вело 12.5 км_]])</f>
        <v>3.5497685185185188E-2</v>
      </c>
      <c r="Y57" s="1">
        <f>SUM(Table1[[#This Row],[_Т1]],Table1[[#This Row],[Вело 15 км_]])</f>
        <v>3.9803240740740743E-2</v>
      </c>
      <c r="Z57" s="1">
        <f>SUM(Table1[[#This Row],[_Т1]],Table1[[#This Row],[Вело 17.5 км_]])</f>
        <v>4.4212962962962961E-2</v>
      </c>
      <c r="AA57" s="1">
        <f>SUM(Table1[[#This Row],[_Т1]],Table1[[#This Row],[Вело 20км_]])</f>
        <v>4.8692129629629627E-2</v>
      </c>
      <c r="AB57" s="1">
        <f>SUM(Table1[[#This Row],[_Вело 20]],Table1[[#This Row],[Т2_]])</f>
        <v>4.9050925925925921E-2</v>
      </c>
      <c r="AC57" s="1">
        <f>SUM(Table1[[#This Row],[_Т2]],Table1[[#This Row],[Бег 2.5 км_]])</f>
        <v>5.8032407407407401E-2</v>
      </c>
      <c r="AD57" s="1">
        <f>Table1[[#This Row],[_Старт]]</f>
        <v>0</v>
      </c>
      <c r="AE57" s="1">
        <f>Table1[[#Totals],[_Бег 5]]-Table1[[#This Row],[_Бег 5]]</f>
        <v>4.1550925925925939E-3</v>
      </c>
      <c r="AF57" s="1">
        <f>Table1[[#Totals],[_Т1]]-Table1[[#This Row],[_Т1]]</f>
        <v>4.4907407407407413E-3</v>
      </c>
      <c r="AG57" s="2">
        <f>Table1[[#Totals],[_Вело 2.5]]-Table1[[#This Row],[_Вело 2.5]]</f>
        <v>4.4560185185185189E-3</v>
      </c>
      <c r="AH57" s="2">
        <f>Table1[[#Totals],[_Вело 5]]-Table1[[#This Row],[_Вело 5]]</f>
        <v>4.5486111111111109E-3</v>
      </c>
      <c r="AI57" s="2">
        <f>Table1[[#Totals],[_Вело 7.5]]-Table1[[#This Row],[_Вело 7.5]]</f>
        <v>4.6180555555555523E-3</v>
      </c>
      <c r="AJ57" s="2">
        <f>Table1[[#Totals],[_Вело 10]]-Table1[[#This Row],[_Вело 10]]</f>
        <v>4.664351851851857E-3</v>
      </c>
      <c r="AK57" s="2">
        <f>Table1[[#Totals],[_Вело 12.5]]-Table1[[#This Row],[_Вело 12.5]]</f>
        <v>4.826388888888887E-3</v>
      </c>
      <c r="AL57" s="2">
        <f>Table1[[#Totals],[_Вело 15]]-Table1[[#This Row],[_Вело 15]]</f>
        <v>4.7800925925925927E-3</v>
      </c>
      <c r="AM57" s="2">
        <f>Table1[[#Totals],[_Вело 17.5]]-Table1[[#This Row],[_Вело 17.5]]</f>
        <v>4.5949074074074156E-3</v>
      </c>
      <c r="AN57" s="2">
        <f>Table1[[#Totals],[_Вело 20]]-Table1[[#This Row],[_Вело 20]]</f>
        <v>4.4560185185185258E-3</v>
      </c>
      <c r="AO57" s="2">
        <f>Table1[[#Totals],[_Т2]]-Table1[[#This Row],[_Т2]]</f>
        <v>4.664351851851864E-3</v>
      </c>
      <c r="AP57" s="2">
        <f>Table1[[#Totals],[_Бег 2.5]]-Table1[[#This Row],[_Бег 2.5]]</f>
        <v>5.8796296296296444E-3</v>
      </c>
    </row>
    <row r="58" spans="1:42" x14ac:dyDescent="0.2">
      <c r="A58">
        <v>57</v>
      </c>
      <c r="B58" t="s">
        <v>92</v>
      </c>
      <c r="C58">
        <v>61</v>
      </c>
      <c r="D58" t="s">
        <v>21</v>
      </c>
      <c r="E58" s="3">
        <v>1.7546296296296296E-2</v>
      </c>
      <c r="F58" s="3">
        <v>6.5972222222222213E-4</v>
      </c>
      <c r="G58" s="3">
        <v>3.9120370370370368E-3</v>
      </c>
      <c r="H58" s="3">
        <v>7.69675925925926E-3</v>
      </c>
      <c r="I58" s="3">
        <v>1.1388888888888888E-2</v>
      </c>
      <c r="J58" s="3">
        <v>1.5057870370370369E-2</v>
      </c>
      <c r="K58" s="3">
        <v>1.8831018518518518E-2</v>
      </c>
      <c r="L58" s="3">
        <v>2.2662037037037036E-2</v>
      </c>
      <c r="M58" s="3">
        <v>2.6388888888888889E-2</v>
      </c>
      <c r="N58" s="3">
        <v>3.0127314814814815E-2</v>
      </c>
      <c r="O58" s="3">
        <v>3.0092592592592595E-4</v>
      </c>
      <c r="P58" s="3">
        <v>9.6527777777777775E-3</v>
      </c>
      <c r="Q58" s="4">
        <v>0</v>
      </c>
      <c r="R58" s="1">
        <f>Table1[[#This Row],[Бег 5 км_]]</f>
        <v>1.7546296296296296E-2</v>
      </c>
      <c r="S58" s="1">
        <f>SUM(Table1[[#This Row],[_Бег 5]],Table1[[#This Row],[Т1_]])</f>
        <v>1.8206018518518517E-2</v>
      </c>
      <c r="T58" s="1">
        <f>SUM(Table1[[#This Row],[_Т1]],Table1[[#This Row],[Вело 2.5 км_]])</f>
        <v>2.2118055555555554E-2</v>
      </c>
      <c r="U58" s="1">
        <f>SUM(Table1[[#This Row],[_Т1]],Table1[[#This Row],[Вело 5 км_]])</f>
        <v>2.5902777777777778E-2</v>
      </c>
      <c r="V58" s="1">
        <f>SUM(Table1[[#This Row],[_Т1]],Table1[[#This Row],[Вело 7.5 км_]])</f>
        <v>2.9594907407407403E-2</v>
      </c>
      <c r="W58" s="1">
        <f>SUM(Table1[[#This Row],[_Т1]],Table1[[#This Row],[Вело 10 км_]])</f>
        <v>3.3263888888888885E-2</v>
      </c>
      <c r="X58" s="1">
        <f>SUM(Table1[[#This Row],[_Т1]],Table1[[#This Row],[Вело 12.5 км_]])</f>
        <v>3.7037037037037035E-2</v>
      </c>
      <c r="Y58" s="1">
        <f>SUM(Table1[[#This Row],[_Т1]],Table1[[#This Row],[Вело 15 км_]])</f>
        <v>4.0868055555555553E-2</v>
      </c>
      <c r="Z58" s="1">
        <f>SUM(Table1[[#This Row],[_Т1]],Table1[[#This Row],[Вело 17.5 км_]])</f>
        <v>4.4594907407407403E-2</v>
      </c>
      <c r="AA58" s="1">
        <f>SUM(Table1[[#This Row],[_Т1]],Table1[[#This Row],[Вело 20км_]])</f>
        <v>4.8333333333333332E-2</v>
      </c>
      <c r="AB58" s="1">
        <f>SUM(Table1[[#This Row],[_Вело 20]],Table1[[#This Row],[Т2_]])</f>
        <v>4.8634259259259259E-2</v>
      </c>
      <c r="AC58" s="1">
        <f>SUM(Table1[[#This Row],[_Т2]],Table1[[#This Row],[Бег 2.5 км_]])</f>
        <v>5.828703703703704E-2</v>
      </c>
      <c r="AD58" s="1">
        <f>Table1[[#This Row],[_Старт]]</f>
        <v>0</v>
      </c>
      <c r="AE58" s="1">
        <f>Table1[[#Totals],[_Бег 5]]-Table1[[#This Row],[_Бег 5]]</f>
        <v>1.226851851851854E-3</v>
      </c>
      <c r="AF58" s="1">
        <f>Table1[[#Totals],[_Т1]]-Table1[[#This Row],[_Т1]]</f>
        <v>1.2962962962962989E-3</v>
      </c>
      <c r="AG58" s="2">
        <f>Table1[[#Totals],[_Вело 2.5]]-Table1[[#This Row],[_Вело 2.5]]</f>
        <v>1.585648148148152E-3</v>
      </c>
      <c r="AH58" s="2">
        <f>Table1[[#Totals],[_Вело 5]]-Table1[[#This Row],[_Вело 5]]</f>
        <v>1.9675925925925937E-3</v>
      </c>
      <c r="AI58" s="2">
        <f>Table1[[#Totals],[_Вело 7.5]]-Table1[[#This Row],[_Вело 7.5]]</f>
        <v>2.372685185185186E-3</v>
      </c>
      <c r="AJ58" s="2">
        <f>Table1[[#Totals],[_Вело 10]]-Table1[[#This Row],[_Вело 10]]</f>
        <v>2.8125000000000094E-3</v>
      </c>
      <c r="AK58" s="2">
        <f>Table1[[#Totals],[_Вело 12.5]]-Table1[[#This Row],[_Вело 12.5]]</f>
        <v>3.2870370370370397E-3</v>
      </c>
      <c r="AL58" s="2">
        <f>Table1[[#Totals],[_Вело 15]]-Table1[[#This Row],[_Вело 15]]</f>
        <v>3.7152777777777826E-3</v>
      </c>
      <c r="AM58" s="2">
        <f>Table1[[#Totals],[_Вело 17.5]]-Table1[[#This Row],[_Вело 17.5]]</f>
        <v>4.2129629629629739E-3</v>
      </c>
      <c r="AN58" s="2">
        <f>Table1[[#Totals],[_Вело 20]]-Table1[[#This Row],[_Вело 20]]</f>
        <v>4.8148148148148204E-3</v>
      </c>
      <c r="AO58" s="2">
        <f>Table1[[#Totals],[_Т2]]-Table1[[#This Row],[_Т2]]</f>
        <v>5.0810185185185264E-3</v>
      </c>
      <c r="AP58" s="2">
        <f>Table1[[#Totals],[_Бег 2.5]]-Table1[[#This Row],[_Бег 2.5]]</f>
        <v>5.625000000000005E-3</v>
      </c>
    </row>
    <row r="59" spans="1:42" x14ac:dyDescent="0.2">
      <c r="A59">
        <v>58</v>
      </c>
      <c r="B59" t="s">
        <v>93</v>
      </c>
      <c r="C59">
        <v>48</v>
      </c>
      <c r="D59" t="s">
        <v>16</v>
      </c>
      <c r="E59" s="3">
        <v>1.8090277777777778E-2</v>
      </c>
      <c r="F59" s="3">
        <v>6.9444444444444447E-4</v>
      </c>
      <c r="G59" s="3">
        <v>3.9930555555555561E-3</v>
      </c>
      <c r="H59" s="3">
        <v>7.7546296296296287E-3</v>
      </c>
      <c r="I59" s="3">
        <v>1.1458333333333334E-2</v>
      </c>
      <c r="J59" s="3">
        <v>1.5127314814814816E-2</v>
      </c>
      <c r="K59" s="3">
        <v>1.8449074074074073E-2</v>
      </c>
      <c r="L59" s="3">
        <v>2.1863425925925925E-2</v>
      </c>
      <c r="M59" s="3">
        <v>2.56712962962963E-2</v>
      </c>
      <c r="N59" s="3">
        <v>2.9548611111111109E-2</v>
      </c>
      <c r="O59" s="3">
        <v>4.2824074074074075E-4</v>
      </c>
      <c r="P59" s="3">
        <v>1.0439814814814813E-2</v>
      </c>
      <c r="Q59" s="4">
        <v>0</v>
      </c>
      <c r="R59" s="1">
        <f>Table1[[#This Row],[Бег 5 км_]]</f>
        <v>1.8090277777777778E-2</v>
      </c>
      <c r="S59" s="1">
        <f>SUM(Table1[[#This Row],[_Бег 5]],Table1[[#This Row],[Т1_]])</f>
        <v>1.8784722222222223E-2</v>
      </c>
      <c r="T59" s="1">
        <f>SUM(Table1[[#This Row],[_Т1]],Table1[[#This Row],[Вело 2.5 км_]])</f>
        <v>2.2777777777777779E-2</v>
      </c>
      <c r="U59" s="1">
        <f>SUM(Table1[[#This Row],[_Т1]],Table1[[#This Row],[Вело 5 км_]])</f>
        <v>2.6539351851851852E-2</v>
      </c>
      <c r="V59" s="1">
        <f>SUM(Table1[[#This Row],[_Т1]],Table1[[#This Row],[Вело 7.5 км_]])</f>
        <v>3.0243055555555558E-2</v>
      </c>
      <c r="W59" s="1">
        <f>SUM(Table1[[#This Row],[_Т1]],Table1[[#This Row],[Вело 10 км_]])</f>
        <v>3.3912037037037039E-2</v>
      </c>
      <c r="X59" s="1">
        <f>SUM(Table1[[#This Row],[_Т1]],Table1[[#This Row],[Вело 12.5 км_]])</f>
        <v>3.7233796296296293E-2</v>
      </c>
      <c r="Y59" s="1">
        <f>SUM(Table1[[#This Row],[_Т1]],Table1[[#This Row],[Вело 15 км_]])</f>
        <v>4.0648148148148149E-2</v>
      </c>
      <c r="Z59" s="1">
        <f>SUM(Table1[[#This Row],[_Т1]],Table1[[#This Row],[Вело 17.5 км_]])</f>
        <v>4.445601851851852E-2</v>
      </c>
      <c r="AA59" s="1">
        <f>SUM(Table1[[#This Row],[_Т1]],Table1[[#This Row],[Вело 20км_]])</f>
        <v>4.8333333333333332E-2</v>
      </c>
      <c r="AB59" s="1">
        <f>SUM(Table1[[#This Row],[_Вело 20]],Table1[[#This Row],[Т2_]])</f>
        <v>4.8761574074074075E-2</v>
      </c>
      <c r="AC59" s="1">
        <f>SUM(Table1[[#This Row],[_Т2]],Table1[[#This Row],[Бег 2.5 км_]])</f>
        <v>5.9201388888888887E-2</v>
      </c>
      <c r="AD59" s="1">
        <f>Table1[[#This Row],[_Старт]]</f>
        <v>0</v>
      </c>
      <c r="AE59" s="1">
        <f>Table1[[#Totals],[_Бег 5]]-Table1[[#This Row],[_Бег 5]]</f>
        <v>6.8287037037037188E-4</v>
      </c>
      <c r="AF59" s="1">
        <f>Table1[[#Totals],[_Т1]]-Table1[[#This Row],[_Т1]]</f>
        <v>7.1759259259259259E-4</v>
      </c>
      <c r="AG59" s="2">
        <f>Table1[[#Totals],[_Вело 2.5]]-Table1[[#This Row],[_Вело 2.5]]</f>
        <v>9.2592592592592726E-4</v>
      </c>
      <c r="AH59" s="2">
        <f>Table1[[#Totals],[_Вело 5]]-Table1[[#This Row],[_Вело 5]]</f>
        <v>1.3310185185185196E-3</v>
      </c>
      <c r="AI59" s="2">
        <f>Table1[[#Totals],[_Вело 7.5]]-Table1[[#This Row],[_Вело 7.5]]</f>
        <v>1.7245370370370314E-3</v>
      </c>
      <c r="AJ59" s="2">
        <f>Table1[[#Totals],[_Вело 10]]-Table1[[#This Row],[_Вело 10]]</f>
        <v>2.1643518518518548E-3</v>
      </c>
      <c r="AK59" s="2">
        <f>Table1[[#Totals],[_Вело 12.5]]-Table1[[#This Row],[_Вело 12.5]]</f>
        <v>3.0902777777777821E-3</v>
      </c>
      <c r="AL59" s="2">
        <f>Table1[[#Totals],[_Вело 15]]-Table1[[#This Row],[_Вело 15]]</f>
        <v>3.9351851851851874E-3</v>
      </c>
      <c r="AM59" s="2">
        <f>Table1[[#Totals],[_Вело 17.5]]-Table1[[#This Row],[_Вело 17.5]]</f>
        <v>4.3518518518518567E-3</v>
      </c>
      <c r="AN59" s="2">
        <f>Table1[[#Totals],[_Вело 20]]-Table1[[#This Row],[_Вело 20]]</f>
        <v>4.8148148148148204E-3</v>
      </c>
      <c r="AO59" s="2">
        <f>Table1[[#Totals],[_Т2]]-Table1[[#This Row],[_Т2]]</f>
        <v>4.9537037037037102E-3</v>
      </c>
      <c r="AP59" s="2">
        <f>Table1[[#Totals],[_Бег 2.5]]-Table1[[#This Row],[_Бег 2.5]]</f>
        <v>4.7106481481481582E-3</v>
      </c>
    </row>
    <row r="60" spans="1:42" x14ac:dyDescent="0.2">
      <c r="A60">
        <v>59</v>
      </c>
      <c r="B60" t="s">
        <v>94</v>
      </c>
      <c r="C60">
        <v>27</v>
      </c>
      <c r="E60" s="3">
        <v>1.6747685185185185E-2</v>
      </c>
      <c r="F60" s="3">
        <v>5.7870370370370378E-4</v>
      </c>
      <c r="G60" s="3">
        <v>3.7615740740740739E-3</v>
      </c>
      <c r="H60" s="3">
        <v>7.3032407407407412E-3</v>
      </c>
      <c r="I60" s="3">
        <v>1.0960648148148148E-2</v>
      </c>
      <c r="J60" s="3">
        <v>1.4652777777777778E-2</v>
      </c>
      <c r="K60" s="3">
        <v>1.8437499999999999E-2</v>
      </c>
      <c r="L60" s="3">
        <v>2.2395833333333334E-2</v>
      </c>
      <c r="M60" s="3">
        <v>2.6504629629629628E-2</v>
      </c>
      <c r="N60" s="3">
        <v>3.0879629629629632E-2</v>
      </c>
      <c r="O60" s="3">
        <v>8.3333333333333339E-4</v>
      </c>
      <c r="P60" s="3">
        <v>1.2650462962962962E-2</v>
      </c>
      <c r="Q60" s="4">
        <v>0</v>
      </c>
      <c r="R60" s="1">
        <f>Table1[[#This Row],[Бег 5 км_]]</f>
        <v>1.6747685185185185E-2</v>
      </c>
      <c r="S60" s="1">
        <f>SUM(Table1[[#This Row],[_Бег 5]],Table1[[#This Row],[Т1_]])</f>
        <v>1.7326388888888888E-2</v>
      </c>
      <c r="T60" s="1">
        <f>SUM(Table1[[#This Row],[_Т1]],Table1[[#This Row],[Вело 2.5 км_]])</f>
        <v>2.1087962962962961E-2</v>
      </c>
      <c r="U60" s="1">
        <f>SUM(Table1[[#This Row],[_Т1]],Table1[[#This Row],[Вело 5 км_]])</f>
        <v>2.462962962962963E-2</v>
      </c>
      <c r="V60" s="1">
        <f>SUM(Table1[[#This Row],[_Т1]],Table1[[#This Row],[Вело 7.5 км_]])</f>
        <v>2.8287037037037034E-2</v>
      </c>
      <c r="W60" s="1">
        <f>SUM(Table1[[#This Row],[_Т1]],Table1[[#This Row],[Вело 10 км_]])</f>
        <v>3.197916666666667E-2</v>
      </c>
      <c r="X60" s="1">
        <f>SUM(Table1[[#This Row],[_Т1]],Table1[[#This Row],[Вело 12.5 км_]])</f>
        <v>3.5763888888888887E-2</v>
      </c>
      <c r="Y60" s="1">
        <f>SUM(Table1[[#This Row],[_Т1]],Table1[[#This Row],[Вело 15 км_]])</f>
        <v>3.9722222222222221E-2</v>
      </c>
      <c r="Z60" s="1">
        <f>SUM(Table1[[#This Row],[_Т1]],Table1[[#This Row],[Вело 17.5 км_]])</f>
        <v>4.3831018518518519E-2</v>
      </c>
      <c r="AA60" s="1">
        <f>SUM(Table1[[#This Row],[_Т1]],Table1[[#This Row],[Вело 20км_]])</f>
        <v>4.8206018518518523E-2</v>
      </c>
      <c r="AB60" s="1">
        <f>SUM(Table1[[#This Row],[_Вело 20]],Table1[[#This Row],[Т2_]])</f>
        <v>4.9039351851851855E-2</v>
      </c>
      <c r="AC60" s="1">
        <f>SUM(Table1[[#This Row],[_Т2]],Table1[[#This Row],[Бег 2.5 км_]])</f>
        <v>6.1689814814814815E-2</v>
      </c>
      <c r="AD60" s="1">
        <f>Table1[[#This Row],[_Старт]]</f>
        <v>0</v>
      </c>
      <c r="AE60" s="1">
        <f>Table1[[#Totals],[_Бег 5]]-Table1[[#This Row],[_Бег 5]]</f>
        <v>2.025462962962965E-3</v>
      </c>
      <c r="AF60" s="1">
        <f>Table1[[#Totals],[_Т1]]-Table1[[#This Row],[_Т1]]</f>
        <v>2.1759259259259284E-3</v>
      </c>
      <c r="AG60" s="2">
        <f>Table1[[#Totals],[_Вело 2.5]]-Table1[[#This Row],[_Вело 2.5]]</f>
        <v>2.6157407407407449E-3</v>
      </c>
      <c r="AH60" s="2">
        <f>Table1[[#Totals],[_Вело 5]]-Table1[[#This Row],[_Вело 5]]</f>
        <v>3.2407407407407419E-3</v>
      </c>
      <c r="AI60" s="2">
        <f>Table1[[#Totals],[_Вело 7.5]]-Table1[[#This Row],[_Вело 7.5]]</f>
        <v>3.680555555555555E-3</v>
      </c>
      <c r="AJ60" s="2">
        <f>Table1[[#Totals],[_Вело 10]]-Table1[[#This Row],[_Вело 10]]</f>
        <v>4.0972222222222243E-3</v>
      </c>
      <c r="AK60" s="2">
        <f>Table1[[#Totals],[_Вело 12.5]]-Table1[[#This Row],[_Вело 12.5]]</f>
        <v>4.560185185185188E-3</v>
      </c>
      <c r="AL60" s="2">
        <f>Table1[[#Totals],[_Вело 15]]-Table1[[#This Row],[_Вело 15]]</f>
        <v>4.8611111111111147E-3</v>
      </c>
      <c r="AM60" s="2">
        <f>Table1[[#Totals],[_Вело 17.5]]-Table1[[#This Row],[_Вело 17.5]]</f>
        <v>4.9768518518518573E-3</v>
      </c>
      <c r="AN60" s="2">
        <f>Table1[[#Totals],[_Вело 20]]-Table1[[#This Row],[_Вело 20]]</f>
        <v>4.9421296296296297E-3</v>
      </c>
      <c r="AO60" s="2">
        <f>Table1[[#Totals],[_Т2]]-Table1[[#This Row],[_Т2]]</f>
        <v>4.6759259259259306E-3</v>
      </c>
      <c r="AP60" s="2">
        <f>Table1[[#Totals],[_Бег 2.5]]-Table1[[#This Row],[_Бег 2.5]]</f>
        <v>2.2222222222222296E-3</v>
      </c>
    </row>
    <row r="61" spans="1:42" x14ac:dyDescent="0.2">
      <c r="A61">
        <v>60</v>
      </c>
      <c r="B61" t="s">
        <v>95</v>
      </c>
      <c r="C61">
        <v>48</v>
      </c>
      <c r="D61" t="s">
        <v>37</v>
      </c>
      <c r="E61" s="3">
        <v>1.877314814814815E-2</v>
      </c>
      <c r="F61" s="3">
        <v>7.291666666666667E-4</v>
      </c>
      <c r="G61" s="3">
        <v>4.2013888888888891E-3</v>
      </c>
      <c r="H61" s="3">
        <v>8.3680555555555557E-3</v>
      </c>
      <c r="I61" s="3">
        <v>1.2465277777777777E-2</v>
      </c>
      <c r="J61" s="3">
        <v>1.6574074074074074E-2</v>
      </c>
      <c r="K61" s="3">
        <v>2.0821759259259259E-2</v>
      </c>
      <c r="L61" s="3">
        <v>2.508101851851852E-2</v>
      </c>
      <c r="M61" s="3">
        <v>2.9305555555555557E-2</v>
      </c>
      <c r="N61" s="3">
        <v>3.3645833333333333E-2</v>
      </c>
      <c r="O61" s="3">
        <v>5.6712962962962956E-4</v>
      </c>
      <c r="P61" s="3">
        <v>1.019675925925926E-2</v>
      </c>
      <c r="Q61" s="4">
        <v>0</v>
      </c>
      <c r="R61" s="1">
        <f>Table1[[#This Row],[Бег 5 км_]]</f>
        <v>1.877314814814815E-2</v>
      </c>
      <c r="S61" s="1">
        <f>SUM(Table1[[#This Row],[_Бег 5]],Table1[[#This Row],[Т1_]])</f>
        <v>1.9502314814814816E-2</v>
      </c>
      <c r="T61" s="1">
        <f>SUM(Table1[[#This Row],[_Т1]],Table1[[#This Row],[Вело 2.5 км_]])</f>
        <v>2.3703703703703706E-2</v>
      </c>
      <c r="U61" s="1">
        <f>SUM(Table1[[#This Row],[_Т1]],Table1[[#This Row],[Вело 5 км_]])</f>
        <v>2.7870370370370372E-2</v>
      </c>
      <c r="V61" s="1">
        <f>SUM(Table1[[#This Row],[_Т1]],Table1[[#This Row],[Вело 7.5 км_]])</f>
        <v>3.1967592592592589E-2</v>
      </c>
      <c r="W61" s="1">
        <f>SUM(Table1[[#This Row],[_Т1]],Table1[[#This Row],[Вело 10 км_]])</f>
        <v>3.6076388888888894E-2</v>
      </c>
      <c r="X61" s="1">
        <f>SUM(Table1[[#This Row],[_Т1]],Table1[[#This Row],[Вело 12.5 км_]])</f>
        <v>4.0324074074074075E-2</v>
      </c>
      <c r="Y61" s="1">
        <f>SUM(Table1[[#This Row],[_Т1]],Table1[[#This Row],[Вело 15 км_]])</f>
        <v>4.4583333333333336E-2</v>
      </c>
      <c r="Z61" s="1">
        <f>SUM(Table1[[#This Row],[_Т1]],Table1[[#This Row],[Вело 17.5 км_]])</f>
        <v>4.8807870370370376E-2</v>
      </c>
      <c r="AA61" s="1">
        <f>SUM(Table1[[#This Row],[_Т1]],Table1[[#This Row],[Вело 20км_]])</f>
        <v>5.3148148148148153E-2</v>
      </c>
      <c r="AB61" s="1">
        <f>SUM(Table1[[#This Row],[_Вело 20]],Table1[[#This Row],[Т2_]])</f>
        <v>5.3715277777777785E-2</v>
      </c>
      <c r="AC61" s="1">
        <f>SUM(Table1[[#This Row],[_Т2]],Table1[[#This Row],[Бег 2.5 км_]])</f>
        <v>6.3912037037037045E-2</v>
      </c>
      <c r="AD61" s="1">
        <f>Table1[[#This Row],[_Старт]]</f>
        <v>0</v>
      </c>
      <c r="AE61" s="1">
        <f>Table1[[#Totals],[_Бег 5]]-Table1[[#This Row],[_Бег 5]]</f>
        <v>0</v>
      </c>
      <c r="AF61" s="1">
        <f>Table1[[#Totals],[_Т1]]-Table1[[#This Row],[_Т1]]</f>
        <v>0</v>
      </c>
      <c r="AG61" s="2">
        <f>Table1[[#Totals],[_Вело 2.5]]-Table1[[#This Row],[_Вело 2.5]]</f>
        <v>0</v>
      </c>
      <c r="AH61" s="2">
        <f>Table1[[#Totals],[_Вело 5]]-Table1[[#This Row],[_Вело 5]]</f>
        <v>0</v>
      </c>
      <c r="AI61" s="2">
        <f>Table1[[#Totals],[_Вело 7.5]]-Table1[[#This Row],[_Вело 7.5]]</f>
        <v>0</v>
      </c>
      <c r="AJ61" s="2">
        <f>Table1[[#Totals],[_Вело 10]]-Table1[[#This Row],[_Вело 10]]</f>
        <v>0</v>
      </c>
      <c r="AK61" s="2">
        <f>Table1[[#Totals],[_Вело 12.5]]-Table1[[#This Row],[_Вело 12.5]]</f>
        <v>0</v>
      </c>
      <c r="AL61" s="2">
        <f>Table1[[#Totals],[_Вело 15]]-Table1[[#This Row],[_Вело 15]]</f>
        <v>0</v>
      </c>
      <c r="AM61" s="2">
        <f>Table1[[#Totals],[_Вело 17.5]]-Table1[[#This Row],[_Вело 17.5]]</f>
        <v>0</v>
      </c>
      <c r="AN61" s="2">
        <f>Table1[[#Totals],[_Вело 20]]-Table1[[#This Row],[_Вело 20]]</f>
        <v>0</v>
      </c>
      <c r="AO61" s="2">
        <f>Table1[[#Totals],[_Т2]]-Table1[[#This Row],[_Т2]]</f>
        <v>0</v>
      </c>
      <c r="AP61" s="2">
        <f>Table1[[#Totals],[_Бег 2.5]]-Table1[[#This Row],[_Бег 2.5]]</f>
        <v>0</v>
      </c>
    </row>
    <row r="62" spans="1:42" x14ac:dyDescent="0.2">
      <c r="A62">
        <v>62</v>
      </c>
      <c r="B62" t="s">
        <v>96</v>
      </c>
      <c r="C62">
        <v>34</v>
      </c>
      <c r="D62" t="s">
        <v>16</v>
      </c>
      <c r="E62" s="3">
        <v>1.7465277777777777E-2</v>
      </c>
      <c r="F62" s="3">
        <v>6.9444444444444447E-4</v>
      </c>
      <c r="G62" s="3">
        <v>3.1597222222222222E-3</v>
      </c>
      <c r="H62" s="3">
        <v>6.3541666666666668E-3</v>
      </c>
      <c r="I62" s="3">
        <v>9.4560185185185181E-3</v>
      </c>
      <c r="J62" s="3">
        <v>1.5740740740740743E-2</v>
      </c>
      <c r="K62" s="3">
        <v>1.9027777777777779E-2</v>
      </c>
      <c r="L62" s="3">
        <v>2.2222222222222223E-2</v>
      </c>
      <c r="M62" s="3">
        <v>2.5532407407407406E-2</v>
      </c>
      <c r="N62" s="3">
        <v>2.8807870370370373E-2</v>
      </c>
      <c r="O62" s="3">
        <v>9.4907407407407408E-4</v>
      </c>
      <c r="P62" s="3">
        <v>0</v>
      </c>
      <c r="Q62" s="4">
        <v>0</v>
      </c>
      <c r="R62" s="1">
        <f>Table1[[#This Row],[Бег 5 км_]]</f>
        <v>1.7465277777777777E-2</v>
      </c>
      <c r="S62" s="1">
        <f>SUM(Table1[[#This Row],[_Бег 5]],Table1[[#This Row],[Т1_]])</f>
        <v>1.8159722222222223E-2</v>
      </c>
      <c r="T62" s="1">
        <f>SUM(Table1[[#This Row],[_Т1]],Table1[[#This Row],[Вело 2.5 км_]])</f>
        <v>2.1319444444444446E-2</v>
      </c>
      <c r="U62" s="1">
        <f>SUM(Table1[[#This Row],[_Т1]],Table1[[#This Row],[Вело 5 км_]])</f>
        <v>2.4513888888888891E-2</v>
      </c>
      <c r="V62" s="1">
        <f>SUM(Table1[[#This Row],[_Т1]],Table1[[#This Row],[Вело 7.5 км_]])</f>
        <v>2.7615740740740739E-2</v>
      </c>
      <c r="W62" s="1">
        <f>SUM(Table1[[#This Row],[_Т1]],Table1[[#This Row],[Вело 10 км_]])</f>
        <v>3.3900462962962966E-2</v>
      </c>
      <c r="X62" s="1">
        <f>SUM(Table1[[#This Row],[_Т1]],Table1[[#This Row],[Вело 12.5 км_]])</f>
        <v>3.7187499999999998E-2</v>
      </c>
      <c r="Y62" s="1">
        <f>SUM(Table1[[#This Row],[_Т1]],Table1[[#This Row],[Вело 15 км_]])</f>
        <v>4.0381944444444443E-2</v>
      </c>
      <c r="Z62" s="1">
        <f>SUM(Table1[[#This Row],[_Т1]],Table1[[#This Row],[Вело 17.5 км_]])</f>
        <v>4.3692129629629629E-2</v>
      </c>
      <c r="AA62" s="1">
        <f>SUM(Table1[[#This Row],[_Т1]],Table1[[#This Row],[Вело 20км_]])</f>
        <v>4.6967592592592596E-2</v>
      </c>
      <c r="AB62" s="1">
        <f>SUM(Table1[[#This Row],[_Вело 20]],Table1[[#This Row],[Т2_]])</f>
        <v>4.791666666666667E-2</v>
      </c>
      <c r="AC62" s="1">
        <f>SUM(Table1[[#This Row],[_Т2]],Table1[[#This Row],[Бег 2.5 км_]])</f>
        <v>4.791666666666667E-2</v>
      </c>
      <c r="AD62" s="1">
        <f>Table1[[#This Row],[_Старт]]</f>
        <v>0</v>
      </c>
      <c r="AE62" s="1">
        <f>Table1[[#Totals],[_Бег 5]]-Table1[[#This Row],[_Бег 5]]</f>
        <v>1.3078703703703724E-3</v>
      </c>
      <c r="AF62" s="1">
        <f>Table1[[#Totals],[_Т1]]-Table1[[#This Row],[_Т1]]</f>
        <v>1.3425925925925931E-3</v>
      </c>
      <c r="AG62" s="2">
        <f>Table1[[#Totals],[_Вело 2.5]]-Table1[[#This Row],[_Вело 2.5]]</f>
        <v>2.3842592592592596E-3</v>
      </c>
      <c r="AH62" s="2">
        <f>Table1[[#Totals],[_Вело 5]]-Table1[[#This Row],[_Вело 5]]</f>
        <v>3.3564814814814811E-3</v>
      </c>
      <c r="AI62" s="2">
        <f>Table1[[#Totals],[_Вело 7.5]]-Table1[[#This Row],[_Вело 7.5]]</f>
        <v>4.3518518518518498E-3</v>
      </c>
      <c r="AJ62" s="2">
        <f>Table1[[#Totals],[_Вело 10]]-Table1[[#This Row],[_Вело 10]]</f>
        <v>2.1759259259259284E-3</v>
      </c>
      <c r="AK62" s="2">
        <f>Table1[[#Totals],[_Вело 12.5]]-Table1[[#This Row],[_Вело 12.5]]</f>
        <v>3.1365740740740763E-3</v>
      </c>
      <c r="AL62" s="2">
        <f>Table1[[#Totals],[_Вело 15]]-Table1[[#This Row],[_Вело 15]]</f>
        <v>4.2013888888888934E-3</v>
      </c>
      <c r="AM62" s="2">
        <f>Table1[[#Totals],[_Вело 17.5]]-Table1[[#This Row],[_Вело 17.5]]</f>
        <v>5.1157407407407471E-3</v>
      </c>
      <c r="AN62" s="2">
        <f>Table1[[#Totals],[_Вело 20]]-Table1[[#This Row],[_Вело 20]]</f>
        <v>6.1805555555555572E-3</v>
      </c>
      <c r="AO62" s="2">
        <f>Table1[[#Totals],[_Т2]]-Table1[[#This Row],[_Т2]]</f>
        <v>5.7986111111111155E-3</v>
      </c>
      <c r="AP62" s="2">
        <f>Table1[[#Totals],[_Бег 2.5]]-Table1[[#This Row],[_Бег 2.5]]</f>
        <v>1.5995370370370375E-2</v>
      </c>
    </row>
    <row r="63" spans="1:42" x14ac:dyDescent="0.2">
      <c r="A63">
        <v>65</v>
      </c>
      <c r="B63" t="s">
        <v>97</v>
      </c>
      <c r="C63">
        <v>48</v>
      </c>
      <c r="D63" t="s">
        <v>19</v>
      </c>
      <c r="E63" s="3">
        <v>1.283564814814815E-2</v>
      </c>
      <c r="F63" s="3">
        <v>4.3981481481481481E-4</v>
      </c>
      <c r="G63" s="3">
        <v>3.8541666666666668E-3</v>
      </c>
      <c r="H63" s="3">
        <v>6.9328703703703696E-3</v>
      </c>
      <c r="I63" s="3">
        <v>0.01</v>
      </c>
      <c r="J63" s="3">
        <v>1.2719907407407407E-2</v>
      </c>
      <c r="K63" s="3">
        <v>1.556712962962963E-2</v>
      </c>
      <c r="L63" s="3">
        <v>1.8541666666666668E-2</v>
      </c>
      <c r="M63" s="3">
        <v>2.1631944444444443E-2</v>
      </c>
      <c r="N63" s="3">
        <v>2.1631944444444443E-2</v>
      </c>
      <c r="O63" s="3">
        <v>2.8935185185185189E-4</v>
      </c>
      <c r="P63" s="3">
        <v>7.1527777777777787E-3</v>
      </c>
      <c r="Q63" s="4">
        <v>0</v>
      </c>
      <c r="R63" s="1">
        <f>Table1[[#This Row],[Бег 5 км_]]</f>
        <v>1.283564814814815E-2</v>
      </c>
      <c r="S63" s="1">
        <f>SUM(Table1[[#This Row],[_Бег 5]],Table1[[#This Row],[Т1_]])</f>
        <v>1.3275462962962965E-2</v>
      </c>
      <c r="T63" s="1">
        <f>SUM(Table1[[#This Row],[_Т1]],Table1[[#This Row],[Вело 2.5 км_]])</f>
        <v>1.712962962962963E-2</v>
      </c>
      <c r="U63" s="1">
        <f>SUM(Table1[[#This Row],[_Т1]],Table1[[#This Row],[Вело 5 км_]])</f>
        <v>2.0208333333333335E-2</v>
      </c>
      <c r="V63" s="1">
        <f>SUM(Table1[[#This Row],[_Т1]],Table1[[#This Row],[Вело 7.5 км_]])</f>
        <v>2.3275462962962963E-2</v>
      </c>
      <c r="W63" s="1">
        <f>SUM(Table1[[#This Row],[_Т1]],Table1[[#This Row],[Вело 10 км_]])</f>
        <v>2.599537037037037E-2</v>
      </c>
      <c r="X63" s="1">
        <f>SUM(Table1[[#This Row],[_Т1]],Table1[[#This Row],[Вело 12.5 км_]])</f>
        <v>2.8842592592592593E-2</v>
      </c>
      <c r="Y63" s="1">
        <f>SUM(Table1[[#This Row],[_Т1]],Table1[[#This Row],[Вело 15 км_]])</f>
        <v>3.1817129629629633E-2</v>
      </c>
      <c r="Z63" s="1">
        <f>SUM(Table1[[#This Row],[_Т1]],Table1[[#This Row],[Вело 17.5 км_]])</f>
        <v>3.4907407407407408E-2</v>
      </c>
      <c r="AA63" s="1">
        <f>SUM(Table1[[#This Row],[_Т1]],Table1[[#This Row],[Вело 20км_]])</f>
        <v>3.4907407407407408E-2</v>
      </c>
      <c r="AB63" s="1">
        <f>SUM(Table1[[#This Row],[_Вело 20]],Table1[[#This Row],[Т2_]])</f>
        <v>3.5196759259259261E-2</v>
      </c>
      <c r="AC63" s="1">
        <f>SUM(Table1[[#This Row],[_Т2]],Table1[[#This Row],[Бег 2.5 км_]])</f>
        <v>4.234953703703704E-2</v>
      </c>
      <c r="AD63" s="1">
        <f>Table1[[#This Row],[_Старт]]</f>
        <v>0</v>
      </c>
      <c r="AE63" s="1">
        <f>Table1[[#Totals],[_Бег 5]]-Table1[[#This Row],[_Бег 5]]</f>
        <v>5.9375000000000001E-3</v>
      </c>
      <c r="AF63" s="1">
        <f>Table1[[#Totals],[_Т1]]-Table1[[#This Row],[_Т1]]</f>
        <v>6.2268518518518515E-3</v>
      </c>
      <c r="AG63" s="2">
        <f>Table1[[#Totals],[_Вело 2.5]]-Table1[[#This Row],[_Вело 2.5]]</f>
        <v>6.5740740740740759E-3</v>
      </c>
      <c r="AH63" s="2">
        <f>Table1[[#Totals],[_Вело 5]]-Table1[[#This Row],[_Вело 5]]</f>
        <v>7.6620370370370366E-3</v>
      </c>
      <c r="AI63" s="2">
        <f>Table1[[#Totals],[_Вело 7.5]]-Table1[[#This Row],[_Вело 7.5]]</f>
        <v>8.692129629629626E-3</v>
      </c>
      <c r="AJ63" s="2">
        <f>Table1[[#Totals],[_Вело 10]]-Table1[[#This Row],[_Вело 10]]</f>
        <v>1.0081018518518524E-2</v>
      </c>
      <c r="AK63" s="2">
        <f>Table1[[#Totals],[_Вело 12.5]]-Table1[[#This Row],[_Вело 12.5]]</f>
        <v>1.1481481481481481E-2</v>
      </c>
      <c r="AL63" s="2">
        <f>Table1[[#Totals],[_Вело 15]]-Table1[[#This Row],[_Вело 15]]</f>
        <v>1.2766203703703703E-2</v>
      </c>
      <c r="AM63" s="2">
        <f>Table1[[#Totals],[_Вело 17.5]]-Table1[[#This Row],[_Вело 17.5]]</f>
        <v>1.3900462962962969E-2</v>
      </c>
      <c r="AN63" s="2">
        <f>Table1[[#Totals],[_Вело 20]]-Table1[[#This Row],[_Вело 20]]</f>
        <v>1.8240740740740745E-2</v>
      </c>
      <c r="AO63" s="2">
        <f>Table1[[#Totals],[_Т2]]-Table1[[#This Row],[_Т2]]</f>
        <v>1.8518518518518524E-2</v>
      </c>
      <c r="AP63" s="2">
        <f>Table1[[#Totals],[_Бег 2.5]]-Table1[[#This Row],[_Бег 2.5]]</f>
        <v>2.1562500000000005E-2</v>
      </c>
    </row>
    <row r="64" spans="1:42" x14ac:dyDescent="0.2">
      <c r="A64" t="s">
        <v>125</v>
      </c>
      <c r="E64"/>
      <c r="F64"/>
      <c r="G64"/>
      <c r="H64"/>
      <c r="I64"/>
      <c r="J64"/>
      <c r="K64"/>
      <c r="L64"/>
      <c r="M64"/>
      <c r="N64"/>
      <c r="O64"/>
      <c r="P64"/>
      <c r="Q64" s="3">
        <f>SUBTOTAL(104,Table1[_Старт])</f>
        <v>0</v>
      </c>
      <c r="R64" s="1">
        <f>SUBTOTAL(104,Table1[_Бег 5])</f>
        <v>1.877314814814815E-2</v>
      </c>
      <c r="S64" s="1">
        <f>SUBTOTAL(104,Table1[_Т1])</f>
        <v>1.9502314814814816E-2</v>
      </c>
      <c r="T64" s="1">
        <f>SUBTOTAL(104,Table1[_Вело 2.5])</f>
        <v>2.3703703703703706E-2</v>
      </c>
      <c r="U64" s="1">
        <f>SUBTOTAL(104,Table1[_Вело 5])</f>
        <v>2.7870370370370372E-2</v>
      </c>
      <c r="V64" s="1">
        <f>SUBTOTAL(104,Table1[_Вело 7.5])</f>
        <v>3.1967592592592589E-2</v>
      </c>
      <c r="W64" s="1">
        <f>SUBTOTAL(104,Table1[_Вело 10])</f>
        <v>3.6076388888888894E-2</v>
      </c>
      <c r="X64" s="1">
        <f>SUBTOTAL(104,Table1[_Вело 12.5])</f>
        <v>4.0324074074074075E-2</v>
      </c>
      <c r="Y64" s="1">
        <f>SUBTOTAL(104,Table1[_Вело 15])</f>
        <v>4.4583333333333336E-2</v>
      </c>
      <c r="Z64" s="1">
        <f>SUBTOTAL(104,Table1[_Вело 17.5])</f>
        <v>4.8807870370370376E-2</v>
      </c>
      <c r="AA64" s="1">
        <f>SUBTOTAL(104,Table1[_Вело 20])</f>
        <v>5.3148148148148153E-2</v>
      </c>
      <c r="AB64" s="1">
        <f>SUBTOTAL(104,Table1[_Т2])</f>
        <v>5.3715277777777785E-2</v>
      </c>
      <c r="AC64" s="1">
        <f>SUBTOTAL(104,Table1[_Бег 2.5])</f>
        <v>6.3912037037037045E-2</v>
      </c>
      <c r="AP64">
        <f>SUBTOTAL(103,Table1[Бег 2.5 км])</f>
        <v>62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Kharitonov</dc:creator>
  <cp:lastModifiedBy>Nikita Kharitonov</cp:lastModifiedBy>
  <dcterms:created xsi:type="dcterms:W3CDTF">2024-05-04T18:25:11Z</dcterms:created>
  <dcterms:modified xsi:type="dcterms:W3CDTF">2024-05-04T19:29:26Z</dcterms:modified>
</cp:coreProperties>
</file>