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harivitalij/Projects/results-analyzer/Zaslavl_Multitriathlon_2023/"/>
    </mc:Choice>
  </mc:AlternateContent>
  <xr:revisionPtr revIDLastSave="0" documentId="13_ncr:1_{5EDB5D04-5119-854C-9A2B-2669001CEA72}" xr6:coauthVersionLast="47" xr6:coauthVersionMax="47" xr10:uidLastSave="{00000000-0000-0000-0000-000000000000}"/>
  <bookViews>
    <workbookView xWindow="0" yWindow="500" windowWidth="35840" windowHeight="21900" activeTab="3" xr2:uid="{EB46AB1E-A8AC-C649-BCD4-6407FF722458}"/>
  </bookViews>
  <sheets>
    <sheet name="Race1" sheetId="1" r:id="rId1"/>
    <sheet name="Race2" sheetId="2" r:id="rId2"/>
    <sheet name="Race3" sheetId="3" r:id="rId3"/>
    <sheet name="Race" sheetId="5" r:id="rId4"/>
  </sheets>
  <definedNames>
    <definedName name="race1" localSheetId="0">Race1!$A$1:$I$59</definedName>
    <definedName name="race2" localSheetId="1">Race2!$A$1:$I$58</definedName>
    <definedName name="race3" localSheetId="2">Race3!$A$1:$I$58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F2" i="5" l="1"/>
  <c r="BF3" i="5"/>
  <c r="BF4" i="5"/>
  <c r="BF5" i="5"/>
  <c r="BF6" i="5"/>
  <c r="BF7" i="5"/>
  <c r="BF8" i="5"/>
  <c r="BF9" i="5"/>
  <c r="BF10" i="5"/>
  <c r="BF11" i="5"/>
  <c r="BF12" i="5"/>
  <c r="BF13" i="5"/>
  <c r="BF14" i="5"/>
  <c r="BF15" i="5"/>
  <c r="BF16" i="5"/>
  <c r="BF17" i="5"/>
  <c r="BF18" i="5"/>
  <c r="BF19" i="5"/>
  <c r="BF20" i="5"/>
  <c r="BF21" i="5"/>
  <c r="BF22" i="5"/>
  <c r="BF23" i="5"/>
  <c r="BF24" i="5"/>
  <c r="BF25" i="5"/>
  <c r="BF26" i="5"/>
  <c r="BF27" i="5"/>
  <c r="BF28" i="5"/>
  <c r="BF29" i="5"/>
  <c r="BF30" i="5"/>
  <c r="BF31" i="5"/>
  <c r="BF32" i="5"/>
  <c r="BF33" i="5"/>
  <c r="BF34" i="5"/>
  <c r="BF35" i="5"/>
  <c r="BF36" i="5"/>
  <c r="BF37" i="5"/>
  <c r="BF38" i="5"/>
  <c r="BF39" i="5"/>
  <c r="BF40" i="5"/>
  <c r="BF41" i="5"/>
  <c r="BF42" i="5"/>
  <c r="BF43" i="5"/>
  <c r="BF44" i="5"/>
  <c r="BF45" i="5"/>
  <c r="BF46" i="5"/>
  <c r="BF47" i="5"/>
  <c r="BF48" i="5"/>
  <c r="BF49" i="5"/>
  <c r="BF50" i="5"/>
  <c r="BF51" i="5"/>
  <c r="BF52" i="5"/>
  <c r="BF53" i="5"/>
  <c r="BF54" i="5"/>
  <c r="BF55" i="5"/>
  <c r="BF56" i="5"/>
  <c r="BF57" i="5"/>
  <c r="BF58" i="5"/>
  <c r="BF59" i="5"/>
  <c r="BE2" i="5"/>
  <c r="BE3" i="5"/>
  <c r="BE4" i="5"/>
  <c r="BE5" i="5"/>
  <c r="BE6" i="5"/>
  <c r="BE7" i="5"/>
  <c r="BE8" i="5"/>
  <c r="BE9" i="5"/>
  <c r="BE10" i="5"/>
  <c r="BE11" i="5"/>
  <c r="BE12" i="5"/>
  <c r="BE13" i="5"/>
  <c r="BE14" i="5"/>
  <c r="BE15" i="5"/>
  <c r="BE16" i="5"/>
  <c r="BE17" i="5"/>
  <c r="BE18" i="5"/>
  <c r="BE19" i="5"/>
  <c r="BE20" i="5"/>
  <c r="BE21" i="5"/>
  <c r="BE22" i="5"/>
  <c r="BE23" i="5"/>
  <c r="BE24" i="5"/>
  <c r="BE25" i="5"/>
  <c r="BE26" i="5"/>
  <c r="BE27" i="5"/>
  <c r="BE28" i="5"/>
  <c r="BE29" i="5"/>
  <c r="BE30" i="5"/>
  <c r="BE31" i="5"/>
  <c r="BE32" i="5"/>
  <c r="BE33" i="5"/>
  <c r="BE34" i="5"/>
  <c r="BE35" i="5"/>
  <c r="BE36" i="5"/>
  <c r="BE37" i="5"/>
  <c r="BE38" i="5"/>
  <c r="BE39" i="5"/>
  <c r="BE40" i="5"/>
  <c r="BE41" i="5"/>
  <c r="BE42" i="5"/>
  <c r="BE43" i="5"/>
  <c r="BE44" i="5"/>
  <c r="BE45" i="5"/>
  <c r="BE46" i="5"/>
  <c r="BE47" i="5"/>
  <c r="BE48" i="5"/>
  <c r="BE49" i="5"/>
  <c r="BE50" i="5"/>
  <c r="BE51" i="5"/>
  <c r="BE52" i="5"/>
  <c r="BE53" i="5"/>
  <c r="BE54" i="5"/>
  <c r="BE55" i="5"/>
  <c r="BE56" i="5"/>
  <c r="BE57" i="5"/>
  <c r="BE58" i="5"/>
  <c r="BE59" i="5"/>
  <c r="BD2" i="5"/>
  <c r="BD3" i="5"/>
  <c r="BD4" i="5"/>
  <c r="BD5" i="5"/>
  <c r="BD6" i="5"/>
  <c r="BD7" i="5"/>
  <c r="BD8" i="5"/>
  <c r="BD9" i="5"/>
  <c r="BD10" i="5"/>
  <c r="BD11" i="5"/>
  <c r="BD12" i="5"/>
  <c r="BD13" i="5"/>
  <c r="BD14" i="5"/>
  <c r="BD15" i="5"/>
  <c r="BD16" i="5"/>
  <c r="BD17" i="5"/>
  <c r="BD18" i="5"/>
  <c r="BD19" i="5"/>
  <c r="BD20" i="5"/>
  <c r="BD21" i="5"/>
  <c r="BD22" i="5"/>
  <c r="BD23" i="5"/>
  <c r="BD24" i="5"/>
  <c r="BD25" i="5"/>
  <c r="BD26" i="5"/>
  <c r="BD27" i="5"/>
  <c r="BD28" i="5"/>
  <c r="BD29" i="5"/>
  <c r="BD30" i="5"/>
  <c r="BD31" i="5"/>
  <c r="BD32" i="5"/>
  <c r="BD33" i="5"/>
  <c r="BD34" i="5"/>
  <c r="BD35" i="5"/>
  <c r="BD36" i="5"/>
  <c r="BD37" i="5"/>
  <c r="BD38" i="5"/>
  <c r="BD39" i="5"/>
  <c r="BD40" i="5"/>
  <c r="BD41" i="5"/>
  <c r="BD42" i="5"/>
  <c r="BD43" i="5"/>
  <c r="BD44" i="5"/>
  <c r="BD45" i="5"/>
  <c r="BD46" i="5"/>
  <c r="BD47" i="5"/>
  <c r="BD48" i="5"/>
  <c r="BD49" i="5"/>
  <c r="BD50" i="5"/>
  <c r="BD51" i="5"/>
  <c r="BD52" i="5"/>
  <c r="BD53" i="5"/>
  <c r="BD54" i="5"/>
  <c r="BD55" i="5"/>
  <c r="BD56" i="5"/>
  <c r="BD57" i="5"/>
  <c r="BD58" i="5"/>
  <c r="BD59" i="5"/>
  <c r="BC2" i="5"/>
  <c r="BC3" i="5"/>
  <c r="BC4" i="5"/>
  <c r="BC5" i="5"/>
  <c r="BC6" i="5"/>
  <c r="BC7" i="5"/>
  <c r="BC8" i="5"/>
  <c r="BC9" i="5"/>
  <c r="BC10" i="5"/>
  <c r="BC11" i="5"/>
  <c r="BC12" i="5"/>
  <c r="BC13" i="5"/>
  <c r="BC14" i="5"/>
  <c r="BC15" i="5"/>
  <c r="BC16" i="5"/>
  <c r="BC17" i="5"/>
  <c r="BC18" i="5"/>
  <c r="BC19" i="5"/>
  <c r="BC20" i="5"/>
  <c r="BC21" i="5"/>
  <c r="BC22" i="5"/>
  <c r="BC23" i="5"/>
  <c r="BC24" i="5"/>
  <c r="BC25" i="5"/>
  <c r="BC26" i="5"/>
  <c r="BC27" i="5"/>
  <c r="BC28" i="5"/>
  <c r="BC29" i="5"/>
  <c r="BC30" i="5"/>
  <c r="BC31" i="5"/>
  <c r="BC32" i="5"/>
  <c r="BC33" i="5"/>
  <c r="BC34" i="5"/>
  <c r="BC35" i="5"/>
  <c r="BC36" i="5"/>
  <c r="BC37" i="5"/>
  <c r="BC38" i="5"/>
  <c r="BC39" i="5"/>
  <c r="BC40" i="5"/>
  <c r="BC41" i="5"/>
  <c r="BC42" i="5"/>
  <c r="BC43" i="5"/>
  <c r="BC44" i="5"/>
  <c r="BC45" i="5"/>
  <c r="BC46" i="5"/>
  <c r="BC47" i="5"/>
  <c r="BC48" i="5"/>
  <c r="BC49" i="5"/>
  <c r="BC50" i="5"/>
  <c r="BC51" i="5"/>
  <c r="BC52" i="5"/>
  <c r="BC53" i="5"/>
  <c r="BC54" i="5"/>
  <c r="BC55" i="5"/>
  <c r="BC56" i="5"/>
  <c r="BC57" i="5"/>
  <c r="BC58" i="5"/>
  <c r="BC59" i="5"/>
  <c r="E60" i="5"/>
  <c r="F60" i="5"/>
  <c r="G60" i="5"/>
  <c r="H60" i="5"/>
  <c r="I60" i="5"/>
  <c r="J60" i="5"/>
  <c r="K60" i="5"/>
  <c r="L60" i="5"/>
  <c r="M60" i="5"/>
  <c r="N60" i="5"/>
  <c r="O60" i="5"/>
  <c r="P60" i="5"/>
  <c r="Q60" i="5"/>
  <c r="R60" i="5"/>
  <c r="S60" i="5"/>
  <c r="T60" i="5"/>
  <c r="U60" i="5"/>
  <c r="W60" i="5"/>
  <c r="AM8" i="5" s="1"/>
  <c r="D60" i="5"/>
  <c r="X2" i="5"/>
  <c r="X3" i="5"/>
  <c r="Y3" i="5" s="1"/>
  <c r="Z3" i="5" s="1"/>
  <c r="AA3" i="5" s="1"/>
  <c r="AB3" i="5" s="1"/>
  <c r="AC3" i="5" s="1"/>
  <c r="AD3" i="5" s="1"/>
  <c r="AH3" i="5" s="1"/>
  <c r="AI3" i="5" s="1"/>
  <c r="AJ3" i="5" s="1"/>
  <c r="AK3" i="5" s="1"/>
  <c r="AL3" i="5" s="1"/>
  <c r="X4" i="5"/>
  <c r="Y4" i="5" s="1"/>
  <c r="Z4" i="5" s="1"/>
  <c r="AA4" i="5" s="1"/>
  <c r="AB4" i="5" s="1"/>
  <c r="AC4" i="5" s="1"/>
  <c r="AD4" i="5" s="1"/>
  <c r="AE4" i="5" s="1"/>
  <c r="AF4" i="5" s="1"/>
  <c r="AG4" i="5" s="1"/>
  <c r="AH4" i="5" s="1"/>
  <c r="AI4" i="5" s="1"/>
  <c r="AJ4" i="5" s="1"/>
  <c r="AK4" i="5" s="1"/>
  <c r="AL4" i="5" s="1"/>
  <c r="X5" i="5"/>
  <c r="Y5" i="5" s="1"/>
  <c r="Z5" i="5" s="1"/>
  <c r="AA5" i="5" s="1"/>
  <c r="AB5" i="5" s="1"/>
  <c r="AC5" i="5" s="1"/>
  <c r="AD5" i="5" s="1"/>
  <c r="AE5" i="5" s="1"/>
  <c r="AF5" i="5" s="1"/>
  <c r="AG5" i="5" s="1"/>
  <c r="AH5" i="5" s="1"/>
  <c r="AI5" i="5" s="1"/>
  <c r="AJ5" i="5" s="1"/>
  <c r="AK5" i="5" s="1"/>
  <c r="AL5" i="5" s="1"/>
  <c r="X6" i="5"/>
  <c r="Y6" i="5" s="1"/>
  <c r="Z6" i="5" s="1"/>
  <c r="AA6" i="5" s="1"/>
  <c r="AB6" i="5" s="1"/>
  <c r="AC6" i="5" s="1"/>
  <c r="AD6" i="5" s="1"/>
  <c r="AE6" i="5" s="1"/>
  <c r="AF6" i="5" s="1"/>
  <c r="AG6" i="5" s="1"/>
  <c r="AH6" i="5" s="1"/>
  <c r="AI6" i="5" s="1"/>
  <c r="AJ6" i="5" s="1"/>
  <c r="AK6" i="5" s="1"/>
  <c r="AL6" i="5" s="1"/>
  <c r="X9" i="5"/>
  <c r="Y9" i="5" s="1"/>
  <c r="Z9" i="5" s="1"/>
  <c r="AA9" i="5" s="1"/>
  <c r="AB9" i="5" s="1"/>
  <c r="AC9" i="5" s="1"/>
  <c r="AD9" i="5" s="1"/>
  <c r="AE9" i="5" s="1"/>
  <c r="AF9" i="5" s="1"/>
  <c r="AG9" i="5" s="1"/>
  <c r="AH9" i="5" s="1"/>
  <c r="AI9" i="5" s="1"/>
  <c r="AJ9" i="5" s="1"/>
  <c r="AK9" i="5" s="1"/>
  <c r="AL9" i="5" s="1"/>
  <c r="X8" i="5"/>
  <c r="Y8" i="5" s="1"/>
  <c r="Z8" i="5" s="1"/>
  <c r="AA8" i="5" s="1"/>
  <c r="AB8" i="5" s="1"/>
  <c r="AC8" i="5" s="1"/>
  <c r="AD8" i="5" s="1"/>
  <c r="AE8" i="5" s="1"/>
  <c r="AF8" i="5" s="1"/>
  <c r="AG8" i="5" s="1"/>
  <c r="AH8" i="5" s="1"/>
  <c r="AI8" i="5" s="1"/>
  <c r="AJ8" i="5" s="1"/>
  <c r="AK8" i="5" s="1"/>
  <c r="AL8" i="5" s="1"/>
  <c r="X7" i="5"/>
  <c r="Y7" i="5" s="1"/>
  <c r="Z7" i="5" s="1"/>
  <c r="AA7" i="5" s="1"/>
  <c r="AB7" i="5" s="1"/>
  <c r="AC7" i="5" s="1"/>
  <c r="AD7" i="5" s="1"/>
  <c r="AE7" i="5" s="1"/>
  <c r="AF7" i="5" s="1"/>
  <c r="AG7" i="5" s="1"/>
  <c r="AH7" i="5" s="1"/>
  <c r="AI7" i="5" s="1"/>
  <c r="AJ7" i="5" s="1"/>
  <c r="AK7" i="5" s="1"/>
  <c r="AL7" i="5" s="1"/>
  <c r="X10" i="5"/>
  <c r="Y10" i="5" s="1"/>
  <c r="Z10" i="5" s="1"/>
  <c r="AA10" i="5" s="1"/>
  <c r="AB10" i="5" s="1"/>
  <c r="AC10" i="5" s="1"/>
  <c r="AD10" i="5" s="1"/>
  <c r="AE10" i="5" s="1"/>
  <c r="AF10" i="5" s="1"/>
  <c r="AG10" i="5" s="1"/>
  <c r="AH10" i="5" s="1"/>
  <c r="AI10" i="5" s="1"/>
  <c r="AJ10" i="5" s="1"/>
  <c r="AK10" i="5" s="1"/>
  <c r="AL10" i="5" s="1"/>
  <c r="X12" i="5"/>
  <c r="Y12" i="5" s="1"/>
  <c r="Z12" i="5" s="1"/>
  <c r="AA12" i="5" s="1"/>
  <c r="AB12" i="5" s="1"/>
  <c r="AC12" i="5" s="1"/>
  <c r="AD12" i="5" s="1"/>
  <c r="AE12" i="5" s="1"/>
  <c r="AF12" i="5" s="1"/>
  <c r="AG12" i="5" s="1"/>
  <c r="AH12" i="5" s="1"/>
  <c r="AI12" i="5" s="1"/>
  <c r="AJ12" i="5" s="1"/>
  <c r="AK12" i="5" s="1"/>
  <c r="AL12" i="5" s="1"/>
  <c r="X13" i="5"/>
  <c r="Y13" i="5" s="1"/>
  <c r="Z13" i="5" s="1"/>
  <c r="AA13" i="5" s="1"/>
  <c r="AB13" i="5" s="1"/>
  <c r="AC13" i="5" s="1"/>
  <c r="AD13" i="5" s="1"/>
  <c r="AE13" i="5" s="1"/>
  <c r="AF13" i="5" s="1"/>
  <c r="AG13" i="5" s="1"/>
  <c r="AH13" i="5" s="1"/>
  <c r="AI13" i="5" s="1"/>
  <c r="AJ13" i="5" s="1"/>
  <c r="AK13" i="5" s="1"/>
  <c r="AL13" i="5" s="1"/>
  <c r="X14" i="5"/>
  <c r="X11" i="5"/>
  <c r="X15" i="5"/>
  <c r="Y15" i="5" s="1"/>
  <c r="Z15" i="5" s="1"/>
  <c r="AA15" i="5" s="1"/>
  <c r="AB15" i="5" s="1"/>
  <c r="AC15" i="5" s="1"/>
  <c r="AD15" i="5" s="1"/>
  <c r="AE15" i="5" s="1"/>
  <c r="AF15" i="5" s="1"/>
  <c r="AG15" i="5" s="1"/>
  <c r="AH15" i="5" s="1"/>
  <c r="AI15" i="5" s="1"/>
  <c r="AJ15" i="5" s="1"/>
  <c r="AK15" i="5" s="1"/>
  <c r="AL15" i="5" s="1"/>
  <c r="X18" i="5"/>
  <c r="Y18" i="5" s="1"/>
  <c r="Z18" i="5" s="1"/>
  <c r="AA18" i="5" s="1"/>
  <c r="AB18" i="5" s="1"/>
  <c r="AC18" i="5" s="1"/>
  <c r="AD18" i="5" s="1"/>
  <c r="AE18" i="5" s="1"/>
  <c r="AF18" i="5" s="1"/>
  <c r="AG18" i="5" s="1"/>
  <c r="AH18" i="5" s="1"/>
  <c r="AI18" i="5" s="1"/>
  <c r="AJ18" i="5" s="1"/>
  <c r="AK18" i="5" s="1"/>
  <c r="AL18" i="5" s="1"/>
  <c r="X16" i="5"/>
  <c r="Y16" i="5" s="1"/>
  <c r="Z16" i="5" s="1"/>
  <c r="AA16" i="5" s="1"/>
  <c r="AB16" i="5" s="1"/>
  <c r="AC16" i="5" s="1"/>
  <c r="AD16" i="5" s="1"/>
  <c r="AE16" i="5" s="1"/>
  <c r="AF16" i="5" s="1"/>
  <c r="AG16" i="5" s="1"/>
  <c r="AH16" i="5" s="1"/>
  <c r="AI16" i="5" s="1"/>
  <c r="AJ16" i="5" s="1"/>
  <c r="AK16" i="5" s="1"/>
  <c r="AL16" i="5" s="1"/>
  <c r="X21" i="5"/>
  <c r="Y21" i="5" s="1"/>
  <c r="Z21" i="5" s="1"/>
  <c r="AA21" i="5" s="1"/>
  <c r="AB21" i="5" s="1"/>
  <c r="AC21" i="5" s="1"/>
  <c r="AD21" i="5" s="1"/>
  <c r="AE21" i="5" s="1"/>
  <c r="AF21" i="5" s="1"/>
  <c r="AG21" i="5" s="1"/>
  <c r="AH21" i="5" s="1"/>
  <c r="AI21" i="5" s="1"/>
  <c r="AJ21" i="5" s="1"/>
  <c r="AK21" i="5" s="1"/>
  <c r="AL21" i="5" s="1"/>
  <c r="X17" i="5"/>
  <c r="Y17" i="5" s="1"/>
  <c r="Z17" i="5" s="1"/>
  <c r="AA17" i="5" s="1"/>
  <c r="AB17" i="5" s="1"/>
  <c r="AC17" i="5" s="1"/>
  <c r="AD17" i="5" s="1"/>
  <c r="AE17" i="5" s="1"/>
  <c r="AF17" i="5" s="1"/>
  <c r="AG17" i="5" s="1"/>
  <c r="AH17" i="5" s="1"/>
  <c r="AI17" i="5" s="1"/>
  <c r="AJ17" i="5" s="1"/>
  <c r="AK17" i="5" s="1"/>
  <c r="AL17" i="5" s="1"/>
  <c r="X28" i="5"/>
  <c r="Y28" i="5" s="1"/>
  <c r="Z28" i="5" s="1"/>
  <c r="AA28" i="5" s="1"/>
  <c r="AB28" i="5" s="1"/>
  <c r="AC28" i="5" s="1"/>
  <c r="AD28" i="5" s="1"/>
  <c r="AE28" i="5" s="1"/>
  <c r="AF28" i="5" s="1"/>
  <c r="AG28" i="5" s="1"/>
  <c r="AH28" i="5" s="1"/>
  <c r="AI28" i="5" s="1"/>
  <c r="AJ28" i="5" s="1"/>
  <c r="AK28" i="5" s="1"/>
  <c r="AL28" i="5" s="1"/>
  <c r="X19" i="5"/>
  <c r="Y19" i="5" s="1"/>
  <c r="Z19" i="5" s="1"/>
  <c r="AA19" i="5" s="1"/>
  <c r="AB19" i="5" s="1"/>
  <c r="AC19" i="5" s="1"/>
  <c r="AD19" i="5" s="1"/>
  <c r="AE19" i="5" s="1"/>
  <c r="AF19" i="5" s="1"/>
  <c r="AG19" i="5" s="1"/>
  <c r="AH19" i="5" s="1"/>
  <c r="AI19" i="5" s="1"/>
  <c r="AJ19" i="5" s="1"/>
  <c r="AK19" i="5" s="1"/>
  <c r="AL19" i="5" s="1"/>
  <c r="X23" i="5"/>
  <c r="Y23" i="5" s="1"/>
  <c r="Z23" i="5" s="1"/>
  <c r="AA23" i="5" s="1"/>
  <c r="AB23" i="5" s="1"/>
  <c r="AC23" i="5" s="1"/>
  <c r="AD23" i="5" s="1"/>
  <c r="AE23" i="5" s="1"/>
  <c r="AF23" i="5" s="1"/>
  <c r="AG23" i="5" s="1"/>
  <c r="AH23" i="5" s="1"/>
  <c r="AI23" i="5" s="1"/>
  <c r="AJ23" i="5" s="1"/>
  <c r="AK23" i="5" s="1"/>
  <c r="AL23" i="5" s="1"/>
  <c r="X24" i="5"/>
  <c r="Y24" i="5" s="1"/>
  <c r="Z24" i="5" s="1"/>
  <c r="AA24" i="5" s="1"/>
  <c r="AB24" i="5" s="1"/>
  <c r="AC24" i="5" s="1"/>
  <c r="AD24" i="5" s="1"/>
  <c r="AE24" i="5" s="1"/>
  <c r="AF24" i="5" s="1"/>
  <c r="AG24" i="5" s="1"/>
  <c r="AH24" i="5" s="1"/>
  <c r="AI24" i="5" s="1"/>
  <c r="AJ24" i="5" s="1"/>
  <c r="AK24" i="5" s="1"/>
  <c r="AL24" i="5" s="1"/>
  <c r="X20" i="5"/>
  <c r="Y20" i="5" s="1"/>
  <c r="Z20" i="5" s="1"/>
  <c r="AA20" i="5" s="1"/>
  <c r="AB20" i="5" s="1"/>
  <c r="AC20" i="5" s="1"/>
  <c r="AD20" i="5" s="1"/>
  <c r="AE20" i="5" s="1"/>
  <c r="AF20" i="5" s="1"/>
  <c r="AG20" i="5" s="1"/>
  <c r="AH20" i="5" s="1"/>
  <c r="AI20" i="5" s="1"/>
  <c r="AJ20" i="5" s="1"/>
  <c r="AK20" i="5" s="1"/>
  <c r="AL20" i="5" s="1"/>
  <c r="X25" i="5"/>
  <c r="X22" i="5"/>
  <c r="X33" i="5"/>
  <c r="Y33" i="5" s="1"/>
  <c r="Z33" i="5" s="1"/>
  <c r="AA33" i="5" s="1"/>
  <c r="AB33" i="5" s="1"/>
  <c r="AC33" i="5" s="1"/>
  <c r="AD33" i="5" s="1"/>
  <c r="AE33" i="5" s="1"/>
  <c r="AF33" i="5" s="1"/>
  <c r="AG33" i="5" s="1"/>
  <c r="AH33" i="5" s="1"/>
  <c r="AI33" i="5" s="1"/>
  <c r="AJ33" i="5" s="1"/>
  <c r="AK33" i="5" s="1"/>
  <c r="AL33" i="5" s="1"/>
  <c r="X26" i="5"/>
  <c r="Y26" i="5" s="1"/>
  <c r="Z26" i="5" s="1"/>
  <c r="AA26" i="5" s="1"/>
  <c r="AB26" i="5" s="1"/>
  <c r="AC26" i="5" s="1"/>
  <c r="AD26" i="5" s="1"/>
  <c r="AE26" i="5" s="1"/>
  <c r="AF26" i="5" s="1"/>
  <c r="AG26" i="5" s="1"/>
  <c r="AH26" i="5" s="1"/>
  <c r="AI26" i="5" s="1"/>
  <c r="AJ26" i="5" s="1"/>
  <c r="AK26" i="5" s="1"/>
  <c r="AL26" i="5" s="1"/>
  <c r="X30" i="5"/>
  <c r="Y30" i="5" s="1"/>
  <c r="Z30" i="5" s="1"/>
  <c r="AA30" i="5" s="1"/>
  <c r="AB30" i="5" s="1"/>
  <c r="AC30" i="5" s="1"/>
  <c r="AD30" i="5" s="1"/>
  <c r="AE30" i="5" s="1"/>
  <c r="AF30" i="5" s="1"/>
  <c r="AG30" i="5" s="1"/>
  <c r="AH30" i="5" s="1"/>
  <c r="AI30" i="5" s="1"/>
  <c r="AJ30" i="5" s="1"/>
  <c r="AK30" i="5" s="1"/>
  <c r="AL30" i="5" s="1"/>
  <c r="X27" i="5"/>
  <c r="Y27" i="5" s="1"/>
  <c r="Z27" i="5" s="1"/>
  <c r="AA27" i="5" s="1"/>
  <c r="AB27" i="5" s="1"/>
  <c r="AC27" i="5" s="1"/>
  <c r="AD27" i="5" s="1"/>
  <c r="AE27" i="5" s="1"/>
  <c r="AF27" i="5" s="1"/>
  <c r="AG27" i="5" s="1"/>
  <c r="AH27" i="5" s="1"/>
  <c r="AI27" i="5" s="1"/>
  <c r="AJ27" i="5" s="1"/>
  <c r="AK27" i="5" s="1"/>
  <c r="AL27" i="5" s="1"/>
  <c r="X32" i="5"/>
  <c r="Y32" i="5" s="1"/>
  <c r="Z32" i="5" s="1"/>
  <c r="AA32" i="5" s="1"/>
  <c r="AB32" i="5" s="1"/>
  <c r="AC32" i="5" s="1"/>
  <c r="AD32" i="5" s="1"/>
  <c r="AE32" i="5" s="1"/>
  <c r="AF32" i="5" s="1"/>
  <c r="AG32" i="5" s="1"/>
  <c r="AH32" i="5" s="1"/>
  <c r="AI32" i="5" s="1"/>
  <c r="AJ32" i="5" s="1"/>
  <c r="AK32" i="5" s="1"/>
  <c r="AL32" i="5" s="1"/>
  <c r="X31" i="5"/>
  <c r="Y31" i="5" s="1"/>
  <c r="Z31" i="5" s="1"/>
  <c r="AA31" i="5" s="1"/>
  <c r="AB31" i="5" s="1"/>
  <c r="AC31" i="5" s="1"/>
  <c r="AD31" i="5" s="1"/>
  <c r="AE31" i="5" s="1"/>
  <c r="AF31" i="5" s="1"/>
  <c r="AG31" i="5" s="1"/>
  <c r="AH31" i="5" s="1"/>
  <c r="AI31" i="5" s="1"/>
  <c r="AJ31" i="5" s="1"/>
  <c r="AK31" i="5" s="1"/>
  <c r="AL31" i="5" s="1"/>
  <c r="X29" i="5"/>
  <c r="Y29" i="5" s="1"/>
  <c r="Z29" i="5" s="1"/>
  <c r="AA29" i="5" s="1"/>
  <c r="AB29" i="5" s="1"/>
  <c r="AC29" i="5" s="1"/>
  <c r="AD29" i="5" s="1"/>
  <c r="AE29" i="5" s="1"/>
  <c r="AF29" i="5" s="1"/>
  <c r="AG29" i="5" s="1"/>
  <c r="AH29" i="5" s="1"/>
  <c r="AI29" i="5" s="1"/>
  <c r="AJ29" i="5" s="1"/>
  <c r="AK29" i="5" s="1"/>
  <c r="AL29" i="5" s="1"/>
  <c r="X34" i="5"/>
  <c r="Y34" i="5" s="1"/>
  <c r="Z34" i="5" s="1"/>
  <c r="AA34" i="5" s="1"/>
  <c r="AB34" i="5" s="1"/>
  <c r="AC34" i="5" s="1"/>
  <c r="AD34" i="5" s="1"/>
  <c r="AE34" i="5" s="1"/>
  <c r="AF34" i="5" s="1"/>
  <c r="AG34" i="5" s="1"/>
  <c r="AH34" i="5" s="1"/>
  <c r="AI34" i="5" s="1"/>
  <c r="AJ34" i="5" s="1"/>
  <c r="AK34" i="5" s="1"/>
  <c r="AL34" i="5" s="1"/>
  <c r="X38" i="5"/>
  <c r="Y38" i="5" s="1"/>
  <c r="Z38" i="5" s="1"/>
  <c r="AA38" i="5" s="1"/>
  <c r="AB38" i="5" s="1"/>
  <c r="AC38" i="5" s="1"/>
  <c r="AD38" i="5" s="1"/>
  <c r="AE38" i="5" s="1"/>
  <c r="AF38" i="5" s="1"/>
  <c r="AG38" i="5" s="1"/>
  <c r="AH38" i="5" s="1"/>
  <c r="AI38" i="5" s="1"/>
  <c r="AJ38" i="5" s="1"/>
  <c r="AK38" i="5" s="1"/>
  <c r="AL38" i="5" s="1"/>
  <c r="X37" i="5"/>
  <c r="Y37" i="5" s="1"/>
  <c r="Z37" i="5" s="1"/>
  <c r="AA37" i="5" s="1"/>
  <c r="AB37" i="5" s="1"/>
  <c r="AC37" i="5" s="1"/>
  <c r="AD37" i="5" s="1"/>
  <c r="AE37" i="5" s="1"/>
  <c r="AF37" i="5" s="1"/>
  <c r="AG37" i="5" s="1"/>
  <c r="AH37" i="5" s="1"/>
  <c r="AI37" i="5" s="1"/>
  <c r="AJ37" i="5" s="1"/>
  <c r="AK37" i="5" s="1"/>
  <c r="AL37" i="5" s="1"/>
  <c r="X42" i="5"/>
  <c r="X36" i="5"/>
  <c r="X35" i="5"/>
  <c r="Y35" i="5" s="1"/>
  <c r="Z35" i="5" s="1"/>
  <c r="AA35" i="5" s="1"/>
  <c r="AB35" i="5" s="1"/>
  <c r="AC35" i="5" s="1"/>
  <c r="AD35" i="5" s="1"/>
  <c r="AE35" i="5" s="1"/>
  <c r="AF35" i="5" s="1"/>
  <c r="AG35" i="5" s="1"/>
  <c r="AH35" i="5" s="1"/>
  <c r="AI35" i="5" s="1"/>
  <c r="AJ35" i="5" s="1"/>
  <c r="AK35" i="5" s="1"/>
  <c r="AL35" i="5" s="1"/>
  <c r="X44" i="5"/>
  <c r="Y44" i="5" s="1"/>
  <c r="Z44" i="5" s="1"/>
  <c r="AA44" i="5" s="1"/>
  <c r="AB44" i="5" s="1"/>
  <c r="AC44" i="5" s="1"/>
  <c r="AD44" i="5" s="1"/>
  <c r="AE44" i="5" s="1"/>
  <c r="AF44" i="5" s="1"/>
  <c r="AG44" i="5" s="1"/>
  <c r="AH44" i="5" s="1"/>
  <c r="AI44" i="5" s="1"/>
  <c r="AJ44" i="5" s="1"/>
  <c r="AK44" i="5" s="1"/>
  <c r="AL44" i="5" s="1"/>
  <c r="X40" i="5"/>
  <c r="Y40" i="5" s="1"/>
  <c r="Z40" i="5" s="1"/>
  <c r="AA40" i="5" s="1"/>
  <c r="AB40" i="5" s="1"/>
  <c r="AC40" i="5" s="1"/>
  <c r="AD40" i="5" s="1"/>
  <c r="AE40" i="5" s="1"/>
  <c r="AF40" i="5" s="1"/>
  <c r="AG40" i="5" s="1"/>
  <c r="AH40" i="5" s="1"/>
  <c r="AI40" i="5" s="1"/>
  <c r="AJ40" i="5" s="1"/>
  <c r="AK40" i="5" s="1"/>
  <c r="AL40" i="5" s="1"/>
  <c r="X41" i="5"/>
  <c r="Y41" i="5" s="1"/>
  <c r="Z41" i="5" s="1"/>
  <c r="AA41" i="5" s="1"/>
  <c r="AB41" i="5" s="1"/>
  <c r="AC41" i="5" s="1"/>
  <c r="AD41" i="5" s="1"/>
  <c r="AE41" i="5" s="1"/>
  <c r="AF41" i="5" s="1"/>
  <c r="AG41" i="5" s="1"/>
  <c r="AH41" i="5" s="1"/>
  <c r="AI41" i="5" s="1"/>
  <c r="AJ41" i="5" s="1"/>
  <c r="AK41" i="5" s="1"/>
  <c r="AL41" i="5" s="1"/>
  <c r="X48" i="5"/>
  <c r="Y48" i="5" s="1"/>
  <c r="Z48" i="5" s="1"/>
  <c r="AA48" i="5" s="1"/>
  <c r="AB48" i="5" s="1"/>
  <c r="AC48" i="5" s="1"/>
  <c r="AD48" i="5" s="1"/>
  <c r="AE48" i="5" s="1"/>
  <c r="AF48" i="5" s="1"/>
  <c r="AG48" i="5" s="1"/>
  <c r="AH48" i="5" s="1"/>
  <c r="AI48" i="5" s="1"/>
  <c r="AJ48" i="5" s="1"/>
  <c r="AK48" i="5" s="1"/>
  <c r="AL48" i="5" s="1"/>
  <c r="X39" i="5"/>
  <c r="Y39" i="5" s="1"/>
  <c r="Z39" i="5" s="1"/>
  <c r="AA39" i="5" s="1"/>
  <c r="AB39" i="5" s="1"/>
  <c r="AC39" i="5" s="1"/>
  <c r="AD39" i="5" s="1"/>
  <c r="AE39" i="5" s="1"/>
  <c r="AF39" i="5" s="1"/>
  <c r="AG39" i="5" s="1"/>
  <c r="AH39" i="5" s="1"/>
  <c r="AI39" i="5" s="1"/>
  <c r="AJ39" i="5" s="1"/>
  <c r="AK39" i="5" s="1"/>
  <c r="AL39" i="5" s="1"/>
  <c r="X52" i="5"/>
  <c r="Y52" i="5" s="1"/>
  <c r="Z52" i="5" s="1"/>
  <c r="AA52" i="5" s="1"/>
  <c r="AB52" i="5" s="1"/>
  <c r="AC52" i="5" s="1"/>
  <c r="AD52" i="5" s="1"/>
  <c r="AE52" i="5" s="1"/>
  <c r="AF52" i="5" s="1"/>
  <c r="AG52" i="5" s="1"/>
  <c r="AH52" i="5" s="1"/>
  <c r="AI52" i="5" s="1"/>
  <c r="AJ52" i="5" s="1"/>
  <c r="AK52" i="5" s="1"/>
  <c r="AL52" i="5" s="1"/>
  <c r="X45" i="5"/>
  <c r="Y45" i="5" s="1"/>
  <c r="Z45" i="5" s="1"/>
  <c r="AA45" i="5" s="1"/>
  <c r="AB45" i="5" s="1"/>
  <c r="AC45" i="5" s="1"/>
  <c r="AD45" i="5" s="1"/>
  <c r="AE45" i="5" s="1"/>
  <c r="AF45" i="5" s="1"/>
  <c r="AG45" i="5" s="1"/>
  <c r="AH45" i="5" s="1"/>
  <c r="AI45" i="5" s="1"/>
  <c r="AJ45" i="5" s="1"/>
  <c r="AK45" i="5" s="1"/>
  <c r="AL45" i="5" s="1"/>
  <c r="X50" i="5"/>
  <c r="Y50" i="5" s="1"/>
  <c r="Z50" i="5" s="1"/>
  <c r="AA50" i="5" s="1"/>
  <c r="AB50" i="5" s="1"/>
  <c r="AC50" i="5" s="1"/>
  <c r="AD50" i="5" s="1"/>
  <c r="AE50" i="5" s="1"/>
  <c r="AF50" i="5" s="1"/>
  <c r="AG50" i="5" s="1"/>
  <c r="AH50" i="5" s="1"/>
  <c r="AI50" i="5" s="1"/>
  <c r="AJ50" i="5" s="1"/>
  <c r="AK50" i="5" s="1"/>
  <c r="AL50" i="5" s="1"/>
  <c r="X47" i="5"/>
  <c r="Y47" i="5" s="1"/>
  <c r="Z47" i="5" s="1"/>
  <c r="AA47" i="5" s="1"/>
  <c r="AB47" i="5" s="1"/>
  <c r="AC47" i="5" s="1"/>
  <c r="AD47" i="5" s="1"/>
  <c r="AE47" i="5" s="1"/>
  <c r="AF47" i="5" s="1"/>
  <c r="AG47" i="5" s="1"/>
  <c r="AH47" i="5" s="1"/>
  <c r="AI47" i="5" s="1"/>
  <c r="AJ47" i="5" s="1"/>
  <c r="AK47" i="5" s="1"/>
  <c r="AL47" i="5" s="1"/>
  <c r="X49" i="5"/>
  <c r="X46" i="5"/>
  <c r="X55" i="5"/>
  <c r="Y55" i="5" s="1"/>
  <c r="Z55" i="5" s="1"/>
  <c r="AA55" i="5" s="1"/>
  <c r="AB55" i="5" s="1"/>
  <c r="AC55" i="5" s="1"/>
  <c r="AD55" i="5" s="1"/>
  <c r="AE55" i="5" s="1"/>
  <c r="AF55" i="5" s="1"/>
  <c r="AG55" i="5" s="1"/>
  <c r="AH55" i="5" s="1"/>
  <c r="AI55" i="5" s="1"/>
  <c r="AJ55" i="5" s="1"/>
  <c r="AK55" i="5" s="1"/>
  <c r="AL55" i="5" s="1"/>
  <c r="X51" i="5"/>
  <c r="Y51" i="5" s="1"/>
  <c r="Z51" i="5" s="1"/>
  <c r="AA51" i="5" s="1"/>
  <c r="AB51" i="5" s="1"/>
  <c r="AC51" i="5" s="1"/>
  <c r="AD51" i="5" s="1"/>
  <c r="AE51" i="5" s="1"/>
  <c r="AF51" i="5" s="1"/>
  <c r="AG51" i="5" s="1"/>
  <c r="AH51" i="5" s="1"/>
  <c r="AI51" i="5" s="1"/>
  <c r="AJ51" i="5" s="1"/>
  <c r="AK51" i="5" s="1"/>
  <c r="AL51" i="5" s="1"/>
  <c r="X54" i="5"/>
  <c r="Y54" i="5" s="1"/>
  <c r="Z54" i="5" s="1"/>
  <c r="AA54" i="5" s="1"/>
  <c r="AB54" i="5" s="1"/>
  <c r="AC54" i="5" s="1"/>
  <c r="AD54" i="5" s="1"/>
  <c r="AE54" i="5" s="1"/>
  <c r="AF54" i="5" s="1"/>
  <c r="AG54" i="5" s="1"/>
  <c r="AH54" i="5" s="1"/>
  <c r="X53" i="5"/>
  <c r="Y53" i="5" s="1"/>
  <c r="Z53" i="5" s="1"/>
  <c r="AA53" i="5" s="1"/>
  <c r="AB53" i="5" s="1"/>
  <c r="AC53" i="5" s="1"/>
  <c r="AD53" i="5" s="1"/>
  <c r="AE53" i="5" s="1"/>
  <c r="AF53" i="5" s="1"/>
  <c r="AG53" i="5" s="1"/>
  <c r="AH53" i="5" s="1"/>
  <c r="AI53" i="5" s="1"/>
  <c r="AJ53" i="5" s="1"/>
  <c r="AK53" i="5" s="1"/>
  <c r="AL53" i="5" s="1"/>
  <c r="X56" i="5"/>
  <c r="Y56" i="5" s="1"/>
  <c r="Z56" i="5" s="1"/>
  <c r="AA56" i="5" s="1"/>
  <c r="AB56" i="5" s="1"/>
  <c r="AC56" i="5" s="1"/>
  <c r="AD56" i="5" s="1"/>
  <c r="AE56" i="5" s="1"/>
  <c r="AF56" i="5" s="1"/>
  <c r="AG56" i="5" s="1"/>
  <c r="AH56" i="5" s="1"/>
  <c r="AI56" i="5" s="1"/>
  <c r="AJ56" i="5" s="1"/>
  <c r="AK56" i="5" s="1"/>
  <c r="AL56" i="5" s="1"/>
  <c r="X57" i="5"/>
  <c r="Y57" i="5" s="1"/>
  <c r="Z57" i="5" s="1"/>
  <c r="AA57" i="5" s="1"/>
  <c r="AB57" i="5" s="1"/>
  <c r="AC57" i="5" s="1"/>
  <c r="AD57" i="5" s="1"/>
  <c r="AE57" i="5" s="1"/>
  <c r="AF57" i="5" s="1"/>
  <c r="AG57" i="5" s="1"/>
  <c r="AH57" i="5" s="1"/>
  <c r="AI57" i="5" s="1"/>
  <c r="AJ57" i="5" s="1"/>
  <c r="AK57" i="5" s="1"/>
  <c r="AL57" i="5" s="1"/>
  <c r="X43" i="5"/>
  <c r="Y43" i="5" s="1"/>
  <c r="Z43" i="5" s="1"/>
  <c r="AA43" i="5" s="1"/>
  <c r="AB43" i="5" s="1"/>
  <c r="AC43" i="5" s="1"/>
  <c r="AD43" i="5" s="1"/>
  <c r="AE43" i="5" s="1"/>
  <c r="AF43" i="5" s="1"/>
  <c r="AG43" i="5" s="1"/>
  <c r="AH43" i="5" s="1"/>
  <c r="AI43" i="5" s="1"/>
  <c r="AJ43" i="5" s="1"/>
  <c r="AK43" i="5" s="1"/>
  <c r="AL43" i="5" s="1"/>
  <c r="X58" i="5"/>
  <c r="Y58" i="5" s="1"/>
  <c r="Z58" i="5" s="1"/>
  <c r="AA58" i="5" s="1"/>
  <c r="AB58" i="5" s="1"/>
  <c r="AC58" i="5" s="1"/>
  <c r="AD58" i="5" s="1"/>
  <c r="AE58" i="5" s="1"/>
  <c r="AF58" i="5" s="1"/>
  <c r="AG58" i="5" s="1"/>
  <c r="AH58" i="5" s="1"/>
  <c r="AI58" i="5" s="1"/>
  <c r="AJ58" i="5" s="1"/>
  <c r="AK58" i="5" s="1"/>
  <c r="AL58" i="5" s="1"/>
  <c r="X59" i="5"/>
  <c r="Y59" i="5" s="1"/>
  <c r="Z59" i="5" s="1"/>
  <c r="AA59" i="5" s="1"/>
  <c r="AB59" i="5" s="1"/>
  <c r="AC59" i="5" s="1"/>
  <c r="AD59" i="5" s="1"/>
  <c r="AE59" i="5" s="1"/>
  <c r="AF59" i="5" s="1"/>
  <c r="AG59" i="5" s="1"/>
  <c r="AH59" i="5" s="1"/>
  <c r="AI59" i="5" s="1"/>
  <c r="AJ59" i="5" s="1"/>
  <c r="AK59" i="5" s="1"/>
  <c r="AL59" i="5" s="1"/>
  <c r="V2" i="5"/>
  <c r="V3" i="5"/>
  <c r="V4" i="5"/>
  <c r="V5" i="5"/>
  <c r="V6" i="5"/>
  <c r="V9" i="5"/>
  <c r="V8" i="5"/>
  <c r="V7" i="5"/>
  <c r="V10" i="5"/>
  <c r="V12" i="5"/>
  <c r="V13" i="5"/>
  <c r="V14" i="5"/>
  <c r="V11" i="5"/>
  <c r="V15" i="5"/>
  <c r="V18" i="5"/>
  <c r="V16" i="5"/>
  <c r="V21" i="5"/>
  <c r="V17" i="5"/>
  <c r="V28" i="5"/>
  <c r="V19" i="5"/>
  <c r="V23" i="5"/>
  <c r="V24" i="5"/>
  <c r="V20" i="5"/>
  <c r="V25" i="5"/>
  <c r="V22" i="5"/>
  <c r="V33" i="5"/>
  <c r="V26" i="5"/>
  <c r="V30" i="5"/>
  <c r="V27" i="5"/>
  <c r="V32" i="5"/>
  <c r="V31" i="5"/>
  <c r="V29" i="5"/>
  <c r="V34" i="5"/>
  <c r="V38" i="5"/>
  <c r="V37" i="5"/>
  <c r="V42" i="5"/>
  <c r="V36" i="5"/>
  <c r="V35" i="5"/>
  <c r="V44" i="5"/>
  <c r="V40" i="5"/>
  <c r="V41" i="5"/>
  <c r="V48" i="5"/>
  <c r="V39" i="5"/>
  <c r="V52" i="5"/>
  <c r="V45" i="5"/>
  <c r="V50" i="5"/>
  <c r="V47" i="5"/>
  <c r="V49" i="5"/>
  <c r="V46" i="5"/>
  <c r="V55" i="5"/>
  <c r="V51" i="5"/>
  <c r="V54" i="5"/>
  <c r="V53" i="5"/>
  <c r="V56" i="5"/>
  <c r="V57" i="5"/>
  <c r="V43" i="5"/>
  <c r="V58" i="5"/>
  <c r="V59" i="5"/>
  <c r="BF60" i="5" l="1"/>
  <c r="BE60" i="5"/>
  <c r="BD60" i="5"/>
  <c r="BC60" i="5"/>
  <c r="AM56" i="5"/>
  <c r="AM48" i="5"/>
  <c r="AM53" i="5"/>
  <c r="AM41" i="5"/>
  <c r="AM32" i="5"/>
  <c r="AM27" i="5"/>
  <c r="AM17" i="5"/>
  <c r="AM21" i="5"/>
  <c r="AM9" i="5"/>
  <c r="AM6" i="5"/>
  <c r="Y11" i="5"/>
  <c r="Y46" i="5"/>
  <c r="Y2" i="5"/>
  <c r="Z2" i="5" s="1"/>
  <c r="AI54" i="5"/>
  <c r="Y22" i="5"/>
  <c r="Y25" i="5"/>
  <c r="Y42" i="5"/>
  <c r="Y14" i="5"/>
  <c r="Y36" i="5"/>
  <c r="Y49" i="5"/>
  <c r="AM54" i="5"/>
  <c r="AM40" i="5"/>
  <c r="AM30" i="5"/>
  <c r="AM16" i="5"/>
  <c r="AM5" i="5"/>
  <c r="AM51" i="5"/>
  <c r="AM44" i="5"/>
  <c r="AM26" i="5"/>
  <c r="AM18" i="5"/>
  <c r="AM4" i="5"/>
  <c r="AM55" i="5"/>
  <c r="AM35" i="5"/>
  <c r="AM33" i="5"/>
  <c r="AM15" i="5"/>
  <c r="AM3" i="5"/>
  <c r="AM46" i="5"/>
  <c r="AM36" i="5"/>
  <c r="AM22" i="5"/>
  <c r="AM11" i="5"/>
  <c r="AM2" i="5"/>
  <c r="AM49" i="5"/>
  <c r="AM42" i="5"/>
  <c r="AM25" i="5"/>
  <c r="AM14" i="5"/>
  <c r="AM47" i="5"/>
  <c r="AM37" i="5"/>
  <c r="AM20" i="5"/>
  <c r="AM13" i="5"/>
  <c r="AM59" i="5"/>
  <c r="AM50" i="5"/>
  <c r="AM38" i="5"/>
  <c r="AM24" i="5"/>
  <c r="AM12" i="5"/>
  <c r="AM58" i="5"/>
  <c r="AM45" i="5"/>
  <c r="AM34" i="5"/>
  <c r="AM23" i="5"/>
  <c r="AM10" i="5"/>
  <c r="AM43" i="5"/>
  <c r="AM52" i="5"/>
  <c r="AM29" i="5"/>
  <c r="AM19" i="5"/>
  <c r="AM7" i="5"/>
  <c r="AM57" i="5"/>
  <c r="AM39" i="5"/>
  <c r="AM31" i="5"/>
  <c r="AM28" i="5"/>
  <c r="V60" i="5"/>
  <c r="X60" i="5"/>
  <c r="AN22" i="5" s="1"/>
  <c r="Y60" i="5" l="1"/>
  <c r="AO6" i="5" s="1"/>
  <c r="AN7" i="5"/>
  <c r="AN50" i="5"/>
  <c r="AN15" i="5"/>
  <c r="AN37" i="5"/>
  <c r="AN57" i="5"/>
  <c r="AN19" i="5"/>
  <c r="AN6" i="5"/>
  <c r="AN59" i="5"/>
  <c r="AN47" i="5"/>
  <c r="AN33" i="5"/>
  <c r="AJ54" i="5"/>
  <c r="AN21" i="5"/>
  <c r="AN29" i="5"/>
  <c r="AN35" i="5"/>
  <c r="AN52" i="5"/>
  <c r="AN55" i="5"/>
  <c r="AN49" i="5"/>
  <c r="AN2" i="5"/>
  <c r="AN9" i="5"/>
  <c r="AN43" i="5"/>
  <c r="Z49" i="5"/>
  <c r="AN27" i="5"/>
  <c r="AN17" i="5"/>
  <c r="AN36" i="5"/>
  <c r="AN46" i="5"/>
  <c r="Z36" i="5"/>
  <c r="AN25" i="5"/>
  <c r="Z46" i="5"/>
  <c r="AN10" i="5"/>
  <c r="Z25" i="5"/>
  <c r="AN32" i="5"/>
  <c r="AN56" i="5"/>
  <c r="AN8" i="5"/>
  <c r="AN23" i="5"/>
  <c r="AN14" i="5"/>
  <c r="AN5" i="5"/>
  <c r="AN26" i="5"/>
  <c r="AN51" i="5"/>
  <c r="AN4" i="5"/>
  <c r="AN16" i="5"/>
  <c r="AN18" i="5"/>
  <c r="AN54" i="5"/>
  <c r="AN44" i="5"/>
  <c r="AN30" i="5"/>
  <c r="AN40" i="5"/>
  <c r="AN28" i="5"/>
  <c r="AN34" i="5"/>
  <c r="AN12" i="5"/>
  <c r="Z14" i="5"/>
  <c r="Z22" i="5"/>
  <c r="Z11" i="5"/>
  <c r="AN41" i="5"/>
  <c r="AN53" i="5"/>
  <c r="AN31" i="5"/>
  <c r="AN45" i="5"/>
  <c r="AN24" i="5"/>
  <c r="AN13" i="5"/>
  <c r="AN42" i="5"/>
  <c r="AN48" i="5"/>
  <c r="AN39" i="5"/>
  <c r="AN58" i="5"/>
  <c r="AN38" i="5"/>
  <c r="AN20" i="5"/>
  <c r="AN3" i="5"/>
  <c r="Z42" i="5"/>
  <c r="AN11" i="5"/>
  <c r="AA2" i="5"/>
  <c r="AO29" i="5" l="1"/>
  <c r="AO55" i="5"/>
  <c r="AO51" i="5"/>
  <c r="AO56" i="5"/>
  <c r="AO5" i="5"/>
  <c r="AO58" i="5"/>
  <c r="AO22" i="5"/>
  <c r="AO48" i="5"/>
  <c r="AO41" i="5"/>
  <c r="AO44" i="5"/>
  <c r="AO26" i="5"/>
  <c r="AO9" i="5"/>
  <c r="AO4" i="5"/>
  <c r="AO54" i="5"/>
  <c r="AO36" i="5"/>
  <c r="AO53" i="5"/>
  <c r="AO19" i="5"/>
  <c r="Z60" i="5"/>
  <c r="AP2" i="5" s="1"/>
  <c r="AO37" i="5"/>
  <c r="AO59" i="5"/>
  <c r="AO17" i="5"/>
  <c r="AO14" i="5"/>
  <c r="AO3" i="5"/>
  <c r="AO50" i="5"/>
  <c r="AO34" i="5"/>
  <c r="AO52" i="5"/>
  <c r="AO39" i="5"/>
  <c r="AO27" i="5"/>
  <c r="AO18" i="5"/>
  <c r="AO45" i="5"/>
  <c r="AO57" i="5"/>
  <c r="AO11" i="5"/>
  <c r="AO43" i="5"/>
  <c r="AO46" i="5"/>
  <c r="AO12" i="5"/>
  <c r="AO8" i="5"/>
  <c r="AO13" i="5"/>
  <c r="AO42" i="5"/>
  <c r="AO32" i="5"/>
  <c r="AO25" i="5"/>
  <c r="AO23" i="5"/>
  <c r="AO7" i="5"/>
  <c r="AO35" i="5"/>
  <c r="AO31" i="5"/>
  <c r="AO40" i="5"/>
  <c r="AO38" i="5"/>
  <c r="AO24" i="5"/>
  <c r="AO33" i="5"/>
  <c r="AO21" i="5"/>
  <c r="AO30" i="5"/>
  <c r="AO47" i="5"/>
  <c r="AO16" i="5"/>
  <c r="AO2" i="5"/>
  <c r="AO28" i="5"/>
  <c r="AO20" i="5"/>
  <c r="AO10" i="5"/>
  <c r="AO15" i="5"/>
  <c r="AO49" i="5"/>
  <c r="AA14" i="5"/>
  <c r="AA42" i="5"/>
  <c r="AA25" i="5"/>
  <c r="AA46" i="5"/>
  <c r="AA22" i="5"/>
  <c r="AK54" i="5"/>
  <c r="AA11" i="5"/>
  <c r="AA36" i="5"/>
  <c r="AA49" i="5"/>
  <c r="AB2" i="5"/>
  <c r="AP14" i="5" l="1"/>
  <c r="AP11" i="5"/>
  <c r="AP55" i="5"/>
  <c r="AP44" i="5"/>
  <c r="AP12" i="5"/>
  <c r="AP10" i="5"/>
  <c r="AP4" i="5"/>
  <c r="AP45" i="5"/>
  <c r="AP58" i="5"/>
  <c r="AP37" i="5"/>
  <c r="AP9" i="5"/>
  <c r="AP39" i="5"/>
  <c r="AP22" i="5"/>
  <c r="AP32" i="5"/>
  <c r="AP40" i="5"/>
  <c r="AP43" i="5"/>
  <c r="AP20" i="5"/>
  <c r="AP13" i="5"/>
  <c r="AP19" i="5"/>
  <c r="AP50" i="5"/>
  <c r="AP33" i="5"/>
  <c r="AP34" i="5"/>
  <c r="AP48" i="5"/>
  <c r="AP24" i="5"/>
  <c r="AP31" i="5"/>
  <c r="AP46" i="5"/>
  <c r="AP41" i="5"/>
  <c r="AP8" i="5"/>
  <c r="AP54" i="5"/>
  <c r="AP16" i="5"/>
  <c r="AP15" i="5"/>
  <c r="AP26" i="5"/>
  <c r="AP56" i="5"/>
  <c r="AP17" i="5"/>
  <c r="AP21" i="5"/>
  <c r="AP47" i="5"/>
  <c r="AP28" i="5"/>
  <c r="AP29" i="5"/>
  <c r="AP23" i="5"/>
  <c r="AP59" i="5"/>
  <c r="AP49" i="5"/>
  <c r="AP7" i="5"/>
  <c r="AP30" i="5"/>
  <c r="AP38" i="5"/>
  <c r="AP53" i="5"/>
  <c r="AP25" i="5"/>
  <c r="AP51" i="5"/>
  <c r="AP57" i="5"/>
  <c r="AP3" i="5"/>
  <c r="AP35" i="5"/>
  <c r="AP36" i="5"/>
  <c r="AP5" i="5"/>
  <c r="AP52" i="5"/>
  <c r="AP6" i="5"/>
  <c r="AP18" i="5"/>
  <c r="AP42" i="5"/>
  <c r="AP27" i="5"/>
  <c r="AA60" i="5"/>
  <c r="AQ2" i="5" s="1"/>
  <c r="AB22" i="5"/>
  <c r="AB46" i="5"/>
  <c r="AB49" i="5"/>
  <c r="AB25" i="5"/>
  <c r="AB11" i="5"/>
  <c r="AB42" i="5"/>
  <c r="AB36" i="5"/>
  <c r="AL54" i="5"/>
  <c r="AB14" i="5"/>
  <c r="AC2" i="5"/>
  <c r="AQ17" i="5" l="1"/>
  <c r="AQ15" i="5"/>
  <c r="AQ19" i="5"/>
  <c r="AQ10" i="5"/>
  <c r="AQ46" i="5"/>
  <c r="AQ6" i="5"/>
  <c r="AQ37" i="5"/>
  <c r="AQ51" i="5"/>
  <c r="AQ40" i="5"/>
  <c r="AQ8" i="5"/>
  <c r="AQ59" i="5"/>
  <c r="AQ4" i="5"/>
  <c r="AQ42" i="5"/>
  <c r="AQ12" i="5"/>
  <c r="AQ14" i="5"/>
  <c r="AQ47" i="5"/>
  <c r="AQ49" i="5"/>
  <c r="AQ22" i="5"/>
  <c r="AQ27" i="5"/>
  <c r="AQ28" i="5"/>
  <c r="AQ56" i="5"/>
  <c r="AQ29" i="5"/>
  <c r="AQ35" i="5"/>
  <c r="AQ53" i="5"/>
  <c r="AQ31" i="5"/>
  <c r="AQ36" i="5"/>
  <c r="AQ57" i="5"/>
  <c r="AQ48" i="5"/>
  <c r="AQ58" i="5"/>
  <c r="AQ30" i="5"/>
  <c r="AQ50" i="5"/>
  <c r="AQ20" i="5"/>
  <c r="AQ21" i="5"/>
  <c r="AQ23" i="5"/>
  <c r="AQ18" i="5"/>
  <c r="AQ25" i="5"/>
  <c r="AQ11" i="5"/>
  <c r="AQ32" i="5"/>
  <c r="AQ54" i="5"/>
  <c r="AQ52" i="5"/>
  <c r="AQ41" i="5"/>
  <c r="AQ9" i="5"/>
  <c r="AQ13" i="5"/>
  <c r="AQ45" i="5"/>
  <c r="AQ39" i="5"/>
  <c r="AQ55" i="5"/>
  <c r="AQ44" i="5"/>
  <c r="AQ38" i="5"/>
  <c r="AQ43" i="5"/>
  <c r="AQ5" i="5"/>
  <c r="AQ16" i="5"/>
  <c r="AQ34" i="5"/>
  <c r="AQ7" i="5"/>
  <c r="AQ26" i="5"/>
  <c r="AQ3" i="5"/>
  <c r="AQ33" i="5"/>
  <c r="AQ24" i="5"/>
  <c r="AB60" i="5"/>
  <c r="AR31" i="5" s="1"/>
  <c r="AC25" i="5"/>
  <c r="AC49" i="5"/>
  <c r="AC46" i="5"/>
  <c r="AC11" i="5"/>
  <c r="AC14" i="5"/>
  <c r="AC36" i="5"/>
  <c r="AC42" i="5"/>
  <c r="AC22" i="5"/>
  <c r="AD2" i="5"/>
  <c r="AC60" i="5" l="1"/>
  <c r="AS9" i="5" s="1"/>
  <c r="AR25" i="5"/>
  <c r="AR45" i="5"/>
  <c r="AR24" i="5"/>
  <c r="AR10" i="5"/>
  <c r="AR27" i="5"/>
  <c r="AR13" i="5"/>
  <c r="AR48" i="5"/>
  <c r="AR16" i="5"/>
  <c r="AR52" i="5"/>
  <c r="AR50" i="5"/>
  <c r="AR2" i="5"/>
  <c r="AR3" i="5"/>
  <c r="AR57" i="5"/>
  <c r="AR23" i="5"/>
  <c r="AR54" i="5"/>
  <c r="AR19" i="5"/>
  <c r="AR6" i="5"/>
  <c r="AR35" i="5"/>
  <c r="AR53" i="5"/>
  <c r="AR59" i="5"/>
  <c r="AR7" i="5"/>
  <c r="AR47" i="5"/>
  <c r="AR42" i="5"/>
  <c r="AR36" i="5"/>
  <c r="AR26" i="5"/>
  <c r="AR41" i="5"/>
  <c r="AR37" i="5"/>
  <c r="AR49" i="5"/>
  <c r="AR22" i="5"/>
  <c r="AR34" i="5"/>
  <c r="AR9" i="5"/>
  <c r="AR55" i="5"/>
  <c r="AR39" i="5"/>
  <c r="AR33" i="5"/>
  <c r="AR28" i="5"/>
  <c r="AR15" i="5"/>
  <c r="AR17" i="5"/>
  <c r="AR29" i="5"/>
  <c r="AR4" i="5"/>
  <c r="AR12" i="5"/>
  <c r="AR38" i="5"/>
  <c r="AR14" i="5"/>
  <c r="AR44" i="5"/>
  <c r="AR43" i="5"/>
  <c r="AR30" i="5"/>
  <c r="AR20" i="5"/>
  <c r="AR11" i="5"/>
  <c r="AR56" i="5"/>
  <c r="AR21" i="5"/>
  <c r="AR18" i="5"/>
  <c r="AR51" i="5"/>
  <c r="AR32" i="5"/>
  <c r="AR8" i="5"/>
  <c r="AR46" i="5"/>
  <c r="AR5" i="5"/>
  <c r="AR40" i="5"/>
  <c r="AR58" i="5"/>
  <c r="AD14" i="5"/>
  <c r="AS14" i="5"/>
  <c r="AS6" i="5"/>
  <c r="AD11" i="5"/>
  <c r="AD46" i="5"/>
  <c r="AD22" i="5"/>
  <c r="AD42" i="5"/>
  <c r="AD36" i="5"/>
  <c r="AS36" i="5"/>
  <c r="AD49" i="5"/>
  <c r="AD25" i="5"/>
  <c r="AE2" i="5"/>
  <c r="AS46" i="5" l="1"/>
  <c r="AS11" i="5"/>
  <c r="AS33" i="5"/>
  <c r="AS35" i="5"/>
  <c r="AS37" i="5"/>
  <c r="AS5" i="5"/>
  <c r="AS45" i="5"/>
  <c r="AS16" i="5"/>
  <c r="AS22" i="5"/>
  <c r="AS24" i="5"/>
  <c r="AS30" i="5"/>
  <c r="AS13" i="5"/>
  <c r="AS20" i="5"/>
  <c r="AS44" i="5"/>
  <c r="AS43" i="5"/>
  <c r="AS7" i="5"/>
  <c r="AS23" i="5"/>
  <c r="AS59" i="5"/>
  <c r="AS2" i="5"/>
  <c r="AS47" i="5"/>
  <c r="AS51" i="5"/>
  <c r="AS58" i="5"/>
  <c r="AS19" i="5"/>
  <c r="AS39" i="5"/>
  <c r="AS10" i="5"/>
  <c r="AS3" i="5"/>
  <c r="AS25" i="5"/>
  <c r="AS18" i="5"/>
  <c r="AS52" i="5"/>
  <c r="AS42" i="5"/>
  <c r="AS55" i="5"/>
  <c r="AS26" i="5"/>
  <c r="AS15" i="5"/>
  <c r="AS34" i="5"/>
  <c r="AS40" i="5"/>
  <c r="AS56" i="5"/>
  <c r="AS32" i="5"/>
  <c r="AS31" i="5"/>
  <c r="AS27" i="5"/>
  <c r="AS17" i="5"/>
  <c r="AS8" i="5"/>
  <c r="AS48" i="5"/>
  <c r="AS28" i="5"/>
  <c r="AS21" i="5"/>
  <c r="AS50" i="5"/>
  <c r="AS53" i="5"/>
  <c r="AS12" i="5"/>
  <c r="AS54" i="5"/>
  <c r="AS57" i="5"/>
  <c r="AS41" i="5"/>
  <c r="AS49" i="5"/>
  <c r="AS4" i="5"/>
  <c r="AS38" i="5"/>
  <c r="AS29" i="5"/>
  <c r="AD60" i="5"/>
  <c r="AT54" i="5" s="1"/>
  <c r="AE42" i="5"/>
  <c r="AE22" i="5"/>
  <c r="AE49" i="5"/>
  <c r="AE11" i="5"/>
  <c r="AE36" i="5"/>
  <c r="AE46" i="5"/>
  <c r="AE25" i="5"/>
  <c r="AE14" i="5"/>
  <c r="AF2" i="5"/>
  <c r="AT14" i="5" l="1"/>
  <c r="AT33" i="5"/>
  <c r="AT57" i="5"/>
  <c r="AT10" i="5"/>
  <c r="AT49" i="5"/>
  <c r="AT43" i="5"/>
  <c r="AT37" i="5"/>
  <c r="AT28" i="5"/>
  <c r="AT31" i="5"/>
  <c r="AT2" i="5"/>
  <c r="AT38" i="5"/>
  <c r="AT27" i="5"/>
  <c r="AT47" i="5"/>
  <c r="AT20" i="5"/>
  <c r="AT36" i="5"/>
  <c r="AT21" i="5"/>
  <c r="AT8" i="5"/>
  <c r="AT15" i="5"/>
  <c r="AT13" i="5"/>
  <c r="AT3" i="5"/>
  <c r="AT58" i="5"/>
  <c r="AT56" i="5"/>
  <c r="AT52" i="5"/>
  <c r="AT23" i="5"/>
  <c r="AT16" i="5"/>
  <c r="AT32" i="5"/>
  <c r="AT35" i="5"/>
  <c r="AT44" i="5"/>
  <c r="AT25" i="5"/>
  <c r="AT46" i="5"/>
  <c r="AT53" i="5"/>
  <c r="AT19" i="5"/>
  <c r="AT11" i="5"/>
  <c r="AT55" i="5"/>
  <c r="AT24" i="5"/>
  <c r="AT9" i="5"/>
  <c r="AT29" i="5"/>
  <c r="AT18" i="5"/>
  <c r="AE60" i="5"/>
  <c r="AU51" i="5" s="1"/>
  <c r="AT5" i="5"/>
  <c r="AT26" i="5"/>
  <c r="AT45" i="5"/>
  <c r="AT4" i="5"/>
  <c r="AT22" i="5"/>
  <c r="AT6" i="5"/>
  <c r="AT12" i="5"/>
  <c r="AT48" i="5"/>
  <c r="AT51" i="5"/>
  <c r="AT41" i="5"/>
  <c r="AT59" i="5"/>
  <c r="AT39" i="5"/>
  <c r="AT30" i="5"/>
  <c r="AT42" i="5"/>
  <c r="AT17" i="5"/>
  <c r="AT34" i="5"/>
  <c r="AT7" i="5"/>
  <c r="AT40" i="5"/>
  <c r="AT50" i="5"/>
  <c r="AF36" i="5"/>
  <c r="AF11" i="5"/>
  <c r="AF14" i="5"/>
  <c r="AF49" i="5"/>
  <c r="AF42" i="5"/>
  <c r="AF46" i="5"/>
  <c r="AF22" i="5"/>
  <c r="AF25" i="5"/>
  <c r="AG2" i="5"/>
  <c r="AU29" i="5" l="1"/>
  <c r="AU23" i="5"/>
  <c r="AU27" i="5"/>
  <c r="AU34" i="5"/>
  <c r="AU39" i="5"/>
  <c r="AU40" i="5"/>
  <c r="AU2" i="5"/>
  <c r="AU21" i="5"/>
  <c r="AU3" i="5"/>
  <c r="AU49" i="5"/>
  <c r="AU26" i="5"/>
  <c r="AU24" i="5"/>
  <c r="AU4" i="5"/>
  <c r="AU45" i="5"/>
  <c r="AU42" i="5"/>
  <c r="AU56" i="5"/>
  <c r="AU37" i="5"/>
  <c r="AU41" i="5"/>
  <c r="AU35" i="5"/>
  <c r="AU18" i="5"/>
  <c r="AU43" i="5"/>
  <c r="AU14" i="5"/>
  <c r="AU48" i="5"/>
  <c r="AU17" i="5"/>
  <c r="AU8" i="5"/>
  <c r="AU59" i="5"/>
  <c r="AU13" i="5"/>
  <c r="AU44" i="5"/>
  <c r="AU25" i="5"/>
  <c r="AU54" i="5"/>
  <c r="AU32" i="5"/>
  <c r="AU9" i="5"/>
  <c r="AU58" i="5"/>
  <c r="AU19" i="5"/>
  <c r="AU38" i="5"/>
  <c r="AU5" i="5"/>
  <c r="AU53" i="5"/>
  <c r="AU15" i="5"/>
  <c r="AU7" i="5"/>
  <c r="AU47" i="5"/>
  <c r="AU22" i="5"/>
  <c r="AU11" i="5"/>
  <c r="AU46" i="5"/>
  <c r="AU10" i="5"/>
  <c r="AU20" i="5"/>
  <c r="AU16" i="5"/>
  <c r="AU36" i="5"/>
  <c r="AU52" i="5"/>
  <c r="AU28" i="5"/>
  <c r="AU30" i="5"/>
  <c r="AU55" i="5"/>
  <c r="AU31" i="5"/>
  <c r="AU6" i="5"/>
  <c r="AU33" i="5"/>
  <c r="AU12" i="5"/>
  <c r="AU50" i="5"/>
  <c r="AU57" i="5"/>
  <c r="AF60" i="5"/>
  <c r="AV3" i="5" s="1"/>
  <c r="AG14" i="5"/>
  <c r="AG22" i="5"/>
  <c r="AG11" i="5"/>
  <c r="AG42" i="5"/>
  <c r="AG49" i="5"/>
  <c r="AG25" i="5"/>
  <c r="AG46" i="5"/>
  <c r="AG36" i="5"/>
  <c r="AH2" i="5"/>
  <c r="AV5" i="5" l="1"/>
  <c r="AV11" i="5"/>
  <c r="AV10" i="5"/>
  <c r="AV20" i="5"/>
  <c r="AV40" i="5"/>
  <c r="AV7" i="5"/>
  <c r="AV17" i="5"/>
  <c r="AV49" i="5"/>
  <c r="AV29" i="5"/>
  <c r="AG60" i="5"/>
  <c r="AW27" i="5" s="1"/>
  <c r="AV15" i="5"/>
  <c r="AV27" i="5"/>
  <c r="AV22" i="5"/>
  <c r="AV9" i="5"/>
  <c r="AV33" i="5"/>
  <c r="AV48" i="5"/>
  <c r="AV45" i="5"/>
  <c r="AV4" i="5"/>
  <c r="AV43" i="5"/>
  <c r="AV6" i="5"/>
  <c r="AV42" i="5"/>
  <c r="AV38" i="5"/>
  <c r="AV30" i="5"/>
  <c r="AV36" i="5"/>
  <c r="AV53" i="5"/>
  <c r="AV23" i="5"/>
  <c r="AV19" i="5"/>
  <c r="AV18" i="5"/>
  <c r="AV54" i="5"/>
  <c r="AV41" i="5"/>
  <c r="AV12" i="5"/>
  <c r="AV56" i="5"/>
  <c r="AV52" i="5"/>
  <c r="AV28" i="5"/>
  <c r="AV51" i="5"/>
  <c r="AV32" i="5"/>
  <c r="AV35" i="5"/>
  <c r="AV39" i="5"/>
  <c r="AV46" i="5"/>
  <c r="AV14" i="5"/>
  <c r="AV59" i="5"/>
  <c r="AV55" i="5"/>
  <c r="AV34" i="5"/>
  <c r="AV31" i="5"/>
  <c r="AV58" i="5"/>
  <c r="AV13" i="5"/>
  <c r="AV8" i="5"/>
  <c r="AV2" i="5"/>
  <c r="AV16" i="5"/>
  <c r="AV57" i="5"/>
  <c r="AV21" i="5"/>
  <c r="AV25" i="5"/>
  <c r="AV24" i="5"/>
  <c r="AV44" i="5"/>
  <c r="AV47" i="5"/>
  <c r="AV26" i="5"/>
  <c r="AV37" i="5"/>
  <c r="AV50" i="5"/>
  <c r="AH22" i="5"/>
  <c r="AH36" i="5"/>
  <c r="AH49" i="5"/>
  <c r="AH11" i="5"/>
  <c r="AH14" i="5"/>
  <c r="AH42" i="5"/>
  <c r="AH46" i="5"/>
  <c r="AH25" i="5"/>
  <c r="AI2" i="5"/>
  <c r="AW22" i="5" l="1"/>
  <c r="AW42" i="5"/>
  <c r="AW37" i="5"/>
  <c r="AW5" i="5"/>
  <c r="AW40" i="5"/>
  <c r="AW7" i="5"/>
  <c r="AW41" i="5"/>
  <c r="AW6" i="5"/>
  <c r="AW19" i="5"/>
  <c r="AW21" i="5"/>
  <c r="AW32" i="5"/>
  <c r="AW39" i="5"/>
  <c r="AW55" i="5"/>
  <c r="AW44" i="5"/>
  <c r="AW16" i="5"/>
  <c r="AW29" i="5"/>
  <c r="AW3" i="5"/>
  <c r="AW20" i="5"/>
  <c r="AW4" i="5"/>
  <c r="AW48" i="5"/>
  <c r="AW25" i="5"/>
  <c r="AW51" i="5"/>
  <c r="AW43" i="5"/>
  <c r="AW59" i="5"/>
  <c r="AW17" i="5"/>
  <c r="AW49" i="5"/>
  <c r="AW12" i="5"/>
  <c r="AW57" i="5"/>
  <c r="AW15" i="5"/>
  <c r="AW50" i="5"/>
  <c r="AW11" i="5"/>
  <c r="AW26" i="5"/>
  <c r="AW23" i="5"/>
  <c r="AW56" i="5"/>
  <c r="AW9" i="5"/>
  <c r="AW35" i="5"/>
  <c r="AW38" i="5"/>
  <c r="AW28" i="5"/>
  <c r="AW34" i="5"/>
  <c r="AW14" i="5"/>
  <c r="AW47" i="5"/>
  <c r="AW58" i="5"/>
  <c r="AW45" i="5"/>
  <c r="AW30" i="5"/>
  <c r="AW46" i="5"/>
  <c r="AW24" i="5"/>
  <c r="AW53" i="5"/>
  <c r="AW36" i="5"/>
  <c r="AW2" i="5"/>
  <c r="AW52" i="5"/>
  <c r="AW33" i="5"/>
  <c r="AW18" i="5"/>
  <c r="AW54" i="5"/>
  <c r="AW31" i="5"/>
  <c r="AW13" i="5"/>
  <c r="AW10" i="5"/>
  <c r="AW8" i="5"/>
  <c r="AH60" i="5"/>
  <c r="AX50" i="5" s="1"/>
  <c r="AI14" i="5"/>
  <c r="AI49" i="5"/>
  <c r="AI36" i="5"/>
  <c r="AI46" i="5"/>
  <c r="AI11" i="5"/>
  <c r="AI25" i="5"/>
  <c r="AI22" i="5"/>
  <c r="AI42" i="5"/>
  <c r="AJ2" i="5"/>
  <c r="AX29" i="5" l="1"/>
  <c r="AX52" i="5"/>
  <c r="AX17" i="5"/>
  <c r="AX22" i="5"/>
  <c r="AX32" i="5"/>
  <c r="AX55" i="5"/>
  <c r="AX4" i="5"/>
  <c r="AX40" i="5"/>
  <c r="AX51" i="5"/>
  <c r="AX11" i="5"/>
  <c r="AX53" i="5"/>
  <c r="AX15" i="5"/>
  <c r="AX26" i="5"/>
  <c r="AX3" i="5"/>
  <c r="AX12" i="5"/>
  <c r="AX23" i="5"/>
  <c r="AX34" i="5"/>
  <c r="AX38" i="5"/>
  <c r="AX58" i="5"/>
  <c r="AX16" i="5"/>
  <c r="AX48" i="5"/>
  <c r="AX37" i="5"/>
  <c r="AX7" i="5"/>
  <c r="AX6" i="5"/>
  <c r="AX39" i="5"/>
  <c r="AX24" i="5"/>
  <c r="AX35" i="5"/>
  <c r="AX43" i="5"/>
  <c r="AX10" i="5"/>
  <c r="AX46" i="5"/>
  <c r="AX41" i="5"/>
  <c r="AX36" i="5"/>
  <c r="AX33" i="5"/>
  <c r="AX18" i="5"/>
  <c r="AX20" i="5"/>
  <c r="AX5" i="5"/>
  <c r="AX8" i="5"/>
  <c r="AX2" i="5"/>
  <c r="AX42" i="5"/>
  <c r="AX44" i="5"/>
  <c r="AX28" i="5"/>
  <c r="AX30" i="5"/>
  <c r="AX19" i="5"/>
  <c r="AX57" i="5"/>
  <c r="AX47" i="5"/>
  <c r="AX49" i="5"/>
  <c r="AX14" i="5"/>
  <c r="AI60" i="5"/>
  <c r="AY2" i="5" s="1"/>
  <c r="AX21" i="5"/>
  <c r="AX56" i="5"/>
  <c r="AX9" i="5"/>
  <c r="AX31" i="5"/>
  <c r="AX59" i="5"/>
  <c r="AX27" i="5"/>
  <c r="AX25" i="5"/>
  <c r="AX45" i="5"/>
  <c r="AX13" i="5"/>
  <c r="AX54" i="5"/>
  <c r="AJ11" i="5"/>
  <c r="AJ46" i="5"/>
  <c r="AJ36" i="5"/>
  <c r="AJ22" i="5"/>
  <c r="AJ49" i="5"/>
  <c r="AJ42" i="5"/>
  <c r="AJ25" i="5"/>
  <c r="AJ14" i="5"/>
  <c r="AK2" i="5"/>
  <c r="AY4" i="5" l="1"/>
  <c r="AY24" i="5"/>
  <c r="AY54" i="5"/>
  <c r="AY17" i="5"/>
  <c r="AY41" i="5"/>
  <c r="AY22" i="5"/>
  <c r="AY51" i="5"/>
  <c r="AY8" i="5"/>
  <c r="AY44" i="5"/>
  <c r="AY18" i="5"/>
  <c r="AY34" i="5"/>
  <c r="AY32" i="5"/>
  <c r="AY39" i="5"/>
  <c r="AY23" i="5"/>
  <c r="AY36" i="5"/>
  <c r="AY16" i="5"/>
  <c r="AY9" i="5"/>
  <c r="AY30" i="5"/>
  <c r="AY20" i="5"/>
  <c r="AY42" i="5"/>
  <c r="AY52" i="5"/>
  <c r="AY57" i="5"/>
  <c r="AY13" i="5"/>
  <c r="AY31" i="5"/>
  <c r="AY28" i="5"/>
  <c r="AY49" i="5"/>
  <c r="AY53" i="5"/>
  <c r="AY29" i="5"/>
  <c r="AY6" i="5"/>
  <c r="AY3" i="5"/>
  <c r="AY27" i="5"/>
  <c r="AY33" i="5"/>
  <c r="AY7" i="5"/>
  <c r="AY12" i="5"/>
  <c r="AY45" i="5"/>
  <c r="AY11" i="5"/>
  <c r="AY56" i="5"/>
  <c r="AY5" i="5"/>
  <c r="AY50" i="5"/>
  <c r="AY47" i="5"/>
  <c r="AY15" i="5"/>
  <c r="AY14" i="5"/>
  <c r="AY40" i="5"/>
  <c r="AY58" i="5"/>
  <c r="AY43" i="5"/>
  <c r="AY25" i="5"/>
  <c r="AY55" i="5"/>
  <c r="AY19" i="5"/>
  <c r="AY48" i="5"/>
  <c r="AY10" i="5"/>
  <c r="AY21" i="5"/>
  <c r="AY35" i="5"/>
  <c r="AY26" i="5"/>
  <c r="AY37" i="5"/>
  <c r="AY38" i="5"/>
  <c r="AY46" i="5"/>
  <c r="AY59" i="5"/>
  <c r="AJ60" i="5"/>
  <c r="AZ2" i="5" s="1"/>
  <c r="AK49" i="5"/>
  <c r="AK36" i="5"/>
  <c r="AK22" i="5"/>
  <c r="AK46" i="5"/>
  <c r="AK14" i="5"/>
  <c r="AK25" i="5"/>
  <c r="AK42" i="5"/>
  <c r="AK11" i="5"/>
  <c r="AL2" i="5"/>
  <c r="AZ53" i="5" l="1"/>
  <c r="AZ36" i="5"/>
  <c r="AZ6" i="5"/>
  <c r="AZ47" i="5"/>
  <c r="AZ33" i="5"/>
  <c r="AZ32" i="5"/>
  <c r="AZ15" i="5"/>
  <c r="AZ49" i="5"/>
  <c r="AZ21" i="5"/>
  <c r="AZ57" i="5"/>
  <c r="AZ13" i="5"/>
  <c r="AZ26" i="5"/>
  <c r="AZ42" i="5"/>
  <c r="AZ45" i="5"/>
  <c r="AZ11" i="5"/>
  <c r="AZ5" i="5"/>
  <c r="AZ22" i="5"/>
  <c r="AZ3" i="5"/>
  <c r="AZ55" i="5"/>
  <c r="AZ31" i="5"/>
  <c r="AZ52" i="5"/>
  <c r="AZ41" i="5"/>
  <c r="AZ28" i="5"/>
  <c r="AZ25" i="5"/>
  <c r="AZ24" i="5"/>
  <c r="AZ44" i="5"/>
  <c r="AZ23" i="5"/>
  <c r="AZ8" i="5"/>
  <c r="AZ43" i="5"/>
  <c r="AZ59" i="5"/>
  <c r="AZ18" i="5"/>
  <c r="AZ58" i="5"/>
  <c r="AZ48" i="5"/>
  <c r="AZ51" i="5"/>
  <c r="AZ10" i="5"/>
  <c r="AZ4" i="5"/>
  <c r="AZ30" i="5"/>
  <c r="AZ38" i="5"/>
  <c r="AZ27" i="5"/>
  <c r="AZ19" i="5"/>
  <c r="AK60" i="5"/>
  <c r="BA34" i="5" s="1"/>
  <c r="AZ20" i="5"/>
  <c r="AZ40" i="5"/>
  <c r="AZ12" i="5"/>
  <c r="AZ7" i="5"/>
  <c r="AZ35" i="5"/>
  <c r="AZ17" i="5"/>
  <c r="AZ14" i="5"/>
  <c r="AZ54" i="5"/>
  <c r="AZ34" i="5"/>
  <c r="AZ37" i="5"/>
  <c r="AZ39" i="5"/>
  <c r="AZ29" i="5"/>
  <c r="AZ56" i="5"/>
  <c r="AZ9" i="5"/>
  <c r="AZ50" i="5"/>
  <c r="AZ16" i="5"/>
  <c r="AZ46" i="5"/>
  <c r="AL22" i="5"/>
  <c r="AL11" i="5"/>
  <c r="AL46" i="5"/>
  <c r="AL36" i="5"/>
  <c r="AL14" i="5"/>
  <c r="AL25" i="5"/>
  <c r="AL42" i="5"/>
  <c r="AL49" i="5"/>
  <c r="BA9" i="5" l="1"/>
  <c r="BA36" i="5"/>
  <c r="BA16" i="5"/>
  <c r="BA45" i="5"/>
  <c r="BA24" i="5"/>
  <c r="BA47" i="5"/>
  <c r="BA5" i="5"/>
  <c r="BA37" i="5"/>
  <c r="BA14" i="5"/>
  <c r="BA13" i="5"/>
  <c r="BA30" i="5"/>
  <c r="BA41" i="5"/>
  <c r="BA20" i="5"/>
  <c r="BA28" i="5"/>
  <c r="BA27" i="5"/>
  <c r="BA59" i="5"/>
  <c r="BA33" i="5"/>
  <c r="BA44" i="5"/>
  <c r="BA23" i="5"/>
  <c r="BA38" i="5"/>
  <c r="BA18" i="5"/>
  <c r="BA40" i="5"/>
  <c r="BA29" i="5"/>
  <c r="BA11" i="5"/>
  <c r="BA57" i="5"/>
  <c r="BA56" i="5"/>
  <c r="BA10" i="5"/>
  <c r="BA7" i="5"/>
  <c r="BA53" i="5"/>
  <c r="BA6" i="5"/>
  <c r="BA50" i="5"/>
  <c r="BA32" i="5"/>
  <c r="BA43" i="5"/>
  <c r="BA46" i="5"/>
  <c r="BA21" i="5"/>
  <c r="BA51" i="5"/>
  <c r="BA2" i="5"/>
  <c r="BA42" i="5"/>
  <c r="BA54" i="5"/>
  <c r="BA3" i="5"/>
  <c r="BA39" i="5"/>
  <c r="BA8" i="5"/>
  <c r="BA52" i="5"/>
  <c r="BA48" i="5"/>
  <c r="BA55" i="5"/>
  <c r="BA19" i="5"/>
  <c r="BA49" i="5"/>
  <c r="BA15" i="5"/>
  <c r="BA12" i="5"/>
  <c r="BA35" i="5"/>
  <c r="BA26" i="5"/>
  <c r="BA22" i="5"/>
  <c r="BA58" i="5"/>
  <c r="BA25" i="5"/>
  <c r="BA31" i="5"/>
  <c r="BA17" i="5"/>
  <c r="BA4" i="5"/>
  <c r="AL60" i="5"/>
  <c r="BB2" i="5" s="1"/>
  <c r="BB19" i="5" l="1"/>
  <c r="BB12" i="5"/>
  <c r="BB44" i="5"/>
  <c r="BB59" i="5"/>
  <c r="BB55" i="5"/>
  <c r="BB58" i="5"/>
  <c r="BB20" i="5"/>
  <c r="BB47" i="5"/>
  <c r="BB26" i="5"/>
  <c r="BB6" i="5"/>
  <c r="BB30" i="5"/>
  <c r="BB3" i="5"/>
  <c r="BB4" i="5"/>
  <c r="BB23" i="5"/>
  <c r="BB27" i="5"/>
  <c r="BB15" i="5"/>
  <c r="BB29" i="5"/>
  <c r="BB31" i="5"/>
  <c r="BB38" i="5"/>
  <c r="BB34" i="5"/>
  <c r="BB35" i="5"/>
  <c r="BB8" i="5"/>
  <c r="BB32" i="5"/>
  <c r="BB17" i="5"/>
  <c r="BB22" i="5"/>
  <c r="BB50" i="5"/>
  <c r="BB57" i="5"/>
  <c r="BB48" i="5"/>
  <c r="BB21" i="5"/>
  <c r="BB39" i="5"/>
  <c r="BB28" i="5"/>
  <c r="BB18" i="5"/>
  <c r="BB45" i="5"/>
  <c r="BB40" i="5"/>
  <c r="BB54" i="5"/>
  <c r="BB43" i="5"/>
  <c r="BB41" i="5"/>
  <c r="BB9" i="5"/>
  <c r="BB25" i="5"/>
  <c r="BB42" i="5"/>
  <c r="BB11" i="5"/>
  <c r="BB36" i="5"/>
  <c r="BB49" i="5"/>
  <c r="BB37" i="5"/>
  <c r="BB52" i="5"/>
  <c r="BB51" i="5"/>
  <c r="BB46" i="5"/>
  <c r="BB24" i="5"/>
  <c r="BB5" i="5"/>
  <c r="BB33" i="5"/>
  <c r="BB10" i="5"/>
  <c r="BB7" i="5"/>
  <c r="BB53" i="5"/>
  <c r="BB13" i="5"/>
  <c r="BB16" i="5"/>
  <c r="BB56" i="5"/>
  <c r="BB14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E2AF60E-AE5C-504C-8E2A-811BF5F06867}" name="race1" type="6" refreshedVersion="8" background="1" saveData="1">
    <textPr codePage="65001" sourceFile="/Users/kharivitalij/Projects/results-analyzer/Zaslavl_Multitriathlon_2023/race1.csv" decimal="," thousands=" 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" xr16:uid="{E133D2AA-AEB3-C74E-8461-C81CAB6D896D}" name="race2" type="6" refreshedVersion="8" background="1" saveData="1">
    <textPr codePage="65001" sourceFile="/Users/kharivitalij/Projects/results-analyzer/Zaslavl_Multitriathlon_2023/race2.csv" decimal="," thousands=" 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" xr16:uid="{D1BB7A70-7141-4C40-95F3-9AB06554B19F}" name="race3" type="6" refreshedVersion="8" background="1" saveData="1">
    <textPr codePage="65001" sourceFile="/Users/kharivitalij/Projects/results-analyzer/Zaslavl_Multitriathlon_2023/race3.csv" decimal="," thousands=" 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<sst xmlns="http://schemas.openxmlformats.org/spreadsheetml/2006/main" count="358" uniqueCount="120">
  <si>
    <t>Александр Василевич</t>
  </si>
  <si>
    <t>Анатолий Буковец</t>
  </si>
  <si>
    <t>Александр Дахно</t>
  </si>
  <si>
    <t>Никита Григорьев</t>
  </si>
  <si>
    <t>Андрей Табунов</t>
  </si>
  <si>
    <t>Алексей Пульман</t>
  </si>
  <si>
    <t>Татьяна Лукша</t>
  </si>
  <si>
    <t>Даниил Падольский</t>
  </si>
  <si>
    <t>Савелий Иткин</t>
  </si>
  <si>
    <t>Никита Харитонов</t>
  </si>
  <si>
    <t>Александр Новицкий</t>
  </si>
  <si>
    <t>Виталий Харитонов</t>
  </si>
  <si>
    <t>Александр Маркович</t>
  </si>
  <si>
    <t>Максим Кушель</t>
  </si>
  <si>
    <t>Генадий Есис</t>
  </si>
  <si>
    <t>Федор Коротыш</t>
  </si>
  <si>
    <t>Андрей Чечура</t>
  </si>
  <si>
    <t>Александр Кочержук</t>
  </si>
  <si>
    <t>Евгений Креч</t>
  </si>
  <si>
    <t>Сергей Мунтян</t>
  </si>
  <si>
    <t>Антон Вашкевич</t>
  </si>
  <si>
    <t>Алексей Викентьев</t>
  </si>
  <si>
    <t>Дмитрий Колтаков</t>
  </si>
  <si>
    <t>Андрей Ларионов</t>
  </si>
  <si>
    <t>Вадим Капустин</t>
  </si>
  <si>
    <t>Алексей Ушков</t>
  </si>
  <si>
    <t>Александр Юрков</t>
  </si>
  <si>
    <t>Юлия Дубейко</t>
  </si>
  <si>
    <t>Виктор Третьяк</t>
  </si>
  <si>
    <t>Алексей Шпиленя</t>
  </si>
  <si>
    <t>Илья Грицкевич</t>
  </si>
  <si>
    <t>Алиса Тумасьян</t>
  </si>
  <si>
    <t>Денис Автушко</t>
  </si>
  <si>
    <t>Леонид Малевич</t>
  </si>
  <si>
    <t>Виктор Вашкевич</t>
  </si>
  <si>
    <t>Варвара Новицкая</t>
  </si>
  <si>
    <t>Илья Плетенев</t>
  </si>
  <si>
    <t>Алена Григорьева</t>
  </si>
  <si>
    <t>Владимир Вашкевич</t>
  </si>
  <si>
    <t>Александр Дубковский</t>
  </si>
  <si>
    <t>Николай Нестерович</t>
  </si>
  <si>
    <t>Эдуард Жильников</t>
  </si>
  <si>
    <t>Иван Чигилинский</t>
  </si>
  <si>
    <t>Катерина Куделко</t>
  </si>
  <si>
    <t>Николас Руцкий</t>
  </si>
  <si>
    <t>Анастасия Фролова</t>
  </si>
  <si>
    <t>Сергей Автушко</t>
  </si>
  <si>
    <t>Ольга Гайдук</t>
  </si>
  <si>
    <t>Александр Матюш</t>
  </si>
  <si>
    <t>Михаил Автушко</t>
  </si>
  <si>
    <t>Ирина Адамович</t>
  </si>
  <si>
    <t>Василий Тумаш</t>
  </si>
  <si>
    <t>Евгений Наранович</t>
  </si>
  <si>
    <t>Светлана Попова</t>
  </si>
  <si>
    <t>Виталий Коннов</t>
  </si>
  <si>
    <t>Александр Тылиндус</t>
  </si>
  <si>
    <t>Вероника Моисеева</t>
  </si>
  <si>
    <t>Светлана Шарова</t>
  </si>
  <si>
    <t>Генадий Евсис</t>
  </si>
  <si>
    <t>00:00:-1</t>
  </si>
  <si>
    <t>ФИО</t>
  </si>
  <si>
    <t>Номер</t>
  </si>
  <si>
    <t>Общее 1</t>
  </si>
  <si>
    <t>Вело 1</t>
  </si>
  <si>
    <t>Т1 1</t>
  </si>
  <si>
    <t>Бег 1</t>
  </si>
  <si>
    <t>Т2 1</t>
  </si>
  <si>
    <t>Плавание 1</t>
  </si>
  <si>
    <t>Общее 2</t>
  </si>
  <si>
    <t>Плавание 2</t>
  </si>
  <si>
    <t>Т1 2</t>
  </si>
  <si>
    <t>Вело 2</t>
  </si>
  <si>
    <t>Т2 2</t>
  </si>
  <si>
    <t>Бег 2</t>
  </si>
  <si>
    <t>Общее 3</t>
  </si>
  <si>
    <t>Бег 3</t>
  </si>
  <si>
    <t>Т1 3</t>
  </si>
  <si>
    <t>Вело 3</t>
  </si>
  <si>
    <t>Т2 3</t>
  </si>
  <si>
    <t>Плавание 3</t>
  </si>
  <si>
    <t>Про</t>
  </si>
  <si>
    <t>Общее</t>
  </si>
  <si>
    <t>Старт</t>
  </si>
  <si>
    <t>Вело 1_</t>
  </si>
  <si>
    <t>Т1 1_</t>
  </si>
  <si>
    <t>Бег 1_</t>
  </si>
  <si>
    <t>Т2 1_</t>
  </si>
  <si>
    <t>Плавание 1_</t>
  </si>
  <si>
    <t>Плавание 2_</t>
  </si>
  <si>
    <t>Т1 2_</t>
  </si>
  <si>
    <t>Вело 2_</t>
  </si>
  <si>
    <t>Т2 2_</t>
  </si>
  <si>
    <t>Бег 2_</t>
  </si>
  <si>
    <t>Бег 3_</t>
  </si>
  <si>
    <t>Т1 3_</t>
  </si>
  <si>
    <t>Вело 3_</t>
  </si>
  <si>
    <t>Т2 3_</t>
  </si>
  <si>
    <t>Плавание 3_</t>
  </si>
  <si>
    <t>Total</t>
  </si>
  <si>
    <t>после Вело 1</t>
  </si>
  <si>
    <t>после Т1 1</t>
  </si>
  <si>
    <t>после Бег 1</t>
  </si>
  <si>
    <t>после Т2 1</t>
  </si>
  <si>
    <t>после Плавание 1</t>
  </si>
  <si>
    <t>после Плавание 2</t>
  </si>
  <si>
    <t>после Т1 2</t>
  </si>
  <si>
    <t>после Вело 2</t>
  </si>
  <si>
    <t>после Т2 2</t>
  </si>
  <si>
    <t>после Бег 2</t>
  </si>
  <si>
    <t>после Бег 3</t>
  </si>
  <si>
    <t>после Т1 3</t>
  </si>
  <si>
    <t>после Вело 3</t>
  </si>
  <si>
    <t>после Т2 3</t>
  </si>
  <si>
    <t>после Плавание 3</t>
  </si>
  <si>
    <t>Старт_</t>
  </si>
  <si>
    <t>Любитель</t>
  </si>
  <si>
    <t>Плавание сумма</t>
  </si>
  <si>
    <t>Вело сумма</t>
  </si>
  <si>
    <t>Бег сумма</t>
  </si>
  <si>
    <t>Т сумма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</si>
</sst>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0" fillId="0" borderId="0" xfId="0" applyBorder="1"/>
  </cellXfs>
  <cellStyles count="1">
    <cellStyle name="Normal" xfId="0" builtinId="0"/>
  </cellStyles>
  <dxfs count="93"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</dxfs>
  <tableStyles count="0" defaultTableStyle="TableStyleMedium2" defaultPivotStyle="PivotStyleLight16"/>
  <colors>
    <mruColors>
      <color rgb="FF9341D3"/>
      <color rgb="FF6A3900"/>
      <color rgb="FFF990FF"/>
      <color rgb="FFAB7942"/>
      <color rgb="FFFF2F92"/>
      <color rgb="FFFFF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3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2300" baseline="0"/>
              <a:t>Мультитриатлон Заславль 2023</a:t>
            </a:r>
            <a:endParaRPr lang="en-GB" sz="2300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3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Y"/>
        </a:p>
      </c:txPr>
    </c:title>
    <c:autoTitleDeleted val="0"/>
    <c:plotArea>
      <c:layout>
        <c:manualLayout>
          <c:layoutTarget val="inner"/>
          <c:xMode val="edge"/>
          <c:yMode val="edge"/>
          <c:x val="5.0665415703140093E-2"/>
          <c:y val="6.198440814593837E-2"/>
          <c:w val="0.91734855994303233"/>
          <c:h val="0.88620630197211014"/>
        </c:manualLayout>
      </c:layout>
      <c:lineChart>
        <c:grouping val="standard"/>
        <c:varyColors val="0"/>
        <c:ser>
          <c:idx val="0"/>
          <c:order val="0"/>
          <c:tx>
            <c:strRef>
              <c:f>Race!$A$2:$C$2</c:f>
              <c:strCache>
                <c:ptCount val="3"/>
                <c:pt idx="0">
                  <c:v>Александр Василевич</c:v>
                </c:pt>
                <c:pt idx="1">
                  <c:v>67</c:v>
                </c:pt>
                <c:pt idx="2">
                  <c:v>Про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Race!$AM$1:$BB$1</c:f>
              <c:strCache>
                <c:ptCount val="16"/>
                <c:pt idx="0">
                  <c:v>Старт</c:v>
                </c:pt>
                <c:pt idx="1">
                  <c:v>Вело 1</c:v>
                </c:pt>
                <c:pt idx="2">
                  <c:v>Т1 1</c:v>
                </c:pt>
                <c:pt idx="3">
                  <c:v>Бег 1</c:v>
                </c:pt>
                <c:pt idx="4">
                  <c:v>Т2 1</c:v>
                </c:pt>
                <c:pt idx="5">
                  <c:v>Плавание 1</c:v>
                </c:pt>
                <c:pt idx="6">
                  <c:v>Плавание 2</c:v>
                </c:pt>
                <c:pt idx="7">
                  <c:v>Т1 2</c:v>
                </c:pt>
                <c:pt idx="8">
                  <c:v>Вело 2</c:v>
                </c:pt>
                <c:pt idx="9">
                  <c:v>Т2 2</c:v>
                </c:pt>
                <c:pt idx="10">
                  <c:v>Бег 2</c:v>
                </c:pt>
                <c:pt idx="11">
                  <c:v>Бег 3</c:v>
                </c:pt>
                <c:pt idx="12">
                  <c:v>Т1 3</c:v>
                </c:pt>
                <c:pt idx="13">
                  <c:v>Вело 3</c:v>
                </c:pt>
                <c:pt idx="14">
                  <c:v>Т2 3</c:v>
                </c:pt>
                <c:pt idx="15">
                  <c:v>Плавание 3</c:v>
                </c:pt>
              </c:strCache>
            </c:strRef>
          </c:cat>
          <c:val>
            <c:numRef>
              <c:f>Race!$AM$2:$BB$2</c:f>
              <c:numCache>
                <c:formatCode>[$-F400]h:mm:ss\ AM/PM</c:formatCode>
                <c:ptCount val="16"/>
                <c:pt idx="0">
                  <c:v>0</c:v>
                </c:pt>
                <c:pt idx="1">
                  <c:v>5.7870370370369587E-5</c:v>
                </c:pt>
                <c:pt idx="2">
                  <c:v>9.2592592592591165E-5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5D-C341-9174-A6C56CD70C0D}"/>
            </c:ext>
          </c:extLst>
        </c:ser>
        <c:ser>
          <c:idx val="1"/>
          <c:order val="1"/>
          <c:tx>
            <c:strRef>
              <c:f>Race!$A$3:$C$3</c:f>
              <c:strCache>
                <c:ptCount val="3"/>
                <c:pt idx="0">
                  <c:v>Анатолий Буковец</c:v>
                </c:pt>
                <c:pt idx="1">
                  <c:v>69</c:v>
                </c:pt>
                <c:pt idx="2">
                  <c:v>Про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Race!$AM$1:$BB$1</c:f>
              <c:strCache>
                <c:ptCount val="16"/>
                <c:pt idx="0">
                  <c:v>Старт</c:v>
                </c:pt>
                <c:pt idx="1">
                  <c:v>Вело 1</c:v>
                </c:pt>
                <c:pt idx="2">
                  <c:v>Т1 1</c:v>
                </c:pt>
                <c:pt idx="3">
                  <c:v>Бег 1</c:v>
                </c:pt>
                <c:pt idx="4">
                  <c:v>Т2 1</c:v>
                </c:pt>
                <c:pt idx="5">
                  <c:v>Плавание 1</c:v>
                </c:pt>
                <c:pt idx="6">
                  <c:v>Плавание 2</c:v>
                </c:pt>
                <c:pt idx="7">
                  <c:v>Т1 2</c:v>
                </c:pt>
                <c:pt idx="8">
                  <c:v>Вело 2</c:v>
                </c:pt>
                <c:pt idx="9">
                  <c:v>Т2 2</c:v>
                </c:pt>
                <c:pt idx="10">
                  <c:v>Бег 2</c:v>
                </c:pt>
                <c:pt idx="11">
                  <c:v>Бег 3</c:v>
                </c:pt>
                <c:pt idx="12">
                  <c:v>Т1 3</c:v>
                </c:pt>
                <c:pt idx="13">
                  <c:v>Вело 3</c:v>
                </c:pt>
                <c:pt idx="14">
                  <c:v>Т2 3</c:v>
                </c:pt>
                <c:pt idx="15">
                  <c:v>Плавание 3</c:v>
                </c:pt>
              </c:strCache>
            </c:strRef>
          </c:cat>
          <c:val>
            <c:numRef>
              <c:f>Race!$AM$3:$BB$3</c:f>
            </c:numRef>
          </c:val>
          <c:smooth val="0"/>
          <c:extLst>
            <c:ext xmlns:c16="http://schemas.microsoft.com/office/drawing/2014/chart" uri="{C3380CC4-5D6E-409C-BE32-E72D297353CC}">
              <c16:uniqueId val="{00000001-CE5D-C341-9174-A6C56CD70C0D}"/>
            </c:ext>
          </c:extLst>
        </c:ser>
        <c:ser>
          <c:idx val="2"/>
          <c:order val="2"/>
          <c:tx>
            <c:strRef>
              <c:f>Race!$A$4:$C$4</c:f>
              <c:strCache>
                <c:ptCount val="3"/>
                <c:pt idx="0">
                  <c:v>Александр Дахно</c:v>
                </c:pt>
                <c:pt idx="1">
                  <c:v>73</c:v>
                </c:pt>
                <c:pt idx="2">
                  <c:v>Про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Race!$AM$1:$BB$1</c:f>
              <c:strCache>
                <c:ptCount val="16"/>
                <c:pt idx="0">
                  <c:v>Старт</c:v>
                </c:pt>
                <c:pt idx="1">
                  <c:v>Вело 1</c:v>
                </c:pt>
                <c:pt idx="2">
                  <c:v>Т1 1</c:v>
                </c:pt>
                <c:pt idx="3">
                  <c:v>Бег 1</c:v>
                </c:pt>
                <c:pt idx="4">
                  <c:v>Т2 1</c:v>
                </c:pt>
                <c:pt idx="5">
                  <c:v>Плавание 1</c:v>
                </c:pt>
                <c:pt idx="6">
                  <c:v>Плавание 2</c:v>
                </c:pt>
                <c:pt idx="7">
                  <c:v>Т1 2</c:v>
                </c:pt>
                <c:pt idx="8">
                  <c:v>Вело 2</c:v>
                </c:pt>
                <c:pt idx="9">
                  <c:v>Т2 2</c:v>
                </c:pt>
                <c:pt idx="10">
                  <c:v>Бег 2</c:v>
                </c:pt>
                <c:pt idx="11">
                  <c:v>Бег 3</c:v>
                </c:pt>
                <c:pt idx="12">
                  <c:v>Т1 3</c:v>
                </c:pt>
                <c:pt idx="13">
                  <c:v>Вело 3</c:v>
                </c:pt>
                <c:pt idx="14">
                  <c:v>Т2 3</c:v>
                </c:pt>
                <c:pt idx="15">
                  <c:v>Плавание 3</c:v>
                </c:pt>
              </c:strCache>
            </c:strRef>
          </c:cat>
          <c:val>
            <c:numRef>
              <c:f>Race!$AM$4:$BB$4</c:f>
              <c:numCache>
                <c:formatCode>[$-F400]h:mm:ss\ AM/PM</c:formatCode>
                <c:ptCount val="16"/>
                <c:pt idx="0">
                  <c:v>0</c:v>
                </c:pt>
                <c:pt idx="1">
                  <c:v>3.0092592592592584E-4</c:v>
                </c:pt>
                <c:pt idx="2">
                  <c:v>3.3564814814814742E-4</c:v>
                </c:pt>
                <c:pt idx="3">
                  <c:v>3.8194444444444517E-4</c:v>
                </c:pt>
                <c:pt idx="4">
                  <c:v>4.2824074074074292E-4</c:v>
                </c:pt>
                <c:pt idx="5">
                  <c:v>7.407407407407432E-4</c:v>
                </c:pt>
                <c:pt idx="6">
                  <c:v>1.1342592592592602E-3</c:v>
                </c:pt>
                <c:pt idx="7">
                  <c:v>1.0416666666666682E-3</c:v>
                </c:pt>
                <c:pt idx="8">
                  <c:v>1.0995370370370378E-3</c:v>
                </c:pt>
                <c:pt idx="9">
                  <c:v>1.0763888888888871E-3</c:v>
                </c:pt>
                <c:pt idx="10">
                  <c:v>1.0416666666666664E-3</c:v>
                </c:pt>
                <c:pt idx="11">
                  <c:v>1.0995370370370378E-3</c:v>
                </c:pt>
                <c:pt idx="12">
                  <c:v>1.0879629629629642E-3</c:v>
                </c:pt>
                <c:pt idx="13">
                  <c:v>1.3657407407407438E-3</c:v>
                </c:pt>
                <c:pt idx="14">
                  <c:v>1.3773148148148173E-3</c:v>
                </c:pt>
                <c:pt idx="15">
                  <c:v>1.5972222222222221E-3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5D-C341-9174-A6C56CD70C0D}"/>
            </c:ext>
          </c:extLst>
        </c:ser>
        <c:ser>
          <c:idx val="3"/>
          <c:order val="3"/>
          <c:tx>
            <c:strRef>
              <c:f>Race!$A$5:$C$5</c:f>
              <c:strCache>
                <c:ptCount val="3"/>
                <c:pt idx="0">
                  <c:v>Никита Григорьев</c:v>
                </c:pt>
                <c:pt idx="1">
                  <c:v>68</c:v>
                </c:pt>
                <c:pt idx="2">
                  <c:v>Про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Race!$AM$1:$BB$1</c:f>
              <c:strCache>
                <c:ptCount val="16"/>
                <c:pt idx="0">
                  <c:v>Старт</c:v>
                </c:pt>
                <c:pt idx="1">
                  <c:v>Вело 1</c:v>
                </c:pt>
                <c:pt idx="2">
                  <c:v>Т1 1</c:v>
                </c:pt>
                <c:pt idx="3">
                  <c:v>Бег 1</c:v>
                </c:pt>
                <c:pt idx="4">
                  <c:v>Т2 1</c:v>
                </c:pt>
                <c:pt idx="5">
                  <c:v>Плавание 1</c:v>
                </c:pt>
                <c:pt idx="6">
                  <c:v>Плавание 2</c:v>
                </c:pt>
                <c:pt idx="7">
                  <c:v>Т1 2</c:v>
                </c:pt>
                <c:pt idx="8">
                  <c:v>Вело 2</c:v>
                </c:pt>
                <c:pt idx="9">
                  <c:v>Т2 2</c:v>
                </c:pt>
                <c:pt idx="10">
                  <c:v>Бег 2</c:v>
                </c:pt>
                <c:pt idx="11">
                  <c:v>Бег 3</c:v>
                </c:pt>
                <c:pt idx="12">
                  <c:v>Т1 3</c:v>
                </c:pt>
                <c:pt idx="13">
                  <c:v>Вело 3</c:v>
                </c:pt>
                <c:pt idx="14">
                  <c:v>Т2 3</c:v>
                </c:pt>
                <c:pt idx="15">
                  <c:v>Плавание 3</c:v>
                </c:pt>
              </c:strCache>
            </c:strRef>
          </c:cat>
          <c:val>
            <c:numRef>
              <c:f>Race!$AM$5:$BB$5</c:f>
              <c:numCache>
                <c:formatCode>[$-F400]h:mm:ss\ AM/PM</c:formatCode>
                <c:ptCount val="16"/>
                <c:pt idx="0">
                  <c:v>0</c:v>
                </c:pt>
                <c:pt idx="1">
                  <c:v>3.4722222222222186E-4</c:v>
                </c:pt>
                <c:pt idx="2">
                  <c:v>4.5138888888888833E-4</c:v>
                </c:pt>
                <c:pt idx="3">
                  <c:v>5.3240740740740852E-4</c:v>
                </c:pt>
                <c:pt idx="4">
                  <c:v>5.6712962962963097E-4</c:v>
                </c:pt>
                <c:pt idx="5">
                  <c:v>8.1018518518518809E-4</c:v>
                </c:pt>
                <c:pt idx="6">
                  <c:v>1.2615740740740764E-3</c:v>
                </c:pt>
                <c:pt idx="7">
                  <c:v>1.1574074074074108E-3</c:v>
                </c:pt>
                <c:pt idx="8">
                  <c:v>1.1805555555555562E-3</c:v>
                </c:pt>
                <c:pt idx="9">
                  <c:v>1.2152777777777769E-3</c:v>
                </c:pt>
                <c:pt idx="10">
                  <c:v>1.4351851851851852E-3</c:v>
                </c:pt>
                <c:pt idx="11">
                  <c:v>1.574074074074075E-3</c:v>
                </c:pt>
                <c:pt idx="12">
                  <c:v>1.6203703703703727E-3</c:v>
                </c:pt>
                <c:pt idx="13">
                  <c:v>2.1759259259259284E-3</c:v>
                </c:pt>
                <c:pt idx="14">
                  <c:v>2.3495370370370458E-3</c:v>
                </c:pt>
                <c:pt idx="15">
                  <c:v>2.557870370370377E-3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E5D-C341-9174-A6C56CD70C0D}"/>
            </c:ext>
          </c:extLst>
        </c:ser>
        <c:ser>
          <c:idx val="4"/>
          <c:order val="4"/>
          <c:tx>
            <c:strRef>
              <c:f>Race!$A$6:$C$6</c:f>
              <c:strCache>
                <c:ptCount val="3"/>
                <c:pt idx="0">
                  <c:v>Андрей Табунов</c:v>
                </c:pt>
                <c:pt idx="1">
                  <c:v>70</c:v>
                </c:pt>
                <c:pt idx="2">
                  <c:v>Про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Race!$AM$1:$BB$1</c:f>
              <c:strCache>
                <c:ptCount val="16"/>
                <c:pt idx="0">
                  <c:v>Старт</c:v>
                </c:pt>
                <c:pt idx="1">
                  <c:v>Вело 1</c:v>
                </c:pt>
                <c:pt idx="2">
                  <c:v>Т1 1</c:v>
                </c:pt>
                <c:pt idx="3">
                  <c:v>Бег 1</c:v>
                </c:pt>
                <c:pt idx="4">
                  <c:v>Т2 1</c:v>
                </c:pt>
                <c:pt idx="5">
                  <c:v>Плавание 1</c:v>
                </c:pt>
                <c:pt idx="6">
                  <c:v>Плавание 2</c:v>
                </c:pt>
                <c:pt idx="7">
                  <c:v>Т1 2</c:v>
                </c:pt>
                <c:pt idx="8">
                  <c:v>Вело 2</c:v>
                </c:pt>
                <c:pt idx="9">
                  <c:v>Т2 2</c:v>
                </c:pt>
                <c:pt idx="10">
                  <c:v>Бег 2</c:v>
                </c:pt>
                <c:pt idx="11">
                  <c:v>Бег 3</c:v>
                </c:pt>
                <c:pt idx="12">
                  <c:v>Т1 3</c:v>
                </c:pt>
                <c:pt idx="13">
                  <c:v>Вело 3</c:v>
                </c:pt>
                <c:pt idx="14">
                  <c:v>Т2 3</c:v>
                </c:pt>
                <c:pt idx="15">
                  <c:v>Плавание 3</c:v>
                </c:pt>
              </c:strCache>
            </c:strRef>
          </c:cat>
          <c:val>
            <c:numRef>
              <c:f>Race!$AM$6:$BB$6</c:f>
              <c:numCache>
                <c:formatCode>[$-F400]h:mm:ss\ AM/PM</c:formatCode>
                <c:ptCount val="16"/>
                <c:pt idx="0">
                  <c:v>0</c:v>
                </c:pt>
                <c:pt idx="1">
                  <c:v>4.3981481481481389E-4</c:v>
                </c:pt>
                <c:pt idx="2">
                  <c:v>5.4398148148148036E-4</c:v>
                </c:pt>
                <c:pt idx="3">
                  <c:v>8.2175925925925992E-4</c:v>
                </c:pt>
                <c:pt idx="4">
                  <c:v>1.0416666666666682E-3</c:v>
                </c:pt>
                <c:pt idx="5">
                  <c:v>1.226851851851854E-3</c:v>
                </c:pt>
                <c:pt idx="6">
                  <c:v>1.620370370370371E-3</c:v>
                </c:pt>
                <c:pt idx="7">
                  <c:v>1.5509259259259278E-3</c:v>
                </c:pt>
                <c:pt idx="8">
                  <c:v>1.6087962962962957E-3</c:v>
                </c:pt>
                <c:pt idx="9">
                  <c:v>1.7013888888888877E-3</c:v>
                </c:pt>
                <c:pt idx="10">
                  <c:v>1.7476851851851855E-3</c:v>
                </c:pt>
                <c:pt idx="11">
                  <c:v>2.0601851851851857E-3</c:v>
                </c:pt>
                <c:pt idx="12">
                  <c:v>2.1759259259259284E-3</c:v>
                </c:pt>
                <c:pt idx="13">
                  <c:v>2.6851851851851863E-3</c:v>
                </c:pt>
                <c:pt idx="14">
                  <c:v>2.7083333333333404E-3</c:v>
                </c:pt>
                <c:pt idx="15">
                  <c:v>2.7662037037037082E-3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E5D-C341-9174-A6C56CD70C0D}"/>
            </c:ext>
          </c:extLst>
        </c:ser>
        <c:ser>
          <c:idx val="5"/>
          <c:order val="5"/>
          <c:tx>
            <c:strRef>
              <c:f>Race!$A$7:$C$7</c:f>
              <c:strCache>
                <c:ptCount val="3"/>
                <c:pt idx="0">
                  <c:v>Даниил Падольский</c:v>
                </c:pt>
                <c:pt idx="1">
                  <c:v>66</c:v>
                </c:pt>
                <c:pt idx="2">
                  <c:v>Про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Race!$AM$1:$BB$1</c:f>
              <c:strCache>
                <c:ptCount val="16"/>
                <c:pt idx="0">
                  <c:v>Старт</c:v>
                </c:pt>
                <c:pt idx="1">
                  <c:v>Вело 1</c:v>
                </c:pt>
                <c:pt idx="2">
                  <c:v>Т1 1</c:v>
                </c:pt>
                <c:pt idx="3">
                  <c:v>Бег 1</c:v>
                </c:pt>
                <c:pt idx="4">
                  <c:v>Т2 1</c:v>
                </c:pt>
                <c:pt idx="5">
                  <c:v>Плавание 1</c:v>
                </c:pt>
                <c:pt idx="6">
                  <c:v>Плавание 2</c:v>
                </c:pt>
                <c:pt idx="7">
                  <c:v>Т1 2</c:v>
                </c:pt>
                <c:pt idx="8">
                  <c:v>Вело 2</c:v>
                </c:pt>
                <c:pt idx="9">
                  <c:v>Т2 2</c:v>
                </c:pt>
                <c:pt idx="10">
                  <c:v>Бег 2</c:v>
                </c:pt>
                <c:pt idx="11">
                  <c:v>Бег 3</c:v>
                </c:pt>
                <c:pt idx="12">
                  <c:v>Т1 3</c:v>
                </c:pt>
                <c:pt idx="13">
                  <c:v>Вело 3</c:v>
                </c:pt>
                <c:pt idx="14">
                  <c:v>Т2 3</c:v>
                </c:pt>
                <c:pt idx="15">
                  <c:v>Плавание 3</c:v>
                </c:pt>
              </c:strCache>
            </c:strRef>
          </c:cat>
          <c:val>
            <c:numRef>
              <c:f>Race!$AM$7:$BB$7</c:f>
              <c:numCache>
                <c:formatCode>[$-F400]h:mm:ss\ AM/PM</c:formatCode>
                <c:ptCount val="16"/>
                <c:pt idx="0">
                  <c:v>0</c:v>
                </c:pt>
                <c:pt idx="1">
                  <c:v>3.2407407407407385E-4</c:v>
                </c:pt>
                <c:pt idx="2">
                  <c:v>3.819444444444443E-4</c:v>
                </c:pt>
                <c:pt idx="3">
                  <c:v>5.4398148148148383E-4</c:v>
                </c:pt>
                <c:pt idx="4">
                  <c:v>8.7962962962963298E-4</c:v>
                </c:pt>
                <c:pt idx="5">
                  <c:v>1.4351851851851886E-3</c:v>
                </c:pt>
                <c:pt idx="6">
                  <c:v>1.886574074074077E-3</c:v>
                </c:pt>
                <c:pt idx="7">
                  <c:v>1.8287037037037056E-3</c:v>
                </c:pt>
                <c:pt idx="8">
                  <c:v>2.2569444444444434E-3</c:v>
                </c:pt>
                <c:pt idx="9">
                  <c:v>2.3148148148148112E-3</c:v>
                </c:pt>
                <c:pt idx="10">
                  <c:v>2.5810185185185172E-3</c:v>
                </c:pt>
                <c:pt idx="11">
                  <c:v>2.6620370370370357E-3</c:v>
                </c:pt>
                <c:pt idx="12">
                  <c:v>2.6620370370370357E-3</c:v>
                </c:pt>
                <c:pt idx="13">
                  <c:v>2.8935185185185175E-3</c:v>
                </c:pt>
                <c:pt idx="14">
                  <c:v>2.8935185185185175E-3</c:v>
                </c:pt>
                <c:pt idx="15">
                  <c:v>3.4837962962962973E-3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E5D-C341-9174-A6C56CD70C0D}"/>
            </c:ext>
          </c:extLst>
        </c:ser>
        <c:ser>
          <c:idx val="6"/>
          <c:order val="6"/>
          <c:tx>
            <c:strRef>
              <c:f>Race!$A$8:$C$8</c:f>
              <c:strCache>
                <c:ptCount val="3"/>
                <c:pt idx="0">
                  <c:v>Татьяна Лукша</c:v>
                </c:pt>
                <c:pt idx="1">
                  <c:v>63</c:v>
                </c:pt>
                <c:pt idx="2">
                  <c:v>Про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Race!$AM$1:$BB$1</c:f>
              <c:strCache>
                <c:ptCount val="16"/>
                <c:pt idx="0">
                  <c:v>Старт</c:v>
                </c:pt>
                <c:pt idx="1">
                  <c:v>Вело 1</c:v>
                </c:pt>
                <c:pt idx="2">
                  <c:v>Т1 1</c:v>
                </c:pt>
                <c:pt idx="3">
                  <c:v>Бег 1</c:v>
                </c:pt>
                <c:pt idx="4">
                  <c:v>Т2 1</c:v>
                </c:pt>
                <c:pt idx="5">
                  <c:v>Плавание 1</c:v>
                </c:pt>
                <c:pt idx="6">
                  <c:v>Плавание 2</c:v>
                </c:pt>
                <c:pt idx="7">
                  <c:v>Т1 2</c:v>
                </c:pt>
                <c:pt idx="8">
                  <c:v>Вело 2</c:v>
                </c:pt>
                <c:pt idx="9">
                  <c:v>Т2 2</c:v>
                </c:pt>
                <c:pt idx="10">
                  <c:v>Бег 2</c:v>
                </c:pt>
                <c:pt idx="11">
                  <c:v>Бег 3</c:v>
                </c:pt>
                <c:pt idx="12">
                  <c:v>Т1 3</c:v>
                </c:pt>
                <c:pt idx="13">
                  <c:v>Вело 3</c:v>
                </c:pt>
                <c:pt idx="14">
                  <c:v>Т2 3</c:v>
                </c:pt>
                <c:pt idx="15">
                  <c:v>Плавание 3</c:v>
                </c:pt>
              </c:strCache>
            </c:strRef>
          </c:cat>
          <c:val>
            <c:numRef>
              <c:f>Race!$AM$8:$BB$8</c:f>
              <c:numCache>
                <c:formatCode>[$-F400]h:mm:ss\ AM/PM</c:formatCode>
                <c:ptCount val="16"/>
                <c:pt idx="0">
                  <c:v>0</c:v>
                </c:pt>
                <c:pt idx="1">
                  <c:v>4.5138888888888833E-4</c:v>
                </c:pt>
                <c:pt idx="2">
                  <c:v>5.3240740740740679E-4</c:v>
                </c:pt>
                <c:pt idx="3">
                  <c:v>8.6805555555555594E-4</c:v>
                </c:pt>
                <c:pt idx="4">
                  <c:v>1.0069444444444457E-3</c:v>
                </c:pt>
                <c:pt idx="5">
                  <c:v>1.4004629629629645E-3</c:v>
                </c:pt>
                <c:pt idx="6">
                  <c:v>1.9097222222222224E-3</c:v>
                </c:pt>
                <c:pt idx="7">
                  <c:v>1.8634259259259264E-3</c:v>
                </c:pt>
                <c:pt idx="8">
                  <c:v>2.2569444444444434E-3</c:v>
                </c:pt>
                <c:pt idx="9">
                  <c:v>2.3032407407407376E-3</c:v>
                </c:pt>
                <c:pt idx="10">
                  <c:v>2.6388888888888885E-3</c:v>
                </c:pt>
                <c:pt idx="11">
                  <c:v>3.1018518518518522E-3</c:v>
                </c:pt>
                <c:pt idx="12">
                  <c:v>3.1712962962962971E-3</c:v>
                </c:pt>
                <c:pt idx="13">
                  <c:v>3.5879629629629595E-3</c:v>
                </c:pt>
                <c:pt idx="14">
                  <c:v>3.7384259259259228E-3</c:v>
                </c:pt>
                <c:pt idx="15">
                  <c:v>4.1435185185185117E-3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E5D-C341-9174-A6C56CD70C0D}"/>
            </c:ext>
          </c:extLst>
        </c:ser>
        <c:ser>
          <c:idx val="7"/>
          <c:order val="7"/>
          <c:tx>
            <c:strRef>
              <c:f>Race!$A$9:$C$9</c:f>
              <c:strCache>
                <c:ptCount val="3"/>
                <c:pt idx="0">
                  <c:v>Алексей Пульман</c:v>
                </c:pt>
                <c:pt idx="1">
                  <c:v>111</c:v>
                </c:pt>
                <c:pt idx="2">
                  <c:v>Любитель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Race!$AM$1:$BB$1</c:f>
              <c:strCache>
                <c:ptCount val="16"/>
                <c:pt idx="0">
                  <c:v>Старт</c:v>
                </c:pt>
                <c:pt idx="1">
                  <c:v>Вело 1</c:v>
                </c:pt>
                <c:pt idx="2">
                  <c:v>Т1 1</c:v>
                </c:pt>
                <c:pt idx="3">
                  <c:v>Бег 1</c:v>
                </c:pt>
                <c:pt idx="4">
                  <c:v>Т2 1</c:v>
                </c:pt>
                <c:pt idx="5">
                  <c:v>Плавание 1</c:v>
                </c:pt>
                <c:pt idx="6">
                  <c:v>Плавание 2</c:v>
                </c:pt>
                <c:pt idx="7">
                  <c:v>Т1 2</c:v>
                </c:pt>
                <c:pt idx="8">
                  <c:v>Вело 2</c:v>
                </c:pt>
                <c:pt idx="9">
                  <c:v>Т2 2</c:v>
                </c:pt>
                <c:pt idx="10">
                  <c:v>Бег 2</c:v>
                </c:pt>
                <c:pt idx="11">
                  <c:v>Бег 3</c:v>
                </c:pt>
                <c:pt idx="12">
                  <c:v>Т1 3</c:v>
                </c:pt>
                <c:pt idx="13">
                  <c:v>Вело 3</c:v>
                </c:pt>
                <c:pt idx="14">
                  <c:v>Т2 3</c:v>
                </c:pt>
                <c:pt idx="15">
                  <c:v>Плавание 3</c:v>
                </c:pt>
              </c:strCache>
            </c:strRef>
          </c:cat>
          <c:val>
            <c:numRef>
              <c:f>Race!$AM$9:$BB$9</c:f>
              <c:numCache>
                <c:formatCode>[$-F400]h:mm:ss\ AM/PM</c:formatCode>
                <c:ptCount val="16"/>
                <c:pt idx="0">
                  <c:v>0</c:v>
                </c:pt>
                <c:pt idx="1">
                  <c:v>2.6620370370370339E-4</c:v>
                </c:pt>
                <c:pt idx="2">
                  <c:v>3.4722222222222186E-4</c:v>
                </c:pt>
                <c:pt idx="3">
                  <c:v>6.2500000000000229E-4</c:v>
                </c:pt>
                <c:pt idx="4">
                  <c:v>7.407407407407432E-4</c:v>
                </c:pt>
                <c:pt idx="5">
                  <c:v>1.2731481481481517E-3</c:v>
                </c:pt>
                <c:pt idx="6">
                  <c:v>2.0601851851851875E-3</c:v>
                </c:pt>
                <c:pt idx="7">
                  <c:v>2.1064814814814852E-3</c:v>
                </c:pt>
                <c:pt idx="8">
                  <c:v>2.3379629629629653E-3</c:v>
                </c:pt>
                <c:pt idx="9">
                  <c:v>2.4537037037037045E-3</c:v>
                </c:pt>
                <c:pt idx="10">
                  <c:v>2.7662037037037047E-3</c:v>
                </c:pt>
                <c:pt idx="11">
                  <c:v>3.2986111111111133E-3</c:v>
                </c:pt>
                <c:pt idx="12">
                  <c:v>3.4027777777777823E-3</c:v>
                </c:pt>
                <c:pt idx="13">
                  <c:v>3.5532407407407457E-3</c:v>
                </c:pt>
                <c:pt idx="14">
                  <c:v>3.6458333333333412E-3</c:v>
                </c:pt>
                <c:pt idx="15">
                  <c:v>4.1666666666666727E-3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E5D-C341-9174-A6C56CD70C0D}"/>
            </c:ext>
          </c:extLst>
        </c:ser>
        <c:ser>
          <c:idx val="8"/>
          <c:order val="8"/>
          <c:tx>
            <c:strRef>
              <c:f>Race!$A$10:$C$10</c:f>
              <c:strCache>
                <c:ptCount val="3"/>
                <c:pt idx="0">
                  <c:v>Савелий Иткин</c:v>
                </c:pt>
                <c:pt idx="1">
                  <c:v>124</c:v>
                </c:pt>
                <c:pt idx="2">
                  <c:v>Любитель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Race!$AM$1:$BB$1</c:f>
              <c:strCache>
                <c:ptCount val="16"/>
                <c:pt idx="0">
                  <c:v>Старт</c:v>
                </c:pt>
                <c:pt idx="1">
                  <c:v>Вело 1</c:v>
                </c:pt>
                <c:pt idx="2">
                  <c:v>Т1 1</c:v>
                </c:pt>
                <c:pt idx="3">
                  <c:v>Бег 1</c:v>
                </c:pt>
                <c:pt idx="4">
                  <c:v>Т2 1</c:v>
                </c:pt>
                <c:pt idx="5">
                  <c:v>Плавание 1</c:v>
                </c:pt>
                <c:pt idx="6">
                  <c:v>Плавание 2</c:v>
                </c:pt>
                <c:pt idx="7">
                  <c:v>Т1 2</c:v>
                </c:pt>
                <c:pt idx="8">
                  <c:v>Вело 2</c:v>
                </c:pt>
                <c:pt idx="9">
                  <c:v>Т2 2</c:v>
                </c:pt>
                <c:pt idx="10">
                  <c:v>Бег 2</c:v>
                </c:pt>
                <c:pt idx="11">
                  <c:v>Бег 3</c:v>
                </c:pt>
                <c:pt idx="12">
                  <c:v>Т1 3</c:v>
                </c:pt>
                <c:pt idx="13">
                  <c:v>Вело 3</c:v>
                </c:pt>
                <c:pt idx="14">
                  <c:v>Т2 3</c:v>
                </c:pt>
                <c:pt idx="15">
                  <c:v>Плавание 3</c:v>
                </c:pt>
              </c:strCache>
            </c:strRef>
          </c:cat>
          <c:val>
            <c:numRef>
              <c:f>Race!$AM$10:$BB$10</c:f>
              <c:numCache>
                <c:formatCode>[$-F400]h:mm:ss\ AM/PM</c:formatCode>
                <c:ptCount val="16"/>
                <c:pt idx="0">
                  <c:v>0</c:v>
                </c:pt>
                <c:pt idx="1">
                  <c:v>6.712962962962957E-4</c:v>
                </c:pt>
                <c:pt idx="2">
                  <c:v>8.2175925925925819E-4</c:v>
                </c:pt>
                <c:pt idx="3">
                  <c:v>1.1111111111111113E-3</c:v>
                </c:pt>
                <c:pt idx="4">
                  <c:v>1.2500000000000011E-3</c:v>
                </c:pt>
                <c:pt idx="5">
                  <c:v>1.6087962962962974E-3</c:v>
                </c:pt>
                <c:pt idx="6">
                  <c:v>2.1527777777777778E-3</c:v>
                </c:pt>
                <c:pt idx="7">
                  <c:v>2.2685185185185187E-3</c:v>
                </c:pt>
                <c:pt idx="8">
                  <c:v>3.0439814814814808E-3</c:v>
                </c:pt>
                <c:pt idx="9">
                  <c:v>3.1249999999999993E-3</c:v>
                </c:pt>
                <c:pt idx="10">
                  <c:v>3.3449074074074076E-3</c:v>
                </c:pt>
                <c:pt idx="11">
                  <c:v>3.6458333333333343E-3</c:v>
                </c:pt>
                <c:pt idx="12">
                  <c:v>3.7962962962962976E-3</c:v>
                </c:pt>
                <c:pt idx="13">
                  <c:v>4.3055555555555555E-3</c:v>
                </c:pt>
                <c:pt idx="14">
                  <c:v>4.398148148148151E-3</c:v>
                </c:pt>
                <c:pt idx="15">
                  <c:v>4.6759259259259306E-3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E5D-C341-9174-A6C56CD70C0D}"/>
            </c:ext>
          </c:extLst>
        </c:ser>
        <c:ser>
          <c:idx val="9"/>
          <c:order val="9"/>
          <c:tx>
            <c:strRef>
              <c:f>Race!$A$11:$C$11</c:f>
              <c:strCache>
                <c:ptCount val="3"/>
                <c:pt idx="0">
                  <c:v>Александр Маркович</c:v>
                </c:pt>
                <c:pt idx="1">
                  <c:v>133</c:v>
                </c:pt>
                <c:pt idx="2">
                  <c:v>Любитель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Race!$AM$1:$BB$1</c:f>
              <c:strCache>
                <c:ptCount val="16"/>
                <c:pt idx="0">
                  <c:v>Старт</c:v>
                </c:pt>
                <c:pt idx="1">
                  <c:v>Вело 1</c:v>
                </c:pt>
                <c:pt idx="2">
                  <c:v>Т1 1</c:v>
                </c:pt>
                <c:pt idx="3">
                  <c:v>Бег 1</c:v>
                </c:pt>
                <c:pt idx="4">
                  <c:v>Т2 1</c:v>
                </c:pt>
                <c:pt idx="5">
                  <c:v>Плавание 1</c:v>
                </c:pt>
                <c:pt idx="6">
                  <c:v>Плавание 2</c:v>
                </c:pt>
                <c:pt idx="7">
                  <c:v>Т1 2</c:v>
                </c:pt>
                <c:pt idx="8">
                  <c:v>Вело 2</c:v>
                </c:pt>
                <c:pt idx="9">
                  <c:v>Т2 2</c:v>
                </c:pt>
                <c:pt idx="10">
                  <c:v>Бег 2</c:v>
                </c:pt>
                <c:pt idx="11">
                  <c:v>Бег 3</c:v>
                </c:pt>
                <c:pt idx="12">
                  <c:v>Т1 3</c:v>
                </c:pt>
                <c:pt idx="13">
                  <c:v>Вело 3</c:v>
                </c:pt>
                <c:pt idx="14">
                  <c:v>Т2 3</c:v>
                </c:pt>
                <c:pt idx="15">
                  <c:v>Плавание 3</c:v>
                </c:pt>
              </c:strCache>
            </c:strRef>
          </c:cat>
          <c:val>
            <c:numRef>
              <c:f>Race!$AM$11:$BB$11</c:f>
              <c:numCache>
                <c:formatCode>[$-F400]h:mm:ss\ AM/PM</c:formatCode>
                <c:ptCount val="16"/>
                <c:pt idx="0">
                  <c:v>0</c:v>
                </c:pt>
                <c:pt idx="1">
                  <c:v>4.2824074074074032E-4</c:v>
                </c:pt>
                <c:pt idx="2">
                  <c:v>6.0185185185185081E-4</c:v>
                </c:pt>
                <c:pt idx="3">
                  <c:v>1.1921296296296298E-3</c:v>
                </c:pt>
                <c:pt idx="4">
                  <c:v>1.4351851851851869E-3</c:v>
                </c:pt>
                <c:pt idx="5">
                  <c:v>2.0254629629629668E-3</c:v>
                </c:pt>
                <c:pt idx="6">
                  <c:v>2.6273148148148184E-3</c:v>
                </c:pt>
                <c:pt idx="7">
                  <c:v>2.6620370370370409E-3</c:v>
                </c:pt>
                <c:pt idx="8">
                  <c:v>3.1018518518518556E-3</c:v>
                </c:pt>
                <c:pt idx="9">
                  <c:v>3.2060185185185212E-3</c:v>
                </c:pt>
                <c:pt idx="10">
                  <c:v>3.5069444444444479E-3</c:v>
                </c:pt>
                <c:pt idx="11">
                  <c:v>4.0393518518518565E-3</c:v>
                </c:pt>
                <c:pt idx="12">
                  <c:v>4.0972222222222278E-3</c:v>
                </c:pt>
                <c:pt idx="13">
                  <c:v>4.3634259259259303E-3</c:v>
                </c:pt>
                <c:pt idx="14">
                  <c:v>4.4328703703703787E-3</c:v>
                </c:pt>
                <c:pt idx="15">
                  <c:v>4.8379629629629675E-3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E5D-C341-9174-A6C56CD70C0D}"/>
            </c:ext>
          </c:extLst>
        </c:ser>
        <c:ser>
          <c:idx val="10"/>
          <c:order val="10"/>
          <c:tx>
            <c:strRef>
              <c:f>Race!$A$12:$C$12</c:f>
              <c:strCache>
                <c:ptCount val="3"/>
                <c:pt idx="0">
                  <c:v>Никита Харитонов</c:v>
                </c:pt>
                <c:pt idx="1">
                  <c:v>118</c:v>
                </c:pt>
                <c:pt idx="2">
                  <c:v>Любитель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Race!$AM$1:$BB$1</c:f>
              <c:strCache>
                <c:ptCount val="16"/>
                <c:pt idx="0">
                  <c:v>Старт</c:v>
                </c:pt>
                <c:pt idx="1">
                  <c:v>Вело 1</c:v>
                </c:pt>
                <c:pt idx="2">
                  <c:v>Т1 1</c:v>
                </c:pt>
                <c:pt idx="3">
                  <c:v>Бег 1</c:v>
                </c:pt>
                <c:pt idx="4">
                  <c:v>Т2 1</c:v>
                </c:pt>
                <c:pt idx="5">
                  <c:v>Плавание 1</c:v>
                </c:pt>
                <c:pt idx="6">
                  <c:v>Плавание 2</c:v>
                </c:pt>
                <c:pt idx="7">
                  <c:v>Т1 2</c:v>
                </c:pt>
                <c:pt idx="8">
                  <c:v>Вело 2</c:v>
                </c:pt>
                <c:pt idx="9">
                  <c:v>Т2 2</c:v>
                </c:pt>
                <c:pt idx="10">
                  <c:v>Бег 2</c:v>
                </c:pt>
                <c:pt idx="11">
                  <c:v>Бег 3</c:v>
                </c:pt>
                <c:pt idx="12">
                  <c:v>Т1 3</c:v>
                </c:pt>
                <c:pt idx="13">
                  <c:v>Вело 3</c:v>
                </c:pt>
                <c:pt idx="14">
                  <c:v>Т2 3</c:v>
                </c:pt>
                <c:pt idx="15">
                  <c:v>Плавание 3</c:v>
                </c:pt>
              </c:strCache>
            </c:strRef>
          </c:cat>
          <c:val>
            <c:numRef>
              <c:f>Race!$AM$12:$BB$12</c:f>
              <c:numCache>
                <c:formatCode>[$-F400]h:mm:ss\ AM/PM</c:formatCode>
                <c:ptCount val="16"/>
                <c:pt idx="0">
                  <c:v>0</c:v>
                </c:pt>
                <c:pt idx="1">
                  <c:v>5.4398148148148209E-4</c:v>
                </c:pt>
                <c:pt idx="2">
                  <c:v>5.9027777777777811E-4</c:v>
                </c:pt>
                <c:pt idx="3">
                  <c:v>1.0300925925925946E-3</c:v>
                </c:pt>
                <c:pt idx="4">
                  <c:v>1.1226851851851884E-3</c:v>
                </c:pt>
                <c:pt idx="5">
                  <c:v>1.6435185185185233E-3</c:v>
                </c:pt>
                <c:pt idx="6">
                  <c:v>2.2106481481481526E-3</c:v>
                </c:pt>
                <c:pt idx="7">
                  <c:v>2.2337962962963014E-3</c:v>
                </c:pt>
                <c:pt idx="8">
                  <c:v>2.8587962962963002E-3</c:v>
                </c:pt>
                <c:pt idx="9">
                  <c:v>2.8472222222222232E-3</c:v>
                </c:pt>
                <c:pt idx="10">
                  <c:v>3.2870370370370397E-3</c:v>
                </c:pt>
                <c:pt idx="11">
                  <c:v>3.865740740740746E-3</c:v>
                </c:pt>
                <c:pt idx="12">
                  <c:v>3.9351851851851909E-3</c:v>
                </c:pt>
                <c:pt idx="13">
                  <c:v>4.5833333333333351E-3</c:v>
                </c:pt>
                <c:pt idx="14">
                  <c:v>4.664351851851857E-3</c:v>
                </c:pt>
                <c:pt idx="15">
                  <c:v>5.0694444444444459E-3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E5D-C341-9174-A6C56CD70C0D}"/>
            </c:ext>
          </c:extLst>
        </c:ser>
        <c:ser>
          <c:idx val="11"/>
          <c:order val="11"/>
          <c:tx>
            <c:strRef>
              <c:f>Race!$A$13:$C$13</c:f>
              <c:strCache>
                <c:ptCount val="3"/>
                <c:pt idx="0">
                  <c:v>Александр Новицкий</c:v>
                </c:pt>
                <c:pt idx="1">
                  <c:v>105</c:v>
                </c:pt>
                <c:pt idx="2">
                  <c:v>Любитель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Race!$AM$1:$BB$1</c:f>
              <c:strCache>
                <c:ptCount val="16"/>
                <c:pt idx="0">
                  <c:v>Старт</c:v>
                </c:pt>
                <c:pt idx="1">
                  <c:v>Вело 1</c:v>
                </c:pt>
                <c:pt idx="2">
                  <c:v>Т1 1</c:v>
                </c:pt>
                <c:pt idx="3">
                  <c:v>Бег 1</c:v>
                </c:pt>
                <c:pt idx="4">
                  <c:v>Т2 1</c:v>
                </c:pt>
                <c:pt idx="5">
                  <c:v>Плавание 1</c:v>
                </c:pt>
                <c:pt idx="6">
                  <c:v>Плавание 2</c:v>
                </c:pt>
                <c:pt idx="7">
                  <c:v>Т1 2</c:v>
                </c:pt>
                <c:pt idx="8">
                  <c:v>Вело 2</c:v>
                </c:pt>
                <c:pt idx="9">
                  <c:v>Т2 2</c:v>
                </c:pt>
                <c:pt idx="10">
                  <c:v>Бег 2</c:v>
                </c:pt>
                <c:pt idx="11">
                  <c:v>Бег 3</c:v>
                </c:pt>
                <c:pt idx="12">
                  <c:v>Т1 3</c:v>
                </c:pt>
                <c:pt idx="13">
                  <c:v>Вело 3</c:v>
                </c:pt>
                <c:pt idx="14">
                  <c:v>Т2 3</c:v>
                </c:pt>
                <c:pt idx="15">
                  <c:v>Плавание 3</c:v>
                </c:pt>
              </c:strCache>
            </c:strRef>
          </c:cat>
          <c:val>
            <c:numRef>
              <c:f>Race!$AM$13:$BB$13</c:f>
              <c:numCache>
                <c:formatCode>[$-F400]h:mm:ss\ AM/PM</c:formatCode>
                <c:ptCount val="16"/>
                <c:pt idx="0">
                  <c:v>0</c:v>
                </c:pt>
                <c:pt idx="1">
                  <c:v>3.0092592592592584E-4</c:v>
                </c:pt>
                <c:pt idx="2">
                  <c:v>4.1666666666666675E-4</c:v>
                </c:pt>
                <c:pt idx="3">
                  <c:v>9.3750000000000257E-4</c:v>
                </c:pt>
                <c:pt idx="4">
                  <c:v>1.180555555555558E-3</c:v>
                </c:pt>
                <c:pt idx="5">
                  <c:v>1.8287037037037074E-3</c:v>
                </c:pt>
                <c:pt idx="6">
                  <c:v>2.6504629629629656E-3</c:v>
                </c:pt>
                <c:pt idx="7">
                  <c:v>2.8935185185185227E-3</c:v>
                </c:pt>
                <c:pt idx="8">
                  <c:v>3.078703703703705E-3</c:v>
                </c:pt>
                <c:pt idx="9">
                  <c:v>3.2060185185185178E-3</c:v>
                </c:pt>
                <c:pt idx="10">
                  <c:v>3.773148148148147E-3</c:v>
                </c:pt>
                <c:pt idx="11">
                  <c:v>4.6759259259259271E-3</c:v>
                </c:pt>
                <c:pt idx="12">
                  <c:v>4.7569444444444456E-3</c:v>
                </c:pt>
                <c:pt idx="13">
                  <c:v>5.2083333333333356E-3</c:v>
                </c:pt>
                <c:pt idx="14">
                  <c:v>5.3240740740740783E-3</c:v>
                </c:pt>
                <c:pt idx="15">
                  <c:v>5.9375000000000053E-3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E5D-C341-9174-A6C56CD70C0D}"/>
            </c:ext>
          </c:extLst>
        </c:ser>
        <c:ser>
          <c:idx val="12"/>
          <c:order val="12"/>
          <c:tx>
            <c:strRef>
              <c:f>Race!$A$14:$C$14</c:f>
              <c:strCache>
                <c:ptCount val="3"/>
                <c:pt idx="0">
                  <c:v>Виталий Харитонов</c:v>
                </c:pt>
                <c:pt idx="1">
                  <c:v>103</c:v>
                </c:pt>
                <c:pt idx="2">
                  <c:v>Любитель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Race!$AM$1:$BB$1</c:f>
              <c:strCache>
                <c:ptCount val="16"/>
                <c:pt idx="0">
                  <c:v>Старт</c:v>
                </c:pt>
                <c:pt idx="1">
                  <c:v>Вело 1</c:v>
                </c:pt>
                <c:pt idx="2">
                  <c:v>Т1 1</c:v>
                </c:pt>
                <c:pt idx="3">
                  <c:v>Бег 1</c:v>
                </c:pt>
                <c:pt idx="4">
                  <c:v>Т2 1</c:v>
                </c:pt>
                <c:pt idx="5">
                  <c:v>Плавание 1</c:v>
                </c:pt>
                <c:pt idx="6">
                  <c:v>Плавание 2</c:v>
                </c:pt>
                <c:pt idx="7">
                  <c:v>Т1 2</c:v>
                </c:pt>
                <c:pt idx="8">
                  <c:v>Вело 2</c:v>
                </c:pt>
                <c:pt idx="9">
                  <c:v>Т2 2</c:v>
                </c:pt>
                <c:pt idx="10">
                  <c:v>Бег 2</c:v>
                </c:pt>
                <c:pt idx="11">
                  <c:v>Бег 3</c:v>
                </c:pt>
                <c:pt idx="12">
                  <c:v>Т1 3</c:v>
                </c:pt>
                <c:pt idx="13">
                  <c:v>Вело 3</c:v>
                </c:pt>
                <c:pt idx="14">
                  <c:v>Т2 3</c:v>
                </c:pt>
                <c:pt idx="15">
                  <c:v>Плавание 3</c:v>
                </c:pt>
              </c:strCache>
            </c:strRef>
          </c:cat>
          <c:val>
            <c:numRef>
              <c:f>Race!$AM$14:$BB$14</c:f>
              <c:numCache>
                <c:formatCode>[$-F400]h:mm:ss\ AM/PM</c:formatCode>
                <c:ptCount val="16"/>
                <c:pt idx="0">
                  <c:v>0</c:v>
                </c:pt>
                <c:pt idx="1">
                  <c:v>4.629629629629619E-4</c:v>
                </c:pt>
                <c:pt idx="2">
                  <c:v>5.3240740740740592E-4</c:v>
                </c:pt>
                <c:pt idx="3">
                  <c:v>9.6064814814814797E-4</c:v>
                </c:pt>
                <c:pt idx="4">
                  <c:v>1.0763888888888889E-3</c:v>
                </c:pt>
                <c:pt idx="5">
                  <c:v>1.8750000000000017E-3</c:v>
                </c:pt>
                <c:pt idx="6">
                  <c:v>2.8472222222222232E-3</c:v>
                </c:pt>
                <c:pt idx="7">
                  <c:v>2.8935185185185192E-3</c:v>
                </c:pt>
                <c:pt idx="8">
                  <c:v>3.3449074074074041E-3</c:v>
                </c:pt>
                <c:pt idx="9">
                  <c:v>3.4143518518518455E-3</c:v>
                </c:pt>
                <c:pt idx="10">
                  <c:v>3.9583333333333276E-3</c:v>
                </c:pt>
                <c:pt idx="11">
                  <c:v>4.5486111111111074E-3</c:v>
                </c:pt>
                <c:pt idx="12">
                  <c:v>4.6064814814814788E-3</c:v>
                </c:pt>
                <c:pt idx="13">
                  <c:v>5.2662037037036966E-3</c:v>
                </c:pt>
                <c:pt idx="14">
                  <c:v>5.4050925925925863E-3</c:v>
                </c:pt>
                <c:pt idx="15">
                  <c:v>6.0995370370370283E-3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E5D-C341-9174-A6C56CD70C0D}"/>
            </c:ext>
          </c:extLst>
        </c:ser>
        <c:ser>
          <c:idx val="13"/>
          <c:order val="13"/>
          <c:tx>
            <c:strRef>
              <c:f>Race!$A$15:$C$15</c:f>
              <c:strCache>
                <c:ptCount val="3"/>
                <c:pt idx="0">
                  <c:v>Максим Кушель</c:v>
                </c:pt>
                <c:pt idx="1">
                  <c:v>143</c:v>
                </c:pt>
                <c:pt idx="2">
                  <c:v>Любитель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Race!$AM$1:$BB$1</c:f>
              <c:strCache>
                <c:ptCount val="16"/>
                <c:pt idx="0">
                  <c:v>Старт</c:v>
                </c:pt>
                <c:pt idx="1">
                  <c:v>Вело 1</c:v>
                </c:pt>
                <c:pt idx="2">
                  <c:v>Т1 1</c:v>
                </c:pt>
                <c:pt idx="3">
                  <c:v>Бег 1</c:v>
                </c:pt>
                <c:pt idx="4">
                  <c:v>Т2 1</c:v>
                </c:pt>
                <c:pt idx="5">
                  <c:v>Плавание 1</c:v>
                </c:pt>
                <c:pt idx="6">
                  <c:v>Плавание 2</c:v>
                </c:pt>
                <c:pt idx="7">
                  <c:v>Т1 2</c:v>
                </c:pt>
                <c:pt idx="8">
                  <c:v>Вело 2</c:v>
                </c:pt>
                <c:pt idx="9">
                  <c:v>Т2 2</c:v>
                </c:pt>
                <c:pt idx="10">
                  <c:v>Бег 2</c:v>
                </c:pt>
                <c:pt idx="11">
                  <c:v>Бег 3</c:v>
                </c:pt>
                <c:pt idx="12">
                  <c:v>Т1 3</c:v>
                </c:pt>
                <c:pt idx="13">
                  <c:v>Вело 3</c:v>
                </c:pt>
                <c:pt idx="14">
                  <c:v>Т2 3</c:v>
                </c:pt>
                <c:pt idx="15">
                  <c:v>Плавание 3</c:v>
                </c:pt>
              </c:strCache>
            </c:strRef>
          </c:cat>
          <c:val>
            <c:numRef>
              <c:f>Race!$AM$15:$BB$15</c:f>
              <c:numCache>
                <c:formatCode>[$-F400]h:mm:ss\ AM/PM</c:formatCode>
                <c:ptCount val="16"/>
                <c:pt idx="0">
                  <c:v>0</c:v>
                </c:pt>
                <c:pt idx="1">
                  <c:v>3.9351851851851874E-4</c:v>
                </c:pt>
                <c:pt idx="2">
                  <c:v>4.6296296296296276E-4</c:v>
                </c:pt>
                <c:pt idx="3">
                  <c:v>9.0277777777777839E-4</c:v>
                </c:pt>
                <c:pt idx="4">
                  <c:v>1.0763888888888906E-3</c:v>
                </c:pt>
                <c:pt idx="5">
                  <c:v>2.0949074074074099E-3</c:v>
                </c:pt>
                <c:pt idx="6">
                  <c:v>3.3680555555555582E-3</c:v>
                </c:pt>
                <c:pt idx="7">
                  <c:v>3.3217592592592621E-3</c:v>
                </c:pt>
                <c:pt idx="8">
                  <c:v>3.5995370370370365E-3</c:v>
                </c:pt>
                <c:pt idx="9">
                  <c:v>3.7037037037037021E-3</c:v>
                </c:pt>
                <c:pt idx="10">
                  <c:v>4.120370370370368E-3</c:v>
                </c:pt>
                <c:pt idx="11">
                  <c:v>4.6643518518518501E-3</c:v>
                </c:pt>
                <c:pt idx="12">
                  <c:v>4.7106481481481478E-3</c:v>
                </c:pt>
                <c:pt idx="13">
                  <c:v>5.1041666666666666E-3</c:v>
                </c:pt>
                <c:pt idx="14">
                  <c:v>5.2314814814814828E-3</c:v>
                </c:pt>
                <c:pt idx="15">
                  <c:v>6.2499999999999986E-3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E5D-C341-9174-A6C56CD70C0D}"/>
            </c:ext>
          </c:extLst>
        </c:ser>
        <c:ser>
          <c:idx val="14"/>
          <c:order val="14"/>
          <c:tx>
            <c:strRef>
              <c:f>Race!$A$16:$C$16</c:f>
              <c:strCache>
                <c:ptCount val="3"/>
                <c:pt idx="0">
                  <c:v>Федор Коротыш</c:v>
                </c:pt>
                <c:pt idx="1">
                  <c:v>102</c:v>
                </c:pt>
                <c:pt idx="2">
                  <c:v>Любитель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Race!$AM$1:$BB$1</c:f>
              <c:strCache>
                <c:ptCount val="16"/>
                <c:pt idx="0">
                  <c:v>Старт</c:v>
                </c:pt>
                <c:pt idx="1">
                  <c:v>Вело 1</c:v>
                </c:pt>
                <c:pt idx="2">
                  <c:v>Т1 1</c:v>
                </c:pt>
                <c:pt idx="3">
                  <c:v>Бег 1</c:v>
                </c:pt>
                <c:pt idx="4">
                  <c:v>Т2 1</c:v>
                </c:pt>
                <c:pt idx="5">
                  <c:v>Плавание 1</c:v>
                </c:pt>
                <c:pt idx="6">
                  <c:v>Плавание 2</c:v>
                </c:pt>
                <c:pt idx="7">
                  <c:v>Т1 2</c:v>
                </c:pt>
                <c:pt idx="8">
                  <c:v>Вело 2</c:v>
                </c:pt>
                <c:pt idx="9">
                  <c:v>Т2 2</c:v>
                </c:pt>
                <c:pt idx="10">
                  <c:v>Бег 2</c:v>
                </c:pt>
                <c:pt idx="11">
                  <c:v>Бег 3</c:v>
                </c:pt>
                <c:pt idx="12">
                  <c:v>Т1 3</c:v>
                </c:pt>
                <c:pt idx="13">
                  <c:v>Вело 3</c:v>
                </c:pt>
                <c:pt idx="14">
                  <c:v>Т2 3</c:v>
                </c:pt>
                <c:pt idx="15">
                  <c:v>Плавание 3</c:v>
                </c:pt>
              </c:strCache>
            </c:strRef>
          </c:cat>
          <c:val>
            <c:numRef>
              <c:f>Race!$AM$16:$BB$16</c:f>
              <c:numCache>
                <c:formatCode>[$-F400]h:mm:ss\ AM/PM</c:formatCode>
                <c:ptCount val="16"/>
                <c:pt idx="0">
                  <c:v>0</c:v>
                </c:pt>
                <c:pt idx="1">
                  <c:v>8.1018518518518462E-4</c:v>
                </c:pt>
                <c:pt idx="2">
                  <c:v>1.0185185185185176E-3</c:v>
                </c:pt>
                <c:pt idx="3">
                  <c:v>1.365740740740742E-3</c:v>
                </c:pt>
                <c:pt idx="4">
                  <c:v>1.5277777777777789E-3</c:v>
                </c:pt>
                <c:pt idx="5">
                  <c:v>2.3263888888888917E-3</c:v>
                </c:pt>
                <c:pt idx="6">
                  <c:v>3.3217592592592604E-3</c:v>
                </c:pt>
                <c:pt idx="7">
                  <c:v>3.4259259259259277E-3</c:v>
                </c:pt>
                <c:pt idx="8">
                  <c:v>4.1782407407407393E-3</c:v>
                </c:pt>
                <c:pt idx="9">
                  <c:v>4.3055555555555521E-3</c:v>
                </c:pt>
                <c:pt idx="10">
                  <c:v>4.6412037037036995E-3</c:v>
                </c:pt>
                <c:pt idx="11">
                  <c:v>5.2314814814814793E-3</c:v>
                </c:pt>
                <c:pt idx="12">
                  <c:v>5.3587962962962955E-3</c:v>
                </c:pt>
                <c:pt idx="13">
                  <c:v>6.1458333333333295E-3</c:v>
                </c:pt>
                <c:pt idx="14">
                  <c:v>6.2615740740740722E-3</c:v>
                </c:pt>
                <c:pt idx="15">
                  <c:v>6.8171296296296244E-3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CE5D-C341-9174-A6C56CD70C0D}"/>
            </c:ext>
          </c:extLst>
        </c:ser>
        <c:ser>
          <c:idx val="15"/>
          <c:order val="15"/>
          <c:tx>
            <c:strRef>
              <c:f>Race!$A$17:$C$17</c:f>
              <c:strCache>
                <c:ptCount val="3"/>
                <c:pt idx="0">
                  <c:v>Александр Кочержук</c:v>
                </c:pt>
                <c:pt idx="1">
                  <c:v>108</c:v>
                </c:pt>
                <c:pt idx="2">
                  <c:v>Любитель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Race!$AM$1:$BB$1</c:f>
              <c:strCache>
                <c:ptCount val="16"/>
                <c:pt idx="0">
                  <c:v>Старт</c:v>
                </c:pt>
                <c:pt idx="1">
                  <c:v>Вело 1</c:v>
                </c:pt>
                <c:pt idx="2">
                  <c:v>Т1 1</c:v>
                </c:pt>
                <c:pt idx="3">
                  <c:v>Бег 1</c:v>
                </c:pt>
                <c:pt idx="4">
                  <c:v>Т2 1</c:v>
                </c:pt>
                <c:pt idx="5">
                  <c:v>Плавание 1</c:v>
                </c:pt>
                <c:pt idx="6">
                  <c:v>Плавание 2</c:v>
                </c:pt>
                <c:pt idx="7">
                  <c:v>Т1 2</c:v>
                </c:pt>
                <c:pt idx="8">
                  <c:v>Вело 2</c:v>
                </c:pt>
                <c:pt idx="9">
                  <c:v>Т2 2</c:v>
                </c:pt>
                <c:pt idx="10">
                  <c:v>Бег 2</c:v>
                </c:pt>
                <c:pt idx="11">
                  <c:v>Бег 3</c:v>
                </c:pt>
                <c:pt idx="12">
                  <c:v>Т1 3</c:v>
                </c:pt>
                <c:pt idx="13">
                  <c:v>Вело 3</c:v>
                </c:pt>
                <c:pt idx="14">
                  <c:v>Т2 3</c:v>
                </c:pt>
                <c:pt idx="15">
                  <c:v>Плавание 3</c:v>
                </c:pt>
              </c:strCache>
            </c:strRef>
          </c:cat>
          <c:val>
            <c:numRef>
              <c:f>Race!$AM$17:$BB$17</c:f>
              <c:numCache>
                <c:formatCode>[$-F400]h:mm:ss\ AM/PM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6.0185185185185341E-4</c:v>
                </c:pt>
                <c:pt idx="4">
                  <c:v>7.7546296296296564E-4</c:v>
                </c:pt>
                <c:pt idx="5">
                  <c:v>2.3726851851851895E-3</c:v>
                </c:pt>
                <c:pt idx="6">
                  <c:v>4.0972222222222243E-3</c:v>
                </c:pt>
                <c:pt idx="7">
                  <c:v>4.3287037037037079E-3</c:v>
                </c:pt>
                <c:pt idx="8">
                  <c:v>4.4675925925925959E-3</c:v>
                </c:pt>
                <c:pt idx="9">
                  <c:v>4.398148148148151E-3</c:v>
                </c:pt>
                <c:pt idx="10">
                  <c:v>4.7685185185185226E-3</c:v>
                </c:pt>
                <c:pt idx="11">
                  <c:v>5.2893518518518576E-3</c:v>
                </c:pt>
                <c:pt idx="12">
                  <c:v>5.3356481481481553E-3</c:v>
                </c:pt>
                <c:pt idx="13">
                  <c:v>5.54398148148149E-3</c:v>
                </c:pt>
                <c:pt idx="14">
                  <c:v>5.6712962962963062E-3</c:v>
                </c:pt>
                <c:pt idx="15">
                  <c:v>7.0833333333333443E-3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CE5D-C341-9174-A6C56CD70C0D}"/>
            </c:ext>
          </c:extLst>
        </c:ser>
        <c:ser>
          <c:idx val="16"/>
          <c:order val="16"/>
          <c:tx>
            <c:strRef>
              <c:f>Race!$A$18:$C$18</c:f>
              <c:strCache>
                <c:ptCount val="3"/>
                <c:pt idx="0">
                  <c:v>Генадий Есис</c:v>
                </c:pt>
                <c:pt idx="1">
                  <c:v>147</c:v>
                </c:pt>
                <c:pt idx="2">
                  <c:v>Любитель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Race!$AM$1:$BB$1</c:f>
              <c:strCache>
                <c:ptCount val="16"/>
                <c:pt idx="0">
                  <c:v>Старт</c:v>
                </c:pt>
                <c:pt idx="1">
                  <c:v>Вело 1</c:v>
                </c:pt>
                <c:pt idx="2">
                  <c:v>Т1 1</c:v>
                </c:pt>
                <c:pt idx="3">
                  <c:v>Бег 1</c:v>
                </c:pt>
                <c:pt idx="4">
                  <c:v>Т2 1</c:v>
                </c:pt>
                <c:pt idx="5">
                  <c:v>Плавание 1</c:v>
                </c:pt>
                <c:pt idx="6">
                  <c:v>Плавание 2</c:v>
                </c:pt>
                <c:pt idx="7">
                  <c:v>Т1 2</c:v>
                </c:pt>
                <c:pt idx="8">
                  <c:v>Вело 2</c:v>
                </c:pt>
                <c:pt idx="9">
                  <c:v>Т2 2</c:v>
                </c:pt>
                <c:pt idx="10">
                  <c:v>Бег 2</c:v>
                </c:pt>
                <c:pt idx="11">
                  <c:v>Бег 3</c:v>
                </c:pt>
                <c:pt idx="12">
                  <c:v>Т1 3</c:v>
                </c:pt>
                <c:pt idx="13">
                  <c:v>Вело 3</c:v>
                </c:pt>
                <c:pt idx="14">
                  <c:v>Т2 3</c:v>
                </c:pt>
                <c:pt idx="15">
                  <c:v>Плавание 3</c:v>
                </c:pt>
              </c:strCache>
            </c:strRef>
          </c:cat>
          <c:val>
            <c:numRef>
              <c:f>Race!$AM$18:$BB$18</c:f>
              <c:numCache>
                <c:formatCode>[$-F400]h:mm:ss\ AM/PM</c:formatCode>
                <c:ptCount val="16"/>
                <c:pt idx="0">
                  <c:v>0</c:v>
                </c:pt>
                <c:pt idx="1">
                  <c:v>4.2824074074074032E-4</c:v>
                </c:pt>
                <c:pt idx="2">
                  <c:v>4.2824074074074032E-4</c:v>
                </c:pt>
                <c:pt idx="3">
                  <c:v>6.8287037037037188E-4</c:v>
                </c:pt>
                <c:pt idx="4">
                  <c:v>9.9537037037037215E-4</c:v>
                </c:pt>
                <c:pt idx="5">
                  <c:v>2.2569444444444468E-3</c:v>
                </c:pt>
                <c:pt idx="6">
                  <c:v>3.6226851851851871E-3</c:v>
                </c:pt>
                <c:pt idx="7">
                  <c:v>4.0509259259259283E-3</c:v>
                </c:pt>
                <c:pt idx="8">
                  <c:v>4.293981481481482E-3</c:v>
                </c:pt>
                <c:pt idx="9">
                  <c:v>4.293981481481482E-3</c:v>
                </c:pt>
                <c:pt idx="10">
                  <c:v>5.000000000000001E-3</c:v>
                </c:pt>
                <c:pt idx="11">
                  <c:v>5.5671296296296337E-3</c:v>
                </c:pt>
                <c:pt idx="12">
                  <c:v>5.6018518518518544E-3</c:v>
                </c:pt>
                <c:pt idx="13">
                  <c:v>5.7986111111111086E-3</c:v>
                </c:pt>
                <c:pt idx="14">
                  <c:v>5.8912037037037041E-3</c:v>
                </c:pt>
                <c:pt idx="15">
                  <c:v>7.1759259259259259E-3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CE5D-C341-9174-A6C56CD70C0D}"/>
            </c:ext>
          </c:extLst>
        </c:ser>
        <c:ser>
          <c:idx val="17"/>
          <c:order val="17"/>
          <c:tx>
            <c:strRef>
              <c:f>Race!$A$19:$C$19</c:f>
              <c:strCache>
                <c:ptCount val="3"/>
                <c:pt idx="0">
                  <c:v>Сергей Мунтян</c:v>
                </c:pt>
                <c:pt idx="1">
                  <c:v>128</c:v>
                </c:pt>
                <c:pt idx="2">
                  <c:v>Любитель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Race!$AM$1:$BB$1</c:f>
              <c:strCache>
                <c:ptCount val="16"/>
                <c:pt idx="0">
                  <c:v>Старт</c:v>
                </c:pt>
                <c:pt idx="1">
                  <c:v>Вело 1</c:v>
                </c:pt>
                <c:pt idx="2">
                  <c:v>Т1 1</c:v>
                </c:pt>
                <c:pt idx="3">
                  <c:v>Бег 1</c:v>
                </c:pt>
                <c:pt idx="4">
                  <c:v>Т2 1</c:v>
                </c:pt>
                <c:pt idx="5">
                  <c:v>Плавание 1</c:v>
                </c:pt>
                <c:pt idx="6">
                  <c:v>Плавание 2</c:v>
                </c:pt>
                <c:pt idx="7">
                  <c:v>Т1 2</c:v>
                </c:pt>
                <c:pt idx="8">
                  <c:v>Вело 2</c:v>
                </c:pt>
                <c:pt idx="9">
                  <c:v>Т2 2</c:v>
                </c:pt>
                <c:pt idx="10">
                  <c:v>Бег 2</c:v>
                </c:pt>
                <c:pt idx="11">
                  <c:v>Бег 3</c:v>
                </c:pt>
                <c:pt idx="12">
                  <c:v>Т1 3</c:v>
                </c:pt>
                <c:pt idx="13">
                  <c:v>Вело 3</c:v>
                </c:pt>
                <c:pt idx="14">
                  <c:v>Т2 3</c:v>
                </c:pt>
                <c:pt idx="15">
                  <c:v>Плавание 3</c:v>
                </c:pt>
              </c:strCache>
            </c:strRef>
          </c:cat>
          <c:val>
            <c:numRef>
              <c:f>Race!$AM$19:$BB$19</c:f>
              <c:numCache>
                <c:formatCode>[$-F400]h:mm:ss\ AM/PM</c:formatCode>
                <c:ptCount val="16"/>
                <c:pt idx="0">
                  <c:v>0</c:v>
                </c:pt>
                <c:pt idx="1">
                  <c:v>7.638888888888886E-4</c:v>
                </c:pt>
                <c:pt idx="2">
                  <c:v>8.1018518518518462E-4</c:v>
                </c:pt>
                <c:pt idx="3">
                  <c:v>1.1226851851851866E-3</c:v>
                </c:pt>
                <c:pt idx="4">
                  <c:v>1.2962962962962989E-3</c:v>
                </c:pt>
                <c:pt idx="5">
                  <c:v>2.3958333333333366E-3</c:v>
                </c:pt>
                <c:pt idx="6">
                  <c:v>3.8888888888888896E-3</c:v>
                </c:pt>
                <c:pt idx="7">
                  <c:v>4.1319444444444468E-3</c:v>
                </c:pt>
                <c:pt idx="8">
                  <c:v>4.4444444444444453E-3</c:v>
                </c:pt>
                <c:pt idx="9">
                  <c:v>4.4328703703703683E-3</c:v>
                </c:pt>
                <c:pt idx="10">
                  <c:v>4.7106481481481478E-3</c:v>
                </c:pt>
                <c:pt idx="11">
                  <c:v>5.1967592592592586E-3</c:v>
                </c:pt>
                <c:pt idx="12">
                  <c:v>5.2893518518518541E-3</c:v>
                </c:pt>
                <c:pt idx="13">
                  <c:v>5.9953703703703662E-3</c:v>
                </c:pt>
                <c:pt idx="14">
                  <c:v>6.238425925925925E-3</c:v>
                </c:pt>
                <c:pt idx="15">
                  <c:v>7.4074074074074042E-3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CE5D-C341-9174-A6C56CD70C0D}"/>
            </c:ext>
          </c:extLst>
        </c:ser>
        <c:ser>
          <c:idx val="18"/>
          <c:order val="18"/>
          <c:tx>
            <c:strRef>
              <c:f>Race!$A$20:$C$20</c:f>
              <c:strCache>
                <c:ptCount val="3"/>
                <c:pt idx="0">
                  <c:v>Дмитрий Колтаков</c:v>
                </c:pt>
                <c:pt idx="1">
                  <c:v>71</c:v>
                </c:pt>
                <c:pt idx="2">
                  <c:v>Про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Race!$AM$1:$BB$1</c:f>
              <c:strCache>
                <c:ptCount val="16"/>
                <c:pt idx="0">
                  <c:v>Старт</c:v>
                </c:pt>
                <c:pt idx="1">
                  <c:v>Вело 1</c:v>
                </c:pt>
                <c:pt idx="2">
                  <c:v>Т1 1</c:v>
                </c:pt>
                <c:pt idx="3">
                  <c:v>Бег 1</c:v>
                </c:pt>
                <c:pt idx="4">
                  <c:v>Т2 1</c:v>
                </c:pt>
                <c:pt idx="5">
                  <c:v>Плавание 1</c:v>
                </c:pt>
                <c:pt idx="6">
                  <c:v>Плавание 2</c:v>
                </c:pt>
                <c:pt idx="7">
                  <c:v>Т1 2</c:v>
                </c:pt>
                <c:pt idx="8">
                  <c:v>Вело 2</c:v>
                </c:pt>
                <c:pt idx="9">
                  <c:v>Т2 2</c:v>
                </c:pt>
                <c:pt idx="10">
                  <c:v>Бег 2</c:v>
                </c:pt>
                <c:pt idx="11">
                  <c:v>Бег 3</c:v>
                </c:pt>
                <c:pt idx="12">
                  <c:v>Т1 3</c:v>
                </c:pt>
                <c:pt idx="13">
                  <c:v>Вело 3</c:v>
                </c:pt>
                <c:pt idx="14">
                  <c:v>Т2 3</c:v>
                </c:pt>
                <c:pt idx="15">
                  <c:v>Плавание 3</c:v>
                </c:pt>
              </c:strCache>
            </c:strRef>
          </c:cat>
          <c:val>
            <c:numRef>
              <c:f>Race!$AM$20:$BB$20</c:f>
              <c:numCache>
                <c:formatCode>[$-F400]h:mm:ss\ AM/PM</c:formatCode>
                <c:ptCount val="16"/>
                <c:pt idx="0">
                  <c:v>0</c:v>
                </c:pt>
                <c:pt idx="1">
                  <c:v>6.3657407407407413E-4</c:v>
                </c:pt>
                <c:pt idx="2">
                  <c:v>6.481481481481477E-4</c:v>
                </c:pt>
                <c:pt idx="3">
                  <c:v>8.3333333333333523E-4</c:v>
                </c:pt>
                <c:pt idx="4">
                  <c:v>1.2384259259259293E-3</c:v>
                </c:pt>
                <c:pt idx="5">
                  <c:v>2.6041666666666713E-3</c:v>
                </c:pt>
                <c:pt idx="6">
                  <c:v>4.4097222222222281E-3</c:v>
                </c:pt>
                <c:pt idx="7">
                  <c:v>4.6412037037037116E-3</c:v>
                </c:pt>
                <c:pt idx="8">
                  <c:v>4.9537037037037102E-3</c:v>
                </c:pt>
                <c:pt idx="9">
                  <c:v>4.8958333333333388E-3</c:v>
                </c:pt>
                <c:pt idx="10">
                  <c:v>5.0694444444444493E-3</c:v>
                </c:pt>
                <c:pt idx="11">
                  <c:v>5.4976851851851923E-3</c:v>
                </c:pt>
                <c:pt idx="12">
                  <c:v>5.5208333333333394E-3</c:v>
                </c:pt>
                <c:pt idx="13">
                  <c:v>6.0648148148148215E-3</c:v>
                </c:pt>
                <c:pt idx="14">
                  <c:v>6.3078703703703803E-3</c:v>
                </c:pt>
                <c:pt idx="15">
                  <c:v>7.4305555555555652E-3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CE5D-C341-9174-A6C56CD70C0D}"/>
            </c:ext>
          </c:extLst>
        </c:ser>
        <c:ser>
          <c:idx val="19"/>
          <c:order val="19"/>
          <c:tx>
            <c:strRef>
              <c:f>Race!$A$21:$C$21</c:f>
              <c:strCache>
                <c:ptCount val="3"/>
                <c:pt idx="0">
                  <c:v>Андрей Чечура</c:v>
                </c:pt>
                <c:pt idx="1">
                  <c:v>107</c:v>
                </c:pt>
                <c:pt idx="2">
                  <c:v>Любитель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Race!$AM$1:$BB$1</c:f>
              <c:strCache>
                <c:ptCount val="16"/>
                <c:pt idx="0">
                  <c:v>Старт</c:v>
                </c:pt>
                <c:pt idx="1">
                  <c:v>Вело 1</c:v>
                </c:pt>
                <c:pt idx="2">
                  <c:v>Т1 1</c:v>
                </c:pt>
                <c:pt idx="3">
                  <c:v>Бег 1</c:v>
                </c:pt>
                <c:pt idx="4">
                  <c:v>Т2 1</c:v>
                </c:pt>
                <c:pt idx="5">
                  <c:v>Плавание 1</c:v>
                </c:pt>
                <c:pt idx="6">
                  <c:v>Плавание 2</c:v>
                </c:pt>
                <c:pt idx="7">
                  <c:v>Т1 2</c:v>
                </c:pt>
                <c:pt idx="8">
                  <c:v>Вело 2</c:v>
                </c:pt>
                <c:pt idx="9">
                  <c:v>Т2 2</c:v>
                </c:pt>
                <c:pt idx="10">
                  <c:v>Бег 2</c:v>
                </c:pt>
                <c:pt idx="11">
                  <c:v>Бег 3</c:v>
                </c:pt>
                <c:pt idx="12">
                  <c:v>Т1 3</c:v>
                </c:pt>
                <c:pt idx="13">
                  <c:v>Вело 3</c:v>
                </c:pt>
                <c:pt idx="14">
                  <c:v>Т2 3</c:v>
                </c:pt>
                <c:pt idx="15">
                  <c:v>Плавание 3</c:v>
                </c:pt>
              </c:strCache>
            </c:strRef>
          </c:cat>
          <c:val>
            <c:numRef>
              <c:f>Race!$AM$21:$BB$21</c:f>
              <c:numCache>
                <c:formatCode>[$-F400]h:mm:ss\ AM/PM</c:formatCode>
                <c:ptCount val="16"/>
                <c:pt idx="0">
                  <c:v>0</c:v>
                </c:pt>
                <c:pt idx="1">
                  <c:v>4.8611111111111164E-4</c:v>
                </c:pt>
                <c:pt idx="2">
                  <c:v>6.3657407407407413E-4</c:v>
                </c:pt>
                <c:pt idx="3">
                  <c:v>1.226851851851854E-3</c:v>
                </c:pt>
                <c:pt idx="4">
                  <c:v>1.4583333333333358E-3</c:v>
                </c:pt>
                <c:pt idx="5">
                  <c:v>2.3495370370370406E-3</c:v>
                </c:pt>
                <c:pt idx="6">
                  <c:v>3.2638888888888926E-3</c:v>
                </c:pt>
                <c:pt idx="7">
                  <c:v>3.5879629629629681E-3</c:v>
                </c:pt>
                <c:pt idx="8">
                  <c:v>4.2592592592592647E-3</c:v>
                </c:pt>
                <c:pt idx="9">
                  <c:v>4.3402777777777832E-3</c:v>
                </c:pt>
                <c:pt idx="10">
                  <c:v>4.8032407407407468E-3</c:v>
                </c:pt>
                <c:pt idx="11">
                  <c:v>5.532407407407413E-3</c:v>
                </c:pt>
                <c:pt idx="12">
                  <c:v>5.8101851851851925E-3</c:v>
                </c:pt>
                <c:pt idx="13">
                  <c:v>6.8750000000000061E-3</c:v>
                </c:pt>
                <c:pt idx="14">
                  <c:v>7.0023148148148223E-3</c:v>
                </c:pt>
                <c:pt idx="15">
                  <c:v>7.7314814814814919E-3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CE5D-C341-9174-A6C56CD70C0D}"/>
            </c:ext>
          </c:extLst>
        </c:ser>
        <c:ser>
          <c:idx val="20"/>
          <c:order val="20"/>
          <c:tx>
            <c:strRef>
              <c:f>Race!$A$22:$C$22</c:f>
              <c:strCache>
                <c:ptCount val="3"/>
                <c:pt idx="0">
                  <c:v>Вадим Капустин</c:v>
                </c:pt>
                <c:pt idx="1">
                  <c:v>65</c:v>
                </c:pt>
                <c:pt idx="2">
                  <c:v>Про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Race!$AM$1:$BB$1</c:f>
              <c:strCache>
                <c:ptCount val="16"/>
                <c:pt idx="0">
                  <c:v>Старт</c:v>
                </c:pt>
                <c:pt idx="1">
                  <c:v>Вело 1</c:v>
                </c:pt>
                <c:pt idx="2">
                  <c:v>Т1 1</c:v>
                </c:pt>
                <c:pt idx="3">
                  <c:v>Бег 1</c:v>
                </c:pt>
                <c:pt idx="4">
                  <c:v>Т2 1</c:v>
                </c:pt>
                <c:pt idx="5">
                  <c:v>Плавание 1</c:v>
                </c:pt>
                <c:pt idx="6">
                  <c:v>Плавание 2</c:v>
                </c:pt>
                <c:pt idx="7">
                  <c:v>Т1 2</c:v>
                </c:pt>
                <c:pt idx="8">
                  <c:v>Вело 2</c:v>
                </c:pt>
                <c:pt idx="9">
                  <c:v>Т2 2</c:v>
                </c:pt>
                <c:pt idx="10">
                  <c:v>Бег 2</c:v>
                </c:pt>
                <c:pt idx="11">
                  <c:v>Бег 3</c:v>
                </c:pt>
                <c:pt idx="12">
                  <c:v>Т1 3</c:v>
                </c:pt>
                <c:pt idx="13">
                  <c:v>Вело 3</c:v>
                </c:pt>
                <c:pt idx="14">
                  <c:v>Т2 3</c:v>
                </c:pt>
                <c:pt idx="15">
                  <c:v>Плавание 3</c:v>
                </c:pt>
              </c:strCache>
            </c:strRef>
          </c:cat>
          <c:val>
            <c:numRef>
              <c:f>Race!$AM$22:$BB$22</c:f>
              <c:numCache>
                <c:formatCode>[$-F400]h:mm:ss\ AM/PM</c:formatCode>
                <c:ptCount val="16"/>
                <c:pt idx="0">
                  <c:v>0</c:v>
                </c:pt>
                <c:pt idx="1">
                  <c:v>8.4490740740740707E-4</c:v>
                </c:pt>
                <c:pt idx="2">
                  <c:v>1.030092592592592E-3</c:v>
                </c:pt>
                <c:pt idx="3">
                  <c:v>1.620370370370371E-3</c:v>
                </c:pt>
                <c:pt idx="4">
                  <c:v>1.8981481481481488E-3</c:v>
                </c:pt>
                <c:pt idx="5">
                  <c:v>2.7662037037037047E-3</c:v>
                </c:pt>
                <c:pt idx="6">
                  <c:v>3.8078703703703712E-3</c:v>
                </c:pt>
                <c:pt idx="7">
                  <c:v>3.7962962962962993E-3</c:v>
                </c:pt>
                <c:pt idx="8">
                  <c:v>4.6643518518518536E-3</c:v>
                </c:pt>
                <c:pt idx="9">
                  <c:v>4.7800925925925927E-3</c:v>
                </c:pt>
                <c:pt idx="10">
                  <c:v>5.3125000000000012E-3</c:v>
                </c:pt>
                <c:pt idx="11">
                  <c:v>5.7523148148148177E-3</c:v>
                </c:pt>
                <c:pt idx="12">
                  <c:v>5.879629629629634E-3</c:v>
                </c:pt>
                <c:pt idx="13">
                  <c:v>6.851851851851852E-3</c:v>
                </c:pt>
                <c:pt idx="14">
                  <c:v>7.0486111111111166E-3</c:v>
                </c:pt>
                <c:pt idx="15">
                  <c:v>7.7777777777777862E-3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CE5D-C341-9174-A6C56CD70C0D}"/>
            </c:ext>
          </c:extLst>
        </c:ser>
        <c:ser>
          <c:idx val="21"/>
          <c:order val="21"/>
          <c:tx>
            <c:strRef>
              <c:f>Race!$A$23:$C$23</c:f>
              <c:strCache>
                <c:ptCount val="3"/>
                <c:pt idx="0">
                  <c:v>Антон Вашкевич</c:v>
                </c:pt>
                <c:pt idx="1">
                  <c:v>127</c:v>
                </c:pt>
                <c:pt idx="2">
                  <c:v>Любитель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Race!$AM$1:$BB$1</c:f>
              <c:strCache>
                <c:ptCount val="16"/>
                <c:pt idx="0">
                  <c:v>Старт</c:v>
                </c:pt>
                <c:pt idx="1">
                  <c:v>Вело 1</c:v>
                </c:pt>
                <c:pt idx="2">
                  <c:v>Т1 1</c:v>
                </c:pt>
                <c:pt idx="3">
                  <c:v>Бег 1</c:v>
                </c:pt>
                <c:pt idx="4">
                  <c:v>Т2 1</c:v>
                </c:pt>
                <c:pt idx="5">
                  <c:v>Плавание 1</c:v>
                </c:pt>
                <c:pt idx="6">
                  <c:v>Плавание 2</c:v>
                </c:pt>
                <c:pt idx="7">
                  <c:v>Т1 2</c:v>
                </c:pt>
                <c:pt idx="8">
                  <c:v>Вело 2</c:v>
                </c:pt>
                <c:pt idx="9">
                  <c:v>Т2 2</c:v>
                </c:pt>
                <c:pt idx="10">
                  <c:v>Бег 2</c:v>
                </c:pt>
                <c:pt idx="11">
                  <c:v>Бег 3</c:v>
                </c:pt>
                <c:pt idx="12">
                  <c:v>Т1 3</c:v>
                </c:pt>
                <c:pt idx="13">
                  <c:v>Вело 3</c:v>
                </c:pt>
                <c:pt idx="14">
                  <c:v>Т2 3</c:v>
                </c:pt>
                <c:pt idx="15">
                  <c:v>Плавание 3</c:v>
                </c:pt>
              </c:strCache>
            </c:strRef>
          </c:cat>
          <c:val>
            <c:numRef>
              <c:f>Race!$AM$23:$BB$23</c:f>
              <c:numCache>
                <c:formatCode>[$-F400]h:mm:ss\ AM/PM</c:formatCode>
                <c:ptCount val="16"/>
                <c:pt idx="0">
                  <c:v>0</c:v>
                </c:pt>
                <c:pt idx="1">
                  <c:v>6.3657407407407413E-4</c:v>
                </c:pt>
                <c:pt idx="2">
                  <c:v>6.712962962962957E-4</c:v>
                </c:pt>
                <c:pt idx="3">
                  <c:v>1.2152777777777787E-3</c:v>
                </c:pt>
                <c:pt idx="4">
                  <c:v>1.3888888888888909E-3</c:v>
                </c:pt>
                <c:pt idx="5">
                  <c:v>2.5694444444444471E-3</c:v>
                </c:pt>
                <c:pt idx="6">
                  <c:v>3.784722222222224E-3</c:v>
                </c:pt>
                <c:pt idx="7">
                  <c:v>4.0393518518518547E-3</c:v>
                </c:pt>
                <c:pt idx="8">
                  <c:v>4.5138888888888902E-3</c:v>
                </c:pt>
                <c:pt idx="9">
                  <c:v>4.5486111111111109E-3</c:v>
                </c:pt>
                <c:pt idx="10">
                  <c:v>5.1620370370370379E-3</c:v>
                </c:pt>
                <c:pt idx="11">
                  <c:v>5.9027777777777811E-3</c:v>
                </c:pt>
                <c:pt idx="12">
                  <c:v>5.9375000000000018E-3</c:v>
                </c:pt>
                <c:pt idx="13">
                  <c:v>6.6550925925925944E-3</c:v>
                </c:pt>
                <c:pt idx="14">
                  <c:v>6.9444444444444475E-3</c:v>
                </c:pt>
                <c:pt idx="15">
                  <c:v>7.9629629629629634E-3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CE5D-C341-9174-A6C56CD70C0D}"/>
            </c:ext>
          </c:extLst>
        </c:ser>
        <c:ser>
          <c:idx val="22"/>
          <c:order val="22"/>
          <c:tx>
            <c:strRef>
              <c:f>Race!$A$24:$C$24</c:f>
              <c:strCache>
                <c:ptCount val="3"/>
                <c:pt idx="0">
                  <c:v>Алексей Викентьев</c:v>
                </c:pt>
                <c:pt idx="1">
                  <c:v>126</c:v>
                </c:pt>
                <c:pt idx="2">
                  <c:v>Любитель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Race!$AM$1:$BB$1</c:f>
              <c:strCache>
                <c:ptCount val="16"/>
                <c:pt idx="0">
                  <c:v>Старт</c:v>
                </c:pt>
                <c:pt idx="1">
                  <c:v>Вело 1</c:v>
                </c:pt>
                <c:pt idx="2">
                  <c:v>Т1 1</c:v>
                </c:pt>
                <c:pt idx="3">
                  <c:v>Бег 1</c:v>
                </c:pt>
                <c:pt idx="4">
                  <c:v>Т2 1</c:v>
                </c:pt>
                <c:pt idx="5">
                  <c:v>Плавание 1</c:v>
                </c:pt>
                <c:pt idx="6">
                  <c:v>Плавание 2</c:v>
                </c:pt>
                <c:pt idx="7">
                  <c:v>Т1 2</c:v>
                </c:pt>
                <c:pt idx="8">
                  <c:v>Вело 2</c:v>
                </c:pt>
                <c:pt idx="9">
                  <c:v>Т2 2</c:v>
                </c:pt>
                <c:pt idx="10">
                  <c:v>Бег 2</c:v>
                </c:pt>
                <c:pt idx="11">
                  <c:v>Бег 3</c:v>
                </c:pt>
                <c:pt idx="12">
                  <c:v>Т1 3</c:v>
                </c:pt>
                <c:pt idx="13">
                  <c:v>Вело 3</c:v>
                </c:pt>
                <c:pt idx="14">
                  <c:v>Т2 3</c:v>
                </c:pt>
                <c:pt idx="15">
                  <c:v>Плавание 3</c:v>
                </c:pt>
              </c:strCache>
            </c:strRef>
          </c:cat>
          <c:val>
            <c:numRef>
              <c:f>Race!$AM$24:$BB$24</c:f>
              <c:numCache>
                <c:formatCode>[$-F400]h:mm:ss\ AM/PM</c:formatCode>
                <c:ptCount val="16"/>
                <c:pt idx="0">
                  <c:v>0</c:v>
                </c:pt>
                <c:pt idx="1">
                  <c:v>7.5231481481481503E-4</c:v>
                </c:pt>
                <c:pt idx="2">
                  <c:v>9.0277777777777752E-4</c:v>
                </c:pt>
                <c:pt idx="3">
                  <c:v>1.1921296296296315E-3</c:v>
                </c:pt>
                <c:pt idx="4">
                  <c:v>1.3657407407407438E-3</c:v>
                </c:pt>
                <c:pt idx="5">
                  <c:v>2.592592592592596E-3</c:v>
                </c:pt>
                <c:pt idx="6">
                  <c:v>4.3287037037037061E-3</c:v>
                </c:pt>
                <c:pt idx="7">
                  <c:v>4.6296296296296311E-3</c:v>
                </c:pt>
                <c:pt idx="8">
                  <c:v>5.1620370370370379E-3</c:v>
                </c:pt>
                <c:pt idx="9">
                  <c:v>5.2546296296296299E-3</c:v>
                </c:pt>
                <c:pt idx="10">
                  <c:v>5.613425925925928E-3</c:v>
                </c:pt>
                <c:pt idx="11">
                  <c:v>6.1689814814814871E-3</c:v>
                </c:pt>
                <c:pt idx="12">
                  <c:v>6.3541666666666712E-3</c:v>
                </c:pt>
                <c:pt idx="13">
                  <c:v>7.118055555555558E-3</c:v>
                </c:pt>
                <c:pt idx="14">
                  <c:v>7.2800925925925949E-3</c:v>
                </c:pt>
                <c:pt idx="15">
                  <c:v>8.5069444444444489E-3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CE5D-C341-9174-A6C56CD70C0D}"/>
            </c:ext>
          </c:extLst>
        </c:ser>
        <c:ser>
          <c:idx val="23"/>
          <c:order val="23"/>
          <c:tx>
            <c:strRef>
              <c:f>Race!$A$25:$C$25</c:f>
              <c:strCache>
                <c:ptCount val="3"/>
                <c:pt idx="0">
                  <c:v>Андрей Ларионов</c:v>
                </c:pt>
                <c:pt idx="1">
                  <c:v>101</c:v>
                </c:pt>
                <c:pt idx="2">
                  <c:v>Любитель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Race!$AM$1:$BB$1</c:f>
              <c:strCache>
                <c:ptCount val="16"/>
                <c:pt idx="0">
                  <c:v>Старт</c:v>
                </c:pt>
                <c:pt idx="1">
                  <c:v>Вело 1</c:v>
                </c:pt>
                <c:pt idx="2">
                  <c:v>Т1 1</c:v>
                </c:pt>
                <c:pt idx="3">
                  <c:v>Бег 1</c:v>
                </c:pt>
                <c:pt idx="4">
                  <c:v>Т2 1</c:v>
                </c:pt>
                <c:pt idx="5">
                  <c:v>Плавание 1</c:v>
                </c:pt>
                <c:pt idx="6">
                  <c:v>Плавание 2</c:v>
                </c:pt>
                <c:pt idx="7">
                  <c:v>Т1 2</c:v>
                </c:pt>
                <c:pt idx="8">
                  <c:v>Вело 2</c:v>
                </c:pt>
                <c:pt idx="9">
                  <c:v>Т2 2</c:v>
                </c:pt>
                <c:pt idx="10">
                  <c:v>Бег 2</c:v>
                </c:pt>
                <c:pt idx="11">
                  <c:v>Бег 3</c:v>
                </c:pt>
                <c:pt idx="12">
                  <c:v>Т1 3</c:v>
                </c:pt>
                <c:pt idx="13">
                  <c:v>Вело 3</c:v>
                </c:pt>
                <c:pt idx="14">
                  <c:v>Т2 3</c:v>
                </c:pt>
                <c:pt idx="15">
                  <c:v>Плавание 3</c:v>
                </c:pt>
              </c:strCache>
            </c:strRef>
          </c:cat>
          <c:val>
            <c:numRef>
              <c:f>Race!$AM$25:$BB$25</c:f>
              <c:numCache>
                <c:formatCode>[$-F400]h:mm:ss\ AM/PM</c:formatCode>
                <c:ptCount val="16"/>
                <c:pt idx="0">
                  <c:v>0</c:v>
                </c:pt>
                <c:pt idx="1">
                  <c:v>5.0925925925925878E-4</c:v>
                </c:pt>
                <c:pt idx="2">
                  <c:v>8.6805555555555507E-4</c:v>
                </c:pt>
                <c:pt idx="3">
                  <c:v>1.3078703703703707E-3</c:v>
                </c:pt>
                <c:pt idx="4">
                  <c:v>1.5277777777777789E-3</c:v>
                </c:pt>
                <c:pt idx="5">
                  <c:v>2.685185185185188E-3</c:v>
                </c:pt>
                <c:pt idx="6">
                  <c:v>3.9236111111111138E-3</c:v>
                </c:pt>
                <c:pt idx="7">
                  <c:v>4.2361111111111158E-3</c:v>
                </c:pt>
                <c:pt idx="8">
                  <c:v>4.6759259259259306E-3</c:v>
                </c:pt>
                <c:pt idx="9">
                  <c:v>4.9652777777777803E-3</c:v>
                </c:pt>
                <c:pt idx="10">
                  <c:v>5.4745370370370416E-3</c:v>
                </c:pt>
                <c:pt idx="11">
                  <c:v>6.1805555555555607E-3</c:v>
                </c:pt>
                <c:pt idx="12">
                  <c:v>6.4930555555555609E-3</c:v>
                </c:pt>
                <c:pt idx="13">
                  <c:v>7.4999999999999997E-3</c:v>
                </c:pt>
                <c:pt idx="14">
                  <c:v>7.5925925925925952E-3</c:v>
                </c:pt>
                <c:pt idx="15">
                  <c:v>8.6805555555555594E-3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CE5D-C341-9174-A6C56CD70C0D}"/>
            </c:ext>
          </c:extLst>
        </c:ser>
        <c:ser>
          <c:idx val="24"/>
          <c:order val="24"/>
          <c:tx>
            <c:strRef>
              <c:f>Race!$A$26:$C$26</c:f>
              <c:strCache>
                <c:ptCount val="3"/>
                <c:pt idx="0">
                  <c:v>Александр Юрков</c:v>
                </c:pt>
                <c:pt idx="1">
                  <c:v>114</c:v>
                </c:pt>
                <c:pt idx="2">
                  <c:v>Любитель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Race!$AM$1:$BB$1</c:f>
              <c:strCache>
                <c:ptCount val="16"/>
                <c:pt idx="0">
                  <c:v>Старт</c:v>
                </c:pt>
                <c:pt idx="1">
                  <c:v>Вело 1</c:v>
                </c:pt>
                <c:pt idx="2">
                  <c:v>Т1 1</c:v>
                </c:pt>
                <c:pt idx="3">
                  <c:v>Бег 1</c:v>
                </c:pt>
                <c:pt idx="4">
                  <c:v>Т2 1</c:v>
                </c:pt>
                <c:pt idx="5">
                  <c:v>Плавание 1</c:v>
                </c:pt>
                <c:pt idx="6">
                  <c:v>Плавание 2</c:v>
                </c:pt>
                <c:pt idx="7">
                  <c:v>Т1 2</c:v>
                </c:pt>
                <c:pt idx="8">
                  <c:v>Вело 2</c:v>
                </c:pt>
                <c:pt idx="9">
                  <c:v>Т2 2</c:v>
                </c:pt>
                <c:pt idx="10">
                  <c:v>Бег 2</c:v>
                </c:pt>
                <c:pt idx="11">
                  <c:v>Бег 3</c:v>
                </c:pt>
                <c:pt idx="12">
                  <c:v>Т1 3</c:v>
                </c:pt>
                <c:pt idx="13">
                  <c:v>Вело 3</c:v>
                </c:pt>
                <c:pt idx="14">
                  <c:v>Т2 3</c:v>
                </c:pt>
                <c:pt idx="15">
                  <c:v>Плавание 3</c:v>
                </c:pt>
              </c:strCache>
            </c:strRef>
          </c:cat>
          <c:val>
            <c:numRef>
              <c:f>Race!$AM$26:$BB$26</c:f>
              <c:numCache>
                <c:formatCode>[$-F400]h:mm:ss\ AM/PM</c:formatCode>
                <c:ptCount val="16"/>
                <c:pt idx="0">
                  <c:v>0</c:v>
                </c:pt>
                <c:pt idx="1">
                  <c:v>6.712962962962957E-4</c:v>
                </c:pt>
                <c:pt idx="2">
                  <c:v>6.5972222222222127E-4</c:v>
                </c:pt>
                <c:pt idx="3">
                  <c:v>1.1342592592592602E-3</c:v>
                </c:pt>
                <c:pt idx="4">
                  <c:v>1.4004629629629645E-3</c:v>
                </c:pt>
                <c:pt idx="5">
                  <c:v>3.0439814814814843E-3</c:v>
                </c:pt>
                <c:pt idx="6">
                  <c:v>4.8148148148148169E-3</c:v>
                </c:pt>
                <c:pt idx="7">
                  <c:v>5.1157407407407419E-3</c:v>
                </c:pt>
                <c:pt idx="8">
                  <c:v>5.5208333333333325E-3</c:v>
                </c:pt>
                <c:pt idx="9">
                  <c:v>5.4745370370370347E-3</c:v>
                </c:pt>
                <c:pt idx="10">
                  <c:v>5.9374999999999983E-3</c:v>
                </c:pt>
                <c:pt idx="11">
                  <c:v>6.5046296296296276E-3</c:v>
                </c:pt>
                <c:pt idx="12">
                  <c:v>6.5972222222222231E-3</c:v>
                </c:pt>
                <c:pt idx="13">
                  <c:v>7.2106481481481466E-3</c:v>
                </c:pt>
                <c:pt idx="14">
                  <c:v>7.3726851851851835E-3</c:v>
                </c:pt>
                <c:pt idx="15">
                  <c:v>8.9699074074074056E-3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CE5D-C341-9174-A6C56CD70C0D}"/>
            </c:ext>
          </c:extLst>
        </c:ser>
        <c:ser>
          <c:idx val="25"/>
          <c:order val="25"/>
          <c:tx>
            <c:strRef>
              <c:f>Race!$A$27:$C$27</c:f>
              <c:strCache>
                <c:ptCount val="3"/>
                <c:pt idx="0">
                  <c:v>Виктор Третьяк</c:v>
                </c:pt>
                <c:pt idx="1">
                  <c:v>132</c:v>
                </c:pt>
                <c:pt idx="2">
                  <c:v>Любитель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Race!$AM$1:$BB$1</c:f>
              <c:strCache>
                <c:ptCount val="16"/>
                <c:pt idx="0">
                  <c:v>Старт</c:v>
                </c:pt>
                <c:pt idx="1">
                  <c:v>Вело 1</c:v>
                </c:pt>
                <c:pt idx="2">
                  <c:v>Т1 1</c:v>
                </c:pt>
                <c:pt idx="3">
                  <c:v>Бег 1</c:v>
                </c:pt>
                <c:pt idx="4">
                  <c:v>Т2 1</c:v>
                </c:pt>
                <c:pt idx="5">
                  <c:v>Плавание 1</c:v>
                </c:pt>
                <c:pt idx="6">
                  <c:v>Плавание 2</c:v>
                </c:pt>
                <c:pt idx="7">
                  <c:v>Т1 2</c:v>
                </c:pt>
                <c:pt idx="8">
                  <c:v>Вело 2</c:v>
                </c:pt>
                <c:pt idx="9">
                  <c:v>Т2 2</c:v>
                </c:pt>
                <c:pt idx="10">
                  <c:v>Бег 2</c:v>
                </c:pt>
                <c:pt idx="11">
                  <c:v>Бег 3</c:v>
                </c:pt>
                <c:pt idx="12">
                  <c:v>Т1 3</c:v>
                </c:pt>
                <c:pt idx="13">
                  <c:v>Вело 3</c:v>
                </c:pt>
                <c:pt idx="14">
                  <c:v>Т2 3</c:v>
                </c:pt>
                <c:pt idx="15">
                  <c:v>Плавание 3</c:v>
                </c:pt>
              </c:strCache>
            </c:strRef>
          </c:cat>
          <c:val>
            <c:numRef>
              <c:f>Race!$AM$27:$BB$27</c:f>
              <c:numCache>
                <c:formatCode>[$-F400]h:mm:ss\ AM/PM</c:formatCode>
                <c:ptCount val="16"/>
                <c:pt idx="0">
                  <c:v>0</c:v>
                </c:pt>
                <c:pt idx="1">
                  <c:v>8.6805555555555594E-4</c:v>
                </c:pt>
                <c:pt idx="2">
                  <c:v>9.9537037037037042E-4</c:v>
                </c:pt>
                <c:pt idx="3">
                  <c:v>2.2569444444444468E-3</c:v>
                </c:pt>
                <c:pt idx="4">
                  <c:v>2.4305555555555591E-3</c:v>
                </c:pt>
                <c:pt idx="5">
                  <c:v>3.0902777777777821E-3</c:v>
                </c:pt>
                <c:pt idx="6">
                  <c:v>3.9930555555555587E-3</c:v>
                </c:pt>
                <c:pt idx="7">
                  <c:v>4.0856481481481525E-3</c:v>
                </c:pt>
                <c:pt idx="8">
                  <c:v>5.0347222222222252E-3</c:v>
                </c:pt>
                <c:pt idx="9">
                  <c:v>5.1388888888888908E-3</c:v>
                </c:pt>
                <c:pt idx="10">
                  <c:v>5.9606481481481489E-3</c:v>
                </c:pt>
                <c:pt idx="11">
                  <c:v>7.0949074074074074E-3</c:v>
                </c:pt>
                <c:pt idx="12">
                  <c:v>7.1875000000000029E-3</c:v>
                </c:pt>
                <c:pt idx="13">
                  <c:v>8.2754629629629636E-3</c:v>
                </c:pt>
                <c:pt idx="14">
                  <c:v>8.4953703703703753E-3</c:v>
                </c:pt>
                <c:pt idx="15">
                  <c:v>9.0162037037037068E-3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CE5D-C341-9174-A6C56CD70C0D}"/>
            </c:ext>
          </c:extLst>
        </c:ser>
        <c:ser>
          <c:idx val="26"/>
          <c:order val="26"/>
          <c:tx>
            <c:strRef>
              <c:f>Race!$A$28:$C$28</c:f>
              <c:strCache>
                <c:ptCount val="3"/>
                <c:pt idx="0">
                  <c:v>Евгений Креч</c:v>
                </c:pt>
                <c:pt idx="1">
                  <c:v>109</c:v>
                </c:pt>
                <c:pt idx="2">
                  <c:v>Любитель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f>Race!$AM$1:$BB$1</c:f>
              <c:strCache>
                <c:ptCount val="16"/>
                <c:pt idx="0">
                  <c:v>Старт</c:v>
                </c:pt>
                <c:pt idx="1">
                  <c:v>Вело 1</c:v>
                </c:pt>
                <c:pt idx="2">
                  <c:v>Т1 1</c:v>
                </c:pt>
                <c:pt idx="3">
                  <c:v>Бег 1</c:v>
                </c:pt>
                <c:pt idx="4">
                  <c:v>Т2 1</c:v>
                </c:pt>
                <c:pt idx="5">
                  <c:v>Плавание 1</c:v>
                </c:pt>
                <c:pt idx="6">
                  <c:v>Плавание 2</c:v>
                </c:pt>
                <c:pt idx="7">
                  <c:v>Т1 2</c:v>
                </c:pt>
                <c:pt idx="8">
                  <c:v>Вело 2</c:v>
                </c:pt>
                <c:pt idx="9">
                  <c:v>Т2 2</c:v>
                </c:pt>
                <c:pt idx="10">
                  <c:v>Бег 2</c:v>
                </c:pt>
                <c:pt idx="11">
                  <c:v>Бег 3</c:v>
                </c:pt>
                <c:pt idx="12">
                  <c:v>Т1 3</c:v>
                </c:pt>
                <c:pt idx="13">
                  <c:v>Вело 3</c:v>
                </c:pt>
                <c:pt idx="14">
                  <c:v>Т2 3</c:v>
                </c:pt>
                <c:pt idx="15">
                  <c:v>Плавание 3</c:v>
                </c:pt>
              </c:strCache>
            </c:strRef>
          </c:cat>
          <c:val>
            <c:numRef>
              <c:f>Race!$AM$28:$BB$28</c:f>
              <c:numCache>
                <c:formatCode>[$-F400]h:mm:ss\ AM/PM</c:formatCode>
                <c:ptCount val="16"/>
                <c:pt idx="0">
                  <c:v>0</c:v>
                </c:pt>
                <c:pt idx="1">
                  <c:v>4.5138888888888833E-4</c:v>
                </c:pt>
                <c:pt idx="2">
                  <c:v>5.4398148148148036E-4</c:v>
                </c:pt>
                <c:pt idx="3">
                  <c:v>1.0648148148148153E-3</c:v>
                </c:pt>
                <c:pt idx="4">
                  <c:v>1.2384259259259275E-3</c:v>
                </c:pt>
                <c:pt idx="5">
                  <c:v>2.3842592592592613E-3</c:v>
                </c:pt>
                <c:pt idx="6">
                  <c:v>3.9004629629629632E-3</c:v>
                </c:pt>
                <c:pt idx="7">
                  <c:v>4.2361111111111124E-3</c:v>
                </c:pt>
                <c:pt idx="8">
                  <c:v>4.5486111111111109E-3</c:v>
                </c:pt>
                <c:pt idx="9">
                  <c:v>4.6643518518518501E-3</c:v>
                </c:pt>
                <c:pt idx="10">
                  <c:v>5.8680555555555534E-3</c:v>
                </c:pt>
                <c:pt idx="11">
                  <c:v>6.8749999999999957E-3</c:v>
                </c:pt>
                <c:pt idx="12">
                  <c:v>7.2106481481481431E-3</c:v>
                </c:pt>
                <c:pt idx="13">
                  <c:v>8.0902777777777726E-3</c:v>
                </c:pt>
                <c:pt idx="14">
                  <c:v>8.3912037037036993E-3</c:v>
                </c:pt>
                <c:pt idx="15">
                  <c:v>9.3171296296296266E-3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CE5D-C341-9174-A6C56CD70C0D}"/>
            </c:ext>
          </c:extLst>
        </c:ser>
        <c:ser>
          <c:idx val="27"/>
          <c:order val="27"/>
          <c:tx>
            <c:strRef>
              <c:f>Race!$A$29:$C$29</c:f>
              <c:strCache>
                <c:ptCount val="3"/>
                <c:pt idx="0">
                  <c:v>Алиса Тумасьян</c:v>
                </c:pt>
                <c:pt idx="1">
                  <c:v>60</c:v>
                </c:pt>
                <c:pt idx="2">
                  <c:v>Любитель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Race!$AM$1:$BB$1</c:f>
              <c:strCache>
                <c:ptCount val="16"/>
                <c:pt idx="0">
                  <c:v>Старт</c:v>
                </c:pt>
                <c:pt idx="1">
                  <c:v>Вело 1</c:v>
                </c:pt>
                <c:pt idx="2">
                  <c:v>Т1 1</c:v>
                </c:pt>
                <c:pt idx="3">
                  <c:v>Бег 1</c:v>
                </c:pt>
                <c:pt idx="4">
                  <c:v>Т2 1</c:v>
                </c:pt>
                <c:pt idx="5">
                  <c:v>Плавание 1</c:v>
                </c:pt>
                <c:pt idx="6">
                  <c:v>Плавание 2</c:v>
                </c:pt>
                <c:pt idx="7">
                  <c:v>Т1 2</c:v>
                </c:pt>
                <c:pt idx="8">
                  <c:v>Вело 2</c:v>
                </c:pt>
                <c:pt idx="9">
                  <c:v>Т2 2</c:v>
                </c:pt>
                <c:pt idx="10">
                  <c:v>Бег 2</c:v>
                </c:pt>
                <c:pt idx="11">
                  <c:v>Бег 3</c:v>
                </c:pt>
                <c:pt idx="12">
                  <c:v>Т1 3</c:v>
                </c:pt>
                <c:pt idx="13">
                  <c:v>Вело 3</c:v>
                </c:pt>
                <c:pt idx="14">
                  <c:v>Т2 3</c:v>
                </c:pt>
                <c:pt idx="15">
                  <c:v>Плавание 3</c:v>
                </c:pt>
              </c:strCache>
            </c:strRef>
          </c:cat>
          <c:val>
            <c:numRef>
              <c:f>Race!$AM$29:$BB$29</c:f>
              <c:numCache>
                <c:formatCode>[$-F400]h:mm:ss\ AM/PM</c:formatCode>
                <c:ptCount val="16"/>
                <c:pt idx="0">
                  <c:v>0</c:v>
                </c:pt>
                <c:pt idx="1">
                  <c:v>1.4930555555555565E-3</c:v>
                </c:pt>
                <c:pt idx="2">
                  <c:v>1.5856481481481485E-3</c:v>
                </c:pt>
                <c:pt idx="3">
                  <c:v>2.4421296296296309E-3</c:v>
                </c:pt>
                <c:pt idx="4">
                  <c:v>2.6388888888888903E-3</c:v>
                </c:pt>
                <c:pt idx="5">
                  <c:v>3.1597222222222252E-3</c:v>
                </c:pt>
                <c:pt idx="6">
                  <c:v>3.8541666666666689E-3</c:v>
                </c:pt>
                <c:pt idx="7">
                  <c:v>3.8888888888888914E-3</c:v>
                </c:pt>
                <c:pt idx="8">
                  <c:v>5.2199074074074092E-3</c:v>
                </c:pt>
                <c:pt idx="9">
                  <c:v>5.2777777777777771E-3</c:v>
                </c:pt>
                <c:pt idx="10">
                  <c:v>6.145833333333333E-3</c:v>
                </c:pt>
                <c:pt idx="11">
                  <c:v>7.2453703703703708E-3</c:v>
                </c:pt>
                <c:pt idx="12">
                  <c:v>7.3495370370370398E-3</c:v>
                </c:pt>
                <c:pt idx="13">
                  <c:v>9.0740740740740747E-3</c:v>
                </c:pt>
                <c:pt idx="14">
                  <c:v>9.2129629629629645E-3</c:v>
                </c:pt>
                <c:pt idx="15">
                  <c:v>9.5949074074074062E-3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CE5D-C341-9174-A6C56CD70C0D}"/>
            </c:ext>
          </c:extLst>
        </c:ser>
        <c:ser>
          <c:idx val="28"/>
          <c:order val="28"/>
          <c:tx>
            <c:strRef>
              <c:f>Race!$A$30:$C$30</c:f>
              <c:strCache>
                <c:ptCount val="3"/>
                <c:pt idx="0">
                  <c:v>Юлия Дубейко</c:v>
                </c:pt>
                <c:pt idx="1">
                  <c:v>62</c:v>
                </c:pt>
                <c:pt idx="2">
                  <c:v>Любитель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Race!$AM$1:$BB$1</c:f>
              <c:strCache>
                <c:ptCount val="16"/>
                <c:pt idx="0">
                  <c:v>Старт</c:v>
                </c:pt>
                <c:pt idx="1">
                  <c:v>Вело 1</c:v>
                </c:pt>
                <c:pt idx="2">
                  <c:v>Т1 1</c:v>
                </c:pt>
                <c:pt idx="3">
                  <c:v>Бег 1</c:v>
                </c:pt>
                <c:pt idx="4">
                  <c:v>Т2 1</c:v>
                </c:pt>
                <c:pt idx="5">
                  <c:v>Плавание 1</c:v>
                </c:pt>
                <c:pt idx="6">
                  <c:v>Плавание 2</c:v>
                </c:pt>
                <c:pt idx="7">
                  <c:v>Т1 2</c:v>
                </c:pt>
                <c:pt idx="8">
                  <c:v>Вело 2</c:v>
                </c:pt>
                <c:pt idx="9">
                  <c:v>Т2 2</c:v>
                </c:pt>
                <c:pt idx="10">
                  <c:v>Бег 2</c:v>
                </c:pt>
                <c:pt idx="11">
                  <c:v>Бег 3</c:v>
                </c:pt>
                <c:pt idx="12">
                  <c:v>Т1 3</c:v>
                </c:pt>
                <c:pt idx="13">
                  <c:v>Вело 3</c:v>
                </c:pt>
                <c:pt idx="14">
                  <c:v>Т2 3</c:v>
                </c:pt>
                <c:pt idx="15">
                  <c:v>Плавание 3</c:v>
                </c:pt>
              </c:strCache>
            </c:strRef>
          </c:cat>
          <c:val>
            <c:numRef>
              <c:f>Race!$AM$30:$BB$30</c:f>
              <c:numCache>
                <c:formatCode>[$-F400]h:mm:ss\ AM/PM</c:formatCode>
                <c:ptCount val="16"/>
                <c:pt idx="0">
                  <c:v>0</c:v>
                </c:pt>
                <c:pt idx="1">
                  <c:v>9.374999999999991E-4</c:v>
                </c:pt>
                <c:pt idx="2">
                  <c:v>1.0185185185185176E-3</c:v>
                </c:pt>
                <c:pt idx="3">
                  <c:v>1.8981481481481488E-3</c:v>
                </c:pt>
                <c:pt idx="4">
                  <c:v>2.0601851851851857E-3</c:v>
                </c:pt>
                <c:pt idx="5">
                  <c:v>3.078703703703705E-3</c:v>
                </c:pt>
                <c:pt idx="6">
                  <c:v>4.3634259259259268E-3</c:v>
                </c:pt>
                <c:pt idx="7">
                  <c:v>4.4097222222222229E-3</c:v>
                </c:pt>
                <c:pt idx="8">
                  <c:v>5.3587962962962955E-3</c:v>
                </c:pt>
                <c:pt idx="9">
                  <c:v>5.4976851851851818E-3</c:v>
                </c:pt>
                <c:pt idx="10">
                  <c:v>6.5972222222222196E-3</c:v>
                </c:pt>
                <c:pt idx="11">
                  <c:v>7.6041666666666653E-3</c:v>
                </c:pt>
                <c:pt idx="12">
                  <c:v>7.6620370370370332E-3</c:v>
                </c:pt>
                <c:pt idx="13">
                  <c:v>8.8657407407407365E-3</c:v>
                </c:pt>
                <c:pt idx="14">
                  <c:v>8.9930555555555527E-3</c:v>
                </c:pt>
                <c:pt idx="15">
                  <c:v>9.8611111111111052E-3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CE5D-C341-9174-A6C56CD70C0D}"/>
            </c:ext>
          </c:extLst>
        </c:ser>
        <c:ser>
          <c:idx val="29"/>
          <c:order val="29"/>
          <c:tx>
            <c:strRef>
              <c:f>Race!$A$31:$C$31</c:f>
              <c:strCache>
                <c:ptCount val="3"/>
                <c:pt idx="0">
                  <c:v>Илья Грицкевич</c:v>
                </c:pt>
                <c:pt idx="1">
                  <c:v>121</c:v>
                </c:pt>
                <c:pt idx="2">
                  <c:v>Любитель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Race!$AM$1:$BB$1</c:f>
              <c:strCache>
                <c:ptCount val="16"/>
                <c:pt idx="0">
                  <c:v>Старт</c:v>
                </c:pt>
                <c:pt idx="1">
                  <c:v>Вело 1</c:v>
                </c:pt>
                <c:pt idx="2">
                  <c:v>Т1 1</c:v>
                </c:pt>
                <c:pt idx="3">
                  <c:v>Бег 1</c:v>
                </c:pt>
                <c:pt idx="4">
                  <c:v>Т2 1</c:v>
                </c:pt>
                <c:pt idx="5">
                  <c:v>Плавание 1</c:v>
                </c:pt>
                <c:pt idx="6">
                  <c:v>Плавание 2</c:v>
                </c:pt>
                <c:pt idx="7">
                  <c:v>Т1 2</c:v>
                </c:pt>
                <c:pt idx="8">
                  <c:v>Вело 2</c:v>
                </c:pt>
                <c:pt idx="9">
                  <c:v>Т2 2</c:v>
                </c:pt>
                <c:pt idx="10">
                  <c:v>Бег 2</c:v>
                </c:pt>
                <c:pt idx="11">
                  <c:v>Бег 3</c:v>
                </c:pt>
                <c:pt idx="12">
                  <c:v>Т1 3</c:v>
                </c:pt>
                <c:pt idx="13">
                  <c:v>Вело 3</c:v>
                </c:pt>
                <c:pt idx="14">
                  <c:v>Т2 3</c:v>
                </c:pt>
                <c:pt idx="15">
                  <c:v>Плавание 3</c:v>
                </c:pt>
              </c:strCache>
            </c:strRef>
          </c:cat>
          <c:val>
            <c:numRef>
              <c:f>Race!$AM$31:$BB$31</c:f>
              <c:numCache>
                <c:formatCode>[$-F400]h:mm:ss\ AM/PM</c:formatCode>
                <c:ptCount val="16"/>
                <c:pt idx="0">
                  <c:v>0</c:v>
                </c:pt>
                <c:pt idx="1">
                  <c:v>7.2916666666666703E-4</c:v>
                </c:pt>
                <c:pt idx="2">
                  <c:v>9.6064814814814797E-4</c:v>
                </c:pt>
                <c:pt idx="3">
                  <c:v>1.7361111111111119E-3</c:v>
                </c:pt>
                <c:pt idx="4">
                  <c:v>1.9212962962962977E-3</c:v>
                </c:pt>
                <c:pt idx="5">
                  <c:v>3.1712962962962988E-3</c:v>
                </c:pt>
                <c:pt idx="6">
                  <c:v>4.5949074074074087E-3</c:v>
                </c:pt>
                <c:pt idx="7">
                  <c:v>4.791666666666668E-3</c:v>
                </c:pt>
                <c:pt idx="8">
                  <c:v>5.3125000000000012E-3</c:v>
                </c:pt>
                <c:pt idx="9">
                  <c:v>5.4513888888888876E-3</c:v>
                </c:pt>
                <c:pt idx="10">
                  <c:v>6.3888888888888884E-3</c:v>
                </c:pt>
                <c:pt idx="11">
                  <c:v>7.4884259259259296E-3</c:v>
                </c:pt>
                <c:pt idx="12">
                  <c:v>7.6736111111111137E-3</c:v>
                </c:pt>
                <c:pt idx="13">
                  <c:v>8.5995370370370375E-3</c:v>
                </c:pt>
                <c:pt idx="14">
                  <c:v>8.7847222222222285E-3</c:v>
                </c:pt>
                <c:pt idx="15">
                  <c:v>1.003472222222223E-2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CE5D-C341-9174-A6C56CD70C0D}"/>
            </c:ext>
          </c:extLst>
        </c:ser>
        <c:ser>
          <c:idx val="30"/>
          <c:order val="30"/>
          <c:tx>
            <c:strRef>
              <c:f>Race!$A$32:$C$32</c:f>
              <c:strCache>
                <c:ptCount val="3"/>
                <c:pt idx="0">
                  <c:v>Алексей Шпиленя</c:v>
                </c:pt>
                <c:pt idx="1">
                  <c:v>145</c:v>
                </c:pt>
                <c:pt idx="2">
                  <c:v>Любитель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Race!$AM$1:$BB$1</c:f>
              <c:strCache>
                <c:ptCount val="16"/>
                <c:pt idx="0">
                  <c:v>Старт</c:v>
                </c:pt>
                <c:pt idx="1">
                  <c:v>Вело 1</c:v>
                </c:pt>
                <c:pt idx="2">
                  <c:v>Т1 1</c:v>
                </c:pt>
                <c:pt idx="3">
                  <c:v>Бег 1</c:v>
                </c:pt>
                <c:pt idx="4">
                  <c:v>Т2 1</c:v>
                </c:pt>
                <c:pt idx="5">
                  <c:v>Плавание 1</c:v>
                </c:pt>
                <c:pt idx="6">
                  <c:v>Плавание 2</c:v>
                </c:pt>
                <c:pt idx="7">
                  <c:v>Т1 2</c:v>
                </c:pt>
                <c:pt idx="8">
                  <c:v>Вело 2</c:v>
                </c:pt>
                <c:pt idx="9">
                  <c:v>Т2 2</c:v>
                </c:pt>
                <c:pt idx="10">
                  <c:v>Бег 2</c:v>
                </c:pt>
                <c:pt idx="11">
                  <c:v>Бег 3</c:v>
                </c:pt>
                <c:pt idx="12">
                  <c:v>Т1 3</c:v>
                </c:pt>
                <c:pt idx="13">
                  <c:v>Вело 3</c:v>
                </c:pt>
                <c:pt idx="14">
                  <c:v>Т2 3</c:v>
                </c:pt>
                <c:pt idx="15">
                  <c:v>Плавание 3</c:v>
                </c:pt>
              </c:strCache>
            </c:strRef>
          </c:cat>
          <c:val>
            <c:numRef>
              <c:f>Race!$AM$32:$BB$32</c:f>
              <c:numCache>
                <c:formatCode>[$-F400]h:mm:ss\ AM/PM</c:formatCode>
                <c:ptCount val="16"/>
                <c:pt idx="0">
                  <c:v>0</c:v>
                </c:pt>
                <c:pt idx="1">
                  <c:v>9.374999999999991E-4</c:v>
                </c:pt>
                <c:pt idx="2">
                  <c:v>9.6064814814814711E-4</c:v>
                </c:pt>
                <c:pt idx="3">
                  <c:v>1.5856481481481485E-3</c:v>
                </c:pt>
                <c:pt idx="4">
                  <c:v>1.7939814814814832E-3</c:v>
                </c:pt>
                <c:pt idx="5">
                  <c:v>3.1134259259259292E-3</c:v>
                </c:pt>
                <c:pt idx="6">
                  <c:v>4.4444444444444488E-3</c:v>
                </c:pt>
                <c:pt idx="7">
                  <c:v>4.7337962962963002E-3</c:v>
                </c:pt>
                <c:pt idx="8">
                  <c:v>5.6481481481481521E-3</c:v>
                </c:pt>
                <c:pt idx="9">
                  <c:v>5.6597222222222257E-3</c:v>
                </c:pt>
                <c:pt idx="10">
                  <c:v>6.3425925925925976E-3</c:v>
                </c:pt>
                <c:pt idx="11">
                  <c:v>7.3611111111111203E-3</c:v>
                </c:pt>
                <c:pt idx="12">
                  <c:v>7.4074074074074146E-3</c:v>
                </c:pt>
                <c:pt idx="13">
                  <c:v>8.5185185185185225E-3</c:v>
                </c:pt>
                <c:pt idx="14">
                  <c:v>8.9930555555555597E-3</c:v>
                </c:pt>
                <c:pt idx="15">
                  <c:v>1.0335648148148149E-2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CE5D-C341-9174-A6C56CD70C0D}"/>
            </c:ext>
          </c:extLst>
        </c:ser>
        <c:ser>
          <c:idx val="31"/>
          <c:order val="31"/>
          <c:tx>
            <c:strRef>
              <c:f>Race!$A$33:$C$33</c:f>
              <c:strCache>
                <c:ptCount val="3"/>
                <c:pt idx="0">
                  <c:v>Алексей Ушков</c:v>
                </c:pt>
                <c:pt idx="1">
                  <c:v>110</c:v>
                </c:pt>
                <c:pt idx="2">
                  <c:v>Любитель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Race!$AM$1:$BB$1</c:f>
              <c:strCache>
                <c:ptCount val="16"/>
                <c:pt idx="0">
                  <c:v>Старт</c:v>
                </c:pt>
                <c:pt idx="1">
                  <c:v>Вело 1</c:v>
                </c:pt>
                <c:pt idx="2">
                  <c:v>Т1 1</c:v>
                </c:pt>
                <c:pt idx="3">
                  <c:v>Бег 1</c:v>
                </c:pt>
                <c:pt idx="4">
                  <c:v>Т2 1</c:v>
                </c:pt>
                <c:pt idx="5">
                  <c:v>Плавание 1</c:v>
                </c:pt>
                <c:pt idx="6">
                  <c:v>Плавание 2</c:v>
                </c:pt>
                <c:pt idx="7">
                  <c:v>Т1 2</c:v>
                </c:pt>
                <c:pt idx="8">
                  <c:v>Вело 2</c:v>
                </c:pt>
                <c:pt idx="9">
                  <c:v>Т2 2</c:v>
                </c:pt>
                <c:pt idx="10">
                  <c:v>Бег 2</c:v>
                </c:pt>
                <c:pt idx="11">
                  <c:v>Бег 3</c:v>
                </c:pt>
                <c:pt idx="12">
                  <c:v>Т1 3</c:v>
                </c:pt>
                <c:pt idx="13">
                  <c:v>Вело 3</c:v>
                </c:pt>
                <c:pt idx="14">
                  <c:v>Т2 3</c:v>
                </c:pt>
                <c:pt idx="15">
                  <c:v>Плавание 3</c:v>
                </c:pt>
              </c:strCache>
            </c:strRef>
          </c:cat>
          <c:val>
            <c:numRef>
              <c:f>Race!$AM$33:$BB$33</c:f>
              <c:numCache>
                <c:formatCode>[$-F400]h:mm:ss\ AM/PM</c:formatCode>
                <c:ptCount val="16"/>
                <c:pt idx="0">
                  <c:v>0</c:v>
                </c:pt>
                <c:pt idx="1">
                  <c:v>1.0300925925925911E-3</c:v>
                </c:pt>
                <c:pt idx="2">
                  <c:v>1.1226851851851832E-3</c:v>
                </c:pt>
                <c:pt idx="3">
                  <c:v>1.9328703703703695E-3</c:v>
                </c:pt>
                <c:pt idx="4">
                  <c:v>2.060185185185184E-3</c:v>
                </c:pt>
                <c:pt idx="5">
                  <c:v>2.7893518518518519E-3</c:v>
                </c:pt>
                <c:pt idx="6">
                  <c:v>3.8888888888888896E-3</c:v>
                </c:pt>
                <c:pt idx="7">
                  <c:v>4.2013888888888917E-3</c:v>
                </c:pt>
                <c:pt idx="8">
                  <c:v>5.347222222222222E-3</c:v>
                </c:pt>
                <c:pt idx="9">
                  <c:v>5.4513888888888876E-3</c:v>
                </c:pt>
                <c:pt idx="10">
                  <c:v>6.5509259259259253E-3</c:v>
                </c:pt>
                <c:pt idx="11">
                  <c:v>7.6157407407407389E-3</c:v>
                </c:pt>
                <c:pt idx="12">
                  <c:v>7.7314814814814815E-3</c:v>
                </c:pt>
                <c:pt idx="13">
                  <c:v>9.4212962962962957E-3</c:v>
                </c:pt>
                <c:pt idx="14">
                  <c:v>9.652777777777781E-3</c:v>
                </c:pt>
                <c:pt idx="15">
                  <c:v>1.0381944444444444E-2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CE5D-C341-9174-A6C56CD70C0D}"/>
            </c:ext>
          </c:extLst>
        </c:ser>
        <c:ser>
          <c:idx val="32"/>
          <c:order val="32"/>
          <c:tx>
            <c:strRef>
              <c:f>Race!$A$34:$C$34</c:f>
              <c:strCache>
                <c:ptCount val="3"/>
                <c:pt idx="0">
                  <c:v>Денис Автушко</c:v>
                </c:pt>
                <c:pt idx="1">
                  <c:v>146</c:v>
                </c:pt>
                <c:pt idx="2">
                  <c:v>Любитель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Race!$AM$1:$BB$1</c:f>
              <c:strCache>
                <c:ptCount val="16"/>
                <c:pt idx="0">
                  <c:v>Старт</c:v>
                </c:pt>
                <c:pt idx="1">
                  <c:v>Вело 1</c:v>
                </c:pt>
                <c:pt idx="2">
                  <c:v>Т1 1</c:v>
                </c:pt>
                <c:pt idx="3">
                  <c:v>Бег 1</c:v>
                </c:pt>
                <c:pt idx="4">
                  <c:v>Т2 1</c:v>
                </c:pt>
                <c:pt idx="5">
                  <c:v>Плавание 1</c:v>
                </c:pt>
                <c:pt idx="6">
                  <c:v>Плавание 2</c:v>
                </c:pt>
                <c:pt idx="7">
                  <c:v>Т1 2</c:v>
                </c:pt>
                <c:pt idx="8">
                  <c:v>Вело 2</c:v>
                </c:pt>
                <c:pt idx="9">
                  <c:v>Т2 2</c:v>
                </c:pt>
                <c:pt idx="10">
                  <c:v>Бег 2</c:v>
                </c:pt>
                <c:pt idx="11">
                  <c:v>Бег 3</c:v>
                </c:pt>
                <c:pt idx="12">
                  <c:v>Т1 3</c:v>
                </c:pt>
                <c:pt idx="13">
                  <c:v>Вело 3</c:v>
                </c:pt>
                <c:pt idx="14">
                  <c:v>Т2 3</c:v>
                </c:pt>
                <c:pt idx="15">
                  <c:v>Плавание 3</c:v>
                </c:pt>
              </c:strCache>
            </c:strRef>
          </c:cat>
          <c:val>
            <c:numRef>
              <c:f>Race!$AM$34:$BB$34</c:f>
              <c:numCache>
                <c:formatCode>[$-F400]h:mm:ss\ AM/PM</c:formatCode>
                <c:ptCount val="16"/>
                <c:pt idx="0">
                  <c:v>0</c:v>
                </c:pt>
                <c:pt idx="1">
                  <c:v>1.1921296296296298E-3</c:v>
                </c:pt>
                <c:pt idx="2">
                  <c:v>1.2847222222222218E-3</c:v>
                </c:pt>
                <c:pt idx="3">
                  <c:v>2.0370370370370386E-3</c:v>
                </c:pt>
                <c:pt idx="4">
                  <c:v>2.3032407407407429E-3</c:v>
                </c:pt>
                <c:pt idx="5">
                  <c:v>3.7615740740740769E-3</c:v>
                </c:pt>
                <c:pt idx="6">
                  <c:v>5.5671296296296337E-3</c:v>
                </c:pt>
                <c:pt idx="7">
                  <c:v>5.9143518518518564E-3</c:v>
                </c:pt>
                <c:pt idx="8">
                  <c:v>6.678240740740745E-3</c:v>
                </c:pt>
                <c:pt idx="9">
                  <c:v>6.7245370370370393E-3</c:v>
                </c:pt>
                <c:pt idx="10">
                  <c:v>7.3495370370370398E-3</c:v>
                </c:pt>
                <c:pt idx="11">
                  <c:v>8.4490740740740776E-3</c:v>
                </c:pt>
                <c:pt idx="12">
                  <c:v>8.5995370370370409E-3</c:v>
                </c:pt>
                <c:pt idx="13">
                  <c:v>9.7106481481481488E-3</c:v>
                </c:pt>
                <c:pt idx="14">
                  <c:v>1.006944444444445E-2</c:v>
                </c:pt>
                <c:pt idx="15">
                  <c:v>1.155092592592593E-2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CE5D-C341-9174-A6C56CD70C0D}"/>
            </c:ext>
          </c:extLst>
        </c:ser>
        <c:ser>
          <c:idx val="33"/>
          <c:order val="33"/>
          <c:tx>
            <c:strRef>
              <c:f>Race!$A$35:$C$35</c:f>
              <c:strCache>
                <c:ptCount val="3"/>
                <c:pt idx="0">
                  <c:v>Алена Григорьева</c:v>
                </c:pt>
                <c:pt idx="1">
                  <c:v>141</c:v>
                </c:pt>
                <c:pt idx="2">
                  <c:v>Любитель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Race!$AM$1:$BB$1</c:f>
              <c:strCache>
                <c:ptCount val="16"/>
                <c:pt idx="0">
                  <c:v>Старт</c:v>
                </c:pt>
                <c:pt idx="1">
                  <c:v>Вело 1</c:v>
                </c:pt>
                <c:pt idx="2">
                  <c:v>Т1 1</c:v>
                </c:pt>
                <c:pt idx="3">
                  <c:v>Бег 1</c:v>
                </c:pt>
                <c:pt idx="4">
                  <c:v>Т2 1</c:v>
                </c:pt>
                <c:pt idx="5">
                  <c:v>Плавание 1</c:v>
                </c:pt>
                <c:pt idx="6">
                  <c:v>Плавание 2</c:v>
                </c:pt>
                <c:pt idx="7">
                  <c:v>Т1 2</c:v>
                </c:pt>
                <c:pt idx="8">
                  <c:v>Вело 2</c:v>
                </c:pt>
                <c:pt idx="9">
                  <c:v>Т2 2</c:v>
                </c:pt>
                <c:pt idx="10">
                  <c:v>Бег 2</c:v>
                </c:pt>
                <c:pt idx="11">
                  <c:v>Бег 3</c:v>
                </c:pt>
                <c:pt idx="12">
                  <c:v>Т1 3</c:v>
                </c:pt>
                <c:pt idx="13">
                  <c:v>Вело 3</c:v>
                </c:pt>
                <c:pt idx="14">
                  <c:v>Т2 3</c:v>
                </c:pt>
                <c:pt idx="15">
                  <c:v>Плавание 3</c:v>
                </c:pt>
              </c:strCache>
            </c:strRef>
          </c:cat>
          <c:val>
            <c:numRef>
              <c:f>Race!$AM$35:$BB$35</c:f>
              <c:numCache>
                <c:formatCode>[$-F400]h:mm:ss\ AM/PM</c:formatCode>
                <c:ptCount val="16"/>
                <c:pt idx="0">
                  <c:v>0</c:v>
                </c:pt>
                <c:pt idx="1">
                  <c:v>1.1111111111111113E-3</c:v>
                </c:pt>
                <c:pt idx="2">
                  <c:v>1.3541666666666667E-3</c:v>
                </c:pt>
                <c:pt idx="3">
                  <c:v>2.6273148148148167E-3</c:v>
                </c:pt>
                <c:pt idx="4">
                  <c:v>2.8356481481481514E-3</c:v>
                </c:pt>
                <c:pt idx="5">
                  <c:v>4.259259259259263E-3</c:v>
                </c:pt>
                <c:pt idx="6">
                  <c:v>5.6018518518518544E-3</c:v>
                </c:pt>
                <c:pt idx="7">
                  <c:v>5.7407407407407424E-3</c:v>
                </c:pt>
                <c:pt idx="8">
                  <c:v>6.8171296296296278E-3</c:v>
                </c:pt>
                <c:pt idx="9">
                  <c:v>7.0254629629629591E-3</c:v>
                </c:pt>
                <c:pt idx="10">
                  <c:v>8.1365740740740704E-3</c:v>
                </c:pt>
                <c:pt idx="11">
                  <c:v>9.4560185185185129E-3</c:v>
                </c:pt>
                <c:pt idx="12">
                  <c:v>9.560185185185182E-3</c:v>
                </c:pt>
                <c:pt idx="13">
                  <c:v>1.0949074074074069E-2</c:v>
                </c:pt>
                <c:pt idx="14">
                  <c:v>1.1111111111111106E-2</c:v>
                </c:pt>
                <c:pt idx="15">
                  <c:v>1.2361111111111107E-2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CE5D-C341-9174-A6C56CD70C0D}"/>
            </c:ext>
          </c:extLst>
        </c:ser>
        <c:ser>
          <c:idx val="34"/>
          <c:order val="34"/>
          <c:tx>
            <c:strRef>
              <c:f>Race!$A$36:$C$36</c:f>
              <c:strCache>
                <c:ptCount val="3"/>
                <c:pt idx="0">
                  <c:v>Илья Плетенев</c:v>
                </c:pt>
                <c:pt idx="1">
                  <c:v>104</c:v>
                </c:pt>
                <c:pt idx="2">
                  <c:v>Любитель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Race!$AM$1:$BB$1</c:f>
              <c:strCache>
                <c:ptCount val="16"/>
                <c:pt idx="0">
                  <c:v>Старт</c:v>
                </c:pt>
                <c:pt idx="1">
                  <c:v>Вело 1</c:v>
                </c:pt>
                <c:pt idx="2">
                  <c:v>Т1 1</c:v>
                </c:pt>
                <c:pt idx="3">
                  <c:v>Бег 1</c:v>
                </c:pt>
                <c:pt idx="4">
                  <c:v>Т2 1</c:v>
                </c:pt>
                <c:pt idx="5">
                  <c:v>Плавание 1</c:v>
                </c:pt>
                <c:pt idx="6">
                  <c:v>Плавание 2</c:v>
                </c:pt>
                <c:pt idx="7">
                  <c:v>Т1 2</c:v>
                </c:pt>
                <c:pt idx="8">
                  <c:v>Вело 2</c:v>
                </c:pt>
                <c:pt idx="9">
                  <c:v>Т2 2</c:v>
                </c:pt>
                <c:pt idx="10">
                  <c:v>Бег 2</c:v>
                </c:pt>
                <c:pt idx="11">
                  <c:v>Бег 3</c:v>
                </c:pt>
                <c:pt idx="12">
                  <c:v>Т1 3</c:v>
                </c:pt>
                <c:pt idx="13">
                  <c:v>Вело 3</c:v>
                </c:pt>
                <c:pt idx="14">
                  <c:v>Т2 3</c:v>
                </c:pt>
                <c:pt idx="15">
                  <c:v>Плавание 3</c:v>
                </c:pt>
              </c:strCache>
            </c:strRef>
          </c:cat>
          <c:val>
            <c:numRef>
              <c:f>Race!$AM$36:$BB$36</c:f>
              <c:numCache>
                <c:formatCode>[$-F400]h:mm:ss\ AM/PM</c:formatCode>
                <c:ptCount val="16"/>
                <c:pt idx="0">
                  <c:v>0</c:v>
                </c:pt>
                <c:pt idx="1">
                  <c:v>1.3888888888888883E-3</c:v>
                </c:pt>
                <c:pt idx="2">
                  <c:v>1.4930555555555548E-3</c:v>
                </c:pt>
                <c:pt idx="3">
                  <c:v>2.3495370370370389E-3</c:v>
                </c:pt>
                <c:pt idx="4">
                  <c:v>2.5694444444444471E-3</c:v>
                </c:pt>
                <c:pt idx="5">
                  <c:v>4.1666666666666692E-3</c:v>
                </c:pt>
                <c:pt idx="6">
                  <c:v>5.9375000000000018E-3</c:v>
                </c:pt>
                <c:pt idx="7">
                  <c:v>6.4930555555555592E-3</c:v>
                </c:pt>
                <c:pt idx="8">
                  <c:v>7.4189814814814813E-3</c:v>
                </c:pt>
                <c:pt idx="9">
                  <c:v>7.4421296296296284E-3</c:v>
                </c:pt>
                <c:pt idx="10">
                  <c:v>8.2870370370370372E-3</c:v>
                </c:pt>
                <c:pt idx="11">
                  <c:v>9.5254629629629613E-3</c:v>
                </c:pt>
                <c:pt idx="12">
                  <c:v>9.5949074074074096E-3</c:v>
                </c:pt>
                <c:pt idx="13">
                  <c:v>1.0937500000000003E-2</c:v>
                </c:pt>
                <c:pt idx="14">
                  <c:v>1.1238425925925929E-2</c:v>
                </c:pt>
                <c:pt idx="15">
                  <c:v>1.2789351851851857E-2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CE5D-C341-9174-A6C56CD70C0D}"/>
            </c:ext>
          </c:extLst>
        </c:ser>
        <c:ser>
          <c:idx val="35"/>
          <c:order val="35"/>
          <c:tx>
            <c:strRef>
              <c:f>Race!$A$37:$C$37</c:f>
              <c:strCache>
                <c:ptCount val="3"/>
                <c:pt idx="0">
                  <c:v>Виктор Вашкевич</c:v>
                </c:pt>
                <c:pt idx="1">
                  <c:v>120</c:v>
                </c:pt>
                <c:pt idx="2">
                  <c:v>Любитель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Race!$AM$1:$BB$1</c:f>
              <c:strCache>
                <c:ptCount val="16"/>
                <c:pt idx="0">
                  <c:v>Старт</c:v>
                </c:pt>
                <c:pt idx="1">
                  <c:v>Вело 1</c:v>
                </c:pt>
                <c:pt idx="2">
                  <c:v>Т1 1</c:v>
                </c:pt>
                <c:pt idx="3">
                  <c:v>Бег 1</c:v>
                </c:pt>
                <c:pt idx="4">
                  <c:v>Т2 1</c:v>
                </c:pt>
                <c:pt idx="5">
                  <c:v>Плавание 1</c:v>
                </c:pt>
                <c:pt idx="6">
                  <c:v>Плавание 2</c:v>
                </c:pt>
                <c:pt idx="7">
                  <c:v>Т1 2</c:v>
                </c:pt>
                <c:pt idx="8">
                  <c:v>Вело 2</c:v>
                </c:pt>
                <c:pt idx="9">
                  <c:v>Т2 2</c:v>
                </c:pt>
                <c:pt idx="10">
                  <c:v>Бег 2</c:v>
                </c:pt>
                <c:pt idx="11">
                  <c:v>Бег 3</c:v>
                </c:pt>
                <c:pt idx="12">
                  <c:v>Т1 3</c:v>
                </c:pt>
                <c:pt idx="13">
                  <c:v>Вело 3</c:v>
                </c:pt>
                <c:pt idx="14">
                  <c:v>Т2 3</c:v>
                </c:pt>
                <c:pt idx="15">
                  <c:v>Плавание 3</c:v>
                </c:pt>
              </c:strCache>
            </c:strRef>
          </c:cat>
          <c:val>
            <c:numRef>
              <c:f>Race!$AM$37:$BB$37</c:f>
              <c:numCache>
                <c:formatCode>[$-F400]h:mm:ss\ AM/PM</c:formatCode>
                <c:ptCount val="16"/>
                <c:pt idx="0">
                  <c:v>0</c:v>
                </c:pt>
                <c:pt idx="1">
                  <c:v>1.1458333333333329E-3</c:v>
                </c:pt>
                <c:pt idx="2">
                  <c:v>1.4351851851851843E-3</c:v>
                </c:pt>
                <c:pt idx="3">
                  <c:v>2.6157407407407414E-3</c:v>
                </c:pt>
                <c:pt idx="4">
                  <c:v>2.9976851851851866E-3</c:v>
                </c:pt>
                <c:pt idx="5">
                  <c:v>4.0625000000000019E-3</c:v>
                </c:pt>
                <c:pt idx="6">
                  <c:v>5.3703703703703726E-3</c:v>
                </c:pt>
                <c:pt idx="7">
                  <c:v>6.018518518518522E-3</c:v>
                </c:pt>
                <c:pt idx="8">
                  <c:v>7.0023148148148154E-3</c:v>
                </c:pt>
                <c:pt idx="9">
                  <c:v>7.3842592592592571E-3</c:v>
                </c:pt>
                <c:pt idx="10">
                  <c:v>8.5648148148148133E-3</c:v>
                </c:pt>
                <c:pt idx="11">
                  <c:v>9.9305555555555571E-3</c:v>
                </c:pt>
                <c:pt idx="12">
                  <c:v>1.0335648148148153E-2</c:v>
                </c:pt>
                <c:pt idx="13">
                  <c:v>1.1493055555555555E-2</c:v>
                </c:pt>
                <c:pt idx="14">
                  <c:v>1.1932870370370371E-2</c:v>
                </c:pt>
                <c:pt idx="15">
                  <c:v>1.2951388888888887E-2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CE5D-C341-9174-A6C56CD70C0D}"/>
            </c:ext>
          </c:extLst>
        </c:ser>
        <c:ser>
          <c:idx val="36"/>
          <c:order val="36"/>
          <c:tx>
            <c:strRef>
              <c:f>Race!$A$38:$C$38</c:f>
              <c:strCache>
                <c:ptCount val="3"/>
                <c:pt idx="0">
                  <c:v>Леонид Малевич</c:v>
                </c:pt>
                <c:pt idx="1">
                  <c:v>144</c:v>
                </c:pt>
                <c:pt idx="2">
                  <c:v>Любитель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Race!$AM$1:$BB$1</c:f>
              <c:strCache>
                <c:ptCount val="16"/>
                <c:pt idx="0">
                  <c:v>Старт</c:v>
                </c:pt>
                <c:pt idx="1">
                  <c:v>Вело 1</c:v>
                </c:pt>
                <c:pt idx="2">
                  <c:v>Т1 1</c:v>
                </c:pt>
                <c:pt idx="3">
                  <c:v>Бег 1</c:v>
                </c:pt>
                <c:pt idx="4">
                  <c:v>Т2 1</c:v>
                </c:pt>
                <c:pt idx="5">
                  <c:v>Плавание 1</c:v>
                </c:pt>
                <c:pt idx="6">
                  <c:v>Плавание 2</c:v>
                </c:pt>
                <c:pt idx="7">
                  <c:v>Т1 2</c:v>
                </c:pt>
                <c:pt idx="8">
                  <c:v>Вело 2</c:v>
                </c:pt>
                <c:pt idx="9">
                  <c:v>Т2 2</c:v>
                </c:pt>
                <c:pt idx="10">
                  <c:v>Бег 2</c:v>
                </c:pt>
                <c:pt idx="11">
                  <c:v>Бег 3</c:v>
                </c:pt>
                <c:pt idx="12">
                  <c:v>Т1 3</c:v>
                </c:pt>
                <c:pt idx="13">
                  <c:v>Вело 3</c:v>
                </c:pt>
                <c:pt idx="14">
                  <c:v>Т2 3</c:v>
                </c:pt>
                <c:pt idx="15">
                  <c:v>Плавание 3</c:v>
                </c:pt>
              </c:strCache>
            </c:strRef>
          </c:cat>
          <c:val>
            <c:numRef>
              <c:f>Race!$AM$38:$BB$38</c:f>
              <c:numCache>
                <c:formatCode>[$-F400]h:mm:ss\ AM/PM</c:formatCode>
                <c:ptCount val="16"/>
                <c:pt idx="0">
                  <c:v>0</c:v>
                </c:pt>
                <c:pt idx="1">
                  <c:v>1.2152777777777778E-3</c:v>
                </c:pt>
                <c:pt idx="2">
                  <c:v>1.3194444444444443E-3</c:v>
                </c:pt>
                <c:pt idx="3">
                  <c:v>2.1296296296296306E-3</c:v>
                </c:pt>
                <c:pt idx="4">
                  <c:v>2.4421296296296309E-3</c:v>
                </c:pt>
                <c:pt idx="5">
                  <c:v>3.9930555555555587E-3</c:v>
                </c:pt>
                <c:pt idx="6">
                  <c:v>5.8680555555555569E-3</c:v>
                </c:pt>
                <c:pt idx="7">
                  <c:v>6.3078703703703717E-3</c:v>
                </c:pt>
                <c:pt idx="8">
                  <c:v>7.4421296296296284E-3</c:v>
                </c:pt>
                <c:pt idx="9">
                  <c:v>7.4768518518518491E-3</c:v>
                </c:pt>
                <c:pt idx="10">
                  <c:v>8.7268518518518502E-3</c:v>
                </c:pt>
                <c:pt idx="11">
                  <c:v>9.826388888888888E-3</c:v>
                </c:pt>
                <c:pt idx="12">
                  <c:v>9.9421296296296306E-3</c:v>
                </c:pt>
                <c:pt idx="13">
                  <c:v>1.1458333333333334E-2</c:v>
                </c:pt>
                <c:pt idx="14">
                  <c:v>1.1759259259259261E-2</c:v>
                </c:pt>
                <c:pt idx="15">
                  <c:v>1.3310185185185189E-2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CE5D-C341-9174-A6C56CD70C0D}"/>
            </c:ext>
          </c:extLst>
        </c:ser>
        <c:ser>
          <c:idx val="37"/>
          <c:order val="37"/>
          <c:tx>
            <c:strRef>
              <c:f>Race!$A$39:$C$39</c:f>
              <c:strCache>
                <c:ptCount val="3"/>
                <c:pt idx="0">
                  <c:v>Иван Чигилинский</c:v>
                </c:pt>
                <c:pt idx="1">
                  <c:v>134</c:v>
                </c:pt>
                <c:pt idx="2">
                  <c:v>Любитель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Race!$AM$1:$BB$1</c:f>
              <c:strCache>
                <c:ptCount val="16"/>
                <c:pt idx="0">
                  <c:v>Старт</c:v>
                </c:pt>
                <c:pt idx="1">
                  <c:v>Вело 1</c:v>
                </c:pt>
                <c:pt idx="2">
                  <c:v>Т1 1</c:v>
                </c:pt>
                <c:pt idx="3">
                  <c:v>Бег 1</c:v>
                </c:pt>
                <c:pt idx="4">
                  <c:v>Т2 1</c:v>
                </c:pt>
                <c:pt idx="5">
                  <c:v>Плавание 1</c:v>
                </c:pt>
                <c:pt idx="6">
                  <c:v>Плавание 2</c:v>
                </c:pt>
                <c:pt idx="7">
                  <c:v>Т1 2</c:v>
                </c:pt>
                <c:pt idx="8">
                  <c:v>Вело 2</c:v>
                </c:pt>
                <c:pt idx="9">
                  <c:v>Т2 2</c:v>
                </c:pt>
                <c:pt idx="10">
                  <c:v>Бег 2</c:v>
                </c:pt>
                <c:pt idx="11">
                  <c:v>Бег 3</c:v>
                </c:pt>
                <c:pt idx="12">
                  <c:v>Т1 3</c:v>
                </c:pt>
                <c:pt idx="13">
                  <c:v>Вело 3</c:v>
                </c:pt>
                <c:pt idx="14">
                  <c:v>Т2 3</c:v>
                </c:pt>
                <c:pt idx="15">
                  <c:v>Плавание 3</c:v>
                </c:pt>
              </c:strCache>
            </c:strRef>
          </c:cat>
          <c:val>
            <c:numRef>
              <c:f>Race!$AM$39:$BB$39</c:f>
              <c:numCache>
                <c:formatCode>[$-F400]h:mm:ss\ AM/PM</c:formatCode>
                <c:ptCount val="16"/>
                <c:pt idx="0">
                  <c:v>0</c:v>
                </c:pt>
                <c:pt idx="1">
                  <c:v>9.2592592592592553E-4</c:v>
                </c:pt>
                <c:pt idx="2">
                  <c:v>1.030092592592592E-3</c:v>
                </c:pt>
                <c:pt idx="3">
                  <c:v>2.0023148148148161E-3</c:v>
                </c:pt>
                <c:pt idx="4">
                  <c:v>2.6736111111111127E-3</c:v>
                </c:pt>
                <c:pt idx="5">
                  <c:v>4.6412037037037064E-3</c:v>
                </c:pt>
                <c:pt idx="6">
                  <c:v>6.6087962962962966E-3</c:v>
                </c:pt>
                <c:pt idx="7">
                  <c:v>6.8634259259259273E-3</c:v>
                </c:pt>
                <c:pt idx="8">
                  <c:v>7.8935185185185185E-3</c:v>
                </c:pt>
                <c:pt idx="9">
                  <c:v>7.8703703703703679E-3</c:v>
                </c:pt>
                <c:pt idx="10">
                  <c:v>8.7615740740740709E-3</c:v>
                </c:pt>
                <c:pt idx="11">
                  <c:v>9.8032407407407408E-3</c:v>
                </c:pt>
                <c:pt idx="12">
                  <c:v>9.8726851851851892E-3</c:v>
                </c:pt>
                <c:pt idx="13">
                  <c:v>1.1076388888888893E-2</c:v>
                </c:pt>
                <c:pt idx="14">
                  <c:v>1.1400462962962966E-2</c:v>
                </c:pt>
                <c:pt idx="15">
                  <c:v>1.3368055555555557E-2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CE5D-C341-9174-A6C56CD70C0D}"/>
            </c:ext>
          </c:extLst>
        </c:ser>
        <c:ser>
          <c:idx val="38"/>
          <c:order val="38"/>
          <c:tx>
            <c:strRef>
              <c:f>Race!$A$40:$C$40</c:f>
              <c:strCache>
                <c:ptCount val="3"/>
                <c:pt idx="0">
                  <c:v>Александр Дубковский</c:v>
                </c:pt>
                <c:pt idx="1">
                  <c:v>119</c:v>
                </c:pt>
                <c:pt idx="2">
                  <c:v>Любитель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Race!$AM$1:$BB$1</c:f>
              <c:strCache>
                <c:ptCount val="16"/>
                <c:pt idx="0">
                  <c:v>Старт</c:v>
                </c:pt>
                <c:pt idx="1">
                  <c:v>Вело 1</c:v>
                </c:pt>
                <c:pt idx="2">
                  <c:v>Т1 1</c:v>
                </c:pt>
                <c:pt idx="3">
                  <c:v>Бег 1</c:v>
                </c:pt>
                <c:pt idx="4">
                  <c:v>Т2 1</c:v>
                </c:pt>
                <c:pt idx="5">
                  <c:v>Плавание 1</c:v>
                </c:pt>
                <c:pt idx="6">
                  <c:v>Плавание 2</c:v>
                </c:pt>
                <c:pt idx="7">
                  <c:v>Т1 2</c:v>
                </c:pt>
                <c:pt idx="8">
                  <c:v>Вело 2</c:v>
                </c:pt>
                <c:pt idx="9">
                  <c:v>Т2 2</c:v>
                </c:pt>
                <c:pt idx="10">
                  <c:v>Бег 2</c:v>
                </c:pt>
                <c:pt idx="11">
                  <c:v>Бег 3</c:v>
                </c:pt>
                <c:pt idx="12">
                  <c:v>Т1 3</c:v>
                </c:pt>
                <c:pt idx="13">
                  <c:v>Вело 3</c:v>
                </c:pt>
                <c:pt idx="14">
                  <c:v>Т2 3</c:v>
                </c:pt>
                <c:pt idx="15">
                  <c:v>Плавание 3</c:v>
                </c:pt>
              </c:strCache>
            </c:strRef>
          </c:cat>
          <c:val>
            <c:numRef>
              <c:f>Race!$AM$40:$BB$40</c:f>
              <c:numCache>
                <c:formatCode>[$-F400]h:mm:ss\ AM/PM</c:formatCode>
                <c:ptCount val="16"/>
                <c:pt idx="0">
                  <c:v>0</c:v>
                </c:pt>
                <c:pt idx="1">
                  <c:v>7.9861111111111105E-4</c:v>
                </c:pt>
                <c:pt idx="2">
                  <c:v>1.05324074074074E-3</c:v>
                </c:pt>
                <c:pt idx="3">
                  <c:v>1.8518518518518528E-3</c:v>
                </c:pt>
                <c:pt idx="4">
                  <c:v>2.6273148148148167E-3</c:v>
                </c:pt>
                <c:pt idx="5">
                  <c:v>4.3865740740740775E-3</c:v>
                </c:pt>
                <c:pt idx="6">
                  <c:v>6.1342592592592629E-3</c:v>
                </c:pt>
                <c:pt idx="7">
                  <c:v>6.7013888888888939E-3</c:v>
                </c:pt>
                <c:pt idx="8">
                  <c:v>7.5231481481481503E-3</c:v>
                </c:pt>
                <c:pt idx="9">
                  <c:v>7.8009259259259264E-3</c:v>
                </c:pt>
                <c:pt idx="10">
                  <c:v>8.7037037037037031E-3</c:v>
                </c:pt>
                <c:pt idx="11">
                  <c:v>9.6643518518518511E-3</c:v>
                </c:pt>
                <c:pt idx="12">
                  <c:v>1.0057870370370373E-2</c:v>
                </c:pt>
                <c:pt idx="13">
                  <c:v>1.1168981481481481E-2</c:v>
                </c:pt>
                <c:pt idx="14">
                  <c:v>1.1666666666666672E-2</c:v>
                </c:pt>
                <c:pt idx="15">
                  <c:v>1.3379629629629637E-2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CE5D-C341-9174-A6C56CD70C0D}"/>
            </c:ext>
          </c:extLst>
        </c:ser>
        <c:ser>
          <c:idx val="39"/>
          <c:order val="39"/>
          <c:tx>
            <c:strRef>
              <c:f>Race!$A$41:$C$41</c:f>
              <c:strCache>
                <c:ptCount val="3"/>
                <c:pt idx="0">
                  <c:v>Николай Нестерович</c:v>
                </c:pt>
                <c:pt idx="1">
                  <c:v>106</c:v>
                </c:pt>
                <c:pt idx="2">
                  <c:v>Любитель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Race!$AM$1:$BB$1</c:f>
              <c:strCache>
                <c:ptCount val="16"/>
                <c:pt idx="0">
                  <c:v>Старт</c:v>
                </c:pt>
                <c:pt idx="1">
                  <c:v>Вело 1</c:v>
                </c:pt>
                <c:pt idx="2">
                  <c:v>Т1 1</c:v>
                </c:pt>
                <c:pt idx="3">
                  <c:v>Бег 1</c:v>
                </c:pt>
                <c:pt idx="4">
                  <c:v>Т2 1</c:v>
                </c:pt>
                <c:pt idx="5">
                  <c:v>Плавание 1</c:v>
                </c:pt>
                <c:pt idx="6">
                  <c:v>Плавание 2</c:v>
                </c:pt>
                <c:pt idx="7">
                  <c:v>Т1 2</c:v>
                </c:pt>
                <c:pt idx="8">
                  <c:v>Вело 2</c:v>
                </c:pt>
                <c:pt idx="9">
                  <c:v>Т2 2</c:v>
                </c:pt>
                <c:pt idx="10">
                  <c:v>Бег 2</c:v>
                </c:pt>
                <c:pt idx="11">
                  <c:v>Бег 3</c:v>
                </c:pt>
                <c:pt idx="12">
                  <c:v>Т1 3</c:v>
                </c:pt>
                <c:pt idx="13">
                  <c:v>Вело 3</c:v>
                </c:pt>
                <c:pt idx="14">
                  <c:v>Т2 3</c:v>
                </c:pt>
                <c:pt idx="15">
                  <c:v>Плавание 3</c:v>
                </c:pt>
              </c:strCache>
            </c:strRef>
          </c:cat>
          <c:val>
            <c:numRef>
              <c:f>Race!$AM$41:$BB$41</c:f>
              <c:numCache>
                <c:formatCode>[$-F400]h:mm:ss\ AM/PM</c:formatCode>
                <c:ptCount val="16"/>
                <c:pt idx="0">
                  <c:v>0</c:v>
                </c:pt>
                <c:pt idx="1">
                  <c:v>1.0300925925925911E-3</c:v>
                </c:pt>
                <c:pt idx="2">
                  <c:v>1.2731481481481465E-3</c:v>
                </c:pt>
                <c:pt idx="3">
                  <c:v>2.8240740740740743E-3</c:v>
                </c:pt>
                <c:pt idx="4">
                  <c:v>3.1481481481481482E-3</c:v>
                </c:pt>
                <c:pt idx="5">
                  <c:v>4.4097222222222229E-3</c:v>
                </c:pt>
                <c:pt idx="6">
                  <c:v>5.9606481481481489E-3</c:v>
                </c:pt>
                <c:pt idx="7">
                  <c:v>6.4467592592592615E-3</c:v>
                </c:pt>
                <c:pt idx="8">
                  <c:v>7.3263888888888892E-3</c:v>
                </c:pt>
                <c:pt idx="9">
                  <c:v>7.7314814814814815E-3</c:v>
                </c:pt>
                <c:pt idx="10">
                  <c:v>9.2361111111111151E-3</c:v>
                </c:pt>
                <c:pt idx="11">
                  <c:v>1.0763888888888896E-2</c:v>
                </c:pt>
                <c:pt idx="12">
                  <c:v>1.1053240740740749E-2</c:v>
                </c:pt>
                <c:pt idx="13">
                  <c:v>1.2106481481481489E-2</c:v>
                </c:pt>
                <c:pt idx="14">
                  <c:v>1.2442129629629643E-2</c:v>
                </c:pt>
                <c:pt idx="15">
                  <c:v>1.3553240740740755E-2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CE5D-C341-9174-A6C56CD70C0D}"/>
            </c:ext>
          </c:extLst>
        </c:ser>
        <c:ser>
          <c:idx val="40"/>
          <c:order val="40"/>
          <c:tx>
            <c:strRef>
              <c:f>Race!$A$42:$C$42</c:f>
              <c:strCache>
                <c:ptCount val="3"/>
                <c:pt idx="0">
                  <c:v>Варвара Новицкая</c:v>
                </c:pt>
                <c:pt idx="1">
                  <c:v>64</c:v>
                </c:pt>
                <c:pt idx="2">
                  <c:v>Любитель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Race!$AM$1:$BB$1</c:f>
              <c:strCache>
                <c:ptCount val="16"/>
                <c:pt idx="0">
                  <c:v>Старт</c:v>
                </c:pt>
                <c:pt idx="1">
                  <c:v>Вело 1</c:v>
                </c:pt>
                <c:pt idx="2">
                  <c:v>Т1 1</c:v>
                </c:pt>
                <c:pt idx="3">
                  <c:v>Бег 1</c:v>
                </c:pt>
                <c:pt idx="4">
                  <c:v>Т2 1</c:v>
                </c:pt>
                <c:pt idx="5">
                  <c:v>Плавание 1</c:v>
                </c:pt>
                <c:pt idx="6">
                  <c:v>Плавание 2</c:v>
                </c:pt>
                <c:pt idx="7">
                  <c:v>Т1 2</c:v>
                </c:pt>
                <c:pt idx="8">
                  <c:v>Вело 2</c:v>
                </c:pt>
                <c:pt idx="9">
                  <c:v>Т2 2</c:v>
                </c:pt>
                <c:pt idx="10">
                  <c:v>Бег 2</c:v>
                </c:pt>
                <c:pt idx="11">
                  <c:v>Бег 3</c:v>
                </c:pt>
                <c:pt idx="12">
                  <c:v>Т1 3</c:v>
                </c:pt>
                <c:pt idx="13">
                  <c:v>Вело 3</c:v>
                </c:pt>
                <c:pt idx="14">
                  <c:v>Т2 3</c:v>
                </c:pt>
                <c:pt idx="15">
                  <c:v>Плавание 3</c:v>
                </c:pt>
              </c:strCache>
            </c:strRef>
          </c:cat>
          <c:val>
            <c:numRef>
              <c:f>Race!$AM$42:$BB$42</c:f>
              <c:numCache>
                <c:formatCode>[$-F400]h:mm:ss\ AM/PM</c:formatCode>
                <c:ptCount val="16"/>
                <c:pt idx="0">
                  <c:v>0</c:v>
                </c:pt>
                <c:pt idx="1">
                  <c:v>1.4930555555555565E-3</c:v>
                </c:pt>
                <c:pt idx="2">
                  <c:v>1.8518518518518528E-3</c:v>
                </c:pt>
                <c:pt idx="3">
                  <c:v>2.8472222222222249E-3</c:v>
                </c:pt>
                <c:pt idx="4">
                  <c:v>3.1365740740740781E-3</c:v>
                </c:pt>
                <c:pt idx="5">
                  <c:v>4.1203703703703749E-3</c:v>
                </c:pt>
                <c:pt idx="6">
                  <c:v>5.4166666666666703E-3</c:v>
                </c:pt>
                <c:pt idx="7">
                  <c:v>5.578703703703709E-3</c:v>
                </c:pt>
                <c:pt idx="8">
                  <c:v>7.1875000000000029E-3</c:v>
                </c:pt>
                <c:pt idx="9">
                  <c:v>7.4999999999999997E-3</c:v>
                </c:pt>
                <c:pt idx="10">
                  <c:v>8.5648148148148133E-3</c:v>
                </c:pt>
                <c:pt idx="11">
                  <c:v>1.0011574074074072E-2</c:v>
                </c:pt>
                <c:pt idx="12">
                  <c:v>1.0277777777777778E-2</c:v>
                </c:pt>
                <c:pt idx="13">
                  <c:v>1.2349537037037034E-2</c:v>
                </c:pt>
                <c:pt idx="14">
                  <c:v>1.2662037037037034E-2</c:v>
                </c:pt>
                <c:pt idx="15">
                  <c:v>1.3634259259259256E-2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CE5D-C341-9174-A6C56CD70C0D}"/>
            </c:ext>
          </c:extLst>
        </c:ser>
        <c:ser>
          <c:idx val="41"/>
          <c:order val="41"/>
          <c:tx>
            <c:strRef>
              <c:f>Race!$A$43:$C$43</c:f>
              <c:strCache>
                <c:ptCount val="3"/>
                <c:pt idx="0">
                  <c:v>Александр Тылиндус</c:v>
                </c:pt>
                <c:pt idx="1">
                  <c:v>112</c:v>
                </c:pt>
                <c:pt idx="2">
                  <c:v>Любитель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Race!$AM$1:$BB$1</c:f>
              <c:strCache>
                <c:ptCount val="16"/>
                <c:pt idx="0">
                  <c:v>Старт</c:v>
                </c:pt>
                <c:pt idx="1">
                  <c:v>Вело 1</c:v>
                </c:pt>
                <c:pt idx="2">
                  <c:v>Т1 1</c:v>
                </c:pt>
                <c:pt idx="3">
                  <c:v>Бег 1</c:v>
                </c:pt>
                <c:pt idx="4">
                  <c:v>Т2 1</c:v>
                </c:pt>
                <c:pt idx="5">
                  <c:v>Плавание 1</c:v>
                </c:pt>
                <c:pt idx="6">
                  <c:v>Плавание 2</c:v>
                </c:pt>
                <c:pt idx="7">
                  <c:v>Т1 2</c:v>
                </c:pt>
                <c:pt idx="8">
                  <c:v>Вело 2</c:v>
                </c:pt>
                <c:pt idx="9">
                  <c:v>Т2 2</c:v>
                </c:pt>
                <c:pt idx="10">
                  <c:v>Бег 2</c:v>
                </c:pt>
                <c:pt idx="11">
                  <c:v>Бег 3</c:v>
                </c:pt>
                <c:pt idx="12">
                  <c:v>Т1 3</c:v>
                </c:pt>
                <c:pt idx="13">
                  <c:v>Вело 3</c:v>
                </c:pt>
                <c:pt idx="14">
                  <c:v>Т2 3</c:v>
                </c:pt>
                <c:pt idx="15">
                  <c:v>Плавание 3</c:v>
                </c:pt>
              </c:strCache>
            </c:strRef>
          </c:cat>
          <c:val>
            <c:numRef>
              <c:f>Race!$AM$43:$BB$43</c:f>
              <c:numCache>
                <c:formatCode>[$-F400]h:mm:ss\ AM/PM</c:formatCode>
                <c:ptCount val="16"/>
                <c:pt idx="0">
                  <c:v>0</c:v>
                </c:pt>
                <c:pt idx="1">
                  <c:v>8.9814814814814826E-3</c:v>
                </c:pt>
                <c:pt idx="2">
                  <c:v>9.2708333333333323E-3</c:v>
                </c:pt>
                <c:pt idx="3">
                  <c:v>9.6875000000000017E-3</c:v>
                </c:pt>
                <c:pt idx="4">
                  <c:v>9.7222222222222241E-3</c:v>
                </c:pt>
                <c:pt idx="5">
                  <c:v>1.06712962962963E-2</c:v>
                </c:pt>
                <c:pt idx="6">
                  <c:v>1.1886574074074077E-2</c:v>
                </c:pt>
                <c:pt idx="7">
                  <c:v>1.1875000000000005E-2</c:v>
                </c:pt>
                <c:pt idx="8">
                  <c:v>1.2013888888888893E-2</c:v>
                </c:pt>
                <c:pt idx="9">
                  <c:v>1.2071759259259265E-2</c:v>
                </c:pt>
                <c:pt idx="10">
                  <c:v>1.2442129629629633E-2</c:v>
                </c:pt>
                <c:pt idx="11">
                  <c:v>1.2962962962962971E-2</c:v>
                </c:pt>
                <c:pt idx="12">
                  <c:v>1.306712962962964E-2</c:v>
                </c:pt>
                <c:pt idx="13">
                  <c:v>1.32175925925926E-2</c:v>
                </c:pt>
                <c:pt idx="14">
                  <c:v>1.3287037037037049E-2</c:v>
                </c:pt>
                <c:pt idx="15">
                  <c:v>1.4143518518518527E-2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CE5D-C341-9174-A6C56CD70C0D}"/>
            </c:ext>
          </c:extLst>
        </c:ser>
        <c:ser>
          <c:idx val="42"/>
          <c:order val="42"/>
          <c:tx>
            <c:strRef>
              <c:f>Race!$A$44:$C$44</c:f>
              <c:strCache>
                <c:ptCount val="3"/>
                <c:pt idx="0">
                  <c:v>Владимир Вашкевич</c:v>
                </c:pt>
                <c:pt idx="1">
                  <c:v>122</c:v>
                </c:pt>
                <c:pt idx="2">
                  <c:v>Любитель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Race!$AM$1:$BB$1</c:f>
              <c:strCache>
                <c:ptCount val="16"/>
                <c:pt idx="0">
                  <c:v>Старт</c:v>
                </c:pt>
                <c:pt idx="1">
                  <c:v>Вело 1</c:v>
                </c:pt>
                <c:pt idx="2">
                  <c:v>Т1 1</c:v>
                </c:pt>
                <c:pt idx="3">
                  <c:v>Бег 1</c:v>
                </c:pt>
                <c:pt idx="4">
                  <c:v>Т2 1</c:v>
                </c:pt>
                <c:pt idx="5">
                  <c:v>Плавание 1</c:v>
                </c:pt>
                <c:pt idx="6">
                  <c:v>Плавание 2</c:v>
                </c:pt>
                <c:pt idx="7">
                  <c:v>Т1 2</c:v>
                </c:pt>
                <c:pt idx="8">
                  <c:v>Вело 2</c:v>
                </c:pt>
                <c:pt idx="9">
                  <c:v>Т2 2</c:v>
                </c:pt>
                <c:pt idx="10">
                  <c:v>Бег 2</c:v>
                </c:pt>
                <c:pt idx="11">
                  <c:v>Бег 3</c:v>
                </c:pt>
                <c:pt idx="12">
                  <c:v>Т1 3</c:v>
                </c:pt>
                <c:pt idx="13">
                  <c:v>Вело 3</c:v>
                </c:pt>
                <c:pt idx="14">
                  <c:v>Т2 3</c:v>
                </c:pt>
                <c:pt idx="15">
                  <c:v>Плавание 3</c:v>
                </c:pt>
              </c:strCache>
            </c:strRef>
          </c:cat>
          <c:val>
            <c:numRef>
              <c:f>Race!$AM$44:$BB$44</c:f>
              <c:numCache>
                <c:formatCode>[$-F400]h:mm:ss\ AM/PM</c:formatCode>
                <c:ptCount val="16"/>
                <c:pt idx="0">
                  <c:v>0</c:v>
                </c:pt>
                <c:pt idx="1">
                  <c:v>1.2037037037037034E-3</c:v>
                </c:pt>
                <c:pt idx="2">
                  <c:v>1.5046296296296292E-3</c:v>
                </c:pt>
                <c:pt idx="3">
                  <c:v>2.7777777777777783E-3</c:v>
                </c:pt>
                <c:pt idx="4">
                  <c:v>3.1712962962962971E-3</c:v>
                </c:pt>
                <c:pt idx="5">
                  <c:v>4.3402777777777797E-3</c:v>
                </c:pt>
                <c:pt idx="6">
                  <c:v>5.5439814814814831E-3</c:v>
                </c:pt>
                <c:pt idx="7">
                  <c:v>6.0069444444444484E-3</c:v>
                </c:pt>
                <c:pt idx="8">
                  <c:v>7.3842592592592605E-3</c:v>
                </c:pt>
                <c:pt idx="9">
                  <c:v>7.9398148148148127E-3</c:v>
                </c:pt>
                <c:pt idx="10">
                  <c:v>9.4444444444444463E-3</c:v>
                </c:pt>
                <c:pt idx="11">
                  <c:v>1.0833333333333337E-2</c:v>
                </c:pt>
                <c:pt idx="12">
                  <c:v>1.1145833333333337E-2</c:v>
                </c:pt>
                <c:pt idx="13">
                  <c:v>1.3148148148148152E-2</c:v>
                </c:pt>
                <c:pt idx="14">
                  <c:v>1.35300925925926E-2</c:v>
                </c:pt>
                <c:pt idx="15">
                  <c:v>1.4525462962962969E-2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CE5D-C341-9174-A6C56CD70C0D}"/>
            </c:ext>
          </c:extLst>
        </c:ser>
        <c:ser>
          <c:idx val="43"/>
          <c:order val="43"/>
          <c:tx>
            <c:strRef>
              <c:f>Race!$A$45:$C$45</c:f>
              <c:strCache>
                <c:ptCount val="3"/>
                <c:pt idx="0">
                  <c:v>Анастасия Фролова</c:v>
                </c:pt>
                <c:pt idx="1">
                  <c:v>61</c:v>
                </c:pt>
                <c:pt idx="2">
                  <c:v>Любитель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Race!$AM$1:$BB$1</c:f>
              <c:strCache>
                <c:ptCount val="16"/>
                <c:pt idx="0">
                  <c:v>Старт</c:v>
                </c:pt>
                <c:pt idx="1">
                  <c:v>Вело 1</c:v>
                </c:pt>
                <c:pt idx="2">
                  <c:v>Т1 1</c:v>
                </c:pt>
                <c:pt idx="3">
                  <c:v>Бег 1</c:v>
                </c:pt>
                <c:pt idx="4">
                  <c:v>Т2 1</c:v>
                </c:pt>
                <c:pt idx="5">
                  <c:v>Плавание 1</c:v>
                </c:pt>
                <c:pt idx="6">
                  <c:v>Плавание 2</c:v>
                </c:pt>
                <c:pt idx="7">
                  <c:v>Т1 2</c:v>
                </c:pt>
                <c:pt idx="8">
                  <c:v>Вело 2</c:v>
                </c:pt>
                <c:pt idx="9">
                  <c:v>Т2 2</c:v>
                </c:pt>
                <c:pt idx="10">
                  <c:v>Бег 2</c:v>
                </c:pt>
                <c:pt idx="11">
                  <c:v>Бег 3</c:v>
                </c:pt>
                <c:pt idx="12">
                  <c:v>Т1 3</c:v>
                </c:pt>
                <c:pt idx="13">
                  <c:v>Вело 3</c:v>
                </c:pt>
                <c:pt idx="14">
                  <c:v>Т2 3</c:v>
                </c:pt>
                <c:pt idx="15">
                  <c:v>Плавание 3</c:v>
                </c:pt>
              </c:strCache>
            </c:strRef>
          </c:cat>
          <c:val>
            <c:numRef>
              <c:f>Race!$AM$45:$BB$45</c:f>
              <c:numCache>
                <c:formatCode>[$-F400]h:mm:ss\ AM/PM</c:formatCode>
                <c:ptCount val="16"/>
                <c:pt idx="0">
                  <c:v>0</c:v>
                </c:pt>
                <c:pt idx="1">
                  <c:v>2.0138888888888888E-3</c:v>
                </c:pt>
                <c:pt idx="2">
                  <c:v>2.1412037037037033E-3</c:v>
                </c:pt>
                <c:pt idx="3">
                  <c:v>3.7731481481481505E-3</c:v>
                </c:pt>
                <c:pt idx="4">
                  <c:v>4.0856481481481507E-3</c:v>
                </c:pt>
                <c:pt idx="5">
                  <c:v>4.7800925925925962E-3</c:v>
                </c:pt>
                <c:pt idx="6">
                  <c:v>5.6250000000000015E-3</c:v>
                </c:pt>
                <c:pt idx="7">
                  <c:v>5.7638888888888896E-3</c:v>
                </c:pt>
                <c:pt idx="8">
                  <c:v>7.7314814814814815E-3</c:v>
                </c:pt>
                <c:pt idx="9">
                  <c:v>7.8819444444444414E-3</c:v>
                </c:pt>
                <c:pt idx="10">
                  <c:v>9.4212962962962922E-3</c:v>
                </c:pt>
                <c:pt idx="11">
                  <c:v>1.1365740740740735E-2</c:v>
                </c:pt>
                <c:pt idx="12">
                  <c:v>1.1539351851851846E-2</c:v>
                </c:pt>
                <c:pt idx="13">
                  <c:v>1.4016203703703697E-2</c:v>
                </c:pt>
                <c:pt idx="14">
                  <c:v>1.4201388888888888E-2</c:v>
                </c:pt>
                <c:pt idx="15">
                  <c:v>1.4872685185185183E-2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CE5D-C341-9174-A6C56CD70C0D}"/>
            </c:ext>
          </c:extLst>
        </c:ser>
        <c:ser>
          <c:idx val="44"/>
          <c:order val="44"/>
          <c:tx>
            <c:strRef>
              <c:f>Race!$A$46:$C$46</c:f>
              <c:strCache>
                <c:ptCount val="3"/>
                <c:pt idx="0">
                  <c:v>Михаил Автушко</c:v>
                </c:pt>
                <c:pt idx="1">
                  <c:v>125</c:v>
                </c:pt>
                <c:pt idx="2">
                  <c:v>Любитель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Race!$AM$1:$BB$1</c:f>
              <c:strCache>
                <c:ptCount val="16"/>
                <c:pt idx="0">
                  <c:v>Старт</c:v>
                </c:pt>
                <c:pt idx="1">
                  <c:v>Вело 1</c:v>
                </c:pt>
                <c:pt idx="2">
                  <c:v>Т1 1</c:v>
                </c:pt>
                <c:pt idx="3">
                  <c:v>Бег 1</c:v>
                </c:pt>
                <c:pt idx="4">
                  <c:v>Т2 1</c:v>
                </c:pt>
                <c:pt idx="5">
                  <c:v>Плавание 1</c:v>
                </c:pt>
                <c:pt idx="6">
                  <c:v>Плавание 2</c:v>
                </c:pt>
                <c:pt idx="7">
                  <c:v>Т1 2</c:v>
                </c:pt>
                <c:pt idx="8">
                  <c:v>Вело 2</c:v>
                </c:pt>
                <c:pt idx="9">
                  <c:v>Т2 2</c:v>
                </c:pt>
                <c:pt idx="10">
                  <c:v>Бег 2</c:v>
                </c:pt>
                <c:pt idx="11">
                  <c:v>Бег 3</c:v>
                </c:pt>
                <c:pt idx="12">
                  <c:v>Т1 3</c:v>
                </c:pt>
                <c:pt idx="13">
                  <c:v>Вело 3</c:v>
                </c:pt>
                <c:pt idx="14">
                  <c:v>Т2 3</c:v>
                </c:pt>
                <c:pt idx="15">
                  <c:v>Плавание 3</c:v>
                </c:pt>
              </c:strCache>
            </c:strRef>
          </c:cat>
          <c:val>
            <c:numRef>
              <c:f>Race!$AM$46:$BB$46</c:f>
              <c:numCache>
                <c:formatCode>[$-F400]h:mm:ss\ AM/PM</c:formatCode>
                <c:ptCount val="16"/>
                <c:pt idx="0">
                  <c:v>0</c:v>
                </c:pt>
                <c:pt idx="1">
                  <c:v>1.2500000000000011E-3</c:v>
                </c:pt>
                <c:pt idx="2">
                  <c:v>1.412037037037038E-3</c:v>
                </c:pt>
                <c:pt idx="3">
                  <c:v>2.6967592592592616E-3</c:v>
                </c:pt>
                <c:pt idx="4">
                  <c:v>3.59953703703704E-3</c:v>
                </c:pt>
                <c:pt idx="5">
                  <c:v>5.3703703703703726E-3</c:v>
                </c:pt>
                <c:pt idx="6">
                  <c:v>7.1759259259259293E-3</c:v>
                </c:pt>
                <c:pt idx="7">
                  <c:v>7.5347222222222256E-3</c:v>
                </c:pt>
                <c:pt idx="8">
                  <c:v>8.5532407407407432E-3</c:v>
                </c:pt>
                <c:pt idx="9">
                  <c:v>8.7037037037037031E-3</c:v>
                </c:pt>
                <c:pt idx="10">
                  <c:v>1.0023148148148146E-2</c:v>
                </c:pt>
                <c:pt idx="11">
                  <c:v>1.1516203703703699E-2</c:v>
                </c:pt>
                <c:pt idx="12">
                  <c:v>1.1643518518518515E-2</c:v>
                </c:pt>
                <c:pt idx="13">
                  <c:v>1.3136574074074071E-2</c:v>
                </c:pt>
                <c:pt idx="14">
                  <c:v>1.351851851851852E-2</c:v>
                </c:pt>
                <c:pt idx="15">
                  <c:v>1.5104166666666669E-2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CE5D-C341-9174-A6C56CD70C0D}"/>
            </c:ext>
          </c:extLst>
        </c:ser>
        <c:ser>
          <c:idx val="45"/>
          <c:order val="45"/>
          <c:tx>
            <c:strRef>
              <c:f>Race!$A$47:$C$47</c:f>
              <c:strCache>
                <c:ptCount val="3"/>
                <c:pt idx="0">
                  <c:v>Ольга Гайдук</c:v>
                </c:pt>
                <c:pt idx="1">
                  <c:v>140</c:v>
                </c:pt>
                <c:pt idx="2">
                  <c:v>Любитель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Race!$AM$1:$BB$1</c:f>
              <c:strCache>
                <c:ptCount val="16"/>
                <c:pt idx="0">
                  <c:v>Старт</c:v>
                </c:pt>
                <c:pt idx="1">
                  <c:v>Вело 1</c:v>
                </c:pt>
                <c:pt idx="2">
                  <c:v>Т1 1</c:v>
                </c:pt>
                <c:pt idx="3">
                  <c:v>Бег 1</c:v>
                </c:pt>
                <c:pt idx="4">
                  <c:v>Т2 1</c:v>
                </c:pt>
                <c:pt idx="5">
                  <c:v>Плавание 1</c:v>
                </c:pt>
                <c:pt idx="6">
                  <c:v>Плавание 2</c:v>
                </c:pt>
                <c:pt idx="7">
                  <c:v>Т1 2</c:v>
                </c:pt>
                <c:pt idx="8">
                  <c:v>Вело 2</c:v>
                </c:pt>
                <c:pt idx="9">
                  <c:v>Т2 2</c:v>
                </c:pt>
                <c:pt idx="10">
                  <c:v>Бег 2</c:v>
                </c:pt>
                <c:pt idx="11">
                  <c:v>Бег 3</c:v>
                </c:pt>
                <c:pt idx="12">
                  <c:v>Т1 3</c:v>
                </c:pt>
                <c:pt idx="13">
                  <c:v>Вело 3</c:v>
                </c:pt>
                <c:pt idx="14">
                  <c:v>Т2 3</c:v>
                </c:pt>
                <c:pt idx="15">
                  <c:v>Плавание 3</c:v>
                </c:pt>
              </c:strCache>
            </c:strRef>
          </c:cat>
          <c:val>
            <c:numRef>
              <c:f>Race!$AM$47:$BB$47</c:f>
              <c:numCache>
                <c:formatCode>[$-F400]h:mm:ss\ AM/PM</c:formatCode>
                <c:ptCount val="16"/>
                <c:pt idx="0">
                  <c:v>0</c:v>
                </c:pt>
                <c:pt idx="1">
                  <c:v>1.1574074074074065E-3</c:v>
                </c:pt>
                <c:pt idx="2">
                  <c:v>1.4120370370370354E-3</c:v>
                </c:pt>
                <c:pt idx="3">
                  <c:v>3.1944444444444442E-3</c:v>
                </c:pt>
                <c:pt idx="4">
                  <c:v>3.5995370370370382E-3</c:v>
                </c:pt>
                <c:pt idx="5">
                  <c:v>4.9884259259259274E-3</c:v>
                </c:pt>
                <c:pt idx="6">
                  <c:v>6.5972222222222231E-3</c:v>
                </c:pt>
                <c:pt idx="7">
                  <c:v>6.9907407407407435E-3</c:v>
                </c:pt>
                <c:pt idx="8">
                  <c:v>8.0208333333333347E-3</c:v>
                </c:pt>
                <c:pt idx="9">
                  <c:v>8.252314814814813E-3</c:v>
                </c:pt>
                <c:pt idx="10">
                  <c:v>9.8842592592592558E-3</c:v>
                </c:pt>
                <c:pt idx="11">
                  <c:v>1.1875E-2</c:v>
                </c:pt>
                <c:pt idx="12">
                  <c:v>1.2256944444444449E-2</c:v>
                </c:pt>
                <c:pt idx="13">
                  <c:v>1.4016203703703704E-2</c:v>
                </c:pt>
                <c:pt idx="14">
                  <c:v>1.4363425925925932E-2</c:v>
                </c:pt>
                <c:pt idx="15">
                  <c:v>1.5706018518518522E-2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CE5D-C341-9174-A6C56CD70C0D}"/>
            </c:ext>
          </c:extLst>
        </c:ser>
        <c:ser>
          <c:idx val="46"/>
          <c:order val="46"/>
          <c:tx>
            <c:strRef>
              <c:f>Race!$A$48:$C$48</c:f>
              <c:strCache>
                <c:ptCount val="3"/>
                <c:pt idx="0">
                  <c:v>Эдуард Жильников</c:v>
                </c:pt>
                <c:pt idx="1">
                  <c:v>130</c:v>
                </c:pt>
                <c:pt idx="2">
                  <c:v>Любитель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Race!$AM$1:$BB$1</c:f>
              <c:strCache>
                <c:ptCount val="16"/>
                <c:pt idx="0">
                  <c:v>Старт</c:v>
                </c:pt>
                <c:pt idx="1">
                  <c:v>Вело 1</c:v>
                </c:pt>
                <c:pt idx="2">
                  <c:v>Т1 1</c:v>
                </c:pt>
                <c:pt idx="3">
                  <c:v>Бег 1</c:v>
                </c:pt>
                <c:pt idx="4">
                  <c:v>Т2 1</c:v>
                </c:pt>
                <c:pt idx="5">
                  <c:v>Плавание 1</c:v>
                </c:pt>
                <c:pt idx="6">
                  <c:v>Плавание 2</c:v>
                </c:pt>
                <c:pt idx="7">
                  <c:v>Т1 2</c:v>
                </c:pt>
                <c:pt idx="8">
                  <c:v>Вело 2</c:v>
                </c:pt>
                <c:pt idx="9">
                  <c:v>Т2 2</c:v>
                </c:pt>
                <c:pt idx="10">
                  <c:v>Бег 2</c:v>
                </c:pt>
                <c:pt idx="11">
                  <c:v>Бег 3</c:v>
                </c:pt>
                <c:pt idx="12">
                  <c:v>Т1 3</c:v>
                </c:pt>
                <c:pt idx="13">
                  <c:v>Вело 3</c:v>
                </c:pt>
                <c:pt idx="14">
                  <c:v>Т2 3</c:v>
                </c:pt>
                <c:pt idx="15">
                  <c:v>Плавание 3</c:v>
                </c:pt>
              </c:strCache>
            </c:strRef>
          </c:cat>
          <c:val>
            <c:numRef>
              <c:f>Race!$AM$48:$BB$48</c:f>
              <c:numCache>
                <c:formatCode>[$-F400]h:mm:ss\ AM/PM</c:formatCode>
                <c:ptCount val="16"/>
                <c:pt idx="0">
                  <c:v>0</c:v>
                </c:pt>
                <c:pt idx="1">
                  <c:v>1.1921296296296298E-3</c:v>
                </c:pt>
                <c:pt idx="2">
                  <c:v>1.4467592592592587E-3</c:v>
                </c:pt>
                <c:pt idx="3">
                  <c:v>2.9282407407407417E-3</c:v>
                </c:pt>
                <c:pt idx="4">
                  <c:v>3.2638888888888908E-3</c:v>
                </c:pt>
                <c:pt idx="5">
                  <c:v>4.5023148148148184E-3</c:v>
                </c:pt>
                <c:pt idx="6">
                  <c:v>5.9143518518518547E-3</c:v>
                </c:pt>
                <c:pt idx="7">
                  <c:v>6.8055555555555595E-3</c:v>
                </c:pt>
                <c:pt idx="8">
                  <c:v>7.8356481481481506E-3</c:v>
                </c:pt>
                <c:pt idx="9">
                  <c:v>8.2407407407407429E-3</c:v>
                </c:pt>
                <c:pt idx="10">
                  <c:v>9.9884259259259318E-3</c:v>
                </c:pt>
                <c:pt idx="11">
                  <c:v>1.1956018518518522E-2</c:v>
                </c:pt>
                <c:pt idx="12">
                  <c:v>1.260416666666667E-2</c:v>
                </c:pt>
                <c:pt idx="13">
                  <c:v>1.4398148148148146E-2</c:v>
                </c:pt>
                <c:pt idx="14">
                  <c:v>1.4803240740740742E-2</c:v>
                </c:pt>
                <c:pt idx="15">
                  <c:v>1.576388888888889E-2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CE5D-C341-9174-A6C56CD70C0D}"/>
            </c:ext>
          </c:extLst>
        </c:ser>
        <c:ser>
          <c:idx val="47"/>
          <c:order val="47"/>
          <c:tx>
            <c:strRef>
              <c:f>Race!$A$49:$C$49</c:f>
              <c:strCache>
                <c:ptCount val="3"/>
                <c:pt idx="0">
                  <c:v>Александр Матюш</c:v>
                </c:pt>
                <c:pt idx="1">
                  <c:v>117</c:v>
                </c:pt>
                <c:pt idx="2">
                  <c:v>Любитель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Race!$AM$1:$BB$1</c:f>
              <c:strCache>
                <c:ptCount val="16"/>
                <c:pt idx="0">
                  <c:v>Старт</c:v>
                </c:pt>
                <c:pt idx="1">
                  <c:v>Вело 1</c:v>
                </c:pt>
                <c:pt idx="2">
                  <c:v>Т1 1</c:v>
                </c:pt>
                <c:pt idx="3">
                  <c:v>Бег 1</c:v>
                </c:pt>
                <c:pt idx="4">
                  <c:v>Т2 1</c:v>
                </c:pt>
                <c:pt idx="5">
                  <c:v>Плавание 1</c:v>
                </c:pt>
                <c:pt idx="6">
                  <c:v>Плавание 2</c:v>
                </c:pt>
                <c:pt idx="7">
                  <c:v>Т1 2</c:v>
                </c:pt>
                <c:pt idx="8">
                  <c:v>Вело 2</c:v>
                </c:pt>
                <c:pt idx="9">
                  <c:v>Т2 2</c:v>
                </c:pt>
                <c:pt idx="10">
                  <c:v>Бег 2</c:v>
                </c:pt>
                <c:pt idx="11">
                  <c:v>Бег 3</c:v>
                </c:pt>
                <c:pt idx="12">
                  <c:v>Т1 3</c:v>
                </c:pt>
                <c:pt idx="13">
                  <c:v>Вело 3</c:v>
                </c:pt>
                <c:pt idx="14">
                  <c:v>Т2 3</c:v>
                </c:pt>
                <c:pt idx="15">
                  <c:v>Плавание 3</c:v>
                </c:pt>
              </c:strCache>
            </c:strRef>
          </c:cat>
          <c:val>
            <c:numRef>
              <c:f>Race!$AM$49:$BB$49</c:f>
              <c:numCache>
                <c:formatCode>[$-F400]h:mm:ss\ AM/PM</c:formatCode>
                <c:ptCount val="16"/>
                <c:pt idx="0">
                  <c:v>0</c:v>
                </c:pt>
                <c:pt idx="1">
                  <c:v>1.4351851851851852E-3</c:v>
                </c:pt>
                <c:pt idx="2">
                  <c:v>1.5740740740740741E-3</c:v>
                </c:pt>
                <c:pt idx="3">
                  <c:v>3.2060185185185212E-3</c:v>
                </c:pt>
                <c:pt idx="4">
                  <c:v>3.6342592592592624E-3</c:v>
                </c:pt>
                <c:pt idx="5">
                  <c:v>5.0462962962962987E-3</c:v>
                </c:pt>
                <c:pt idx="6">
                  <c:v>6.5856481481481495E-3</c:v>
                </c:pt>
                <c:pt idx="7">
                  <c:v>7.3148148148148174E-3</c:v>
                </c:pt>
                <c:pt idx="8">
                  <c:v>8.5648148148148168E-3</c:v>
                </c:pt>
                <c:pt idx="9">
                  <c:v>8.6689814814814824E-3</c:v>
                </c:pt>
                <c:pt idx="10">
                  <c:v>1.0312499999999999E-2</c:v>
                </c:pt>
                <c:pt idx="11">
                  <c:v>1.215277777777778E-2</c:v>
                </c:pt>
                <c:pt idx="12">
                  <c:v>1.2314814814814817E-2</c:v>
                </c:pt>
                <c:pt idx="13">
                  <c:v>1.4178240740740741E-2</c:v>
                </c:pt>
                <c:pt idx="14">
                  <c:v>1.4502314814814815E-2</c:v>
                </c:pt>
                <c:pt idx="15">
                  <c:v>1.590277777777778E-2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CE5D-C341-9174-A6C56CD70C0D}"/>
            </c:ext>
          </c:extLst>
        </c:ser>
        <c:ser>
          <c:idx val="48"/>
          <c:order val="48"/>
          <c:tx>
            <c:strRef>
              <c:f>Race!$A$50:$C$50</c:f>
              <c:strCache>
                <c:ptCount val="3"/>
                <c:pt idx="0">
                  <c:v>Сергей Автушко</c:v>
                </c:pt>
                <c:pt idx="1">
                  <c:v>116</c:v>
                </c:pt>
                <c:pt idx="2">
                  <c:v>Любитель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Race!$AM$1:$BB$1</c:f>
              <c:strCache>
                <c:ptCount val="16"/>
                <c:pt idx="0">
                  <c:v>Старт</c:v>
                </c:pt>
                <c:pt idx="1">
                  <c:v>Вело 1</c:v>
                </c:pt>
                <c:pt idx="2">
                  <c:v>Т1 1</c:v>
                </c:pt>
                <c:pt idx="3">
                  <c:v>Бег 1</c:v>
                </c:pt>
                <c:pt idx="4">
                  <c:v>Т2 1</c:v>
                </c:pt>
                <c:pt idx="5">
                  <c:v>Плавание 1</c:v>
                </c:pt>
                <c:pt idx="6">
                  <c:v>Плавание 2</c:v>
                </c:pt>
                <c:pt idx="7">
                  <c:v>Т1 2</c:v>
                </c:pt>
                <c:pt idx="8">
                  <c:v>Вело 2</c:v>
                </c:pt>
                <c:pt idx="9">
                  <c:v>Т2 2</c:v>
                </c:pt>
                <c:pt idx="10">
                  <c:v>Бег 2</c:v>
                </c:pt>
                <c:pt idx="11">
                  <c:v>Бег 3</c:v>
                </c:pt>
                <c:pt idx="12">
                  <c:v>Т1 3</c:v>
                </c:pt>
                <c:pt idx="13">
                  <c:v>Вело 3</c:v>
                </c:pt>
                <c:pt idx="14">
                  <c:v>Т2 3</c:v>
                </c:pt>
                <c:pt idx="15">
                  <c:v>Плавание 3</c:v>
                </c:pt>
              </c:strCache>
            </c:strRef>
          </c:cat>
          <c:val>
            <c:numRef>
              <c:f>Race!$AM$50:$BB$50</c:f>
              <c:numCache>
                <c:formatCode>[$-F400]h:mm:ss\ AM/PM</c:formatCode>
                <c:ptCount val="16"/>
                <c:pt idx="0">
                  <c:v>0</c:v>
                </c:pt>
                <c:pt idx="1">
                  <c:v>1.006944444444444E-3</c:v>
                </c:pt>
                <c:pt idx="2">
                  <c:v>1.3425925925925923E-3</c:v>
                </c:pt>
                <c:pt idx="3">
                  <c:v>2.233796296296298E-3</c:v>
                </c:pt>
                <c:pt idx="4">
                  <c:v>2.4189814814814838E-3</c:v>
                </c:pt>
                <c:pt idx="5">
                  <c:v>4.9652777777777803E-3</c:v>
                </c:pt>
                <c:pt idx="6">
                  <c:v>7.6736111111111137E-3</c:v>
                </c:pt>
                <c:pt idx="7">
                  <c:v>7.9629629629629651E-3</c:v>
                </c:pt>
                <c:pt idx="8">
                  <c:v>8.86574074074074E-3</c:v>
                </c:pt>
                <c:pt idx="9">
                  <c:v>9.0393518518518505E-3</c:v>
                </c:pt>
                <c:pt idx="10">
                  <c:v>1.0243055555555557E-2</c:v>
                </c:pt>
                <c:pt idx="11">
                  <c:v>1.1736111111111117E-2</c:v>
                </c:pt>
                <c:pt idx="12">
                  <c:v>1.1886574074074081E-2</c:v>
                </c:pt>
                <c:pt idx="13">
                  <c:v>1.3090277777777784E-2</c:v>
                </c:pt>
                <c:pt idx="14">
                  <c:v>1.3402777777777784E-2</c:v>
                </c:pt>
                <c:pt idx="15">
                  <c:v>1.6030092592592596E-2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CE5D-C341-9174-A6C56CD70C0D}"/>
            </c:ext>
          </c:extLst>
        </c:ser>
        <c:ser>
          <c:idx val="49"/>
          <c:order val="49"/>
          <c:tx>
            <c:strRef>
              <c:f>Race!$A$51:$C$51</c:f>
              <c:strCache>
                <c:ptCount val="3"/>
                <c:pt idx="0">
                  <c:v>Василий Тумаш</c:v>
                </c:pt>
                <c:pt idx="1">
                  <c:v>123</c:v>
                </c:pt>
                <c:pt idx="2">
                  <c:v>Любитель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Race!$AM$1:$BB$1</c:f>
              <c:strCache>
                <c:ptCount val="16"/>
                <c:pt idx="0">
                  <c:v>Старт</c:v>
                </c:pt>
                <c:pt idx="1">
                  <c:v>Вело 1</c:v>
                </c:pt>
                <c:pt idx="2">
                  <c:v>Т1 1</c:v>
                </c:pt>
                <c:pt idx="3">
                  <c:v>Бег 1</c:v>
                </c:pt>
                <c:pt idx="4">
                  <c:v>Т2 1</c:v>
                </c:pt>
                <c:pt idx="5">
                  <c:v>Плавание 1</c:v>
                </c:pt>
                <c:pt idx="6">
                  <c:v>Плавание 2</c:v>
                </c:pt>
                <c:pt idx="7">
                  <c:v>Т1 2</c:v>
                </c:pt>
                <c:pt idx="8">
                  <c:v>Вело 2</c:v>
                </c:pt>
                <c:pt idx="9">
                  <c:v>Т2 2</c:v>
                </c:pt>
                <c:pt idx="10">
                  <c:v>Бег 2</c:v>
                </c:pt>
                <c:pt idx="11">
                  <c:v>Бег 3</c:v>
                </c:pt>
                <c:pt idx="12">
                  <c:v>Т1 3</c:v>
                </c:pt>
                <c:pt idx="13">
                  <c:v>Вело 3</c:v>
                </c:pt>
                <c:pt idx="14">
                  <c:v>Т2 3</c:v>
                </c:pt>
                <c:pt idx="15">
                  <c:v>Плавание 3</c:v>
                </c:pt>
              </c:strCache>
            </c:strRef>
          </c:cat>
          <c:val>
            <c:numRef>
              <c:f>Race!$AM$51:$BB$51</c:f>
              <c:numCache>
                <c:formatCode>[$-F400]h:mm:ss\ AM/PM</c:formatCode>
                <c:ptCount val="16"/>
                <c:pt idx="0">
                  <c:v>0</c:v>
                </c:pt>
                <c:pt idx="1">
                  <c:v>2.1064814814814809E-3</c:v>
                </c:pt>
                <c:pt idx="2">
                  <c:v>2.1990740740740729E-3</c:v>
                </c:pt>
                <c:pt idx="3">
                  <c:v>3.3912037037037053E-3</c:v>
                </c:pt>
                <c:pt idx="4">
                  <c:v>3.5763888888888911E-3</c:v>
                </c:pt>
                <c:pt idx="5">
                  <c:v>5.7407407407407442E-3</c:v>
                </c:pt>
                <c:pt idx="6">
                  <c:v>8.1481481481481509E-3</c:v>
                </c:pt>
                <c:pt idx="7">
                  <c:v>8.3680555555555574E-3</c:v>
                </c:pt>
                <c:pt idx="8">
                  <c:v>9.91898148148148E-3</c:v>
                </c:pt>
                <c:pt idx="9">
                  <c:v>1.0011574074074072E-2</c:v>
                </c:pt>
                <c:pt idx="10">
                  <c:v>1.1064814814814816E-2</c:v>
                </c:pt>
                <c:pt idx="11">
                  <c:v>1.2372685185185184E-2</c:v>
                </c:pt>
                <c:pt idx="12">
                  <c:v>1.2476851851851854E-2</c:v>
                </c:pt>
                <c:pt idx="13">
                  <c:v>1.4224537037037036E-2</c:v>
                </c:pt>
                <c:pt idx="14">
                  <c:v>1.4467592592592594E-2</c:v>
                </c:pt>
                <c:pt idx="15">
                  <c:v>1.6620370370370369E-2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CE5D-C341-9174-A6C56CD70C0D}"/>
            </c:ext>
          </c:extLst>
        </c:ser>
        <c:ser>
          <c:idx val="50"/>
          <c:order val="50"/>
          <c:tx>
            <c:strRef>
              <c:f>Race!$A$52:$C$52</c:f>
              <c:strCache>
                <c:ptCount val="3"/>
                <c:pt idx="0">
                  <c:v>Николас Руцкий</c:v>
                </c:pt>
                <c:pt idx="1">
                  <c:v>131</c:v>
                </c:pt>
                <c:pt idx="2">
                  <c:v>Любитель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Race!$AM$1:$BB$1</c:f>
              <c:strCache>
                <c:ptCount val="16"/>
                <c:pt idx="0">
                  <c:v>Старт</c:v>
                </c:pt>
                <c:pt idx="1">
                  <c:v>Вело 1</c:v>
                </c:pt>
                <c:pt idx="2">
                  <c:v>Т1 1</c:v>
                </c:pt>
                <c:pt idx="3">
                  <c:v>Бег 1</c:v>
                </c:pt>
                <c:pt idx="4">
                  <c:v>Т2 1</c:v>
                </c:pt>
                <c:pt idx="5">
                  <c:v>Плавание 1</c:v>
                </c:pt>
                <c:pt idx="6">
                  <c:v>Плавание 2</c:v>
                </c:pt>
                <c:pt idx="7">
                  <c:v>Т1 2</c:v>
                </c:pt>
                <c:pt idx="8">
                  <c:v>Вело 2</c:v>
                </c:pt>
                <c:pt idx="9">
                  <c:v>Т2 2</c:v>
                </c:pt>
                <c:pt idx="10">
                  <c:v>Бег 2</c:v>
                </c:pt>
                <c:pt idx="11">
                  <c:v>Бег 3</c:v>
                </c:pt>
                <c:pt idx="12">
                  <c:v>Т1 3</c:v>
                </c:pt>
                <c:pt idx="13">
                  <c:v>Вело 3</c:v>
                </c:pt>
                <c:pt idx="14">
                  <c:v>Т2 3</c:v>
                </c:pt>
                <c:pt idx="15">
                  <c:v>Плавание 3</c:v>
                </c:pt>
              </c:strCache>
            </c:strRef>
          </c:cat>
          <c:val>
            <c:numRef>
              <c:f>Race!$AM$52:$BB$52</c:f>
              <c:numCache>
                <c:formatCode>[$-F400]h:mm:ss\ AM/PM</c:formatCode>
                <c:ptCount val="16"/>
                <c:pt idx="0">
                  <c:v>0</c:v>
                </c:pt>
                <c:pt idx="1">
                  <c:v>1.3773148148148139E-3</c:v>
                </c:pt>
                <c:pt idx="2">
                  <c:v>1.4699074074074059E-3</c:v>
                </c:pt>
                <c:pt idx="3">
                  <c:v>2.2916666666666675E-3</c:v>
                </c:pt>
                <c:pt idx="4">
                  <c:v>2.5462962962962982E-3</c:v>
                </c:pt>
                <c:pt idx="5">
                  <c:v>4.7800925925925962E-3</c:v>
                </c:pt>
                <c:pt idx="6">
                  <c:v>7.3958333333333341E-3</c:v>
                </c:pt>
                <c:pt idx="7">
                  <c:v>8.2986111111111125E-3</c:v>
                </c:pt>
                <c:pt idx="8">
                  <c:v>9.8842592592592593E-3</c:v>
                </c:pt>
                <c:pt idx="9">
                  <c:v>9.9305555555555536E-3</c:v>
                </c:pt>
                <c:pt idx="10">
                  <c:v>1.1030092592592595E-2</c:v>
                </c:pt>
                <c:pt idx="11">
                  <c:v>1.2314814814814817E-2</c:v>
                </c:pt>
                <c:pt idx="12">
                  <c:v>1.2407407407407412E-2</c:v>
                </c:pt>
                <c:pt idx="13">
                  <c:v>1.4212962962962962E-2</c:v>
                </c:pt>
                <c:pt idx="14">
                  <c:v>1.4571759259259263E-2</c:v>
                </c:pt>
                <c:pt idx="15">
                  <c:v>1.6620370370370376E-2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CE5D-C341-9174-A6C56CD70C0D}"/>
            </c:ext>
          </c:extLst>
        </c:ser>
        <c:ser>
          <c:idx val="51"/>
          <c:order val="51"/>
          <c:tx>
            <c:strRef>
              <c:f>Race!$A$53:$C$53</c:f>
              <c:strCache>
                <c:ptCount val="3"/>
                <c:pt idx="0">
                  <c:v>Евгений Наранович</c:v>
                </c:pt>
                <c:pt idx="1">
                  <c:v>113</c:v>
                </c:pt>
                <c:pt idx="2">
                  <c:v>Любитель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Race!$AM$1:$BB$1</c:f>
              <c:strCache>
                <c:ptCount val="16"/>
                <c:pt idx="0">
                  <c:v>Старт</c:v>
                </c:pt>
                <c:pt idx="1">
                  <c:v>Вело 1</c:v>
                </c:pt>
                <c:pt idx="2">
                  <c:v>Т1 1</c:v>
                </c:pt>
                <c:pt idx="3">
                  <c:v>Бег 1</c:v>
                </c:pt>
                <c:pt idx="4">
                  <c:v>Т2 1</c:v>
                </c:pt>
                <c:pt idx="5">
                  <c:v>Плавание 1</c:v>
                </c:pt>
                <c:pt idx="6">
                  <c:v>Плавание 2</c:v>
                </c:pt>
                <c:pt idx="7">
                  <c:v>Т1 2</c:v>
                </c:pt>
                <c:pt idx="8">
                  <c:v>Вело 2</c:v>
                </c:pt>
                <c:pt idx="9">
                  <c:v>Т2 2</c:v>
                </c:pt>
                <c:pt idx="10">
                  <c:v>Бег 2</c:v>
                </c:pt>
                <c:pt idx="11">
                  <c:v>Бег 3</c:v>
                </c:pt>
                <c:pt idx="12">
                  <c:v>Т1 3</c:v>
                </c:pt>
                <c:pt idx="13">
                  <c:v>Вело 3</c:v>
                </c:pt>
                <c:pt idx="14">
                  <c:v>Т2 3</c:v>
                </c:pt>
                <c:pt idx="15">
                  <c:v>Плавание 3</c:v>
                </c:pt>
              </c:strCache>
            </c:strRef>
          </c:cat>
          <c:val>
            <c:numRef>
              <c:f>Race!$AM$53:$BB$53</c:f>
              <c:numCache>
                <c:formatCode>[$-F400]h:mm:ss\ AM/PM</c:formatCode>
                <c:ptCount val="16"/>
                <c:pt idx="0">
                  <c:v>0</c:v>
                </c:pt>
                <c:pt idx="1">
                  <c:v>1.6782407407407406E-3</c:v>
                </c:pt>
                <c:pt idx="2">
                  <c:v>2.5462962962962956E-3</c:v>
                </c:pt>
                <c:pt idx="3">
                  <c:v>3.7615740740740752E-3</c:v>
                </c:pt>
                <c:pt idx="4">
                  <c:v>4.3287037037037061E-3</c:v>
                </c:pt>
                <c:pt idx="5">
                  <c:v>6.0300925925925973E-3</c:v>
                </c:pt>
                <c:pt idx="6">
                  <c:v>7.8703703703703748E-3</c:v>
                </c:pt>
                <c:pt idx="7">
                  <c:v>8.8541666666666716E-3</c:v>
                </c:pt>
                <c:pt idx="8">
                  <c:v>1.0462962962962966E-2</c:v>
                </c:pt>
                <c:pt idx="9">
                  <c:v>1.0949074074074076E-2</c:v>
                </c:pt>
                <c:pt idx="10">
                  <c:v>1.2199074074074081E-2</c:v>
                </c:pt>
                <c:pt idx="11">
                  <c:v>1.4016203703703715E-2</c:v>
                </c:pt>
                <c:pt idx="12">
                  <c:v>1.4166666666666678E-2</c:v>
                </c:pt>
                <c:pt idx="13">
                  <c:v>1.6006944444444456E-2</c:v>
                </c:pt>
                <c:pt idx="14">
                  <c:v>1.6504629629629647E-2</c:v>
                </c:pt>
                <c:pt idx="15">
                  <c:v>1.7986111111111126E-2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CE5D-C341-9174-A6C56CD70C0D}"/>
            </c:ext>
          </c:extLst>
        </c:ser>
        <c:ser>
          <c:idx val="52"/>
          <c:order val="52"/>
          <c:tx>
            <c:strRef>
              <c:f>Race!$A$54:$C$54</c:f>
              <c:strCache>
                <c:ptCount val="3"/>
                <c:pt idx="0">
                  <c:v>Ирина Адамович</c:v>
                </c:pt>
                <c:pt idx="1">
                  <c:v>139</c:v>
                </c:pt>
                <c:pt idx="2">
                  <c:v>Любитель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Race!$AM$1:$BB$1</c:f>
              <c:strCache>
                <c:ptCount val="16"/>
                <c:pt idx="0">
                  <c:v>Старт</c:v>
                </c:pt>
                <c:pt idx="1">
                  <c:v>Вело 1</c:v>
                </c:pt>
                <c:pt idx="2">
                  <c:v>Т1 1</c:v>
                </c:pt>
                <c:pt idx="3">
                  <c:v>Бег 1</c:v>
                </c:pt>
                <c:pt idx="4">
                  <c:v>Т2 1</c:v>
                </c:pt>
                <c:pt idx="5">
                  <c:v>Плавание 1</c:v>
                </c:pt>
                <c:pt idx="6">
                  <c:v>Плавание 2</c:v>
                </c:pt>
                <c:pt idx="7">
                  <c:v>Т1 2</c:v>
                </c:pt>
                <c:pt idx="8">
                  <c:v>Вело 2</c:v>
                </c:pt>
                <c:pt idx="9">
                  <c:v>Т2 2</c:v>
                </c:pt>
                <c:pt idx="10">
                  <c:v>Бег 2</c:v>
                </c:pt>
                <c:pt idx="11">
                  <c:v>Бег 3</c:v>
                </c:pt>
                <c:pt idx="12">
                  <c:v>Т1 3</c:v>
                </c:pt>
                <c:pt idx="13">
                  <c:v>Вело 3</c:v>
                </c:pt>
                <c:pt idx="14">
                  <c:v>Т2 3</c:v>
                </c:pt>
                <c:pt idx="15">
                  <c:v>Плавание 3</c:v>
                </c:pt>
              </c:strCache>
            </c:strRef>
          </c:cat>
          <c:val>
            <c:numRef>
              <c:f>Race!$AM$54:$BB$54</c:f>
              <c:numCache>
                <c:formatCode>[$-F400]h:mm:ss\ AM/PM</c:formatCode>
                <c:ptCount val="16"/>
                <c:pt idx="0">
                  <c:v>0</c:v>
                </c:pt>
                <c:pt idx="1">
                  <c:v>1.7361111111111101E-3</c:v>
                </c:pt>
                <c:pt idx="2">
                  <c:v>1.8865740740740726E-3</c:v>
                </c:pt>
                <c:pt idx="3">
                  <c:v>3.2870370370370362E-3</c:v>
                </c:pt>
                <c:pt idx="4">
                  <c:v>3.6921296296296303E-3</c:v>
                </c:pt>
                <c:pt idx="5">
                  <c:v>5.9606481481481489E-3</c:v>
                </c:pt>
                <c:pt idx="6">
                  <c:v>8.252314814814813E-3</c:v>
                </c:pt>
                <c:pt idx="7">
                  <c:v>9.0509259259259258E-3</c:v>
                </c:pt>
                <c:pt idx="8">
                  <c:v>1.0462962962962962E-2</c:v>
                </c:pt>
                <c:pt idx="9">
                  <c:v>1.0567129629629628E-2</c:v>
                </c:pt>
                <c:pt idx="10">
                  <c:v>1.1805555555555552E-2</c:v>
                </c:pt>
                <c:pt idx="11">
                  <c:v>1.33912037037037E-2</c:v>
                </c:pt>
                <c:pt idx="12">
                  <c:v>1.3587962962962958E-2</c:v>
                </c:pt>
                <c:pt idx="13">
                  <c:v>1.5543981481481471E-2</c:v>
                </c:pt>
                <c:pt idx="14">
                  <c:v>1.596064814814814E-2</c:v>
                </c:pt>
                <c:pt idx="15">
                  <c:v>1.8194444444444437E-2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4-CE5D-C341-9174-A6C56CD70C0D}"/>
            </c:ext>
          </c:extLst>
        </c:ser>
        <c:ser>
          <c:idx val="53"/>
          <c:order val="53"/>
          <c:tx>
            <c:strRef>
              <c:f>Race!$A$55:$C$55</c:f>
              <c:strCache>
                <c:ptCount val="3"/>
                <c:pt idx="0">
                  <c:v>Ирина Адамович</c:v>
                </c:pt>
                <c:pt idx="1">
                  <c:v>135</c:v>
                </c:pt>
                <c:pt idx="2">
                  <c:v>Любитель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Race!$AM$1:$BB$1</c:f>
              <c:strCache>
                <c:ptCount val="16"/>
                <c:pt idx="0">
                  <c:v>Старт</c:v>
                </c:pt>
                <c:pt idx="1">
                  <c:v>Вело 1</c:v>
                </c:pt>
                <c:pt idx="2">
                  <c:v>Т1 1</c:v>
                </c:pt>
                <c:pt idx="3">
                  <c:v>Бег 1</c:v>
                </c:pt>
                <c:pt idx="4">
                  <c:v>Т2 1</c:v>
                </c:pt>
                <c:pt idx="5">
                  <c:v>Плавание 1</c:v>
                </c:pt>
                <c:pt idx="6">
                  <c:v>Плавание 2</c:v>
                </c:pt>
                <c:pt idx="7">
                  <c:v>Т1 2</c:v>
                </c:pt>
                <c:pt idx="8">
                  <c:v>Вело 2</c:v>
                </c:pt>
                <c:pt idx="9">
                  <c:v>Т2 2</c:v>
                </c:pt>
                <c:pt idx="10">
                  <c:v>Бег 2</c:v>
                </c:pt>
                <c:pt idx="11">
                  <c:v>Бег 3</c:v>
                </c:pt>
                <c:pt idx="12">
                  <c:v>Т1 3</c:v>
                </c:pt>
                <c:pt idx="13">
                  <c:v>Вело 3</c:v>
                </c:pt>
                <c:pt idx="14">
                  <c:v>Т2 3</c:v>
                </c:pt>
                <c:pt idx="15">
                  <c:v>Плавание 3</c:v>
                </c:pt>
              </c:strCache>
            </c:strRef>
          </c:cat>
          <c:val>
            <c:numRef>
              <c:f>Race!$AM$55:$BB$55</c:f>
              <c:numCache>
                <c:formatCode>[$-F400]h:mm:ss\ AM/PM</c:formatCode>
                <c:ptCount val="16"/>
                <c:pt idx="0">
                  <c:v>0</c:v>
                </c:pt>
                <c:pt idx="1">
                  <c:v>1.3425925925925931E-3</c:v>
                </c:pt>
                <c:pt idx="2">
                  <c:v>1.712962962962963E-3</c:v>
                </c:pt>
                <c:pt idx="3">
                  <c:v>3.8888888888888896E-3</c:v>
                </c:pt>
                <c:pt idx="4">
                  <c:v>4.2939814814814837E-3</c:v>
                </c:pt>
                <c:pt idx="5">
                  <c:v>5.5439814814814831E-3</c:v>
                </c:pt>
                <c:pt idx="6">
                  <c:v>7.0023148148148154E-3</c:v>
                </c:pt>
                <c:pt idx="7">
                  <c:v>7.5694444444444463E-3</c:v>
                </c:pt>
                <c:pt idx="8">
                  <c:v>9.2361111111111116E-3</c:v>
                </c:pt>
                <c:pt idx="9">
                  <c:v>9.6064814814814797E-3</c:v>
                </c:pt>
                <c:pt idx="10">
                  <c:v>1.1793981481481478E-2</c:v>
                </c:pt>
                <c:pt idx="11">
                  <c:v>1.4606481481481481E-2</c:v>
                </c:pt>
                <c:pt idx="12">
                  <c:v>1.5138888888888886E-2</c:v>
                </c:pt>
                <c:pt idx="13">
                  <c:v>1.6747685185185178E-2</c:v>
                </c:pt>
                <c:pt idx="14">
                  <c:v>1.7083333333333332E-2</c:v>
                </c:pt>
                <c:pt idx="15">
                  <c:v>1.8333333333333333E-2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5-CE5D-C341-9174-A6C56CD70C0D}"/>
            </c:ext>
          </c:extLst>
        </c:ser>
        <c:ser>
          <c:idx val="54"/>
          <c:order val="54"/>
          <c:tx>
            <c:strRef>
              <c:f>Race!$A$56:$C$56</c:f>
              <c:strCache>
                <c:ptCount val="3"/>
                <c:pt idx="0">
                  <c:v>Светлана Попова</c:v>
                </c:pt>
                <c:pt idx="1">
                  <c:v>137</c:v>
                </c:pt>
                <c:pt idx="2">
                  <c:v>Любитель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Race!$AM$1:$BB$1</c:f>
              <c:strCache>
                <c:ptCount val="16"/>
                <c:pt idx="0">
                  <c:v>Старт</c:v>
                </c:pt>
                <c:pt idx="1">
                  <c:v>Вело 1</c:v>
                </c:pt>
                <c:pt idx="2">
                  <c:v>Т1 1</c:v>
                </c:pt>
                <c:pt idx="3">
                  <c:v>Бег 1</c:v>
                </c:pt>
                <c:pt idx="4">
                  <c:v>Т2 1</c:v>
                </c:pt>
                <c:pt idx="5">
                  <c:v>Плавание 1</c:v>
                </c:pt>
                <c:pt idx="6">
                  <c:v>Плавание 2</c:v>
                </c:pt>
                <c:pt idx="7">
                  <c:v>Т1 2</c:v>
                </c:pt>
                <c:pt idx="8">
                  <c:v>Вело 2</c:v>
                </c:pt>
                <c:pt idx="9">
                  <c:v>Т2 2</c:v>
                </c:pt>
                <c:pt idx="10">
                  <c:v>Бег 2</c:v>
                </c:pt>
                <c:pt idx="11">
                  <c:v>Бег 3</c:v>
                </c:pt>
                <c:pt idx="12">
                  <c:v>Т1 3</c:v>
                </c:pt>
                <c:pt idx="13">
                  <c:v>Вело 3</c:v>
                </c:pt>
                <c:pt idx="14">
                  <c:v>Т2 3</c:v>
                </c:pt>
                <c:pt idx="15">
                  <c:v>Плавание 3</c:v>
                </c:pt>
              </c:strCache>
            </c:strRef>
          </c:cat>
          <c:val>
            <c:numRef>
              <c:f>Race!$AM$56:$BB$56</c:f>
              <c:numCache>
                <c:formatCode>[$-F400]h:mm:ss\ AM/PM</c:formatCode>
                <c:ptCount val="16"/>
                <c:pt idx="0">
                  <c:v>0</c:v>
                </c:pt>
                <c:pt idx="1">
                  <c:v>1.782407407407407E-3</c:v>
                </c:pt>
                <c:pt idx="2">
                  <c:v>1.9560185185185175E-3</c:v>
                </c:pt>
                <c:pt idx="3">
                  <c:v>3.784722222222224E-3</c:v>
                </c:pt>
                <c:pt idx="4">
                  <c:v>4.2361111111111141E-3</c:v>
                </c:pt>
                <c:pt idx="5">
                  <c:v>6.5046296296296345E-3</c:v>
                </c:pt>
                <c:pt idx="6">
                  <c:v>8.7500000000000043E-3</c:v>
                </c:pt>
                <c:pt idx="7">
                  <c:v>9.0740740740740799E-3</c:v>
                </c:pt>
                <c:pt idx="8">
                  <c:v>1.06712962962963E-2</c:v>
                </c:pt>
                <c:pt idx="9">
                  <c:v>1.082175925925926E-2</c:v>
                </c:pt>
                <c:pt idx="10">
                  <c:v>1.2696759259259258E-2</c:v>
                </c:pt>
                <c:pt idx="11">
                  <c:v>1.5115740740740739E-2</c:v>
                </c:pt>
                <c:pt idx="12">
                  <c:v>1.5289351851851849E-2</c:v>
                </c:pt>
                <c:pt idx="13">
                  <c:v>1.7546296296296289E-2</c:v>
                </c:pt>
                <c:pt idx="14">
                  <c:v>1.7951388888888885E-2</c:v>
                </c:pt>
                <c:pt idx="15">
                  <c:v>2.0173611111111107E-2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6-CE5D-C341-9174-A6C56CD70C0D}"/>
            </c:ext>
          </c:extLst>
        </c:ser>
        <c:ser>
          <c:idx val="55"/>
          <c:order val="55"/>
          <c:tx>
            <c:strRef>
              <c:f>Race!$A$57:$C$57</c:f>
              <c:strCache>
                <c:ptCount val="3"/>
                <c:pt idx="0">
                  <c:v>Виталий Коннов</c:v>
                </c:pt>
                <c:pt idx="1">
                  <c:v>129</c:v>
                </c:pt>
                <c:pt idx="2">
                  <c:v>Любитель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Race!$AM$1:$BB$1</c:f>
              <c:strCache>
                <c:ptCount val="16"/>
                <c:pt idx="0">
                  <c:v>Старт</c:v>
                </c:pt>
                <c:pt idx="1">
                  <c:v>Вело 1</c:v>
                </c:pt>
                <c:pt idx="2">
                  <c:v>Т1 1</c:v>
                </c:pt>
                <c:pt idx="3">
                  <c:v>Бег 1</c:v>
                </c:pt>
                <c:pt idx="4">
                  <c:v>Т2 1</c:v>
                </c:pt>
                <c:pt idx="5">
                  <c:v>Плавание 1</c:v>
                </c:pt>
                <c:pt idx="6">
                  <c:v>Плавание 2</c:v>
                </c:pt>
                <c:pt idx="7">
                  <c:v>Т1 2</c:v>
                </c:pt>
                <c:pt idx="8">
                  <c:v>Вело 2</c:v>
                </c:pt>
                <c:pt idx="9">
                  <c:v>Т2 2</c:v>
                </c:pt>
                <c:pt idx="10">
                  <c:v>Бег 2</c:v>
                </c:pt>
                <c:pt idx="11">
                  <c:v>Бег 3</c:v>
                </c:pt>
                <c:pt idx="12">
                  <c:v>Т1 3</c:v>
                </c:pt>
                <c:pt idx="13">
                  <c:v>Вело 3</c:v>
                </c:pt>
                <c:pt idx="14">
                  <c:v>Т2 3</c:v>
                </c:pt>
                <c:pt idx="15">
                  <c:v>Плавание 3</c:v>
                </c:pt>
              </c:strCache>
            </c:strRef>
          </c:cat>
          <c:val>
            <c:numRef>
              <c:f>Race!$AM$57:$BB$57</c:f>
              <c:numCache>
                <c:formatCode>[$-F400]h:mm:ss\ AM/PM</c:formatCode>
                <c:ptCount val="16"/>
                <c:pt idx="0">
                  <c:v>0</c:v>
                </c:pt>
                <c:pt idx="1">
                  <c:v>3.6458333333333334E-3</c:v>
                </c:pt>
                <c:pt idx="2">
                  <c:v>3.7615740740740743E-3</c:v>
                </c:pt>
                <c:pt idx="3">
                  <c:v>5.6481481481481504E-3</c:v>
                </c:pt>
                <c:pt idx="4">
                  <c:v>5.8217592592592626E-3</c:v>
                </c:pt>
                <c:pt idx="5">
                  <c:v>9.1319444444444495E-3</c:v>
                </c:pt>
                <c:pt idx="6">
                  <c:v>1.2476851851851857E-2</c:v>
                </c:pt>
                <c:pt idx="7">
                  <c:v>1.327546296296297E-2</c:v>
                </c:pt>
                <c:pt idx="8">
                  <c:v>1.756944444444445E-2</c:v>
                </c:pt>
                <c:pt idx="9">
                  <c:v>1.7685185185185189E-2</c:v>
                </c:pt>
                <c:pt idx="10">
                  <c:v>1.9780092592592596E-2</c:v>
                </c:pt>
                <c:pt idx="11">
                  <c:v>2.1921296296296303E-2</c:v>
                </c:pt>
                <c:pt idx="12">
                  <c:v>2.2476851851851862E-2</c:v>
                </c:pt>
                <c:pt idx="13">
                  <c:v>2.7500000000000011E-2</c:v>
                </c:pt>
                <c:pt idx="14">
                  <c:v>2.7974537037037048E-2</c:v>
                </c:pt>
                <c:pt idx="15">
                  <c:v>3.0856481481481499E-2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7-CE5D-C341-9174-A6C56CD70C0D}"/>
            </c:ext>
          </c:extLst>
        </c:ser>
        <c:ser>
          <c:idx val="56"/>
          <c:order val="56"/>
          <c:tx>
            <c:strRef>
              <c:f>Race!$A$58:$C$58</c:f>
              <c:strCache>
                <c:ptCount val="3"/>
                <c:pt idx="0">
                  <c:v>Вероника Моисеева</c:v>
                </c:pt>
                <c:pt idx="1">
                  <c:v>142</c:v>
                </c:pt>
                <c:pt idx="2">
                  <c:v>Любитель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Race!$AM$1:$BB$1</c:f>
              <c:strCache>
                <c:ptCount val="16"/>
                <c:pt idx="0">
                  <c:v>Старт</c:v>
                </c:pt>
                <c:pt idx="1">
                  <c:v>Вело 1</c:v>
                </c:pt>
                <c:pt idx="2">
                  <c:v>Т1 1</c:v>
                </c:pt>
                <c:pt idx="3">
                  <c:v>Бег 1</c:v>
                </c:pt>
                <c:pt idx="4">
                  <c:v>Т2 1</c:v>
                </c:pt>
                <c:pt idx="5">
                  <c:v>Плавание 1</c:v>
                </c:pt>
                <c:pt idx="6">
                  <c:v>Плавание 2</c:v>
                </c:pt>
                <c:pt idx="7">
                  <c:v>Т1 2</c:v>
                </c:pt>
                <c:pt idx="8">
                  <c:v>Вело 2</c:v>
                </c:pt>
                <c:pt idx="9">
                  <c:v>Т2 2</c:v>
                </c:pt>
                <c:pt idx="10">
                  <c:v>Бег 2</c:v>
                </c:pt>
                <c:pt idx="11">
                  <c:v>Бег 3</c:v>
                </c:pt>
                <c:pt idx="12">
                  <c:v>Т1 3</c:v>
                </c:pt>
                <c:pt idx="13">
                  <c:v>Вело 3</c:v>
                </c:pt>
                <c:pt idx="14">
                  <c:v>Т2 3</c:v>
                </c:pt>
                <c:pt idx="15">
                  <c:v>Плавание 3</c:v>
                </c:pt>
              </c:strCache>
            </c:strRef>
          </c:cat>
          <c:val>
            <c:numRef>
              <c:f>Race!$AM$58:$BB$58</c:f>
              <c:numCache>
                <c:formatCode>[$-F400]h:mm:ss\ AM/PM</c:formatCode>
                <c:ptCount val="16"/>
                <c:pt idx="0">
                  <c:v>0</c:v>
                </c:pt>
                <c:pt idx="1">
                  <c:v>3.9004629629629623E-3</c:v>
                </c:pt>
                <c:pt idx="2">
                  <c:v>4.4212962962962956E-3</c:v>
                </c:pt>
                <c:pt idx="3">
                  <c:v>6.145833333333333E-3</c:v>
                </c:pt>
                <c:pt idx="4">
                  <c:v>7.0023148148148154E-3</c:v>
                </c:pt>
                <c:pt idx="5">
                  <c:v>1.0729166666666668E-2</c:v>
                </c:pt>
                <c:pt idx="6">
                  <c:v>1.4201388888888888E-2</c:v>
                </c:pt>
                <c:pt idx="7">
                  <c:v>1.4988425925925928E-2</c:v>
                </c:pt>
                <c:pt idx="8">
                  <c:v>1.8958333333333334E-2</c:v>
                </c:pt>
                <c:pt idx="9">
                  <c:v>1.9189814814814816E-2</c:v>
                </c:pt>
                <c:pt idx="10">
                  <c:v>2.1053240740740744E-2</c:v>
                </c:pt>
                <c:pt idx="11">
                  <c:v>2.3090277777777782E-2</c:v>
                </c:pt>
                <c:pt idx="12">
                  <c:v>2.359953703703704E-2</c:v>
                </c:pt>
                <c:pt idx="13">
                  <c:v>2.7719907407407408E-2</c:v>
                </c:pt>
                <c:pt idx="14">
                  <c:v>2.8645833333333336E-2</c:v>
                </c:pt>
                <c:pt idx="15">
                  <c:v>3.2094907407407405E-2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8-CE5D-C341-9174-A6C56CD70C0D}"/>
            </c:ext>
          </c:extLst>
        </c:ser>
        <c:ser>
          <c:idx val="57"/>
          <c:order val="57"/>
          <c:tx>
            <c:strRef>
              <c:f>Race!$A$59:$C$59</c:f>
              <c:strCache>
                <c:ptCount val="3"/>
                <c:pt idx="0">
                  <c:v>Светлана Шарова</c:v>
                </c:pt>
                <c:pt idx="1">
                  <c:v>138</c:v>
                </c:pt>
                <c:pt idx="2">
                  <c:v>Любитель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Race!$AM$1:$BB$1</c:f>
              <c:strCache>
                <c:ptCount val="16"/>
                <c:pt idx="0">
                  <c:v>Старт</c:v>
                </c:pt>
                <c:pt idx="1">
                  <c:v>Вело 1</c:v>
                </c:pt>
                <c:pt idx="2">
                  <c:v>Т1 1</c:v>
                </c:pt>
                <c:pt idx="3">
                  <c:v>Бег 1</c:v>
                </c:pt>
                <c:pt idx="4">
                  <c:v>Т2 1</c:v>
                </c:pt>
                <c:pt idx="5">
                  <c:v>Плавание 1</c:v>
                </c:pt>
                <c:pt idx="6">
                  <c:v>Плавание 2</c:v>
                </c:pt>
                <c:pt idx="7">
                  <c:v>Т1 2</c:v>
                </c:pt>
                <c:pt idx="8">
                  <c:v>Вело 2</c:v>
                </c:pt>
                <c:pt idx="9">
                  <c:v>Т2 2</c:v>
                </c:pt>
                <c:pt idx="10">
                  <c:v>Бег 2</c:v>
                </c:pt>
                <c:pt idx="11">
                  <c:v>Бег 3</c:v>
                </c:pt>
                <c:pt idx="12">
                  <c:v>Т1 3</c:v>
                </c:pt>
                <c:pt idx="13">
                  <c:v>Вело 3</c:v>
                </c:pt>
                <c:pt idx="14">
                  <c:v>Т2 3</c:v>
                </c:pt>
                <c:pt idx="15">
                  <c:v>Плавание 3</c:v>
                </c:pt>
              </c:strCache>
            </c:strRef>
          </c:cat>
          <c:val>
            <c:numRef>
              <c:f>Race!$AM$59:$BB$59</c:f>
              <c:numCache>
                <c:formatCode>[$-F400]h:mm:ss\ AM/PM</c:formatCode>
                <c:ptCount val="16"/>
                <c:pt idx="0">
                  <c:v>0</c:v>
                </c:pt>
                <c:pt idx="1">
                  <c:v>2.5462962962962965E-3</c:v>
                </c:pt>
                <c:pt idx="2">
                  <c:v>2.9050925925925919E-3</c:v>
                </c:pt>
                <c:pt idx="3">
                  <c:v>6.6550925925925944E-3</c:v>
                </c:pt>
                <c:pt idx="4">
                  <c:v>7.164351851851854E-3</c:v>
                </c:pt>
                <c:pt idx="5">
                  <c:v>1.1631944444444448E-2</c:v>
                </c:pt>
                <c:pt idx="6">
                  <c:v>1.6168981481481486E-2</c:v>
                </c:pt>
                <c:pt idx="7">
                  <c:v>1.6828703703703707E-2</c:v>
                </c:pt>
                <c:pt idx="8">
                  <c:v>1.9328703703703709E-2</c:v>
                </c:pt>
                <c:pt idx="9">
                  <c:v>1.9594907407407412E-2</c:v>
                </c:pt>
                <c:pt idx="10">
                  <c:v>2.3912037037037041E-2</c:v>
                </c:pt>
                <c:pt idx="11">
                  <c:v>2.9004629629629634E-2</c:v>
                </c:pt>
                <c:pt idx="12">
                  <c:v>2.9340277777777781E-2</c:v>
                </c:pt>
                <c:pt idx="13">
                  <c:v>3.2511574074074075E-2</c:v>
                </c:pt>
                <c:pt idx="14">
                  <c:v>3.3379629629629627E-2</c:v>
                </c:pt>
                <c:pt idx="15">
                  <c:v>3.8298611111111103E-2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9-CE5D-C341-9174-A6C56CD70C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3912496"/>
        <c:axId val="293917568"/>
      </c:lineChart>
      <c:catAx>
        <c:axId val="293912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Y"/>
          </a:p>
        </c:txPr>
        <c:crossAx val="293917568"/>
        <c:crosses val="autoZero"/>
        <c:auto val="1"/>
        <c:lblAlgn val="ctr"/>
        <c:lblOffset val="100"/>
        <c:noMultiLvlLbl val="0"/>
      </c:catAx>
      <c:valAx>
        <c:axId val="29391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F400]h:mm:ss\ AM/P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Y"/>
          </a:p>
        </c:txPr>
        <c:crossAx val="293912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6529881675590517E-2"/>
          <c:y val="6.4233975889286463E-2"/>
          <c:w val="0.21684066900740426"/>
          <c:h val="0.56666578886222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Y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Y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7782</xdr:colOff>
      <xdr:row>64</xdr:row>
      <xdr:rowOff>86591</xdr:rowOff>
    </xdr:from>
    <xdr:to>
      <xdr:col>25</xdr:col>
      <xdr:colOff>0</xdr:colOff>
      <xdr:row>117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F18F8F-C53F-83DB-0DFA-CC44AB69D0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ace1" connectionId="1" xr16:uid="{DEB4EA78-9305-284D-9C6A-EA950243A536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ace2" connectionId="2" xr16:uid="{8FE82CC3-4165-4E4D-9759-1E495A1D4180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ace3" connectionId="3" xr16:uid="{384F535A-A8F8-E24C-B9A8-4952B7AFFD2E}" autoFormatId="16" applyNumberFormats="0" applyBorderFormats="0" applyFontFormats="1" applyPatternFormats="1" applyAlignmentFormats="0" applyWidthHeightFormats="0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6C5006-0D2A-5148-8B13-860AB265C8BE}" name="Table1" displayName="Table1" ref="A1:BF60" totalsRowCount="1" headerRowDxfId="92">
  <autoFilter ref="A1:BF59" xr:uid="{916C5006-0D2A-5148-8B13-860AB265C8BE}">
    <filterColumn colId="0">
      <filters>
        <filter val="Александр Василевич"/>
        <filter val="Александр Дахно"/>
        <filter val="Александр Дубковский"/>
        <filter val="Александр Кочержук"/>
        <filter val="Александр Маркович"/>
        <filter val="Александр Матюш"/>
        <filter val="Александр Новицкий"/>
        <filter val="Александр Тылиндус"/>
        <filter val="Александр Юрков"/>
        <filter val="Алексей Викентьев"/>
        <filter val="Алексей Пульман"/>
        <filter val="Алексей Ушков"/>
        <filter val="Алексей Шпиленя"/>
        <filter val="Алена Григорьева"/>
        <filter val="Алиса Тумасьян"/>
        <filter val="Анастасия Фролова"/>
        <filter val="Андрей Ларионов"/>
        <filter val="Андрей Табунов"/>
        <filter val="Андрей Чечура"/>
        <filter val="Антон Вашкевич"/>
        <filter val="Вадим Капустин"/>
        <filter val="Варвара Новицкая"/>
        <filter val="Василий Тумаш"/>
        <filter val="Вероника Моисеева"/>
        <filter val="Виктор Вашкевич"/>
        <filter val="Виктор Третьяк"/>
        <filter val="Виталий Коннов"/>
        <filter val="Виталий Харитонов"/>
        <filter val="Владимир Вашкевич"/>
        <filter val="Генадий Есис"/>
        <filter val="Даниил Падольский"/>
        <filter val="Денис Автушко"/>
        <filter val="Дмитрий Колтаков"/>
        <filter val="Евгений Креч"/>
        <filter val="Евгений Наранович"/>
        <filter val="Иван Чигилинский"/>
        <filter val="Илья Грицкевич"/>
        <filter val="Илья Плетенев"/>
        <filter val="Ирина Адамович"/>
        <filter val="Леонид Малевич"/>
        <filter val="Максим Кушель"/>
        <filter val="Михаил Автушко"/>
        <filter val="Никита Григорьев"/>
        <filter val="Никита Харитонов"/>
        <filter val="Николай Нестерович"/>
        <filter val="Николас Руцкий"/>
        <filter val="Ольга Гайдук"/>
        <filter val="Савелий Иткин"/>
        <filter val="Светлана Попова"/>
        <filter val="Светлана Шарова"/>
        <filter val="Сергей Автушко"/>
        <filter val="Сергей Мунтян"/>
        <filter val="Татьяна Лукша"/>
        <filter val="Федор Коротыш"/>
        <filter val="Эдуард Жильников"/>
        <filter val="Юлия Дубейко"/>
      </filters>
    </filterColumn>
  </autoFilter>
  <sortState xmlns:xlrd2="http://schemas.microsoft.com/office/spreadsheetml/2017/richdata2" ref="A2:BF59">
    <sortCondition ref="AL1:AL59"/>
  </sortState>
  <tableColumns count="58">
    <tableColumn id="1" xr3:uid="{F0A0FC28-64D7-4B4F-BB17-05A5773FCBDF}" name="ФИО" totalsRowLabel="Total"/>
    <tableColumn id="2" xr3:uid="{E7BAD886-7C19-9342-B26E-171E29AA1740}" name="Номер"/>
    <tableColumn id="21" xr3:uid="{16F42E2E-F06C-9C40-A5DB-5E99783B2EE7}" name="Про"/>
    <tableColumn id="3" xr3:uid="{5A54F067-B9BB-414D-A610-773CDC42D97D}" name="Общее 1" totalsRowFunction="min" dataDxfId="91" totalsRowDxfId="90"/>
    <tableColumn id="4" xr3:uid="{A218F1DA-1935-0D47-9683-F56DE6C9794E}" name="Вело 1_" totalsRowFunction="min" dataDxfId="89" totalsRowDxfId="88"/>
    <tableColumn id="5" xr3:uid="{AE621E1F-78D3-1647-9A34-71CC07ED96B9}" name="Т1 1_" totalsRowFunction="min" dataDxfId="87" totalsRowDxfId="86"/>
    <tableColumn id="6" xr3:uid="{0A8F97F2-2CF3-144E-8FAE-FB619E35FBB2}" name="Бег 1_" totalsRowFunction="min" dataDxfId="85" totalsRowDxfId="84"/>
    <tableColumn id="7" xr3:uid="{CB45516C-3240-2640-B11A-7C4942FF43C9}" name="Т2 1_" totalsRowFunction="min" dataDxfId="83" totalsRowDxfId="82"/>
    <tableColumn id="8" xr3:uid="{9C1DED9E-C868-AB46-B3B0-373714F9038D}" name="Плавание 1_" totalsRowFunction="min" dataDxfId="81" totalsRowDxfId="80"/>
    <tableColumn id="9" xr3:uid="{5D3AC8E6-ECA5-BA41-99BA-F5AE285B8712}" name="Общее 2" totalsRowFunction="min" dataDxfId="79" totalsRowDxfId="78"/>
    <tableColumn id="10" xr3:uid="{00E50BB4-F4C6-4B48-9050-2FDA55165535}" name="Плавание 2_" totalsRowFunction="min" dataDxfId="77" totalsRowDxfId="76"/>
    <tableColumn id="11" xr3:uid="{1BF33869-5D72-434A-BC18-C2B87D6BFDB2}" name="Т1 2_" totalsRowFunction="min" dataDxfId="75" totalsRowDxfId="74"/>
    <tableColumn id="12" xr3:uid="{1D2C13A2-EC69-FC4A-ACFB-52EEB41869C5}" name="Вело 2_" totalsRowFunction="min" dataDxfId="73" totalsRowDxfId="72"/>
    <tableColumn id="13" xr3:uid="{EA5D7386-E982-294D-B7DB-9A5A39692C17}" name="Т2 2_" totalsRowFunction="min" dataDxfId="71" totalsRowDxfId="70"/>
    <tableColumn id="14" xr3:uid="{9BEA3669-2A7F-5B4B-BD41-6E57DF0F3814}" name="Бег 2_" totalsRowFunction="min" dataDxfId="69" totalsRowDxfId="68"/>
    <tableColumn id="15" xr3:uid="{B6048237-0A7E-F74D-9D1E-9EF7F4B9A000}" name="Общее 3" totalsRowFunction="min" dataDxfId="67" totalsRowDxfId="66"/>
    <tableColumn id="16" xr3:uid="{75F28797-F8DF-5245-A3C3-3F03E6D81146}" name="Бег 3_" totalsRowFunction="min" dataDxfId="65" totalsRowDxfId="64"/>
    <tableColumn id="17" xr3:uid="{286E4188-3911-B449-83C2-4624C03FC088}" name="Т1 3_" totalsRowFunction="min" dataDxfId="63" totalsRowDxfId="62"/>
    <tableColumn id="18" xr3:uid="{F82F35AE-D03A-5B4E-9600-6FCB01991092}" name="Вело 3_" totalsRowFunction="min" dataDxfId="61" totalsRowDxfId="60"/>
    <tableColumn id="19" xr3:uid="{CFC790E1-6757-E54E-BB59-B21FFE5F1460}" name="Т2 3_" totalsRowFunction="min" dataDxfId="59" totalsRowDxfId="58"/>
    <tableColumn id="20" xr3:uid="{B62DA402-64A7-3349-8A2F-9A1743CE52F2}" name="Плавание 3_" totalsRowFunction="min" dataDxfId="57" totalsRowDxfId="56"/>
    <tableColumn id="22" xr3:uid="{C9E2F677-E5AE-BA44-9B87-A71733783E9D}" name="Общее" totalsRowFunction="min" dataDxfId="55" totalsRowDxfId="54">
      <calculatedColumnFormula>SUM(Table1[[#This Row],[Общее 1]],Table1[[#This Row],[Общее 2]],Table1[[#This Row],[Общее 3]])</calculatedColumnFormula>
    </tableColumn>
    <tableColumn id="23" xr3:uid="{38BC3FA7-F880-2047-9D25-109A9CC76587}" name="Старт_" totalsRowFunction="min" dataDxfId="53" totalsRowDxfId="52"/>
    <tableColumn id="24" xr3:uid="{45BDFD34-299B-1241-94D7-0F33FB6EE207}" name="после Вело 1" totalsRowFunction="min" dataDxfId="51" totalsRowDxfId="50">
      <calculatedColumnFormula>SUM(Table1[[#This Row],[Вело 1_]],Table1[[#This Row],[Старт_]])</calculatedColumnFormula>
    </tableColumn>
    <tableColumn id="25" xr3:uid="{DF061DAE-860F-0B4F-9ED5-6B7206CE3313}" name="после Т1 1" totalsRowFunction="min" dataDxfId="49" totalsRowDxfId="48">
      <calculatedColumnFormula>SUM(Table1[[#This Row],[после Вело 1]],Table1[[#This Row],[Т1 1_]])</calculatedColumnFormula>
    </tableColumn>
    <tableColumn id="26" xr3:uid="{616F4966-81E7-D74D-91DD-6B79D2C7571B}" name="после Бег 1" totalsRowFunction="min" dataDxfId="47" totalsRowDxfId="46">
      <calculatedColumnFormula>SUM(Table1[[#This Row],[после Т1 1]],Table1[[#This Row],[Бег 1_]])</calculatedColumnFormula>
    </tableColumn>
    <tableColumn id="27" xr3:uid="{6534F799-2DBF-A944-8989-3F8F56324B3F}" name="после Т2 1" totalsRowFunction="min" dataDxfId="45" totalsRowDxfId="44">
      <calculatedColumnFormula>SUM(Table1[[#This Row],[после Бег 1]],Table1[[#This Row],[Т2 1_]])</calculatedColumnFormula>
    </tableColumn>
    <tableColumn id="28" xr3:uid="{A240BC6C-A68E-5F49-88B2-E33758BF5D67}" name="после Плавание 1" totalsRowFunction="min" dataDxfId="43" totalsRowDxfId="42">
      <calculatedColumnFormula>SUM(Table1[[#This Row],[после Т2 1]],Table1[[#This Row],[Плавание 1_]])</calculatedColumnFormula>
    </tableColumn>
    <tableColumn id="29" xr3:uid="{34E12125-734B-ED48-8B71-F308B818CF73}" name="после Плавание 2" totalsRowFunction="min" dataDxfId="41" totalsRowDxfId="40">
      <calculatedColumnFormula>SUM(Table1[[#This Row],[после Плавание 1]],Table1[[#This Row],[Плавание 2_]])</calculatedColumnFormula>
    </tableColumn>
    <tableColumn id="30" xr3:uid="{E45799AA-A26A-2B49-8612-8940D1256D24}" name="после Т1 2" totalsRowFunction="min" dataDxfId="39" totalsRowDxfId="38">
      <calculatedColumnFormula>SUM(Table1[[#This Row],[после Плавание 2]],Table1[[#This Row],[Т1 2_]])</calculatedColumnFormula>
    </tableColumn>
    <tableColumn id="31" xr3:uid="{4DA0985B-64D9-5248-9A26-5C1A4D07BA84}" name="после Вело 2" totalsRowFunction="min" dataDxfId="37" totalsRowDxfId="36">
      <calculatedColumnFormula>SUM(Table1[[#This Row],[после Т1 2]],Table1[[#This Row],[Вело 2_]])</calculatedColumnFormula>
    </tableColumn>
    <tableColumn id="32" xr3:uid="{DA0DDE25-C04D-9143-AF1F-B7AFD52A491C}" name="после Т2 2" totalsRowFunction="min" dataDxfId="35" totalsRowDxfId="34">
      <calculatedColumnFormula>SUM(Table1[[#This Row],[после Вело 2]],Table1[[#This Row],[Т2 2_]])</calculatedColumnFormula>
    </tableColumn>
    <tableColumn id="33" xr3:uid="{E59B5929-BC83-224B-86AD-642993B143C1}" name="после Бег 2" totalsRowFunction="min" dataDxfId="33" totalsRowDxfId="32">
      <calculatedColumnFormula>SUM(Table1[[#This Row],[после Т2 2]],Table1[[#This Row],[Бег 2_]])</calculatedColumnFormula>
    </tableColumn>
    <tableColumn id="34" xr3:uid="{5B8D339C-74DA-7C4A-908A-455B62886050}" name="после Бег 3" totalsRowFunction="min" dataDxfId="31" totalsRowDxfId="30">
      <calculatedColumnFormula>SUM(Table1[[#This Row],[после Бег 2]],Table1[[#This Row],[Бег 3_]])</calculatedColumnFormula>
    </tableColumn>
    <tableColumn id="35" xr3:uid="{F39BF3C7-367C-D547-A59B-EE455B1F3766}" name="после Т1 3" totalsRowFunction="min" dataDxfId="29" totalsRowDxfId="28">
      <calculatedColumnFormula>SUM(Table1[[#This Row],[после Бег 3]],Table1[[#This Row],[Т1 3_]])</calculatedColumnFormula>
    </tableColumn>
    <tableColumn id="36" xr3:uid="{BC63C52D-8A1E-A244-87ED-9255B3132915}" name="после Вело 3" totalsRowFunction="min" dataDxfId="27" totalsRowDxfId="26">
      <calculatedColumnFormula>SUM(Table1[[#This Row],[после Т1 3]],Table1[[#This Row],[Вело 3_]])</calculatedColumnFormula>
    </tableColumn>
    <tableColumn id="37" xr3:uid="{FA0978AB-3A42-8246-BB00-32588DA1F72E}" name="после Т2 3" totalsRowFunction="min" dataDxfId="25" totalsRowDxfId="24">
      <calculatedColumnFormula>SUM(Table1[[#This Row],[после Вело 3]],Table1[[#This Row],[Т2 3_]])</calculatedColumnFormula>
    </tableColumn>
    <tableColumn id="38" xr3:uid="{91563B41-83C3-2342-B5BF-EA1E9E49F314}" name="после Плавание 3" totalsRowFunction="min" dataDxfId="23" totalsRowDxfId="22">
      <calculatedColumnFormula>SUM(Table1[[#This Row],[после Т2 3]],Table1[[#This Row],[Плавание 3_]])</calculatedColumnFormula>
    </tableColumn>
    <tableColumn id="39" xr3:uid="{04186185-1B48-8F49-84BE-793ADD1C470F}" name="Старт" dataDxfId="21">
      <calculatedColumnFormula>Table1[[#This Row],[Старт_]]-Table1[[#Totals],[Старт_]]</calculatedColumnFormula>
    </tableColumn>
    <tableColumn id="40" xr3:uid="{9BCDD6F3-44FC-DC4D-B1B0-C40DF3A9BF51}" name="Вело 1" dataDxfId="20">
      <calculatedColumnFormula>Table1[[#This Row],[после Вело 1]]-Table1[[#Totals],[после Вело 1]]</calculatedColumnFormula>
    </tableColumn>
    <tableColumn id="41" xr3:uid="{5B3F69E5-10AE-FA42-BBF2-DA3A9CE1DE51}" name="Т1 1" dataDxfId="19">
      <calculatedColumnFormula>Table1[[#This Row],[после Т1 1]]-Table1[[#Totals],[после Т1 1]]</calculatedColumnFormula>
    </tableColumn>
    <tableColumn id="42" xr3:uid="{A69A5293-32F1-0C49-A912-AF7D83E2075A}" name="Бег 1" dataDxfId="18">
      <calculatedColumnFormula>Table1[[#This Row],[после Бег 1]]-Table1[[#Totals],[после Бег 1]]</calculatedColumnFormula>
    </tableColumn>
    <tableColumn id="43" xr3:uid="{2F21F447-E4A7-3F40-8F09-FFC53489028B}" name="Т2 1" dataDxfId="17">
      <calculatedColumnFormula>Table1[[#This Row],[после Т2 1]]-Table1[[#Totals],[после Т2 1]]</calculatedColumnFormula>
    </tableColumn>
    <tableColumn id="44" xr3:uid="{F55DE93C-D386-7E48-9342-07C81976E354}" name="Плавание 1" dataDxfId="16">
      <calculatedColumnFormula>Table1[[#This Row],[после Плавание 1]]-Table1[[#Totals],[после Плавание 1]]</calculatedColumnFormula>
    </tableColumn>
    <tableColumn id="45" xr3:uid="{2D43F754-676B-0D4F-9646-77323D93E67F}" name="Плавание 2" dataDxfId="15">
      <calculatedColumnFormula>Table1[[#This Row],[после Плавание 2]]-Table1[[#Totals],[после Плавание 2]]</calculatedColumnFormula>
    </tableColumn>
    <tableColumn id="46" xr3:uid="{D82A9C25-0E4B-6E40-97C3-8942ED6334CB}" name="Т1 2" dataDxfId="14">
      <calculatedColumnFormula>Table1[[#This Row],[после Т1 2]]-Table1[[#Totals],[после Т1 2]]</calculatedColumnFormula>
    </tableColumn>
    <tableColumn id="47" xr3:uid="{FCE54CE2-B8EA-E14E-A256-B3B0A624687B}" name="Вело 2" dataDxfId="13">
      <calculatedColumnFormula>Table1[[#This Row],[после Вело 2]]-Table1[[#Totals],[после Вело 2]]</calculatedColumnFormula>
    </tableColumn>
    <tableColumn id="48" xr3:uid="{417FC60A-0000-DF46-86BC-C2CFC61C705E}" name="Т2 2" dataDxfId="12">
      <calculatedColumnFormula>Table1[[#This Row],[после Т2 2]]-Table1[[#Totals],[после Т2 2]]</calculatedColumnFormula>
    </tableColumn>
    <tableColumn id="49" xr3:uid="{BE1FF97B-765D-FA4F-8F7B-ABB557428511}" name="Бег 2" dataDxfId="11">
      <calculatedColumnFormula>Table1[[#This Row],[после Бег 2]]-Table1[[#Totals],[после Бег 2]]</calculatedColumnFormula>
    </tableColumn>
    <tableColumn id="50" xr3:uid="{A210CEA2-E144-0843-9512-23D696CFB65E}" name="Бег 3" dataDxfId="10">
      <calculatedColumnFormula>Table1[[#This Row],[после Бег 3]]-Table1[[#Totals],[после Бег 3]]</calculatedColumnFormula>
    </tableColumn>
    <tableColumn id="51" xr3:uid="{92B90F9D-5C9D-FE40-A643-A30223E40EF5}" name="Т1 3" dataDxfId="9">
      <calculatedColumnFormula>Table1[[#This Row],[после Т1 3]]-Table1[[#Totals],[после Т1 3]]</calculatedColumnFormula>
    </tableColumn>
    <tableColumn id="52" xr3:uid="{F136B29C-687C-FC4A-8093-E22A557F7A97}" name="Вело 3" dataDxfId="8">
      <calculatedColumnFormula>Table1[[#This Row],[после Вело 3]]-Table1[[#Totals],[после Вело 3]]</calculatedColumnFormula>
    </tableColumn>
    <tableColumn id="53" xr3:uid="{4A8C8864-F6FC-5647-845B-A62D820AD7A6}" name="Т2 3" dataDxfId="7">
      <calculatedColumnFormula>Table1[[#This Row],[после Т2 3]]-Table1[[#Totals],[после Т2 3]]</calculatedColumnFormula>
    </tableColumn>
    <tableColumn id="54" xr3:uid="{56F45D96-6A27-8947-B942-373695297762}" name="Плавание 3" dataDxfId="6">
      <calculatedColumnFormula>Table1[[#This Row],[после Плавание 3]]-Table1[[#Totals],[после Плавание 3]]</calculatedColumnFormula>
    </tableColumn>
    <tableColumn id="55" xr3:uid="{952BB867-CE71-2D4A-A74A-60C40D687A0A}" name="Плавание сумма" totalsRowFunction="min" dataDxfId="5" totalsRowDxfId="4">
      <calculatedColumnFormula>SUM(Table1[[#This Row],[Плавание 1_]],Table1[[#This Row],[Плавание 2_]],Table1[[#This Row],[Плавание 3_]])</calculatedColumnFormula>
    </tableColumn>
    <tableColumn id="57" xr3:uid="{4808F421-68D3-5346-ACBB-BBC012869819}" name="Вело сумма" totalsRowFunction="min" dataDxfId="3" totalsRowDxfId="2">
      <calculatedColumnFormula>SUM(Table1[[#This Row],[Вело 1_]],Table1[[#This Row],[Вело 2_]],Table1[[#This Row],[Вело 3_]])</calculatedColumnFormula>
    </tableColumn>
    <tableColumn id="59" xr3:uid="{716AC907-B355-5B40-A7B2-F73064E42B2F}" name="Бег сумма" totalsRowFunction="min" dataDxfId="1">
      <calculatedColumnFormula>SUM(Table1[[#This Row],[Бег 1_]],Table1[[#This Row],[Бег 2_]],Table1[[#This Row],[Бег 3_]])</calculatedColumnFormula>
    </tableColumn>
    <tableColumn id="60" xr3:uid="{72B513B3-1B2D-1F47-AE56-40B5F523D753}" name="Т сумма" totalsRowFunction="min" dataDxfId="0">
      <calculatedColumnFormula>SUM(Table1[[#This Row],[Т1 1_]],Table1[[#This Row],[Т2 1_]],Table1[[#This Row],[Т1 2_]],Table1[[#This Row],[Т2 2_]],Table1[[#This Row],[Т1 3_]],Table1[[#This Row],[Т2 3_]])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E6985-3FE7-D948-B619-EB9BB5083558}">
  <dimension ref="A1:I59"/>
  <sheetViews>
    <sheetView workbookViewId="0">
      <selection activeCell="D1" sqref="D1"/>
    </sheetView>
  </sheetViews>
  <sheetFormatPr baseColWidth="10" defaultRowHeight="16" x14ac:dyDescent="0.2"/>
  <cols>
    <col min="1" max="1" width="3.1640625" bestFit="1" customWidth="1"/>
    <col min="2" max="2" width="21" bestFit="1" customWidth="1"/>
    <col min="3" max="3" width="4.1640625" bestFit="1" customWidth="1"/>
    <col min="4" max="9" width="8.1640625" style="1" bestFit="1" customWidth="1"/>
  </cols>
  <sheetData>
    <row r="1" spans="1:9" x14ac:dyDescent="0.2">
      <c r="A1">
        <v>1</v>
      </c>
      <c r="B1" t="s">
        <v>0</v>
      </c>
      <c r="C1">
        <v>67</v>
      </c>
      <c r="D1" s="1">
        <v>1.1041666666666667E-2</v>
      </c>
      <c r="E1" s="1">
        <v>4.8958333333333328E-3</v>
      </c>
      <c r="F1" s="1">
        <v>3.4722222222222224E-4</v>
      </c>
      <c r="G1" s="1">
        <v>2.8356481481481479E-3</v>
      </c>
      <c r="H1" s="1">
        <v>5.3240740740740744E-4</v>
      </c>
      <c r="I1" s="1">
        <v>2.4537037037037036E-3</v>
      </c>
    </row>
    <row r="2" spans="1:9" x14ac:dyDescent="0.2">
      <c r="A2">
        <v>2</v>
      </c>
      <c r="B2" t="s">
        <v>1</v>
      </c>
      <c r="C2">
        <v>69</v>
      </c>
      <c r="D2" s="1">
        <v>1.1585648148148149E-2</v>
      </c>
      <c r="E2" s="1">
        <v>5.1504629629629635E-3</v>
      </c>
      <c r="F2" s="1">
        <v>3.5879629629629635E-4</v>
      </c>
      <c r="G2" s="1">
        <v>2.9629629629629628E-3</v>
      </c>
      <c r="H2" s="1">
        <v>5.6712962962962956E-4</v>
      </c>
      <c r="I2" s="1">
        <v>2.5694444444444445E-3</v>
      </c>
    </row>
    <row r="3" spans="1:9" x14ac:dyDescent="0.2">
      <c r="A3">
        <v>3</v>
      </c>
      <c r="B3" t="s">
        <v>2</v>
      </c>
      <c r="C3">
        <v>73</v>
      </c>
      <c r="D3" s="1">
        <v>1.1782407407407406E-2</v>
      </c>
      <c r="E3" s="1">
        <v>5.138888888888889E-3</v>
      </c>
      <c r="F3" s="1">
        <v>3.4722222222222224E-4</v>
      </c>
      <c r="G3" s="1">
        <v>2.9745370370370373E-3</v>
      </c>
      <c r="H3" s="1">
        <v>5.7870370370370378E-4</v>
      </c>
      <c r="I3" s="1">
        <v>2.7662037037037034E-3</v>
      </c>
    </row>
    <row r="4" spans="1:9" x14ac:dyDescent="0.2">
      <c r="A4">
        <v>4</v>
      </c>
      <c r="B4" t="s">
        <v>3</v>
      </c>
      <c r="C4">
        <v>68</v>
      </c>
      <c r="D4" s="1">
        <v>1.1840277777777778E-2</v>
      </c>
      <c r="E4" s="1">
        <v>5.185185185185185E-3</v>
      </c>
      <c r="F4" s="1">
        <v>4.1666666666666669E-4</v>
      </c>
      <c r="G4" s="1">
        <v>3.0092592592592588E-3</v>
      </c>
      <c r="H4" s="1">
        <v>5.6712962962962956E-4</v>
      </c>
      <c r="I4" s="1">
        <v>2.6967592592592594E-3</v>
      </c>
    </row>
    <row r="5" spans="1:9" x14ac:dyDescent="0.2">
      <c r="A5">
        <v>5</v>
      </c>
      <c r="B5" t="s">
        <v>4</v>
      </c>
      <c r="C5">
        <v>70</v>
      </c>
      <c r="D5" s="1">
        <v>1.2268518518518519E-2</v>
      </c>
      <c r="E5" s="1">
        <v>5.2777777777777771E-3</v>
      </c>
      <c r="F5" s="1">
        <v>4.1666666666666669E-4</v>
      </c>
      <c r="G5" s="1">
        <v>3.2060185185185191E-3</v>
      </c>
      <c r="H5" s="1">
        <v>7.5231481481481471E-4</v>
      </c>
      <c r="I5" s="1">
        <v>2.6388888888888885E-3</v>
      </c>
    </row>
    <row r="6" spans="1:9" x14ac:dyDescent="0.2">
      <c r="A6">
        <v>6</v>
      </c>
      <c r="B6" t="s">
        <v>5</v>
      </c>
      <c r="C6">
        <v>111</v>
      </c>
      <c r="D6" s="1">
        <v>1.2326388888888888E-2</v>
      </c>
      <c r="E6" s="1">
        <v>5.1041666666666666E-3</v>
      </c>
      <c r="F6" s="1">
        <v>3.9351851851851852E-4</v>
      </c>
      <c r="G6" s="1">
        <v>3.2060185185185191E-3</v>
      </c>
      <c r="H6" s="1">
        <v>6.4814814814814813E-4</v>
      </c>
      <c r="I6" s="1">
        <v>2.9861111111111113E-3</v>
      </c>
    </row>
    <row r="7" spans="1:9" x14ac:dyDescent="0.2">
      <c r="A7">
        <v>7</v>
      </c>
      <c r="B7" t="s">
        <v>6</v>
      </c>
      <c r="C7">
        <v>63</v>
      </c>
      <c r="D7" s="1">
        <v>1.2430555555555554E-2</v>
      </c>
      <c r="E7" s="1">
        <v>5.2893518518518515E-3</v>
      </c>
      <c r="F7" s="1">
        <v>3.9351851851851852E-4</v>
      </c>
      <c r="G7" s="1">
        <v>3.2638888888888891E-3</v>
      </c>
      <c r="H7" s="1">
        <v>6.7129629629629625E-4</v>
      </c>
      <c r="I7" s="1">
        <v>2.8472222222222219E-3</v>
      </c>
    </row>
    <row r="8" spans="1:9" x14ac:dyDescent="0.2">
      <c r="A8">
        <v>8</v>
      </c>
      <c r="B8" t="s">
        <v>7</v>
      </c>
      <c r="C8">
        <v>66</v>
      </c>
      <c r="D8" s="1">
        <v>1.2465277777777777E-2</v>
      </c>
      <c r="E8" s="1">
        <v>5.162037037037037E-3</v>
      </c>
      <c r="F8" s="1">
        <v>3.7037037037037035E-4</v>
      </c>
      <c r="G8" s="1">
        <v>3.0902777777777782E-3</v>
      </c>
      <c r="H8" s="1">
        <v>8.6805555555555551E-4</v>
      </c>
      <c r="I8" s="1">
        <v>3.0092592592592588E-3</v>
      </c>
    </row>
    <row r="9" spans="1:9" x14ac:dyDescent="0.2">
      <c r="A9">
        <v>9</v>
      </c>
      <c r="B9" t="s">
        <v>8</v>
      </c>
      <c r="C9">
        <v>124</v>
      </c>
      <c r="D9" s="1">
        <v>1.2650462962962962E-2</v>
      </c>
      <c r="E9" s="1">
        <v>5.5092592592592589E-3</v>
      </c>
      <c r="F9" s="1">
        <v>4.6296296296296293E-4</v>
      </c>
      <c r="G9" s="1">
        <v>3.2175925925925926E-3</v>
      </c>
      <c r="H9" s="1">
        <v>6.7129629629629625E-4</v>
      </c>
      <c r="I9" s="1">
        <v>2.8124999999999995E-3</v>
      </c>
    </row>
    <row r="10" spans="1:9" x14ac:dyDescent="0.2">
      <c r="A10">
        <v>10</v>
      </c>
      <c r="B10" t="s">
        <v>9</v>
      </c>
      <c r="C10">
        <v>118</v>
      </c>
      <c r="D10" s="1">
        <v>1.2685185185185183E-2</v>
      </c>
      <c r="E10" s="1">
        <v>5.3819444444444453E-3</v>
      </c>
      <c r="F10" s="1">
        <v>3.5879629629629635E-4</v>
      </c>
      <c r="G10" s="1">
        <v>3.3680555555555551E-3</v>
      </c>
      <c r="H10" s="1">
        <v>6.2500000000000001E-4</v>
      </c>
      <c r="I10" s="1">
        <v>2.9745370370370373E-3</v>
      </c>
    </row>
    <row r="11" spans="1:9" x14ac:dyDescent="0.2">
      <c r="A11">
        <v>11</v>
      </c>
      <c r="B11" t="s">
        <v>10</v>
      </c>
      <c r="C11">
        <v>105</v>
      </c>
      <c r="D11" s="1">
        <v>1.2858796296296297E-2</v>
      </c>
      <c r="E11" s="1">
        <v>5.138888888888889E-3</v>
      </c>
      <c r="F11" s="1">
        <v>4.2824074074074075E-4</v>
      </c>
      <c r="G11" s="1">
        <v>3.4490740740740745E-3</v>
      </c>
      <c r="H11" s="1">
        <v>7.7546296296296304E-4</v>
      </c>
      <c r="I11" s="1">
        <v>3.1018518518518522E-3</v>
      </c>
    </row>
    <row r="12" spans="1:9" x14ac:dyDescent="0.2">
      <c r="A12">
        <v>12</v>
      </c>
      <c r="B12" t="s">
        <v>11</v>
      </c>
      <c r="C12">
        <v>103</v>
      </c>
      <c r="D12" s="1">
        <v>1.2916666666666667E-2</v>
      </c>
      <c r="E12" s="1">
        <v>5.3009259259259251E-3</v>
      </c>
      <c r="F12" s="1">
        <v>3.8194444444444446E-4</v>
      </c>
      <c r="G12" s="1">
        <v>3.3564814814814811E-3</v>
      </c>
      <c r="H12" s="1">
        <v>6.4814814814814813E-4</v>
      </c>
      <c r="I12" s="1">
        <v>3.2523148148148151E-3</v>
      </c>
    </row>
    <row r="13" spans="1:9" x14ac:dyDescent="0.2">
      <c r="A13">
        <v>13</v>
      </c>
      <c r="B13" t="s">
        <v>12</v>
      </c>
      <c r="C13">
        <v>133</v>
      </c>
      <c r="D13" s="1">
        <v>1.306712962962963E-2</v>
      </c>
      <c r="E13" s="1">
        <v>5.2662037037037035E-3</v>
      </c>
      <c r="F13" s="1">
        <v>4.8611111111111104E-4</v>
      </c>
      <c r="G13" s="1">
        <v>3.5185185185185185E-3</v>
      </c>
      <c r="H13" s="1">
        <v>7.7546296296296304E-4</v>
      </c>
      <c r="I13" s="1">
        <v>3.0439814814814821E-3</v>
      </c>
    </row>
    <row r="14" spans="1:9" x14ac:dyDescent="0.2">
      <c r="A14">
        <v>14</v>
      </c>
      <c r="B14" t="s">
        <v>13</v>
      </c>
      <c r="C14">
        <v>143</v>
      </c>
      <c r="D14" s="1">
        <v>1.3125E-2</v>
      </c>
      <c r="E14" s="1">
        <v>5.2314814814814819E-3</v>
      </c>
      <c r="F14" s="1">
        <v>3.8194444444444446E-4</v>
      </c>
      <c r="G14" s="1">
        <v>3.3680555555555551E-3</v>
      </c>
      <c r="H14" s="1">
        <v>7.0601851851851847E-4</v>
      </c>
      <c r="I14" s="1">
        <v>3.472222222222222E-3</v>
      </c>
    </row>
    <row r="15" spans="1:9" x14ac:dyDescent="0.2">
      <c r="A15">
        <v>15</v>
      </c>
      <c r="B15" t="s">
        <v>14</v>
      </c>
      <c r="C15">
        <v>147</v>
      </c>
      <c r="D15" s="1">
        <v>1.3310185185185187E-2</v>
      </c>
      <c r="E15" s="1">
        <v>5.2662037037037035E-3</v>
      </c>
      <c r="F15" s="1">
        <v>3.1250000000000001E-4</v>
      </c>
      <c r="G15" s="1">
        <v>3.1828703703703702E-3</v>
      </c>
      <c r="H15" s="1">
        <v>8.449074074074075E-4</v>
      </c>
      <c r="I15" s="1">
        <v>3.7152777777777774E-3</v>
      </c>
    </row>
    <row r="16" spans="1:9" x14ac:dyDescent="0.2">
      <c r="A16">
        <v>16</v>
      </c>
      <c r="B16" t="s">
        <v>15</v>
      </c>
      <c r="C16">
        <v>102</v>
      </c>
      <c r="D16" s="1">
        <v>1.3379629629629628E-2</v>
      </c>
      <c r="E16" s="1">
        <v>5.6481481481481478E-3</v>
      </c>
      <c r="F16" s="1">
        <v>5.2083333333333333E-4</v>
      </c>
      <c r="G16" s="1">
        <v>3.2754629629629631E-3</v>
      </c>
      <c r="H16" s="1">
        <v>6.9444444444444447E-4</v>
      </c>
      <c r="I16" s="1">
        <v>3.2523148148148151E-3</v>
      </c>
    </row>
    <row r="17" spans="1:9" x14ac:dyDescent="0.2">
      <c r="A17">
        <v>17</v>
      </c>
      <c r="B17" t="s">
        <v>16</v>
      </c>
      <c r="C17">
        <v>107</v>
      </c>
      <c r="D17" s="1">
        <v>1.3402777777777777E-2</v>
      </c>
      <c r="E17" s="1">
        <v>5.3240740740740748E-3</v>
      </c>
      <c r="F17" s="1">
        <v>4.6296296296296293E-4</v>
      </c>
      <c r="G17" s="1">
        <v>3.5185185185185185E-3</v>
      </c>
      <c r="H17" s="1">
        <v>7.6388888888888893E-4</v>
      </c>
      <c r="I17" s="1">
        <v>3.3449074074074071E-3</v>
      </c>
    </row>
    <row r="18" spans="1:9" x14ac:dyDescent="0.2">
      <c r="A18">
        <v>18</v>
      </c>
      <c r="B18" t="s">
        <v>17</v>
      </c>
      <c r="C18">
        <v>108</v>
      </c>
      <c r="D18" s="1">
        <v>1.3414351851851851E-2</v>
      </c>
      <c r="E18" s="1">
        <v>4.8379629629629632E-3</v>
      </c>
      <c r="F18" s="1">
        <v>3.1250000000000001E-4</v>
      </c>
      <c r="G18" s="1">
        <v>3.530092592592592E-3</v>
      </c>
      <c r="H18" s="1">
        <v>7.0601851851851847E-4</v>
      </c>
      <c r="I18" s="1">
        <v>4.0509259259259257E-3</v>
      </c>
    </row>
    <row r="19" spans="1:9" x14ac:dyDescent="0.2">
      <c r="A19">
        <v>19</v>
      </c>
      <c r="B19" t="s">
        <v>18</v>
      </c>
      <c r="C19">
        <v>109</v>
      </c>
      <c r="D19" s="1">
        <v>1.3425925925925924E-2</v>
      </c>
      <c r="E19" s="1">
        <v>5.2893518518518515E-3</v>
      </c>
      <c r="F19" s="1">
        <v>4.0509259259259258E-4</v>
      </c>
      <c r="G19" s="1">
        <v>3.4490740740740745E-3</v>
      </c>
      <c r="H19" s="1">
        <v>7.0601851851851847E-4</v>
      </c>
      <c r="I19" s="1">
        <v>3.5995370370370369E-3</v>
      </c>
    </row>
    <row r="20" spans="1:9" x14ac:dyDescent="0.2">
      <c r="A20">
        <v>20</v>
      </c>
      <c r="B20" t="s">
        <v>19</v>
      </c>
      <c r="C20">
        <v>128</v>
      </c>
      <c r="D20" s="1">
        <v>1.3449074074074073E-2</v>
      </c>
      <c r="E20" s="1">
        <v>5.6018518518518518E-3</v>
      </c>
      <c r="F20" s="1">
        <v>3.5879629629629635E-4</v>
      </c>
      <c r="G20" s="1">
        <v>3.2407407407407406E-3</v>
      </c>
      <c r="H20" s="1">
        <v>7.0601851851851847E-4</v>
      </c>
      <c r="I20" s="1">
        <v>3.5532407407407405E-3</v>
      </c>
    </row>
    <row r="21" spans="1:9" x14ac:dyDescent="0.2">
      <c r="A21">
        <v>21</v>
      </c>
      <c r="B21" t="s">
        <v>20</v>
      </c>
      <c r="C21">
        <v>127</v>
      </c>
      <c r="D21" s="1">
        <v>1.3599537037037037E-2</v>
      </c>
      <c r="E21" s="1">
        <v>5.4745370370370373E-3</v>
      </c>
      <c r="F21" s="1">
        <v>3.4722222222222224E-4</v>
      </c>
      <c r="G21" s="1">
        <v>3.472222222222222E-3</v>
      </c>
      <c r="H21" s="1">
        <v>7.0601851851851847E-4</v>
      </c>
      <c r="I21" s="1">
        <v>3.6342592592592594E-3</v>
      </c>
    </row>
    <row r="22" spans="1:9" x14ac:dyDescent="0.2">
      <c r="A22">
        <v>22</v>
      </c>
      <c r="B22" t="s">
        <v>21</v>
      </c>
      <c r="C22">
        <v>126</v>
      </c>
      <c r="D22" s="1">
        <v>1.3634259259259257E-2</v>
      </c>
      <c r="E22" s="1">
        <v>5.5902777777777782E-3</v>
      </c>
      <c r="F22" s="1">
        <v>4.6296296296296293E-4</v>
      </c>
      <c r="G22" s="1">
        <v>3.2175925925925926E-3</v>
      </c>
      <c r="H22" s="1">
        <v>7.0601851851851847E-4</v>
      </c>
      <c r="I22" s="1">
        <v>3.6805555555555554E-3</v>
      </c>
    </row>
    <row r="23" spans="1:9" x14ac:dyDescent="0.2">
      <c r="A23">
        <v>23</v>
      </c>
      <c r="B23" t="s">
        <v>22</v>
      </c>
      <c r="C23">
        <v>71</v>
      </c>
      <c r="D23" s="1">
        <v>1.3645833333333331E-2</v>
      </c>
      <c r="E23" s="1">
        <v>5.4745370370370373E-3</v>
      </c>
      <c r="F23" s="1">
        <v>3.2407407407407406E-4</v>
      </c>
      <c r="G23" s="1">
        <v>3.1134259259259257E-3</v>
      </c>
      <c r="H23" s="1">
        <v>9.3750000000000007E-4</v>
      </c>
      <c r="I23" s="1">
        <v>3.8194444444444443E-3</v>
      </c>
    </row>
    <row r="24" spans="1:9" x14ac:dyDescent="0.2">
      <c r="A24">
        <v>24</v>
      </c>
      <c r="B24" t="s">
        <v>23</v>
      </c>
      <c r="C24">
        <v>101</v>
      </c>
      <c r="D24" s="1">
        <v>1.3726851851851851E-2</v>
      </c>
      <c r="E24" s="1">
        <v>5.347222222222222E-3</v>
      </c>
      <c r="F24" s="1">
        <v>6.7129629629629625E-4</v>
      </c>
      <c r="G24" s="1">
        <v>3.3680555555555551E-3</v>
      </c>
      <c r="H24" s="1">
        <v>7.5231481481481471E-4</v>
      </c>
      <c r="I24" s="1">
        <v>3.6111111111111114E-3</v>
      </c>
    </row>
    <row r="25" spans="1:9" x14ac:dyDescent="0.2">
      <c r="A25">
        <v>25</v>
      </c>
      <c r="B25" t="s">
        <v>24</v>
      </c>
      <c r="C25">
        <v>65</v>
      </c>
      <c r="D25" s="1">
        <v>1.3819444444444445E-2</v>
      </c>
      <c r="E25" s="1">
        <v>5.6828703703703702E-3</v>
      </c>
      <c r="F25" s="1">
        <v>4.9768518518518521E-4</v>
      </c>
      <c r="G25" s="1">
        <v>3.5185185185185185E-3</v>
      </c>
      <c r="H25" s="1">
        <v>8.1018518518518516E-4</v>
      </c>
      <c r="I25" s="1">
        <v>3.3217592592592591E-3</v>
      </c>
    </row>
    <row r="26" spans="1:9" x14ac:dyDescent="0.2">
      <c r="A26">
        <v>26</v>
      </c>
      <c r="B26" t="s">
        <v>25</v>
      </c>
      <c r="C26">
        <v>110</v>
      </c>
      <c r="D26" s="1">
        <v>1.3819444444444445E-2</v>
      </c>
      <c r="E26" s="1">
        <v>5.8680555555555543E-3</v>
      </c>
      <c r="F26" s="1">
        <v>4.0509259259259258E-4</v>
      </c>
      <c r="G26" s="1">
        <v>3.7384259259259263E-3</v>
      </c>
      <c r="H26" s="1">
        <v>6.5972222222222213E-4</v>
      </c>
      <c r="I26" s="1">
        <v>3.1828703703703702E-3</v>
      </c>
    </row>
    <row r="27" spans="1:9" x14ac:dyDescent="0.2">
      <c r="A27">
        <v>27</v>
      </c>
      <c r="B27" t="s">
        <v>26</v>
      </c>
      <c r="C27">
        <v>114</v>
      </c>
      <c r="D27" s="1">
        <v>1.4097222222222221E-2</v>
      </c>
      <c r="E27" s="1">
        <v>5.5092592592592589E-3</v>
      </c>
      <c r="F27" s="1">
        <v>3.0092592592592595E-4</v>
      </c>
      <c r="G27" s="1">
        <v>3.4027777777777784E-3</v>
      </c>
      <c r="H27" s="1">
        <v>7.9861111111111105E-4</v>
      </c>
      <c r="I27" s="1">
        <v>4.0972222222222226E-3</v>
      </c>
    </row>
    <row r="28" spans="1:9" x14ac:dyDescent="0.2">
      <c r="A28">
        <v>28</v>
      </c>
      <c r="B28" t="s">
        <v>27</v>
      </c>
      <c r="C28">
        <v>62</v>
      </c>
      <c r="D28" s="1">
        <v>1.4131944444444445E-2</v>
      </c>
      <c r="E28" s="1">
        <v>5.7754629629629623E-3</v>
      </c>
      <c r="F28" s="1">
        <v>3.9351851851851852E-4</v>
      </c>
      <c r="G28" s="1">
        <v>3.8078703703703707E-3</v>
      </c>
      <c r="H28" s="1">
        <v>6.9444444444444447E-4</v>
      </c>
      <c r="I28" s="1">
        <v>3.472222222222222E-3</v>
      </c>
    </row>
    <row r="29" spans="1:9" x14ac:dyDescent="0.2">
      <c r="A29">
        <v>29</v>
      </c>
      <c r="B29" t="s">
        <v>28</v>
      </c>
      <c r="C29">
        <v>132</v>
      </c>
      <c r="D29" s="1">
        <v>1.4143518518518519E-2</v>
      </c>
      <c r="E29" s="1">
        <v>5.7060185185185191E-3</v>
      </c>
      <c r="F29" s="1">
        <v>4.3981481481481481E-4</v>
      </c>
      <c r="G29" s="1">
        <v>4.1898148148148146E-3</v>
      </c>
      <c r="H29" s="1">
        <v>7.0601851851851847E-4</v>
      </c>
      <c r="I29" s="1">
        <v>3.1134259259259257E-3</v>
      </c>
    </row>
    <row r="30" spans="1:9" x14ac:dyDescent="0.2">
      <c r="A30">
        <v>30</v>
      </c>
      <c r="B30" t="s">
        <v>29</v>
      </c>
      <c r="C30">
        <v>145</v>
      </c>
      <c r="D30" s="1">
        <v>1.4155092592592592E-2</v>
      </c>
      <c r="E30" s="1">
        <v>5.7754629629629623E-3</v>
      </c>
      <c r="F30" s="1">
        <v>3.3564814814814812E-4</v>
      </c>
      <c r="G30" s="1">
        <v>3.5532407407407405E-3</v>
      </c>
      <c r="H30" s="1">
        <v>7.407407407407407E-4</v>
      </c>
      <c r="I30" s="1">
        <v>3.7731481481481483E-3</v>
      </c>
    </row>
    <row r="31" spans="1:9" x14ac:dyDescent="0.2">
      <c r="A31">
        <v>31</v>
      </c>
      <c r="B31" t="s">
        <v>30</v>
      </c>
      <c r="C31">
        <v>121</v>
      </c>
      <c r="D31" s="1">
        <v>1.4201388888888888E-2</v>
      </c>
      <c r="E31" s="1">
        <v>5.5671296296296302E-3</v>
      </c>
      <c r="F31" s="1">
        <v>5.4398148148148144E-4</v>
      </c>
      <c r="G31" s="1">
        <v>3.7037037037037034E-3</v>
      </c>
      <c r="H31" s="1">
        <v>7.175925925925927E-4</v>
      </c>
      <c r="I31" s="1">
        <v>3.7037037037037034E-3</v>
      </c>
    </row>
    <row r="32" spans="1:9" x14ac:dyDescent="0.2">
      <c r="A32">
        <v>32</v>
      </c>
      <c r="B32" t="s">
        <v>31</v>
      </c>
      <c r="C32">
        <v>60</v>
      </c>
      <c r="D32" s="1">
        <v>1.4212962962962962E-2</v>
      </c>
      <c r="E32" s="1">
        <v>6.3310185185185197E-3</v>
      </c>
      <c r="F32" s="1">
        <v>4.0509259259259258E-4</v>
      </c>
      <c r="G32" s="1">
        <v>3.7847222222222223E-3</v>
      </c>
      <c r="H32" s="1">
        <v>7.291666666666667E-4</v>
      </c>
      <c r="I32" s="1">
        <v>2.9745370370370373E-3</v>
      </c>
    </row>
    <row r="33" spans="1:9" x14ac:dyDescent="0.2">
      <c r="A33">
        <v>33</v>
      </c>
      <c r="B33" t="s">
        <v>32</v>
      </c>
      <c r="C33">
        <v>146</v>
      </c>
      <c r="D33" s="1">
        <v>1.4791666666666668E-2</v>
      </c>
      <c r="E33" s="1">
        <v>6.030092592592593E-3</v>
      </c>
      <c r="F33" s="1">
        <v>4.0509259259259258E-4</v>
      </c>
      <c r="G33" s="1">
        <v>3.6805555555555554E-3</v>
      </c>
      <c r="H33" s="1">
        <v>7.9861111111111105E-4</v>
      </c>
      <c r="I33" s="1">
        <v>3.9120370370370368E-3</v>
      </c>
    </row>
    <row r="34" spans="1:9" x14ac:dyDescent="0.2">
      <c r="A34">
        <v>34</v>
      </c>
      <c r="B34" t="s">
        <v>33</v>
      </c>
      <c r="C34">
        <v>144</v>
      </c>
      <c r="D34" s="1">
        <v>1.5046296296296295E-2</v>
      </c>
      <c r="E34" s="1">
        <v>6.053240740740741E-3</v>
      </c>
      <c r="F34" s="1">
        <v>4.1666666666666669E-4</v>
      </c>
      <c r="G34" s="1">
        <v>3.7384259259259263E-3</v>
      </c>
      <c r="H34" s="1">
        <v>8.449074074074075E-4</v>
      </c>
      <c r="I34" s="1">
        <v>4.0046296296296297E-3</v>
      </c>
    </row>
    <row r="35" spans="1:9" x14ac:dyDescent="0.2">
      <c r="A35">
        <v>35</v>
      </c>
      <c r="B35" t="s">
        <v>34</v>
      </c>
      <c r="C35">
        <v>120</v>
      </c>
      <c r="D35" s="1">
        <v>1.5092592592592593E-2</v>
      </c>
      <c r="E35" s="1">
        <v>5.9837962962962961E-3</v>
      </c>
      <c r="F35" s="1">
        <v>6.018518518518519E-4</v>
      </c>
      <c r="G35" s="1">
        <v>4.108796296296297E-3</v>
      </c>
      <c r="H35" s="1">
        <v>9.1435185185185185E-4</v>
      </c>
      <c r="I35" s="1">
        <v>3.5185185185185185E-3</v>
      </c>
    </row>
    <row r="36" spans="1:9" x14ac:dyDescent="0.2">
      <c r="A36">
        <v>36</v>
      </c>
      <c r="B36" t="s">
        <v>35</v>
      </c>
      <c r="C36">
        <v>64</v>
      </c>
      <c r="D36" s="1">
        <v>1.5162037037037036E-2</v>
      </c>
      <c r="E36" s="1">
        <v>6.3310185185185197E-3</v>
      </c>
      <c r="F36" s="1">
        <v>6.7129629629629625E-4</v>
      </c>
      <c r="G36" s="1">
        <v>3.9236111111111112E-3</v>
      </c>
      <c r="H36" s="1">
        <v>8.2175925925925917E-4</v>
      </c>
      <c r="I36" s="1">
        <v>3.4375E-3</v>
      </c>
    </row>
    <row r="37" spans="1:9" x14ac:dyDescent="0.2">
      <c r="A37">
        <v>37</v>
      </c>
      <c r="B37" t="s">
        <v>36</v>
      </c>
      <c r="C37">
        <v>104</v>
      </c>
      <c r="D37" s="1">
        <v>1.5208333333333332E-2</v>
      </c>
      <c r="E37" s="1">
        <v>6.2268518518518515E-3</v>
      </c>
      <c r="F37" s="1">
        <v>4.1666666666666669E-4</v>
      </c>
      <c r="G37" s="1">
        <v>3.7847222222222223E-3</v>
      </c>
      <c r="H37" s="1">
        <v>7.5231481481481471E-4</v>
      </c>
      <c r="I37" s="1">
        <v>4.0509259259259257E-3</v>
      </c>
    </row>
    <row r="38" spans="1:9" x14ac:dyDescent="0.2">
      <c r="A38">
        <v>38</v>
      </c>
      <c r="B38" t="s">
        <v>37</v>
      </c>
      <c r="C38">
        <v>141</v>
      </c>
      <c r="D38" s="1">
        <v>1.5300925925925926E-2</v>
      </c>
      <c r="E38" s="1">
        <v>5.9490740740740745E-3</v>
      </c>
      <c r="F38" s="1">
        <v>5.5555555555555556E-4</v>
      </c>
      <c r="G38" s="1">
        <v>4.2013888888888891E-3</v>
      </c>
      <c r="H38" s="1">
        <v>7.407407407407407E-4</v>
      </c>
      <c r="I38" s="1">
        <v>3.8773148148148143E-3</v>
      </c>
    </row>
    <row r="39" spans="1:9" x14ac:dyDescent="0.2">
      <c r="A39">
        <v>39</v>
      </c>
      <c r="B39" t="s">
        <v>38</v>
      </c>
      <c r="C39">
        <v>122</v>
      </c>
      <c r="D39" s="1">
        <v>1.5381944444444443E-2</v>
      </c>
      <c r="E39" s="1">
        <v>6.0416666666666665E-3</v>
      </c>
      <c r="F39" s="1">
        <v>6.134259259259259E-4</v>
      </c>
      <c r="G39" s="1">
        <v>4.2013888888888891E-3</v>
      </c>
      <c r="H39" s="1">
        <v>9.2592592592592585E-4</v>
      </c>
      <c r="I39" s="1">
        <v>3.6226851851851854E-3</v>
      </c>
    </row>
    <row r="40" spans="1:9" x14ac:dyDescent="0.2">
      <c r="A40">
        <v>40</v>
      </c>
      <c r="B40" t="s">
        <v>39</v>
      </c>
      <c r="C40">
        <v>119</v>
      </c>
      <c r="D40" s="1">
        <v>1.5428240740740741E-2</v>
      </c>
      <c r="E40" s="1">
        <v>5.6365740740740742E-3</v>
      </c>
      <c r="F40" s="1">
        <v>5.6712962962962956E-4</v>
      </c>
      <c r="G40" s="1">
        <v>3.7268518518518514E-3</v>
      </c>
      <c r="H40" s="1">
        <v>1.3078703703703705E-3</v>
      </c>
      <c r="I40" s="1">
        <v>4.2129629629629626E-3</v>
      </c>
    </row>
    <row r="41" spans="1:9" x14ac:dyDescent="0.2">
      <c r="A41">
        <v>41</v>
      </c>
      <c r="B41" t="s">
        <v>40</v>
      </c>
      <c r="C41">
        <v>106</v>
      </c>
      <c r="D41" s="1">
        <v>1.545138888888889E-2</v>
      </c>
      <c r="E41" s="1">
        <v>5.8680555555555543E-3</v>
      </c>
      <c r="F41" s="1">
        <v>5.5555555555555556E-4</v>
      </c>
      <c r="G41" s="1">
        <v>4.4791666666666669E-3</v>
      </c>
      <c r="H41" s="1">
        <v>8.564814814814815E-4</v>
      </c>
      <c r="I41" s="1">
        <v>3.7152777777777774E-3</v>
      </c>
    </row>
    <row r="42" spans="1:9" x14ac:dyDescent="0.2">
      <c r="A42">
        <v>42</v>
      </c>
      <c r="B42" t="s">
        <v>41</v>
      </c>
      <c r="C42">
        <v>130</v>
      </c>
      <c r="D42" s="1">
        <v>1.554398148148148E-2</v>
      </c>
      <c r="E42" s="1">
        <v>6.030092592592593E-3</v>
      </c>
      <c r="F42" s="1">
        <v>5.6712962962962956E-4</v>
      </c>
      <c r="G42" s="1">
        <v>4.409722222222222E-3</v>
      </c>
      <c r="H42" s="1">
        <v>8.6805555555555551E-4</v>
      </c>
      <c r="I42" s="1">
        <v>3.6921296296296298E-3</v>
      </c>
    </row>
    <row r="43" spans="1:9" x14ac:dyDescent="0.2">
      <c r="A43">
        <v>43</v>
      </c>
      <c r="B43" t="s">
        <v>42</v>
      </c>
      <c r="C43">
        <v>134</v>
      </c>
      <c r="D43" s="1">
        <v>1.5671296296296298E-2</v>
      </c>
      <c r="E43" s="1">
        <v>5.7638888888888887E-3</v>
      </c>
      <c r="F43" s="1">
        <v>4.1666666666666669E-4</v>
      </c>
      <c r="G43" s="1">
        <v>3.9004629629629632E-3</v>
      </c>
      <c r="H43" s="1">
        <v>1.2037037037037038E-3</v>
      </c>
      <c r="I43" s="1">
        <v>4.4212962962962956E-3</v>
      </c>
    </row>
    <row r="44" spans="1:9" x14ac:dyDescent="0.2">
      <c r="A44">
        <v>44</v>
      </c>
      <c r="B44" t="s">
        <v>43</v>
      </c>
      <c r="C44">
        <v>136</v>
      </c>
      <c r="D44" s="1">
        <v>1.577546296296296E-2</v>
      </c>
      <c r="E44" s="1">
        <v>5.8333333333333336E-3</v>
      </c>
      <c r="F44" s="1">
        <v>3.7037037037037035E-4</v>
      </c>
      <c r="G44" s="1">
        <v>3.6226851851851854E-3</v>
      </c>
      <c r="H44" s="1">
        <v>7.9861111111111105E-4</v>
      </c>
      <c r="I44" s="1">
        <v>5.1736111111111115E-3</v>
      </c>
    </row>
    <row r="45" spans="1:9" x14ac:dyDescent="0.2">
      <c r="A45">
        <v>45</v>
      </c>
      <c r="B45" t="s">
        <v>44</v>
      </c>
      <c r="C45">
        <v>131</v>
      </c>
      <c r="D45" s="1">
        <v>1.5821759259259261E-2</v>
      </c>
      <c r="E45" s="1">
        <v>6.215277777777777E-3</v>
      </c>
      <c r="F45" s="1">
        <v>4.0509259259259258E-4</v>
      </c>
      <c r="G45" s="1">
        <v>3.7500000000000003E-3</v>
      </c>
      <c r="H45" s="1">
        <v>7.8703703703703705E-4</v>
      </c>
      <c r="I45" s="1">
        <v>4.6874999999999998E-3</v>
      </c>
    </row>
    <row r="46" spans="1:9" x14ac:dyDescent="0.2">
      <c r="A46">
        <v>46</v>
      </c>
      <c r="B46" t="s">
        <v>45</v>
      </c>
      <c r="C46">
        <v>61</v>
      </c>
      <c r="D46" s="1">
        <v>1.5833333333333335E-2</v>
      </c>
      <c r="E46" s="1">
        <v>6.851851851851852E-3</v>
      </c>
      <c r="F46" s="1">
        <v>4.3981481481481481E-4</v>
      </c>
      <c r="G46" s="1">
        <v>4.5601851851851853E-3</v>
      </c>
      <c r="H46" s="1">
        <v>8.449074074074075E-4</v>
      </c>
      <c r="I46" s="1">
        <v>3.1481481481481482E-3</v>
      </c>
    </row>
    <row r="47" spans="1:9" x14ac:dyDescent="0.2">
      <c r="A47">
        <v>47</v>
      </c>
      <c r="B47" t="s">
        <v>46</v>
      </c>
      <c r="C47">
        <v>116</v>
      </c>
      <c r="D47" s="1">
        <v>1.6006944444444445E-2</v>
      </c>
      <c r="E47" s="1">
        <v>5.8449074074074072E-3</v>
      </c>
      <c r="F47" s="1">
        <v>6.4814814814814813E-4</v>
      </c>
      <c r="G47" s="1">
        <v>3.8194444444444443E-3</v>
      </c>
      <c r="H47" s="1">
        <v>7.175925925925927E-4</v>
      </c>
      <c r="I47" s="1">
        <v>5.0000000000000001E-3</v>
      </c>
    </row>
    <row r="48" spans="1:9" x14ac:dyDescent="0.2">
      <c r="A48">
        <v>48</v>
      </c>
      <c r="B48" t="s">
        <v>47</v>
      </c>
      <c r="C48">
        <v>140</v>
      </c>
      <c r="D48" s="1">
        <v>1.6018518518518519E-2</v>
      </c>
      <c r="E48" s="1">
        <v>5.9953703703703697E-3</v>
      </c>
      <c r="F48" s="1">
        <v>5.6712962962962956E-4</v>
      </c>
      <c r="G48" s="1">
        <v>4.7106481481481478E-3</v>
      </c>
      <c r="H48" s="1">
        <v>9.3750000000000007E-4</v>
      </c>
      <c r="I48" s="1">
        <v>3.8425925925925923E-3</v>
      </c>
    </row>
    <row r="49" spans="1:9" x14ac:dyDescent="0.2">
      <c r="A49">
        <v>49</v>
      </c>
      <c r="B49" t="s">
        <v>48</v>
      </c>
      <c r="C49">
        <v>117</v>
      </c>
      <c r="D49" s="1">
        <v>1.6099537037037037E-2</v>
      </c>
      <c r="E49" s="1">
        <v>6.2731481481481484E-3</v>
      </c>
      <c r="F49" s="1">
        <v>4.5138888888888892E-4</v>
      </c>
      <c r="G49" s="1">
        <v>4.5601851851851853E-3</v>
      </c>
      <c r="H49" s="1">
        <v>9.6064814814814808E-4</v>
      </c>
      <c r="I49" s="1">
        <v>3.8657407407407408E-3</v>
      </c>
    </row>
    <row r="50" spans="1:9" x14ac:dyDescent="0.2">
      <c r="A50">
        <v>50</v>
      </c>
      <c r="B50" t="s">
        <v>49</v>
      </c>
      <c r="C50">
        <v>125</v>
      </c>
      <c r="D50" s="1">
        <v>1.6412037037037037E-2</v>
      </c>
      <c r="E50" s="1">
        <v>6.0879629629629643E-3</v>
      </c>
      <c r="F50" s="1">
        <v>4.7453703703703704E-4</v>
      </c>
      <c r="G50" s="1">
        <v>4.2129629629629626E-3</v>
      </c>
      <c r="H50" s="1">
        <v>1.4351851851851854E-3</v>
      </c>
      <c r="I50" s="1">
        <v>4.2245370370370371E-3</v>
      </c>
    </row>
    <row r="51" spans="1:9" x14ac:dyDescent="0.2">
      <c r="A51">
        <v>51</v>
      </c>
      <c r="B51" t="s">
        <v>50</v>
      </c>
      <c r="C51">
        <v>135</v>
      </c>
      <c r="D51" s="1">
        <v>1.6608796296296299E-2</v>
      </c>
      <c r="E51" s="1">
        <v>6.1805555555555563E-3</v>
      </c>
      <c r="F51" s="1">
        <v>6.8287037037037025E-4</v>
      </c>
      <c r="G51" s="1">
        <v>5.1041666666666666E-3</v>
      </c>
      <c r="H51" s="1">
        <v>9.3750000000000007E-4</v>
      </c>
      <c r="I51" s="1">
        <v>3.7037037037037034E-3</v>
      </c>
    </row>
    <row r="52" spans="1:9" x14ac:dyDescent="0.2">
      <c r="A52">
        <v>52</v>
      </c>
      <c r="B52" t="s">
        <v>51</v>
      </c>
      <c r="C52">
        <v>123</v>
      </c>
      <c r="D52" s="1">
        <v>1.6793981481481483E-2</v>
      </c>
      <c r="E52" s="1">
        <v>6.9444444444444441E-3</v>
      </c>
      <c r="F52" s="1">
        <v>4.0509259259259258E-4</v>
      </c>
      <c r="G52" s="1">
        <v>4.1203703703703706E-3</v>
      </c>
      <c r="H52" s="1">
        <v>7.175925925925927E-4</v>
      </c>
      <c r="I52" s="1">
        <v>4.6180555555555558E-3</v>
      </c>
    </row>
    <row r="53" spans="1:9" x14ac:dyDescent="0.2">
      <c r="A53">
        <v>53</v>
      </c>
      <c r="B53" t="s">
        <v>50</v>
      </c>
      <c r="C53">
        <v>139</v>
      </c>
      <c r="D53" s="1">
        <v>1.7002314814814814E-2</v>
      </c>
      <c r="E53" s="1">
        <v>6.5740740740740733E-3</v>
      </c>
      <c r="F53" s="1">
        <v>4.6296296296296293E-4</v>
      </c>
      <c r="G53" s="1">
        <v>4.3287037037037035E-3</v>
      </c>
      <c r="H53" s="1">
        <v>9.3750000000000007E-4</v>
      </c>
      <c r="I53" s="1">
        <v>4.7222222222222223E-3</v>
      </c>
    </row>
    <row r="54" spans="1:9" x14ac:dyDescent="0.2">
      <c r="A54">
        <v>54</v>
      </c>
      <c r="B54" t="s">
        <v>52</v>
      </c>
      <c r="C54">
        <v>113</v>
      </c>
      <c r="D54" s="1">
        <v>1.7071759259259259E-2</v>
      </c>
      <c r="E54" s="1">
        <v>6.5162037037037037E-3</v>
      </c>
      <c r="F54" s="1">
        <v>1.1805555555555556E-3</v>
      </c>
      <c r="G54" s="1">
        <v>4.1435185185185186E-3</v>
      </c>
      <c r="H54" s="1">
        <v>1.0995370370370371E-3</v>
      </c>
      <c r="I54" s="1">
        <v>4.155092592592593E-3</v>
      </c>
    </row>
    <row r="55" spans="1:9" x14ac:dyDescent="0.2">
      <c r="A55">
        <v>55</v>
      </c>
      <c r="B55" t="s">
        <v>53</v>
      </c>
      <c r="C55">
        <v>137</v>
      </c>
      <c r="D55" s="1">
        <v>1.7546296296296296E-2</v>
      </c>
      <c r="E55" s="1">
        <v>6.6203703703703702E-3</v>
      </c>
      <c r="F55" s="1">
        <v>4.8611111111111104E-4</v>
      </c>
      <c r="G55" s="1">
        <v>4.7569444444444447E-3</v>
      </c>
      <c r="H55" s="1">
        <v>9.8379629629629642E-4</v>
      </c>
      <c r="I55" s="1">
        <v>4.7222222222222223E-3</v>
      </c>
    </row>
    <row r="56" spans="1:9" x14ac:dyDescent="0.2">
      <c r="A56">
        <v>56</v>
      </c>
      <c r="B56" t="s">
        <v>54</v>
      </c>
      <c r="C56">
        <v>129</v>
      </c>
      <c r="D56" s="1">
        <v>2.0173611111111111E-2</v>
      </c>
      <c r="E56" s="1">
        <v>8.4837962962962966E-3</v>
      </c>
      <c r="F56" s="1">
        <v>4.2824074074074075E-4</v>
      </c>
      <c r="G56" s="1">
        <v>4.8148148148148152E-3</v>
      </c>
      <c r="H56" s="1">
        <v>7.0601851851851847E-4</v>
      </c>
      <c r="I56" s="1">
        <v>5.7638888888888887E-3</v>
      </c>
    </row>
    <row r="57" spans="1:9" x14ac:dyDescent="0.2">
      <c r="A57">
        <v>57</v>
      </c>
      <c r="B57" t="s">
        <v>55</v>
      </c>
      <c r="C57">
        <v>112</v>
      </c>
      <c r="D57" s="1">
        <v>2.1701388888888892E-2</v>
      </c>
      <c r="E57" s="1">
        <v>1.3819444444444445E-2</v>
      </c>
      <c r="F57" s="1">
        <v>6.018518518518519E-4</v>
      </c>
      <c r="G57" s="1">
        <v>3.3449074074074071E-3</v>
      </c>
      <c r="H57" s="1">
        <v>5.6712962962962956E-4</v>
      </c>
      <c r="I57" s="1">
        <v>3.4027777777777784E-3</v>
      </c>
    </row>
    <row r="58" spans="1:9" x14ac:dyDescent="0.2">
      <c r="A58">
        <v>58</v>
      </c>
      <c r="B58" t="s">
        <v>56</v>
      </c>
      <c r="C58">
        <v>142</v>
      </c>
      <c r="D58" s="1">
        <v>2.1770833333333336E-2</v>
      </c>
      <c r="E58" s="1">
        <v>8.7384259259259255E-3</v>
      </c>
      <c r="F58" s="1">
        <v>8.3333333333333339E-4</v>
      </c>
      <c r="G58" s="1">
        <v>4.6527777777777774E-3</v>
      </c>
      <c r="H58" s="1">
        <v>1.3888888888888889E-3</v>
      </c>
      <c r="I58" s="1">
        <v>6.1805555555555563E-3</v>
      </c>
    </row>
    <row r="59" spans="1:9" x14ac:dyDescent="0.2">
      <c r="A59">
        <v>59</v>
      </c>
      <c r="B59" t="s">
        <v>57</v>
      </c>
      <c r="C59">
        <v>138</v>
      </c>
      <c r="D59" s="1">
        <v>2.2673611111111113E-2</v>
      </c>
      <c r="E59" s="1">
        <v>7.3842592592592597E-3</v>
      </c>
      <c r="F59" s="1">
        <v>6.7129629629629625E-4</v>
      </c>
      <c r="G59" s="1">
        <v>6.6782407407407415E-3</v>
      </c>
      <c r="H59" s="1">
        <v>1.0416666666666667E-3</v>
      </c>
      <c r="I59" s="1">
        <v>6.9212962962962969E-3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3F222-9323-FB4C-88E6-E5B1EC90ABBF}">
  <dimension ref="A1:I58"/>
  <sheetViews>
    <sheetView workbookViewId="0">
      <selection activeCell="G1" sqref="G1:G1048576"/>
    </sheetView>
  </sheetViews>
  <sheetFormatPr baseColWidth="10" defaultRowHeight="16" x14ac:dyDescent="0.2"/>
  <cols>
    <col min="1" max="1" width="3.1640625" bestFit="1" customWidth="1"/>
    <col min="2" max="2" width="21" bestFit="1" customWidth="1"/>
    <col min="3" max="3" width="4.1640625" bestFit="1" customWidth="1"/>
    <col min="4" max="9" width="8.1640625" style="1" bestFit="1" customWidth="1"/>
  </cols>
  <sheetData>
    <row r="1" spans="1:9" x14ac:dyDescent="0.2">
      <c r="A1">
        <v>1</v>
      </c>
      <c r="B1" t="s">
        <v>0</v>
      </c>
      <c r="C1">
        <v>67</v>
      </c>
      <c r="D1" s="1">
        <v>1.1805555555555555E-2</v>
      </c>
      <c r="E1" s="1">
        <v>2.2916666666666667E-3</v>
      </c>
      <c r="F1" s="1">
        <v>6.9444444444444447E-4</v>
      </c>
      <c r="G1" s="1">
        <v>5.4166666666666669E-3</v>
      </c>
      <c r="H1" s="1">
        <v>3.5879629629629635E-4</v>
      </c>
      <c r="I1" s="1">
        <v>3.0555555555555557E-3</v>
      </c>
    </row>
    <row r="2" spans="1:9" x14ac:dyDescent="0.2">
      <c r="A2">
        <v>2</v>
      </c>
      <c r="B2" t="s">
        <v>2</v>
      </c>
      <c r="C2">
        <v>73</v>
      </c>
      <c r="D2" s="1">
        <v>1.2106481481481482E-2</v>
      </c>
      <c r="E2" s="1">
        <v>2.685185185185185E-3</v>
      </c>
      <c r="F2" s="1">
        <v>6.018518518518519E-4</v>
      </c>
      <c r="G2" s="1">
        <v>5.4745370370370373E-3</v>
      </c>
      <c r="H2" s="1">
        <v>3.3564814814814812E-4</v>
      </c>
      <c r="I2" s="1">
        <v>3.0208333333333333E-3</v>
      </c>
    </row>
    <row r="3" spans="1:9" x14ac:dyDescent="0.2">
      <c r="A3">
        <v>3</v>
      </c>
      <c r="B3" t="s">
        <v>4</v>
      </c>
      <c r="C3">
        <v>70</v>
      </c>
      <c r="D3" s="1">
        <v>1.2314814814814815E-2</v>
      </c>
      <c r="E3" s="1">
        <v>2.685185185185185E-3</v>
      </c>
      <c r="F3" s="1">
        <v>6.2500000000000001E-4</v>
      </c>
      <c r="G3" s="1">
        <v>5.4745370370370373E-3</v>
      </c>
      <c r="H3" s="1">
        <v>4.5138888888888892E-4</v>
      </c>
      <c r="I3" s="1">
        <v>3.1018518518518522E-3</v>
      </c>
    </row>
    <row r="4" spans="1:9" x14ac:dyDescent="0.2">
      <c r="A4">
        <v>4</v>
      </c>
      <c r="B4" t="s">
        <v>3</v>
      </c>
      <c r="C4">
        <v>68</v>
      </c>
      <c r="D4" s="1">
        <v>1.2418981481481482E-2</v>
      </c>
      <c r="E4" s="1">
        <v>2.7430555555555559E-3</v>
      </c>
      <c r="F4" s="1">
        <v>5.9027777777777778E-4</v>
      </c>
      <c r="G4" s="1">
        <v>5.4398148148148149E-3</v>
      </c>
      <c r="H4" s="1">
        <v>3.9351851851851852E-4</v>
      </c>
      <c r="I4" s="1">
        <v>3.2754629629629631E-3</v>
      </c>
    </row>
    <row r="5" spans="1:9" x14ac:dyDescent="0.2">
      <c r="A5">
        <v>5</v>
      </c>
      <c r="B5" t="s">
        <v>7</v>
      </c>
      <c r="C5">
        <v>66</v>
      </c>
      <c r="D5" s="1">
        <v>1.292824074074074E-2</v>
      </c>
      <c r="E5" s="1">
        <v>2.7430555555555559E-3</v>
      </c>
      <c r="F5" s="1">
        <v>6.3657407407407402E-4</v>
      </c>
      <c r="G5" s="1">
        <v>5.8449074074074072E-3</v>
      </c>
      <c r="H5" s="1">
        <v>4.1666666666666669E-4</v>
      </c>
      <c r="I5" s="1">
        <v>3.3217592592592591E-3</v>
      </c>
    </row>
    <row r="6" spans="1:9" x14ac:dyDescent="0.2">
      <c r="A6">
        <v>6</v>
      </c>
      <c r="B6" t="s">
        <v>6</v>
      </c>
      <c r="C6">
        <v>63</v>
      </c>
      <c r="D6" s="1">
        <v>1.3043981481481483E-2</v>
      </c>
      <c r="E6" s="1">
        <v>2.8009259259259259E-3</v>
      </c>
      <c r="F6" s="1">
        <v>6.4814814814814813E-4</v>
      </c>
      <c r="G6" s="1">
        <v>5.8101851851851856E-3</v>
      </c>
      <c r="H6" s="1">
        <v>4.0509259259259258E-4</v>
      </c>
      <c r="I6" s="1">
        <v>3.3912037037037036E-3</v>
      </c>
    </row>
    <row r="7" spans="1:9" x14ac:dyDescent="0.2">
      <c r="A7">
        <v>7</v>
      </c>
      <c r="B7" t="s">
        <v>12</v>
      </c>
      <c r="C7">
        <v>133</v>
      </c>
      <c r="D7" s="1">
        <v>1.3275462962962963E-2</v>
      </c>
      <c r="E7" s="1">
        <v>2.8935185185185188E-3</v>
      </c>
      <c r="F7" s="1">
        <v>7.291666666666667E-4</v>
      </c>
      <c r="G7" s="1">
        <v>5.8564814814814825E-3</v>
      </c>
      <c r="H7" s="1">
        <v>4.6296296296296293E-4</v>
      </c>
      <c r="I7" s="1">
        <v>3.3564814814814811E-3</v>
      </c>
    </row>
    <row r="8" spans="1:9" x14ac:dyDescent="0.2">
      <c r="A8">
        <v>8</v>
      </c>
      <c r="B8" t="s">
        <v>5</v>
      </c>
      <c r="C8">
        <v>111</v>
      </c>
      <c r="D8" s="1">
        <v>1.3287037037037036E-2</v>
      </c>
      <c r="E8" s="1">
        <v>3.0787037037037037E-3</v>
      </c>
      <c r="F8" s="1">
        <v>7.407407407407407E-4</v>
      </c>
      <c r="G8" s="1">
        <v>5.6481481481481478E-3</v>
      </c>
      <c r="H8" s="1">
        <v>4.7453703703703704E-4</v>
      </c>
      <c r="I8" s="1">
        <v>3.3680555555555551E-3</v>
      </c>
    </row>
    <row r="9" spans="1:9" x14ac:dyDescent="0.2">
      <c r="A9">
        <v>9</v>
      </c>
      <c r="B9" t="s">
        <v>9</v>
      </c>
      <c r="C9">
        <v>118</v>
      </c>
      <c r="D9" s="1">
        <v>1.3425925925925924E-2</v>
      </c>
      <c r="E9" s="1">
        <v>2.8587962962962963E-3</v>
      </c>
      <c r="F9" s="1">
        <v>7.175925925925927E-4</v>
      </c>
      <c r="G9" s="1">
        <v>6.0416666666666665E-3</v>
      </c>
      <c r="H9" s="1">
        <v>3.4722222222222224E-4</v>
      </c>
      <c r="I9" s="1">
        <v>3.4953703703703705E-3</v>
      </c>
    </row>
    <row r="10" spans="1:9" x14ac:dyDescent="0.2">
      <c r="A10">
        <v>10</v>
      </c>
      <c r="B10" t="s">
        <v>8</v>
      </c>
      <c r="C10">
        <v>124</v>
      </c>
      <c r="D10" s="1">
        <v>1.3530092592592594E-2</v>
      </c>
      <c r="E10" s="1">
        <v>2.8356481481481479E-3</v>
      </c>
      <c r="F10" s="1">
        <v>8.1018518518518516E-4</v>
      </c>
      <c r="G10" s="1">
        <v>6.1921296296296299E-3</v>
      </c>
      <c r="H10" s="1">
        <v>4.3981481481481481E-4</v>
      </c>
      <c r="I10" s="1">
        <v>3.2754629629629631E-3</v>
      </c>
    </row>
    <row r="11" spans="1:9" x14ac:dyDescent="0.2">
      <c r="A11">
        <v>11</v>
      </c>
      <c r="B11" t="s">
        <v>55</v>
      </c>
      <c r="C11">
        <v>112</v>
      </c>
      <c r="D11" s="1">
        <v>1.357638888888889E-2</v>
      </c>
      <c r="E11" s="1">
        <v>3.5069444444444445E-3</v>
      </c>
      <c r="F11" s="1">
        <v>6.8287037037037025E-4</v>
      </c>
      <c r="G11" s="1">
        <v>5.5555555555555558E-3</v>
      </c>
      <c r="H11" s="1">
        <v>4.1666666666666669E-4</v>
      </c>
      <c r="I11" s="1">
        <v>3.425925925925926E-3</v>
      </c>
    </row>
    <row r="12" spans="1:9" x14ac:dyDescent="0.2">
      <c r="A12">
        <v>12</v>
      </c>
      <c r="B12" t="s">
        <v>10</v>
      </c>
      <c r="C12">
        <v>105</v>
      </c>
      <c r="D12" s="1">
        <v>1.3738425925925926E-2</v>
      </c>
      <c r="E12" s="1">
        <v>3.1134259259259257E-3</v>
      </c>
      <c r="F12" s="1">
        <v>9.3750000000000007E-4</v>
      </c>
      <c r="G12" s="1">
        <v>5.6018518518518518E-3</v>
      </c>
      <c r="H12" s="1">
        <v>4.8611111111111104E-4</v>
      </c>
      <c r="I12" s="1">
        <v>3.6226851851851854E-3</v>
      </c>
    </row>
    <row r="13" spans="1:9" x14ac:dyDescent="0.2">
      <c r="A13">
        <v>13</v>
      </c>
      <c r="B13" t="s">
        <v>13</v>
      </c>
      <c r="C13">
        <v>143</v>
      </c>
      <c r="D13" s="1">
        <v>1.3819444444444445E-2</v>
      </c>
      <c r="E13" s="1">
        <v>3.5648148148148154E-3</v>
      </c>
      <c r="F13" s="1">
        <v>6.4814814814814813E-4</v>
      </c>
      <c r="G13" s="1">
        <v>5.6944444444444438E-3</v>
      </c>
      <c r="H13" s="1">
        <v>4.6296296296296293E-4</v>
      </c>
      <c r="I13" s="1">
        <v>3.472222222222222E-3</v>
      </c>
    </row>
    <row r="14" spans="1:9" x14ac:dyDescent="0.2">
      <c r="A14">
        <v>14</v>
      </c>
      <c r="B14" t="s">
        <v>11</v>
      </c>
      <c r="C14">
        <v>103</v>
      </c>
      <c r="D14" s="1">
        <v>1.3877314814814815E-2</v>
      </c>
      <c r="E14" s="1">
        <v>3.2638888888888891E-3</v>
      </c>
      <c r="F14" s="1">
        <v>7.407407407407407E-4</v>
      </c>
      <c r="G14" s="1">
        <v>5.8680555555555543E-3</v>
      </c>
      <c r="H14" s="1">
        <v>4.2824074074074075E-4</v>
      </c>
      <c r="I14" s="1">
        <v>3.5995370370370369E-3</v>
      </c>
    </row>
    <row r="15" spans="1:9" x14ac:dyDescent="0.2">
      <c r="A15">
        <v>15</v>
      </c>
      <c r="B15" t="s">
        <v>15</v>
      </c>
      <c r="C15">
        <v>102</v>
      </c>
      <c r="D15" s="1">
        <v>1.4108796296296295E-2</v>
      </c>
      <c r="E15" s="1">
        <v>3.2870370370370367E-3</v>
      </c>
      <c r="F15" s="1">
        <v>7.9861111111111105E-4</v>
      </c>
      <c r="G15" s="1">
        <v>6.168981481481481E-3</v>
      </c>
      <c r="H15" s="1">
        <v>4.8611111111111104E-4</v>
      </c>
      <c r="I15" s="1">
        <v>3.3912037037037036E-3</v>
      </c>
    </row>
    <row r="16" spans="1:9" x14ac:dyDescent="0.2">
      <c r="A16">
        <v>16</v>
      </c>
      <c r="B16" t="s">
        <v>19</v>
      </c>
      <c r="C16">
        <v>128</v>
      </c>
      <c r="D16" s="1">
        <v>1.4108796296296295E-2</v>
      </c>
      <c r="E16" s="1">
        <v>3.7847222222222223E-3</v>
      </c>
      <c r="F16" s="1">
        <v>9.3750000000000007E-4</v>
      </c>
      <c r="G16" s="1">
        <v>5.7291666666666671E-3</v>
      </c>
      <c r="H16" s="1">
        <v>3.4722222222222224E-4</v>
      </c>
      <c r="I16" s="1">
        <v>3.3333333333333335E-3</v>
      </c>
    </row>
    <row r="17" spans="1:9" x14ac:dyDescent="0.2">
      <c r="A17">
        <v>17</v>
      </c>
      <c r="B17" t="s">
        <v>17</v>
      </c>
      <c r="C17">
        <v>108</v>
      </c>
      <c r="D17" s="1">
        <v>1.4201388888888888E-2</v>
      </c>
      <c r="E17" s="1">
        <v>4.0162037037037033E-3</v>
      </c>
      <c r="F17" s="1">
        <v>9.2592592592592585E-4</v>
      </c>
      <c r="G17" s="1">
        <v>5.5555555555555558E-3</v>
      </c>
      <c r="H17" s="1">
        <v>2.8935185185185189E-4</v>
      </c>
      <c r="I17" s="1">
        <v>3.425925925925926E-3</v>
      </c>
    </row>
    <row r="18" spans="1:9" x14ac:dyDescent="0.2">
      <c r="A18">
        <v>18</v>
      </c>
      <c r="B18" t="s">
        <v>16</v>
      </c>
      <c r="C18">
        <v>107</v>
      </c>
      <c r="D18" s="1">
        <v>1.4236111111111111E-2</v>
      </c>
      <c r="E18" s="1">
        <v>3.2060185185185191E-3</v>
      </c>
      <c r="F18" s="1">
        <v>1.0185185185185186E-3</v>
      </c>
      <c r="G18" s="1">
        <v>6.0879629629629643E-3</v>
      </c>
      <c r="H18" s="1">
        <v>4.3981481481481481E-4</v>
      </c>
      <c r="I18" s="1">
        <v>3.5185185185185185E-3</v>
      </c>
    </row>
    <row r="19" spans="1:9" x14ac:dyDescent="0.2">
      <c r="A19">
        <v>19</v>
      </c>
      <c r="B19" t="s">
        <v>22</v>
      </c>
      <c r="C19">
        <v>71</v>
      </c>
      <c r="D19" s="1">
        <v>1.4270833333333335E-2</v>
      </c>
      <c r="E19" s="1">
        <v>4.0972222222222226E-3</v>
      </c>
      <c r="F19" s="1">
        <v>9.2592592592592585E-4</v>
      </c>
      <c r="G19" s="1">
        <v>5.7291666666666671E-3</v>
      </c>
      <c r="H19" s="1">
        <v>3.0092592592592595E-4</v>
      </c>
      <c r="I19" s="1">
        <v>3.2291666666666666E-3</v>
      </c>
    </row>
    <row r="20" spans="1:9" x14ac:dyDescent="0.2">
      <c r="A20">
        <v>20</v>
      </c>
      <c r="B20" t="s">
        <v>24</v>
      </c>
      <c r="C20">
        <v>65</v>
      </c>
      <c r="D20" s="1">
        <v>1.4328703703703703E-2</v>
      </c>
      <c r="E20" s="1">
        <v>3.3333333333333335E-3</v>
      </c>
      <c r="F20" s="1">
        <v>6.8287037037037025E-4</v>
      </c>
      <c r="G20" s="1">
        <v>6.2847222222222228E-3</v>
      </c>
      <c r="H20" s="1">
        <v>4.7453703703703704E-4</v>
      </c>
      <c r="I20" s="1">
        <v>3.5879629629629629E-3</v>
      </c>
    </row>
    <row r="21" spans="1:9" x14ac:dyDescent="0.2">
      <c r="A21">
        <v>21</v>
      </c>
      <c r="B21" t="s">
        <v>20</v>
      </c>
      <c r="C21">
        <v>127</v>
      </c>
      <c r="D21" s="1">
        <v>1.4374999999999999E-2</v>
      </c>
      <c r="E21" s="1">
        <v>3.5069444444444445E-3</v>
      </c>
      <c r="F21" s="1">
        <v>9.4907407407407408E-4</v>
      </c>
      <c r="G21" s="1">
        <v>5.8912037037037032E-3</v>
      </c>
      <c r="H21" s="1">
        <v>3.9351851851851852E-4</v>
      </c>
      <c r="I21" s="1">
        <v>3.6689814814814814E-3</v>
      </c>
    </row>
    <row r="22" spans="1:9" x14ac:dyDescent="0.2">
      <c r="A22">
        <v>22</v>
      </c>
      <c r="B22" t="s">
        <v>58</v>
      </c>
      <c r="C22">
        <v>147</v>
      </c>
      <c r="D22" s="1">
        <v>1.4525462962962964E-2</v>
      </c>
      <c r="E22" s="1">
        <v>3.6574074074074074E-3</v>
      </c>
      <c r="F22" s="1">
        <v>1.1226851851851851E-3</v>
      </c>
      <c r="G22" s="1">
        <v>5.6597222222222222E-3</v>
      </c>
      <c r="H22" s="1">
        <v>3.5879629629629635E-4</v>
      </c>
      <c r="I22" s="1">
        <v>3.7615740740740739E-3</v>
      </c>
    </row>
    <row r="23" spans="1:9" x14ac:dyDescent="0.2">
      <c r="A23">
        <v>23</v>
      </c>
      <c r="B23" t="s">
        <v>23</v>
      </c>
      <c r="C23">
        <v>101</v>
      </c>
      <c r="D23" s="1">
        <v>1.4583333333333332E-2</v>
      </c>
      <c r="E23" s="1">
        <v>3.530092592592592E-3</v>
      </c>
      <c r="F23" s="1">
        <v>1.0069444444444444E-3</v>
      </c>
      <c r="G23" s="1">
        <v>5.8564814814814825E-3</v>
      </c>
      <c r="H23" s="1">
        <v>6.4814814814814813E-4</v>
      </c>
      <c r="I23" s="1">
        <v>3.5648148148148154E-3</v>
      </c>
    </row>
    <row r="24" spans="1:9" x14ac:dyDescent="0.2">
      <c r="A24">
        <v>24</v>
      </c>
      <c r="B24" t="s">
        <v>28</v>
      </c>
      <c r="C24">
        <v>132</v>
      </c>
      <c r="D24" s="1">
        <v>1.4652777777777778E-2</v>
      </c>
      <c r="E24" s="1">
        <v>3.1944444444444442E-3</v>
      </c>
      <c r="F24" s="1">
        <v>7.8703703703703705E-4</v>
      </c>
      <c r="G24" s="1">
        <v>6.3657407407407404E-3</v>
      </c>
      <c r="H24" s="1">
        <v>4.6296296296296293E-4</v>
      </c>
      <c r="I24" s="1">
        <v>3.8773148148148143E-3</v>
      </c>
    </row>
    <row r="25" spans="1:9" x14ac:dyDescent="0.2">
      <c r="A25">
        <v>25</v>
      </c>
      <c r="B25" t="s">
        <v>26</v>
      </c>
      <c r="C25">
        <v>114</v>
      </c>
      <c r="D25" s="1">
        <v>1.4699074074074074E-2</v>
      </c>
      <c r="E25" s="1">
        <v>4.0624999999999993E-3</v>
      </c>
      <c r="F25" s="1">
        <v>9.9537037037037042E-4</v>
      </c>
      <c r="G25" s="1">
        <v>5.8217592592592592E-3</v>
      </c>
      <c r="H25" s="1">
        <v>3.1250000000000001E-4</v>
      </c>
      <c r="I25" s="1">
        <v>3.5185185185185185E-3</v>
      </c>
    </row>
    <row r="26" spans="1:9" x14ac:dyDescent="0.2">
      <c r="A26">
        <v>26</v>
      </c>
      <c r="B26" t="s">
        <v>31</v>
      </c>
      <c r="C26">
        <v>60</v>
      </c>
      <c r="D26" s="1">
        <v>1.4791666666666668E-2</v>
      </c>
      <c r="E26" s="1">
        <v>2.9861111111111113E-3</v>
      </c>
      <c r="F26" s="1">
        <v>7.291666666666667E-4</v>
      </c>
      <c r="G26" s="1">
        <v>6.7476851851851856E-3</v>
      </c>
      <c r="H26" s="1">
        <v>4.1666666666666669E-4</v>
      </c>
      <c r="I26" s="1">
        <v>3.9236111111111112E-3</v>
      </c>
    </row>
    <row r="27" spans="1:9" x14ac:dyDescent="0.2">
      <c r="A27">
        <v>27</v>
      </c>
      <c r="B27" t="s">
        <v>21</v>
      </c>
      <c r="C27">
        <v>126</v>
      </c>
      <c r="D27" s="1">
        <v>1.4826388888888889E-2</v>
      </c>
      <c r="E27" s="1">
        <v>4.0277777777777777E-3</v>
      </c>
      <c r="F27" s="1">
        <v>9.9537037037037042E-4</v>
      </c>
      <c r="G27" s="1">
        <v>5.9490740740740745E-3</v>
      </c>
      <c r="H27" s="1">
        <v>4.5138888888888892E-4</v>
      </c>
      <c r="I27" s="1">
        <v>3.414351851851852E-3</v>
      </c>
    </row>
    <row r="28" spans="1:9" x14ac:dyDescent="0.2">
      <c r="A28">
        <v>28</v>
      </c>
      <c r="B28" t="s">
        <v>30</v>
      </c>
      <c r="C28">
        <v>121</v>
      </c>
      <c r="D28" s="1">
        <v>1.5023148148148148E-2</v>
      </c>
      <c r="E28" s="1">
        <v>3.7152777777777774E-3</v>
      </c>
      <c r="F28" s="1">
        <v>8.9120370370370362E-4</v>
      </c>
      <c r="G28" s="1">
        <v>5.9375000000000009E-3</v>
      </c>
      <c r="H28" s="1">
        <v>4.9768518518518521E-4</v>
      </c>
      <c r="I28" s="1">
        <v>3.9930555555555561E-3</v>
      </c>
    </row>
    <row r="29" spans="1:9" x14ac:dyDescent="0.2">
      <c r="A29">
        <v>29</v>
      </c>
      <c r="B29" t="s">
        <v>29</v>
      </c>
      <c r="C29">
        <v>145</v>
      </c>
      <c r="D29" s="1">
        <v>1.503472222222222E-2</v>
      </c>
      <c r="E29" s="1">
        <v>3.6226851851851854E-3</v>
      </c>
      <c r="F29" s="1">
        <v>9.8379629629629642E-4</v>
      </c>
      <c r="G29" s="1">
        <v>6.3310185185185197E-3</v>
      </c>
      <c r="H29" s="1">
        <v>3.7037037037037035E-4</v>
      </c>
      <c r="I29" s="1">
        <v>3.7384259259259263E-3</v>
      </c>
    </row>
    <row r="30" spans="1:9" x14ac:dyDescent="0.2">
      <c r="A30">
        <v>30</v>
      </c>
      <c r="B30" t="s">
        <v>18</v>
      </c>
      <c r="C30">
        <v>109</v>
      </c>
      <c r="D30" s="1">
        <v>1.5266203703703705E-2</v>
      </c>
      <c r="E30" s="1">
        <v>3.8078703703703707E-3</v>
      </c>
      <c r="F30" s="1">
        <v>1.0300925925925926E-3</v>
      </c>
      <c r="G30" s="1">
        <v>5.7291666666666671E-3</v>
      </c>
      <c r="H30" s="1">
        <v>4.7453703703703704E-4</v>
      </c>
      <c r="I30" s="1">
        <v>4.2592592592592595E-3</v>
      </c>
    </row>
    <row r="31" spans="1:9" x14ac:dyDescent="0.2">
      <c r="A31">
        <v>31</v>
      </c>
      <c r="B31" t="s">
        <v>27</v>
      </c>
      <c r="C31">
        <v>62</v>
      </c>
      <c r="D31" s="1">
        <v>1.53125E-2</v>
      </c>
      <c r="E31" s="1">
        <v>3.5763888888888894E-3</v>
      </c>
      <c r="F31" s="1">
        <v>7.407407407407407E-4</v>
      </c>
      <c r="G31" s="1">
        <v>6.3657407407407404E-3</v>
      </c>
      <c r="H31" s="1">
        <v>4.9768518518518521E-4</v>
      </c>
      <c r="I31" s="1">
        <v>4.155092592592593E-3</v>
      </c>
    </row>
    <row r="32" spans="1:9" x14ac:dyDescent="0.2">
      <c r="A32">
        <v>32</v>
      </c>
      <c r="B32" t="s">
        <v>32</v>
      </c>
      <c r="C32">
        <v>146</v>
      </c>
      <c r="D32" s="1">
        <v>1.5381944444444443E-2</v>
      </c>
      <c r="E32" s="1">
        <v>4.0972222222222226E-3</v>
      </c>
      <c r="F32" s="1">
        <v>1.0416666666666667E-3</v>
      </c>
      <c r="G32" s="1">
        <v>6.1805555555555563E-3</v>
      </c>
      <c r="H32" s="1">
        <v>4.0509259259259258E-4</v>
      </c>
      <c r="I32" s="1">
        <v>3.6805555555555554E-3</v>
      </c>
    </row>
    <row r="33" spans="1:9" x14ac:dyDescent="0.2">
      <c r="A33">
        <v>33</v>
      </c>
      <c r="B33" t="s">
        <v>25</v>
      </c>
      <c r="C33">
        <v>110</v>
      </c>
      <c r="D33" s="1">
        <v>1.5555555555555553E-2</v>
      </c>
      <c r="E33" s="1">
        <v>3.3912037037037036E-3</v>
      </c>
      <c r="F33" s="1">
        <v>1.0069444444444444E-3</v>
      </c>
      <c r="G33" s="1">
        <v>6.5624999999999998E-3</v>
      </c>
      <c r="H33" s="1">
        <v>4.6296296296296293E-4</v>
      </c>
      <c r="I33" s="1">
        <v>4.155092592592593E-3</v>
      </c>
    </row>
    <row r="34" spans="1:9" x14ac:dyDescent="0.2">
      <c r="A34">
        <v>34</v>
      </c>
      <c r="B34" t="s">
        <v>37</v>
      </c>
      <c r="C34">
        <v>141</v>
      </c>
      <c r="D34" s="1">
        <v>1.5682870370370371E-2</v>
      </c>
      <c r="E34" s="1">
        <v>3.6342592592592594E-3</v>
      </c>
      <c r="F34" s="1">
        <v>8.3333333333333339E-4</v>
      </c>
      <c r="G34" s="1">
        <v>6.4930555555555549E-3</v>
      </c>
      <c r="H34" s="1">
        <v>5.6712962962962956E-4</v>
      </c>
      <c r="I34" s="1">
        <v>4.1666666666666666E-3</v>
      </c>
    </row>
    <row r="35" spans="1:9" x14ac:dyDescent="0.2">
      <c r="A35">
        <v>35</v>
      </c>
      <c r="B35" t="s">
        <v>36</v>
      </c>
      <c r="C35">
        <v>104</v>
      </c>
      <c r="D35" s="1">
        <v>1.5914351851851853E-2</v>
      </c>
      <c r="E35" s="1">
        <v>4.0624999999999993E-3</v>
      </c>
      <c r="F35" s="1">
        <v>1.25E-3</v>
      </c>
      <c r="G35" s="1">
        <v>6.3425925925925915E-3</v>
      </c>
      <c r="H35" s="1">
        <v>3.8194444444444446E-4</v>
      </c>
      <c r="I35" s="1">
        <v>3.9004629629629632E-3</v>
      </c>
    </row>
    <row r="36" spans="1:9" x14ac:dyDescent="0.2">
      <c r="A36">
        <v>36</v>
      </c>
      <c r="B36" t="s">
        <v>42</v>
      </c>
      <c r="C36">
        <v>134</v>
      </c>
      <c r="D36" s="1">
        <v>1.5914351851851853E-2</v>
      </c>
      <c r="E36" s="1">
        <v>4.2592592592592595E-3</v>
      </c>
      <c r="F36" s="1">
        <v>9.4907407407407408E-4</v>
      </c>
      <c r="G36" s="1">
        <v>6.4467592592592597E-3</v>
      </c>
      <c r="H36" s="1">
        <v>3.3564814814814812E-4</v>
      </c>
      <c r="I36" s="1">
        <v>3.9467592592592592E-3</v>
      </c>
    </row>
    <row r="37" spans="1:9" x14ac:dyDescent="0.2">
      <c r="A37">
        <v>37</v>
      </c>
      <c r="B37" t="s">
        <v>39</v>
      </c>
      <c r="C37">
        <v>119</v>
      </c>
      <c r="D37" s="1">
        <v>1.6111111111111111E-2</v>
      </c>
      <c r="E37" s="1">
        <v>4.0393518518518521E-3</v>
      </c>
      <c r="F37" s="1">
        <v>1.261574074074074E-3</v>
      </c>
      <c r="G37" s="1">
        <v>6.238425925925925E-3</v>
      </c>
      <c r="H37" s="1">
        <v>6.3657407407407402E-4</v>
      </c>
      <c r="I37" s="1">
        <v>3.9583333333333337E-3</v>
      </c>
    </row>
    <row r="38" spans="1:9" x14ac:dyDescent="0.2">
      <c r="A38">
        <v>38</v>
      </c>
      <c r="B38" t="s">
        <v>35</v>
      </c>
      <c r="C38">
        <v>64</v>
      </c>
      <c r="D38" s="1">
        <v>1.622685185185185E-2</v>
      </c>
      <c r="E38" s="1">
        <v>3.5879629629629629E-3</v>
      </c>
      <c r="F38" s="1">
        <v>8.564814814814815E-4</v>
      </c>
      <c r="G38" s="1">
        <v>7.0254629629629634E-3</v>
      </c>
      <c r="H38" s="1">
        <v>6.7129629629629625E-4</v>
      </c>
      <c r="I38" s="1">
        <v>4.1203703703703706E-3</v>
      </c>
    </row>
    <row r="39" spans="1:9" x14ac:dyDescent="0.2">
      <c r="A39">
        <v>39</v>
      </c>
      <c r="B39" t="s">
        <v>34</v>
      </c>
      <c r="C39">
        <v>120</v>
      </c>
      <c r="D39" s="1">
        <v>1.6307870370370372E-2</v>
      </c>
      <c r="E39" s="1">
        <v>3.5995370370370369E-3</v>
      </c>
      <c r="F39" s="1">
        <v>1.3425925925925925E-3</v>
      </c>
      <c r="G39" s="1">
        <v>6.4004629629629628E-3</v>
      </c>
      <c r="H39" s="1">
        <v>7.407407407407407E-4</v>
      </c>
      <c r="I39" s="1">
        <v>4.2361111111111106E-3</v>
      </c>
    </row>
    <row r="40" spans="1:9" x14ac:dyDescent="0.2">
      <c r="A40">
        <v>40</v>
      </c>
      <c r="B40" t="s">
        <v>49</v>
      </c>
      <c r="C40">
        <v>125</v>
      </c>
      <c r="D40" s="1">
        <v>1.6446759259259262E-2</v>
      </c>
      <c r="E40" s="1">
        <v>4.0972222222222226E-3</v>
      </c>
      <c r="F40" s="1">
        <v>1.0532407407407407E-3</v>
      </c>
      <c r="G40" s="1">
        <v>6.4351851851851861E-3</v>
      </c>
      <c r="H40" s="1">
        <v>5.0925925925925921E-4</v>
      </c>
      <c r="I40" s="1">
        <v>4.3749999999999995E-3</v>
      </c>
    </row>
    <row r="41" spans="1:9" x14ac:dyDescent="0.2">
      <c r="A41">
        <v>41</v>
      </c>
      <c r="B41" t="s">
        <v>45</v>
      </c>
      <c r="C41">
        <v>61</v>
      </c>
      <c r="D41" s="1">
        <v>1.6446759259259262E-2</v>
      </c>
      <c r="E41" s="1">
        <v>3.1365740740740742E-3</v>
      </c>
      <c r="F41" s="1">
        <v>8.3333333333333339E-4</v>
      </c>
      <c r="G41" s="1">
        <v>7.3842592592592597E-3</v>
      </c>
      <c r="H41" s="1">
        <v>5.0925925925925921E-4</v>
      </c>
      <c r="I41" s="1">
        <v>4.5949074074074078E-3</v>
      </c>
    </row>
    <row r="42" spans="1:9" x14ac:dyDescent="0.2">
      <c r="A42">
        <v>42</v>
      </c>
      <c r="B42" t="s">
        <v>33</v>
      </c>
      <c r="C42">
        <v>144</v>
      </c>
      <c r="D42" s="1">
        <v>1.6527777777777777E-2</v>
      </c>
      <c r="E42" s="1">
        <v>4.1666666666666666E-3</v>
      </c>
      <c r="F42" s="1">
        <v>1.1342592592592591E-3</v>
      </c>
      <c r="G42" s="1">
        <v>6.5509259259259262E-3</v>
      </c>
      <c r="H42" s="1">
        <v>3.9351851851851852E-4</v>
      </c>
      <c r="I42" s="1">
        <v>4.3055555555555555E-3</v>
      </c>
    </row>
    <row r="43" spans="1:9" x14ac:dyDescent="0.2">
      <c r="A43">
        <v>43</v>
      </c>
      <c r="B43" t="s">
        <v>40</v>
      </c>
      <c r="C43">
        <v>106</v>
      </c>
      <c r="D43" s="1">
        <v>1.6620370370370372E-2</v>
      </c>
      <c r="E43" s="1">
        <v>3.8425925925925923E-3</v>
      </c>
      <c r="F43" s="1">
        <v>1.1805555555555556E-3</v>
      </c>
      <c r="G43" s="1">
        <v>6.2962962962962964E-3</v>
      </c>
      <c r="H43" s="1">
        <v>7.6388888888888893E-4</v>
      </c>
      <c r="I43" s="1">
        <v>4.5601851851851853E-3</v>
      </c>
    </row>
    <row r="44" spans="1:9" x14ac:dyDescent="0.2">
      <c r="A44">
        <v>44</v>
      </c>
      <c r="B44" t="s">
        <v>47</v>
      </c>
      <c r="C44">
        <v>140</v>
      </c>
      <c r="D44" s="1">
        <v>1.6689814814814817E-2</v>
      </c>
      <c r="E44" s="1">
        <v>3.9004629629629632E-3</v>
      </c>
      <c r="F44" s="1">
        <v>1.0879629629629629E-3</v>
      </c>
      <c r="G44" s="1">
        <v>6.4467592592592597E-3</v>
      </c>
      <c r="H44" s="1">
        <v>5.9027777777777778E-4</v>
      </c>
      <c r="I44" s="1">
        <v>4.6874999999999998E-3</v>
      </c>
    </row>
    <row r="45" spans="1:9" x14ac:dyDescent="0.2">
      <c r="A45">
        <v>45</v>
      </c>
      <c r="B45" t="s">
        <v>38</v>
      </c>
      <c r="C45">
        <v>122</v>
      </c>
      <c r="D45" s="1">
        <v>1.6886574074074075E-2</v>
      </c>
      <c r="E45" s="1">
        <v>3.4953703703703705E-3</v>
      </c>
      <c r="F45" s="1">
        <v>1.1574074074074073E-3</v>
      </c>
      <c r="G45" s="1">
        <v>6.7939814814814816E-3</v>
      </c>
      <c r="H45" s="1">
        <v>9.1435185185185185E-4</v>
      </c>
      <c r="I45" s="1">
        <v>4.5601851851851853E-3</v>
      </c>
    </row>
    <row r="46" spans="1:9" x14ac:dyDescent="0.2">
      <c r="A46">
        <v>46</v>
      </c>
      <c r="B46" t="s">
        <v>46</v>
      </c>
      <c r="C46">
        <v>116</v>
      </c>
      <c r="D46" s="1">
        <v>1.7060185185185185E-2</v>
      </c>
      <c r="E46" s="1">
        <v>5.0000000000000001E-3</v>
      </c>
      <c r="F46" s="1">
        <v>9.8379629629629642E-4</v>
      </c>
      <c r="G46" s="1">
        <v>6.3194444444444444E-3</v>
      </c>
      <c r="H46" s="1">
        <v>5.3240740740740744E-4</v>
      </c>
      <c r="I46" s="1">
        <v>4.2592592592592595E-3</v>
      </c>
    </row>
    <row r="47" spans="1:9" x14ac:dyDescent="0.2">
      <c r="A47">
        <v>47</v>
      </c>
      <c r="B47" t="s">
        <v>48</v>
      </c>
      <c r="C47">
        <v>117</v>
      </c>
      <c r="D47" s="1">
        <v>1.7060185185185185E-2</v>
      </c>
      <c r="E47" s="1">
        <v>3.8310185185185183E-3</v>
      </c>
      <c r="F47" s="1">
        <v>1.423611111111111E-3</v>
      </c>
      <c r="G47" s="1">
        <v>6.6666666666666671E-3</v>
      </c>
      <c r="H47" s="1">
        <v>4.6296296296296293E-4</v>
      </c>
      <c r="I47" s="1">
        <v>4.6990740740740743E-3</v>
      </c>
    </row>
    <row r="48" spans="1:9" x14ac:dyDescent="0.2">
      <c r="A48">
        <v>48</v>
      </c>
      <c r="B48" t="s">
        <v>51</v>
      </c>
      <c r="C48">
        <v>123</v>
      </c>
      <c r="D48" s="1">
        <v>1.7118055555555556E-2</v>
      </c>
      <c r="E48" s="1">
        <v>4.6990740740740743E-3</v>
      </c>
      <c r="F48" s="1">
        <v>9.1435185185185185E-4</v>
      </c>
      <c r="G48" s="1">
        <v>6.9675925925925921E-3</v>
      </c>
      <c r="H48" s="1">
        <v>4.5138888888888892E-4</v>
      </c>
      <c r="I48" s="1">
        <v>4.108796296296297E-3</v>
      </c>
    </row>
    <row r="49" spans="1:9" x14ac:dyDescent="0.2">
      <c r="A49">
        <v>49</v>
      </c>
      <c r="B49" t="s">
        <v>41</v>
      </c>
      <c r="C49">
        <v>130</v>
      </c>
      <c r="D49" s="1">
        <v>1.7280092592592593E-2</v>
      </c>
      <c r="E49" s="1">
        <v>3.7037037037037034E-3</v>
      </c>
      <c r="F49" s="1">
        <v>1.5856481481481479E-3</v>
      </c>
      <c r="G49" s="1">
        <v>6.4467592592592597E-3</v>
      </c>
      <c r="H49" s="1">
        <v>7.6388888888888893E-4</v>
      </c>
      <c r="I49" s="1">
        <v>4.8032407407407407E-3</v>
      </c>
    </row>
    <row r="50" spans="1:9" x14ac:dyDescent="0.2">
      <c r="A50">
        <v>50</v>
      </c>
      <c r="B50" t="s">
        <v>50</v>
      </c>
      <c r="C50">
        <v>139</v>
      </c>
      <c r="D50" s="1">
        <v>1.7638888888888888E-2</v>
      </c>
      <c r="E50" s="1">
        <v>4.5833333333333334E-3</v>
      </c>
      <c r="F50" s="1">
        <v>1.4930555555555556E-3</v>
      </c>
      <c r="G50" s="1">
        <v>6.828703703703704E-3</v>
      </c>
      <c r="H50" s="1">
        <v>4.6296296296296293E-4</v>
      </c>
      <c r="I50" s="1">
        <v>4.2939814814814811E-3</v>
      </c>
    </row>
    <row r="51" spans="1:9" x14ac:dyDescent="0.2">
      <c r="A51">
        <v>51</v>
      </c>
      <c r="B51" t="s">
        <v>52</v>
      </c>
      <c r="C51">
        <v>113</v>
      </c>
      <c r="D51" s="1">
        <v>1.7962962962962962E-2</v>
      </c>
      <c r="E51" s="1">
        <v>4.1319444444444442E-3</v>
      </c>
      <c r="F51" s="1">
        <v>1.6782407407407406E-3</v>
      </c>
      <c r="G51" s="1">
        <v>7.0254629629629634E-3</v>
      </c>
      <c r="H51" s="1">
        <v>8.449074074074075E-4</v>
      </c>
      <c r="I51" s="1">
        <v>4.3055555555555555E-3</v>
      </c>
    </row>
    <row r="52" spans="1:9" x14ac:dyDescent="0.2">
      <c r="A52">
        <v>52</v>
      </c>
      <c r="B52" t="s">
        <v>53</v>
      </c>
      <c r="C52">
        <v>137</v>
      </c>
      <c r="D52" s="1">
        <v>1.7986111111111109E-2</v>
      </c>
      <c r="E52" s="1">
        <v>4.5370370370370365E-3</v>
      </c>
      <c r="F52" s="1">
        <v>1.0185185185185186E-3</v>
      </c>
      <c r="G52" s="1">
        <v>7.013888888888889E-3</v>
      </c>
      <c r="H52" s="1">
        <v>5.0925925925925921E-4</v>
      </c>
      <c r="I52" s="1">
        <v>4.9305555555555552E-3</v>
      </c>
    </row>
    <row r="53" spans="1:9" x14ac:dyDescent="0.2">
      <c r="A53">
        <v>53</v>
      </c>
      <c r="B53" t="s">
        <v>44</v>
      </c>
      <c r="C53">
        <v>131</v>
      </c>
      <c r="D53" s="1">
        <v>1.8043981481481484E-2</v>
      </c>
      <c r="E53" s="1">
        <v>4.9074074074074072E-3</v>
      </c>
      <c r="F53" s="1">
        <v>1.5972222222222221E-3</v>
      </c>
      <c r="G53" s="1">
        <v>7.0023148148148154E-3</v>
      </c>
      <c r="H53" s="1">
        <v>4.0509259259259258E-4</v>
      </c>
      <c r="I53" s="1">
        <v>4.155092592592593E-3</v>
      </c>
    </row>
    <row r="54" spans="1:9" x14ac:dyDescent="0.2">
      <c r="A54">
        <v>54</v>
      </c>
      <c r="B54" t="s">
        <v>50</v>
      </c>
      <c r="C54">
        <v>135</v>
      </c>
      <c r="D54" s="1">
        <v>1.8043981481481484E-2</v>
      </c>
      <c r="E54" s="1">
        <v>3.7500000000000003E-3</v>
      </c>
      <c r="F54" s="1">
        <v>1.261574074074074E-3</v>
      </c>
      <c r="G54" s="1">
        <v>7.083333333333333E-3</v>
      </c>
      <c r="H54" s="1">
        <v>7.291666666666667E-4</v>
      </c>
      <c r="I54" s="1">
        <v>5.2430555555555555E-3</v>
      </c>
    </row>
    <row r="55" spans="1:9" x14ac:dyDescent="0.2">
      <c r="A55">
        <v>55</v>
      </c>
      <c r="B55" t="s">
        <v>56</v>
      </c>
      <c r="C55">
        <v>142</v>
      </c>
      <c r="D55" s="1">
        <v>2.210648148148148E-2</v>
      </c>
      <c r="E55" s="1">
        <v>5.7638888888888887E-3</v>
      </c>
      <c r="F55" s="1">
        <v>1.4814814814814814E-3</v>
      </c>
      <c r="G55" s="1">
        <v>9.386574074074075E-3</v>
      </c>
      <c r="H55" s="1">
        <v>5.9027777777777778E-4</v>
      </c>
      <c r="I55" s="1">
        <v>4.9189814814814816E-3</v>
      </c>
    </row>
    <row r="56" spans="1:9" x14ac:dyDescent="0.2">
      <c r="A56">
        <v>56</v>
      </c>
      <c r="B56" t="s">
        <v>54</v>
      </c>
      <c r="C56">
        <v>129</v>
      </c>
      <c r="D56" s="1">
        <v>2.2442129629629631E-2</v>
      </c>
      <c r="E56" s="1">
        <v>5.6365740740740742E-3</v>
      </c>
      <c r="F56" s="1">
        <v>1.4930555555555556E-3</v>
      </c>
      <c r="G56" s="1">
        <v>9.7106481481481471E-3</v>
      </c>
      <c r="H56" s="1">
        <v>4.7453703703703704E-4</v>
      </c>
      <c r="I56" s="1">
        <v>5.1504629629629635E-3</v>
      </c>
    </row>
    <row r="57" spans="1:9" x14ac:dyDescent="0.2">
      <c r="A57">
        <v>57</v>
      </c>
      <c r="B57" t="s">
        <v>57</v>
      </c>
      <c r="C57">
        <v>138</v>
      </c>
      <c r="D57" s="1">
        <v>2.4062500000000001E-2</v>
      </c>
      <c r="E57" s="1">
        <v>6.828703703703704E-3</v>
      </c>
      <c r="F57" s="1">
        <v>1.3541666666666667E-3</v>
      </c>
      <c r="G57" s="1">
        <v>7.9166666666666673E-3</v>
      </c>
      <c r="H57" s="1">
        <v>6.2500000000000001E-4</v>
      </c>
      <c r="I57" s="1">
        <v>7.3726851851851861E-3</v>
      </c>
    </row>
    <row r="58" spans="1:9" x14ac:dyDescent="0.2">
      <c r="B58" t="s">
        <v>1</v>
      </c>
      <c r="C58">
        <v>69</v>
      </c>
      <c r="D58" s="1" t="s">
        <v>59</v>
      </c>
      <c r="E58" s="1">
        <v>2.3842592592592591E-3</v>
      </c>
      <c r="F58" s="1">
        <v>5.5555555555555556E-4</v>
      </c>
      <c r="G58" s="1" t="s">
        <v>59</v>
      </c>
      <c r="H58" s="1" t="s">
        <v>59</v>
      </c>
      <c r="I58" s="1" t="s">
        <v>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CB0E6-0E32-164B-B284-BD826764E42F}">
  <dimension ref="A1:I58"/>
  <sheetViews>
    <sheetView workbookViewId="0">
      <selection activeCell="D1" sqref="D1:D1048576"/>
    </sheetView>
  </sheetViews>
  <sheetFormatPr baseColWidth="10" defaultRowHeight="16" x14ac:dyDescent="0.2"/>
  <cols>
    <col min="1" max="1" width="3.1640625" bestFit="1" customWidth="1"/>
    <col min="2" max="2" width="21" bestFit="1" customWidth="1"/>
    <col min="3" max="3" width="4.1640625" bestFit="1" customWidth="1"/>
    <col min="4" max="9" width="8.1640625" style="1" bestFit="1" customWidth="1"/>
  </cols>
  <sheetData>
    <row r="1" spans="1:9" x14ac:dyDescent="0.2">
      <c r="A1">
        <v>1</v>
      </c>
      <c r="B1" t="s">
        <v>0</v>
      </c>
      <c r="C1">
        <v>67</v>
      </c>
      <c r="D1" s="1">
        <v>1.1736111111111109E-2</v>
      </c>
      <c r="E1" s="1">
        <v>3.0555555555555557E-3</v>
      </c>
      <c r="F1" s="1">
        <v>3.3564814814814812E-4</v>
      </c>
      <c r="G1" s="1">
        <v>5.2893518518518515E-3</v>
      </c>
      <c r="H1" s="1">
        <v>5.4398148148148144E-4</v>
      </c>
      <c r="I1" s="1">
        <v>2.5347222222222221E-3</v>
      </c>
    </row>
    <row r="2" spans="1:9" x14ac:dyDescent="0.2">
      <c r="A2">
        <v>2</v>
      </c>
      <c r="B2" t="s">
        <v>1</v>
      </c>
      <c r="C2">
        <v>69</v>
      </c>
      <c r="D2" s="1">
        <v>1.1956018518518517E-2</v>
      </c>
      <c r="E2" s="1">
        <v>3.0671296296296297E-3</v>
      </c>
      <c r="F2" s="1">
        <v>3.3564814814814812E-4</v>
      </c>
      <c r="G2" s="1">
        <v>5.6018518518518518E-3</v>
      </c>
      <c r="H2" s="1">
        <v>5.4398148148148144E-4</v>
      </c>
      <c r="I2" s="1">
        <v>2.4421296296296296E-3</v>
      </c>
    </row>
    <row r="3" spans="1:9" x14ac:dyDescent="0.2">
      <c r="A3">
        <v>3</v>
      </c>
      <c r="B3" t="s">
        <v>2</v>
      </c>
      <c r="C3">
        <v>73</v>
      </c>
      <c r="D3" s="1">
        <v>1.2291666666666666E-2</v>
      </c>
      <c r="E3" s="1">
        <v>3.1134259259259257E-3</v>
      </c>
      <c r="F3" s="1">
        <v>3.2407407407407406E-4</v>
      </c>
      <c r="G3" s="1">
        <v>5.5671296296296302E-3</v>
      </c>
      <c r="H3" s="1">
        <v>5.5555555555555556E-4</v>
      </c>
      <c r="I3" s="1">
        <v>2.7546296296296294E-3</v>
      </c>
    </row>
    <row r="4" spans="1:9" x14ac:dyDescent="0.2">
      <c r="A4">
        <v>4</v>
      </c>
      <c r="B4" t="s">
        <v>7</v>
      </c>
      <c r="C4">
        <v>66</v>
      </c>
      <c r="D4" s="1">
        <v>1.2638888888888889E-2</v>
      </c>
      <c r="E4" s="1">
        <v>3.1365740740740742E-3</v>
      </c>
      <c r="F4" s="1">
        <v>3.3564814814814812E-4</v>
      </c>
      <c r="G4" s="1">
        <v>5.5208333333333333E-3</v>
      </c>
      <c r="H4" s="1">
        <v>5.4398148148148144E-4</v>
      </c>
      <c r="I4" s="1">
        <v>3.1249999999999997E-3</v>
      </c>
    </row>
    <row r="5" spans="1:9" x14ac:dyDescent="0.2">
      <c r="A5">
        <v>5</v>
      </c>
      <c r="B5" t="s">
        <v>4</v>
      </c>
      <c r="C5">
        <v>70</v>
      </c>
      <c r="D5" s="1">
        <v>1.275462962962963E-2</v>
      </c>
      <c r="E5" s="1">
        <v>3.3680555555555551E-3</v>
      </c>
      <c r="F5" s="1">
        <v>4.5138888888888892E-4</v>
      </c>
      <c r="G5" s="1">
        <v>5.7986111111111112E-3</v>
      </c>
      <c r="H5" s="1">
        <v>5.6712962962962956E-4</v>
      </c>
      <c r="I5" s="1">
        <v>2.5925925925925925E-3</v>
      </c>
    </row>
    <row r="6" spans="1:9" x14ac:dyDescent="0.2">
      <c r="A6">
        <v>6</v>
      </c>
      <c r="B6" t="s">
        <v>3</v>
      </c>
      <c r="C6">
        <v>68</v>
      </c>
      <c r="D6" s="1">
        <v>1.2858796296296297E-2</v>
      </c>
      <c r="E6" s="1">
        <v>3.1944444444444442E-3</v>
      </c>
      <c r="F6" s="1">
        <v>3.8194444444444446E-4</v>
      </c>
      <c r="G6" s="1">
        <v>5.8449074074074072E-3</v>
      </c>
      <c r="H6" s="1">
        <v>7.175925925925927E-4</v>
      </c>
      <c r="I6" s="1">
        <v>2.7430555555555559E-3</v>
      </c>
    </row>
    <row r="7" spans="1:9" x14ac:dyDescent="0.2">
      <c r="A7">
        <v>7</v>
      </c>
      <c r="B7" t="s">
        <v>12</v>
      </c>
      <c r="C7">
        <v>133</v>
      </c>
      <c r="D7" s="1">
        <v>1.306712962962963E-2</v>
      </c>
      <c r="E7" s="1">
        <v>3.5879629629629629E-3</v>
      </c>
      <c r="F7" s="1">
        <v>3.9351851851851852E-4</v>
      </c>
      <c r="G7" s="1">
        <v>5.5555555555555558E-3</v>
      </c>
      <c r="H7" s="1">
        <v>6.134259259259259E-4</v>
      </c>
      <c r="I7" s="1">
        <v>2.9398148148148148E-3</v>
      </c>
    </row>
    <row r="8" spans="1:9" x14ac:dyDescent="0.2">
      <c r="A8">
        <v>8</v>
      </c>
      <c r="B8" t="s">
        <v>8</v>
      </c>
      <c r="C8">
        <v>124</v>
      </c>
      <c r="D8" s="1">
        <v>1.3078703703703703E-2</v>
      </c>
      <c r="E8" s="1">
        <v>3.3564814814814811E-3</v>
      </c>
      <c r="F8" s="1">
        <v>4.8611111111111104E-4</v>
      </c>
      <c r="G8" s="1">
        <v>5.7986111111111112E-3</v>
      </c>
      <c r="H8" s="1">
        <v>6.3657407407407402E-4</v>
      </c>
      <c r="I8" s="1">
        <v>2.8124999999999995E-3</v>
      </c>
    </row>
    <row r="9" spans="1:9" x14ac:dyDescent="0.2">
      <c r="A9">
        <v>9</v>
      </c>
      <c r="B9" t="s">
        <v>5</v>
      </c>
      <c r="C9">
        <v>111</v>
      </c>
      <c r="D9" s="1">
        <v>1.3136574074074077E-2</v>
      </c>
      <c r="E9" s="1">
        <v>3.5879629629629629E-3</v>
      </c>
      <c r="F9" s="1">
        <v>4.3981481481481481E-4</v>
      </c>
      <c r="G9" s="1">
        <v>5.4398148148148149E-3</v>
      </c>
      <c r="H9" s="1">
        <v>6.3657407407407402E-4</v>
      </c>
      <c r="I9" s="1">
        <v>3.0555555555555557E-3</v>
      </c>
    </row>
    <row r="10" spans="1:9" x14ac:dyDescent="0.2">
      <c r="A10">
        <v>10</v>
      </c>
      <c r="B10" t="s">
        <v>6</v>
      </c>
      <c r="C10">
        <v>63</v>
      </c>
      <c r="D10" s="1">
        <v>1.324074074074074E-2</v>
      </c>
      <c r="E10" s="1">
        <v>3.5185185185185185E-3</v>
      </c>
      <c r="F10" s="1">
        <v>4.0509259259259258E-4</v>
      </c>
      <c r="G10" s="1">
        <v>5.7060185185185191E-3</v>
      </c>
      <c r="H10" s="1">
        <v>6.9444444444444447E-4</v>
      </c>
      <c r="I10" s="1">
        <v>2.9398148148148148E-3</v>
      </c>
    </row>
    <row r="11" spans="1:9" x14ac:dyDescent="0.2">
      <c r="A11">
        <v>11</v>
      </c>
      <c r="B11" t="s">
        <v>55</v>
      </c>
      <c r="C11">
        <v>112</v>
      </c>
      <c r="D11" s="1">
        <v>1.3449074074074073E-2</v>
      </c>
      <c r="E11" s="1">
        <v>3.5763888888888894E-3</v>
      </c>
      <c r="F11" s="1">
        <v>4.3981481481481481E-4</v>
      </c>
      <c r="G11" s="1">
        <v>5.4398148148148149E-3</v>
      </c>
      <c r="H11" s="1">
        <v>6.134259259259259E-4</v>
      </c>
      <c r="I11" s="1">
        <v>3.3912037037037036E-3</v>
      </c>
    </row>
    <row r="12" spans="1:9" x14ac:dyDescent="0.2">
      <c r="A12">
        <v>12</v>
      </c>
      <c r="B12" t="s">
        <v>9</v>
      </c>
      <c r="C12">
        <v>118</v>
      </c>
      <c r="D12" s="1">
        <v>1.3518518518518518E-2</v>
      </c>
      <c r="E12" s="1">
        <v>3.6342592592592594E-3</v>
      </c>
      <c r="F12" s="1">
        <v>4.0509259259259258E-4</v>
      </c>
      <c r="G12" s="1">
        <v>5.9375000000000009E-3</v>
      </c>
      <c r="H12" s="1">
        <v>6.2500000000000001E-4</v>
      </c>
      <c r="I12" s="1">
        <v>2.9398148148148148E-3</v>
      </c>
    </row>
    <row r="13" spans="1:9" x14ac:dyDescent="0.2">
      <c r="A13">
        <v>13</v>
      </c>
      <c r="B13" t="s">
        <v>13</v>
      </c>
      <c r="C13">
        <v>143</v>
      </c>
      <c r="D13" s="1">
        <v>1.3865740740740739E-2</v>
      </c>
      <c r="E13" s="1">
        <v>3.5995370370370369E-3</v>
      </c>
      <c r="F13" s="1">
        <v>3.8194444444444446E-4</v>
      </c>
      <c r="G13" s="1">
        <v>5.6828703703703702E-3</v>
      </c>
      <c r="H13" s="1">
        <v>6.7129629629629625E-4</v>
      </c>
      <c r="I13" s="1">
        <v>3.5532407407407405E-3</v>
      </c>
    </row>
    <row r="14" spans="1:9" x14ac:dyDescent="0.2">
      <c r="A14">
        <v>14</v>
      </c>
      <c r="B14" t="s">
        <v>11</v>
      </c>
      <c r="C14">
        <v>103</v>
      </c>
      <c r="D14" s="1">
        <v>1.3877314814814815E-2</v>
      </c>
      <c r="E14" s="1">
        <v>3.645833333333333E-3</v>
      </c>
      <c r="F14" s="1">
        <v>3.9351851851851852E-4</v>
      </c>
      <c r="G14" s="1">
        <v>5.9490740740740745E-3</v>
      </c>
      <c r="H14" s="1">
        <v>6.8287037037037025E-4</v>
      </c>
      <c r="I14" s="1">
        <v>3.2291666666666666E-3</v>
      </c>
    </row>
    <row r="15" spans="1:9" x14ac:dyDescent="0.2">
      <c r="A15">
        <v>15</v>
      </c>
      <c r="B15" t="s">
        <v>10</v>
      </c>
      <c r="C15">
        <v>105</v>
      </c>
      <c r="D15" s="1">
        <v>1.3900462962962962E-2</v>
      </c>
      <c r="E15" s="1">
        <v>3.9583333333333337E-3</v>
      </c>
      <c r="F15" s="1">
        <v>4.1666666666666669E-4</v>
      </c>
      <c r="G15" s="1">
        <v>5.7407407407407416E-3</v>
      </c>
      <c r="H15" s="1">
        <v>6.5972222222222213E-4</v>
      </c>
      <c r="I15" s="1">
        <v>3.1481481481481482E-3</v>
      </c>
    </row>
    <row r="16" spans="1:9" x14ac:dyDescent="0.2">
      <c r="A16">
        <v>16</v>
      </c>
      <c r="B16" t="s">
        <v>14</v>
      </c>
      <c r="C16">
        <v>147</v>
      </c>
      <c r="D16" s="1">
        <v>1.3912037037037037E-2</v>
      </c>
      <c r="E16" s="1">
        <v>3.6226851851851854E-3</v>
      </c>
      <c r="F16" s="1">
        <v>3.7037037037037035E-4</v>
      </c>
      <c r="G16" s="1">
        <v>5.4861111111111117E-3</v>
      </c>
      <c r="H16" s="1">
        <v>6.3657407407407402E-4</v>
      </c>
      <c r="I16" s="1">
        <v>3.8194444444444443E-3</v>
      </c>
    </row>
    <row r="17" spans="1:9" x14ac:dyDescent="0.2">
      <c r="A17">
        <v>17</v>
      </c>
      <c r="B17" t="s">
        <v>15</v>
      </c>
      <c r="C17">
        <v>102</v>
      </c>
      <c r="D17" s="1">
        <v>1.3912037037037037E-2</v>
      </c>
      <c r="E17" s="1">
        <v>3.645833333333333E-3</v>
      </c>
      <c r="F17" s="1">
        <v>4.6296296296296293E-4</v>
      </c>
      <c r="G17" s="1">
        <v>6.076388888888889E-3</v>
      </c>
      <c r="H17" s="1">
        <v>6.5972222222222213E-4</v>
      </c>
      <c r="I17" s="1">
        <v>3.0902777777777782E-3</v>
      </c>
    </row>
    <row r="18" spans="1:9" x14ac:dyDescent="0.2">
      <c r="A18">
        <v>18</v>
      </c>
      <c r="B18" t="s">
        <v>17</v>
      </c>
      <c r="C18">
        <v>108</v>
      </c>
      <c r="D18" s="1">
        <v>1.4050925925925927E-2</v>
      </c>
      <c r="E18" s="1">
        <v>3.5763888888888894E-3</v>
      </c>
      <c r="F18" s="1">
        <v>3.8194444444444446E-4</v>
      </c>
      <c r="G18" s="1">
        <v>5.4976851851851853E-3</v>
      </c>
      <c r="H18" s="1">
        <v>6.7129629629629625E-4</v>
      </c>
      <c r="I18" s="1">
        <v>3.9467592592592592E-3</v>
      </c>
    </row>
    <row r="19" spans="1:9" x14ac:dyDescent="0.2">
      <c r="A19">
        <v>19</v>
      </c>
      <c r="B19" t="s">
        <v>22</v>
      </c>
      <c r="C19">
        <v>71</v>
      </c>
      <c r="D19" s="1">
        <v>1.4097222222222221E-2</v>
      </c>
      <c r="E19" s="1">
        <v>3.483796296296296E-3</v>
      </c>
      <c r="F19" s="1">
        <v>3.5879629629629635E-4</v>
      </c>
      <c r="G19" s="1">
        <v>5.8333333333333336E-3</v>
      </c>
      <c r="H19" s="1">
        <v>7.8703703703703705E-4</v>
      </c>
      <c r="I19" s="1">
        <v>3.6574074074074074E-3</v>
      </c>
    </row>
    <row r="20" spans="1:9" x14ac:dyDescent="0.2">
      <c r="A20">
        <v>20</v>
      </c>
      <c r="B20" t="s">
        <v>24</v>
      </c>
      <c r="C20">
        <v>65</v>
      </c>
      <c r="D20" s="1">
        <v>1.4201388888888888E-2</v>
      </c>
      <c r="E20" s="1">
        <v>3.4953703703703705E-3</v>
      </c>
      <c r="F20" s="1">
        <v>4.6296296296296293E-4</v>
      </c>
      <c r="G20" s="1">
        <v>6.2615740740740748E-3</v>
      </c>
      <c r="H20" s="1">
        <v>7.407407407407407E-4</v>
      </c>
      <c r="I20" s="1">
        <v>3.2638888888888891E-3</v>
      </c>
    </row>
    <row r="21" spans="1:9" x14ac:dyDescent="0.2">
      <c r="A21">
        <v>21</v>
      </c>
      <c r="B21" t="s">
        <v>19</v>
      </c>
      <c r="C21">
        <v>128</v>
      </c>
      <c r="D21" s="1">
        <v>1.4421296296296295E-2</v>
      </c>
      <c r="E21" s="1">
        <v>3.5416666666666665E-3</v>
      </c>
      <c r="F21" s="1">
        <v>4.2824074074074075E-4</v>
      </c>
      <c r="G21" s="1">
        <v>5.9953703703703697E-3</v>
      </c>
      <c r="H21" s="1">
        <v>7.8703703703703705E-4</v>
      </c>
      <c r="I21" s="1">
        <v>3.7037037037037034E-3</v>
      </c>
    </row>
    <row r="22" spans="1:9" x14ac:dyDescent="0.2">
      <c r="A22">
        <v>22</v>
      </c>
      <c r="B22" t="s">
        <v>20</v>
      </c>
      <c r="C22">
        <v>127</v>
      </c>
      <c r="D22" s="1">
        <v>1.4525462962962964E-2</v>
      </c>
      <c r="E22" s="1">
        <v>3.7962962962962963E-3</v>
      </c>
      <c r="F22" s="1">
        <v>3.7037037037037035E-4</v>
      </c>
      <c r="G22" s="1">
        <v>6.0069444444444441E-3</v>
      </c>
      <c r="H22" s="1">
        <v>8.3333333333333339E-4</v>
      </c>
      <c r="I22" s="1">
        <v>3.5532407407407405E-3</v>
      </c>
    </row>
    <row r="23" spans="1:9" x14ac:dyDescent="0.2">
      <c r="A23">
        <v>23</v>
      </c>
      <c r="B23" t="s">
        <v>21</v>
      </c>
      <c r="C23">
        <v>126</v>
      </c>
      <c r="D23" s="1">
        <v>1.4618055555555556E-2</v>
      </c>
      <c r="E23" s="1">
        <v>3.6111111111111114E-3</v>
      </c>
      <c r="F23" s="1">
        <v>5.2083333333333333E-4</v>
      </c>
      <c r="G23" s="1">
        <v>6.053240740740741E-3</v>
      </c>
      <c r="H23" s="1">
        <v>7.0601851851851847E-4</v>
      </c>
      <c r="I23" s="1">
        <v>3.7615740740740739E-3</v>
      </c>
    </row>
    <row r="24" spans="1:9" x14ac:dyDescent="0.2">
      <c r="A24">
        <v>24</v>
      </c>
      <c r="B24" t="s">
        <v>16</v>
      </c>
      <c r="C24">
        <v>107</v>
      </c>
      <c r="D24" s="1">
        <v>1.4664351851851852E-2</v>
      </c>
      <c r="E24" s="1">
        <v>3.7847222222222223E-3</v>
      </c>
      <c r="F24" s="1">
        <v>6.134259259259259E-4</v>
      </c>
      <c r="G24" s="1">
        <v>6.3541666666666668E-3</v>
      </c>
      <c r="H24" s="1">
        <v>6.7129629629629625E-4</v>
      </c>
      <c r="I24" s="1">
        <v>3.2638888888888891E-3</v>
      </c>
    </row>
    <row r="25" spans="1:9" x14ac:dyDescent="0.2">
      <c r="A25">
        <v>25</v>
      </c>
      <c r="B25" t="s">
        <v>26</v>
      </c>
      <c r="C25">
        <v>114</v>
      </c>
      <c r="D25" s="1">
        <v>1.4756944444444446E-2</v>
      </c>
      <c r="E25" s="1">
        <v>3.6226851851851854E-3</v>
      </c>
      <c r="F25" s="1">
        <v>4.2824074074074075E-4</v>
      </c>
      <c r="G25" s="1">
        <v>5.9027777777777776E-3</v>
      </c>
      <c r="H25" s="1">
        <v>7.0601851851851847E-4</v>
      </c>
      <c r="I25" s="1">
        <v>4.1319444444444442E-3</v>
      </c>
    </row>
    <row r="26" spans="1:9" x14ac:dyDescent="0.2">
      <c r="A26">
        <v>26</v>
      </c>
      <c r="B26" t="s">
        <v>28</v>
      </c>
      <c r="C26">
        <v>132</v>
      </c>
      <c r="D26" s="1">
        <v>1.4791666666666668E-2</v>
      </c>
      <c r="E26" s="1">
        <v>4.1898148148148146E-3</v>
      </c>
      <c r="F26" s="1">
        <v>4.2824074074074075E-4</v>
      </c>
      <c r="G26" s="1">
        <v>6.3773148148148148E-3</v>
      </c>
      <c r="H26" s="1">
        <v>7.6388888888888893E-4</v>
      </c>
      <c r="I26" s="1">
        <v>3.0555555555555557E-3</v>
      </c>
    </row>
    <row r="27" spans="1:9" x14ac:dyDescent="0.2">
      <c r="A27">
        <v>27</v>
      </c>
      <c r="B27" t="s">
        <v>23</v>
      </c>
      <c r="C27">
        <v>101</v>
      </c>
      <c r="D27" s="1">
        <v>1.494212962962963E-2</v>
      </c>
      <c r="E27" s="1">
        <v>3.7615740740740739E-3</v>
      </c>
      <c r="F27" s="1">
        <v>6.4814814814814813E-4</v>
      </c>
      <c r="G27" s="1">
        <v>6.2962962962962964E-3</v>
      </c>
      <c r="H27" s="1">
        <v>6.3657407407407402E-4</v>
      </c>
      <c r="I27" s="1">
        <v>3.6226851851851854E-3</v>
      </c>
    </row>
    <row r="28" spans="1:9" x14ac:dyDescent="0.2">
      <c r="A28">
        <v>28</v>
      </c>
      <c r="B28" t="s">
        <v>27</v>
      </c>
      <c r="C28">
        <v>62</v>
      </c>
      <c r="D28" s="1">
        <v>1.4988425925925926E-2</v>
      </c>
      <c r="E28" s="1">
        <v>4.0624999999999993E-3</v>
      </c>
      <c r="F28" s="1">
        <v>3.9351851851851852E-4</v>
      </c>
      <c r="G28" s="1">
        <v>6.4930555555555549E-3</v>
      </c>
      <c r="H28" s="1">
        <v>6.7129629629629625E-4</v>
      </c>
      <c r="I28" s="1">
        <v>3.4027777777777784E-3</v>
      </c>
    </row>
    <row r="29" spans="1:9" x14ac:dyDescent="0.2">
      <c r="A29">
        <v>29</v>
      </c>
      <c r="B29" t="s">
        <v>18</v>
      </c>
      <c r="C29">
        <v>109</v>
      </c>
      <c r="D29" s="1">
        <v>1.5196759259259259E-2</v>
      </c>
      <c r="E29" s="1">
        <v>4.0624999999999993E-3</v>
      </c>
      <c r="F29" s="1">
        <v>6.7129629629629625E-4</v>
      </c>
      <c r="G29" s="1">
        <v>6.168981481481481E-3</v>
      </c>
      <c r="H29" s="1">
        <v>8.449074074074075E-4</v>
      </c>
      <c r="I29" s="1">
        <v>3.4606481481481485E-3</v>
      </c>
    </row>
    <row r="30" spans="1:9" x14ac:dyDescent="0.2">
      <c r="A30">
        <v>30</v>
      </c>
      <c r="B30" t="s">
        <v>31</v>
      </c>
      <c r="C30">
        <v>60</v>
      </c>
      <c r="D30" s="1">
        <v>1.5196759259259259E-2</v>
      </c>
      <c r="E30" s="1">
        <v>4.155092592592593E-3</v>
      </c>
      <c r="F30" s="1">
        <v>4.3981481481481481E-4</v>
      </c>
      <c r="G30" s="1">
        <v>7.013888888888889E-3</v>
      </c>
      <c r="H30" s="1">
        <v>6.8287037037037025E-4</v>
      </c>
      <c r="I30" s="1">
        <v>2.9166666666666668E-3</v>
      </c>
    </row>
    <row r="31" spans="1:9" x14ac:dyDescent="0.2">
      <c r="A31">
        <v>31</v>
      </c>
      <c r="B31" t="s">
        <v>30</v>
      </c>
      <c r="C31">
        <v>121</v>
      </c>
      <c r="D31" s="1">
        <v>1.5381944444444443E-2</v>
      </c>
      <c r="E31" s="1">
        <v>4.155092592592593E-3</v>
      </c>
      <c r="F31" s="1">
        <v>5.2083333333333333E-4</v>
      </c>
      <c r="G31" s="1">
        <v>6.215277777777777E-3</v>
      </c>
      <c r="H31" s="1">
        <v>7.291666666666667E-4</v>
      </c>
      <c r="I31" s="1">
        <v>3.7847222222222223E-3</v>
      </c>
    </row>
    <row r="32" spans="1:9" x14ac:dyDescent="0.2">
      <c r="A32">
        <v>32</v>
      </c>
      <c r="B32" t="s">
        <v>25</v>
      </c>
      <c r="C32">
        <v>110</v>
      </c>
      <c r="D32" s="1">
        <v>1.5555555555555553E-2</v>
      </c>
      <c r="E32" s="1">
        <v>4.1203703703703706E-3</v>
      </c>
      <c r="F32" s="1">
        <v>4.5138888888888892E-4</v>
      </c>
      <c r="G32" s="1">
        <v>6.9791666666666674E-3</v>
      </c>
      <c r="H32" s="1">
        <v>7.7546296296296304E-4</v>
      </c>
      <c r="I32" s="1">
        <v>3.2638888888888891E-3</v>
      </c>
    </row>
    <row r="33" spans="1:9" x14ac:dyDescent="0.2">
      <c r="A33">
        <v>33</v>
      </c>
      <c r="B33" t="s">
        <v>29</v>
      </c>
      <c r="C33">
        <v>145</v>
      </c>
      <c r="D33" s="1">
        <v>1.5729166666666666E-2</v>
      </c>
      <c r="E33" s="1">
        <v>4.0740740740740746E-3</v>
      </c>
      <c r="F33" s="1">
        <v>3.8194444444444446E-4</v>
      </c>
      <c r="G33" s="1">
        <v>6.4004629629629628E-3</v>
      </c>
      <c r="H33" s="1">
        <v>1.0185185185185186E-3</v>
      </c>
      <c r="I33" s="1">
        <v>3.8773148148148143E-3</v>
      </c>
    </row>
    <row r="34" spans="1:9" x14ac:dyDescent="0.2">
      <c r="A34">
        <v>34</v>
      </c>
      <c r="B34" t="s">
        <v>32</v>
      </c>
      <c r="C34">
        <v>146</v>
      </c>
      <c r="D34" s="1">
        <v>1.5925925925925927E-2</v>
      </c>
      <c r="E34" s="1">
        <v>4.155092592592593E-3</v>
      </c>
      <c r="F34" s="1">
        <v>4.8611111111111104E-4</v>
      </c>
      <c r="G34" s="1">
        <v>6.4004629629629628E-3</v>
      </c>
      <c r="H34" s="1">
        <v>9.0277777777777784E-4</v>
      </c>
      <c r="I34" s="1">
        <v>4.0162037037037033E-3</v>
      </c>
    </row>
    <row r="35" spans="1:9" x14ac:dyDescent="0.2">
      <c r="A35">
        <v>35</v>
      </c>
      <c r="B35" t="s">
        <v>37</v>
      </c>
      <c r="C35">
        <v>141</v>
      </c>
      <c r="D35" s="1">
        <v>1.5972222222222224E-2</v>
      </c>
      <c r="E35" s="1">
        <v>4.3749999999999995E-3</v>
      </c>
      <c r="F35" s="1">
        <v>4.3981481481481481E-4</v>
      </c>
      <c r="G35" s="1">
        <v>6.6782407407407415E-3</v>
      </c>
      <c r="H35" s="1">
        <v>7.0601851851851847E-4</v>
      </c>
      <c r="I35" s="1">
        <v>3.7847222222222223E-3</v>
      </c>
    </row>
    <row r="36" spans="1:9" x14ac:dyDescent="0.2">
      <c r="A36">
        <v>36</v>
      </c>
      <c r="B36" t="s">
        <v>40</v>
      </c>
      <c r="C36">
        <v>106</v>
      </c>
      <c r="D36" s="1">
        <v>1.6053240740740739E-2</v>
      </c>
      <c r="E36" s="1">
        <v>4.5833333333333334E-3</v>
      </c>
      <c r="F36" s="1">
        <v>6.2500000000000001E-4</v>
      </c>
      <c r="G36" s="1">
        <v>6.3425925925925915E-3</v>
      </c>
      <c r="H36" s="1">
        <v>8.7962962962962962E-4</v>
      </c>
      <c r="I36" s="1">
        <v>3.645833333333333E-3</v>
      </c>
    </row>
    <row r="37" spans="1:9" x14ac:dyDescent="0.2">
      <c r="A37">
        <v>37</v>
      </c>
      <c r="B37" t="s">
        <v>34</v>
      </c>
      <c r="C37">
        <v>120</v>
      </c>
      <c r="D37" s="1">
        <v>1.6122685185185184E-2</v>
      </c>
      <c r="E37" s="1">
        <v>4.4212962962962956E-3</v>
      </c>
      <c r="F37" s="1">
        <v>7.407407407407407E-4</v>
      </c>
      <c r="G37" s="1">
        <v>6.4467592592592597E-3</v>
      </c>
      <c r="H37" s="1">
        <v>9.8379629629629642E-4</v>
      </c>
      <c r="I37" s="1">
        <v>3.5532407407407405E-3</v>
      </c>
    </row>
    <row r="38" spans="1:9" x14ac:dyDescent="0.2">
      <c r="A38">
        <v>38</v>
      </c>
      <c r="B38" t="s">
        <v>36</v>
      </c>
      <c r="C38">
        <v>104</v>
      </c>
      <c r="D38" s="1">
        <v>1.6249999999999997E-2</v>
      </c>
      <c r="E38" s="1">
        <v>4.2939814814814811E-3</v>
      </c>
      <c r="F38" s="1">
        <v>4.0509259259259258E-4</v>
      </c>
      <c r="G38" s="1">
        <v>6.6319444444444446E-3</v>
      </c>
      <c r="H38" s="1">
        <v>8.449074074074075E-4</v>
      </c>
      <c r="I38" s="1">
        <v>4.0856481481481481E-3</v>
      </c>
    </row>
    <row r="39" spans="1:9" x14ac:dyDescent="0.2">
      <c r="A39">
        <v>39</v>
      </c>
      <c r="B39" t="s">
        <v>33</v>
      </c>
      <c r="C39">
        <v>144</v>
      </c>
      <c r="D39" s="1">
        <v>1.6331018518518519E-2</v>
      </c>
      <c r="E39" s="1">
        <v>4.155092592592593E-3</v>
      </c>
      <c r="F39" s="1">
        <v>4.5138888888888892E-4</v>
      </c>
      <c r="G39" s="1">
        <v>6.8055555555555569E-3</v>
      </c>
      <c r="H39" s="1">
        <v>8.449074074074075E-4</v>
      </c>
      <c r="I39" s="1">
        <v>4.0856481481481481E-3</v>
      </c>
    </row>
    <row r="40" spans="1:9" x14ac:dyDescent="0.2">
      <c r="A40">
        <v>40</v>
      </c>
      <c r="B40" t="s">
        <v>42</v>
      </c>
      <c r="C40">
        <v>134</v>
      </c>
      <c r="D40" s="1">
        <v>1.6354166666666666E-2</v>
      </c>
      <c r="E40" s="1">
        <v>4.0972222222222226E-3</v>
      </c>
      <c r="F40" s="1">
        <v>4.0509259259259258E-4</v>
      </c>
      <c r="G40" s="1">
        <v>6.4930555555555549E-3</v>
      </c>
      <c r="H40" s="1">
        <v>8.6805555555555551E-4</v>
      </c>
      <c r="I40" s="1">
        <v>4.5023148148148149E-3</v>
      </c>
    </row>
    <row r="41" spans="1:9" x14ac:dyDescent="0.2">
      <c r="A41">
        <v>41</v>
      </c>
      <c r="B41" t="s">
        <v>39</v>
      </c>
      <c r="C41">
        <v>119</v>
      </c>
      <c r="D41" s="1">
        <v>1.6400462962962964E-2</v>
      </c>
      <c r="E41" s="1">
        <v>4.0162037037037033E-3</v>
      </c>
      <c r="F41" s="1">
        <v>7.291666666666667E-4</v>
      </c>
      <c r="G41" s="1">
        <v>6.4004629629629628E-3</v>
      </c>
      <c r="H41" s="1">
        <v>1.0416666666666667E-3</v>
      </c>
      <c r="I41" s="1">
        <v>4.2476851851851851E-3</v>
      </c>
    </row>
    <row r="42" spans="1:9" x14ac:dyDescent="0.2">
      <c r="A42">
        <v>42</v>
      </c>
      <c r="B42" t="s">
        <v>35</v>
      </c>
      <c r="C42">
        <v>64</v>
      </c>
      <c r="D42" s="1">
        <v>1.681712962962963E-2</v>
      </c>
      <c r="E42" s="1">
        <v>4.5023148148148149E-3</v>
      </c>
      <c r="F42" s="1">
        <v>6.018518518518519E-4</v>
      </c>
      <c r="G42" s="1">
        <v>7.3611111111111108E-3</v>
      </c>
      <c r="H42" s="1">
        <v>8.564814814814815E-4</v>
      </c>
      <c r="I42" s="1">
        <v>3.5069444444444445E-3</v>
      </c>
    </row>
    <row r="43" spans="1:9" x14ac:dyDescent="0.2">
      <c r="A43">
        <v>43</v>
      </c>
      <c r="B43" t="s">
        <v>49</v>
      </c>
      <c r="C43">
        <v>125</v>
      </c>
      <c r="D43" s="1">
        <v>1.681712962962963E-2</v>
      </c>
      <c r="E43" s="1">
        <v>4.5486111111111109E-3</v>
      </c>
      <c r="F43" s="1">
        <v>4.6296296296296293E-4</v>
      </c>
      <c r="G43" s="1">
        <v>6.782407407407408E-3</v>
      </c>
      <c r="H43" s="1">
        <v>9.2592592592592585E-4</v>
      </c>
      <c r="I43" s="1">
        <v>4.1203703703703706E-3</v>
      </c>
    </row>
    <row r="44" spans="1:9" x14ac:dyDescent="0.2">
      <c r="A44">
        <v>44</v>
      </c>
      <c r="B44" t="s">
        <v>38</v>
      </c>
      <c r="C44">
        <v>122</v>
      </c>
      <c r="D44" s="1">
        <v>1.681712962962963E-2</v>
      </c>
      <c r="E44" s="1">
        <v>4.4444444444444444E-3</v>
      </c>
      <c r="F44" s="1">
        <v>6.4814814814814813E-4</v>
      </c>
      <c r="G44" s="1">
        <v>7.2916666666666659E-3</v>
      </c>
      <c r="H44" s="1">
        <v>9.2592592592592585E-4</v>
      </c>
      <c r="I44" s="1">
        <v>3.530092592592592E-3</v>
      </c>
    </row>
    <row r="45" spans="1:9" x14ac:dyDescent="0.2">
      <c r="A45">
        <v>45</v>
      </c>
      <c r="B45" t="s">
        <v>45</v>
      </c>
      <c r="C45">
        <v>61</v>
      </c>
      <c r="D45" s="1">
        <v>1.7187499999999998E-2</v>
      </c>
      <c r="E45" s="1">
        <v>5.0000000000000001E-3</v>
      </c>
      <c r="F45" s="1">
        <v>5.0925925925925921E-4</v>
      </c>
      <c r="G45" s="1">
        <v>7.7662037037037031E-3</v>
      </c>
      <c r="H45" s="1">
        <v>7.291666666666667E-4</v>
      </c>
      <c r="I45" s="1">
        <v>3.2060185185185191E-3</v>
      </c>
    </row>
    <row r="46" spans="1:9" x14ac:dyDescent="0.2">
      <c r="A46">
        <v>46</v>
      </c>
      <c r="B46" t="s">
        <v>51</v>
      </c>
      <c r="C46">
        <v>123</v>
      </c>
      <c r="D46" s="1">
        <v>1.7291666666666667E-2</v>
      </c>
      <c r="E46" s="1">
        <v>4.363425925925926E-3</v>
      </c>
      <c r="F46" s="1">
        <v>4.3981481481481481E-4</v>
      </c>
      <c r="G46" s="1">
        <v>7.037037037037037E-3</v>
      </c>
      <c r="H46" s="1">
        <v>7.8703703703703705E-4</v>
      </c>
      <c r="I46" s="1">
        <v>4.6874999999999998E-3</v>
      </c>
    </row>
    <row r="47" spans="1:9" x14ac:dyDescent="0.2">
      <c r="A47">
        <v>47</v>
      </c>
      <c r="B47" t="s">
        <v>48</v>
      </c>
      <c r="C47">
        <v>117</v>
      </c>
      <c r="D47" s="1">
        <v>1.7337962962962961E-2</v>
      </c>
      <c r="E47" s="1">
        <v>4.8958333333333328E-3</v>
      </c>
      <c r="F47" s="1">
        <v>4.9768518518518521E-4</v>
      </c>
      <c r="G47" s="1">
        <v>7.1527777777777787E-3</v>
      </c>
      <c r="H47" s="1">
        <v>8.6805555555555551E-4</v>
      </c>
      <c r="I47" s="1">
        <v>3.9351851851851857E-3</v>
      </c>
    </row>
    <row r="48" spans="1:9" x14ac:dyDescent="0.2">
      <c r="A48">
        <v>48</v>
      </c>
      <c r="B48" t="s">
        <v>44</v>
      </c>
      <c r="C48">
        <v>131</v>
      </c>
      <c r="D48" s="1">
        <v>1.7337962962962961E-2</v>
      </c>
      <c r="E48" s="1">
        <v>4.340277777777778E-3</v>
      </c>
      <c r="F48" s="1">
        <v>4.2824074074074075E-4</v>
      </c>
      <c r="G48" s="1">
        <v>7.0949074074074074E-3</v>
      </c>
      <c r="H48" s="1">
        <v>9.0277777777777784E-4</v>
      </c>
      <c r="I48" s="1">
        <v>4.5833333333333334E-3</v>
      </c>
    </row>
    <row r="49" spans="1:9" x14ac:dyDescent="0.2">
      <c r="A49">
        <v>49</v>
      </c>
      <c r="B49" t="s">
        <v>41</v>
      </c>
      <c r="C49">
        <v>130</v>
      </c>
      <c r="D49" s="1">
        <v>1.7511574074074072E-2</v>
      </c>
      <c r="E49" s="1">
        <v>5.0231481481481481E-3</v>
      </c>
      <c r="F49" s="1">
        <v>9.8379629629629642E-4</v>
      </c>
      <c r="G49" s="1">
        <v>7.083333333333333E-3</v>
      </c>
      <c r="H49" s="1">
        <v>9.4907407407407408E-4</v>
      </c>
      <c r="I49" s="1">
        <v>3.4953703703703705E-3</v>
      </c>
    </row>
    <row r="50" spans="1:9" x14ac:dyDescent="0.2">
      <c r="A50">
        <v>50</v>
      </c>
      <c r="B50" t="s">
        <v>46</v>
      </c>
      <c r="C50">
        <v>116</v>
      </c>
      <c r="D50" s="1">
        <v>1.7523148148148149E-2</v>
      </c>
      <c r="E50" s="1">
        <v>4.5486111111111109E-3</v>
      </c>
      <c r="F50" s="1">
        <v>4.8611111111111104E-4</v>
      </c>
      <c r="G50" s="1">
        <v>6.4930555555555549E-3</v>
      </c>
      <c r="H50" s="1">
        <v>8.564814814814815E-4</v>
      </c>
      <c r="I50" s="1">
        <v>5.162037037037037E-3</v>
      </c>
    </row>
    <row r="51" spans="1:9" x14ac:dyDescent="0.2">
      <c r="A51">
        <v>51</v>
      </c>
      <c r="B51" t="s">
        <v>52</v>
      </c>
      <c r="C51">
        <v>113</v>
      </c>
      <c r="D51" s="1">
        <v>1.7534722222222222E-2</v>
      </c>
      <c r="E51" s="1">
        <v>4.8726851851851856E-3</v>
      </c>
      <c r="F51" s="1">
        <v>4.8611111111111104E-4</v>
      </c>
      <c r="G51" s="1">
        <v>7.1296296296296307E-3</v>
      </c>
      <c r="H51" s="1">
        <v>1.0416666666666667E-3</v>
      </c>
      <c r="I51" s="1">
        <v>4.0162037037037033E-3</v>
      </c>
    </row>
    <row r="52" spans="1:9" x14ac:dyDescent="0.2">
      <c r="A52">
        <v>52</v>
      </c>
      <c r="B52" t="s">
        <v>47</v>
      </c>
      <c r="C52">
        <v>140</v>
      </c>
      <c r="D52" s="1">
        <v>1.7546296296296296E-2</v>
      </c>
      <c r="E52" s="1">
        <v>5.0462962962962961E-3</v>
      </c>
      <c r="F52" s="1">
        <v>7.175925925925927E-4</v>
      </c>
      <c r="G52" s="1">
        <v>7.0486111111111105E-3</v>
      </c>
      <c r="H52" s="1">
        <v>8.9120370370370362E-4</v>
      </c>
      <c r="I52" s="1">
        <v>3.8773148148148143E-3</v>
      </c>
    </row>
    <row r="53" spans="1:9" x14ac:dyDescent="0.2">
      <c r="A53">
        <v>53</v>
      </c>
      <c r="B53" t="s">
        <v>50</v>
      </c>
      <c r="C53">
        <v>139</v>
      </c>
      <c r="D53" s="1">
        <v>1.8113425925925925E-2</v>
      </c>
      <c r="E53" s="1">
        <v>4.6412037037037038E-3</v>
      </c>
      <c r="F53" s="1">
        <v>5.3240740740740744E-4</v>
      </c>
      <c r="G53" s="1">
        <v>7.2453703703703708E-3</v>
      </c>
      <c r="H53" s="1">
        <v>9.6064814814814808E-4</v>
      </c>
      <c r="I53" s="1">
        <v>4.7685185185185183E-3</v>
      </c>
    </row>
    <row r="54" spans="1:9" x14ac:dyDescent="0.2">
      <c r="A54">
        <v>54</v>
      </c>
      <c r="B54" t="s">
        <v>50</v>
      </c>
      <c r="C54">
        <v>135</v>
      </c>
      <c r="D54" s="1">
        <v>1.8275462962962962E-2</v>
      </c>
      <c r="E54" s="1">
        <v>5.8680555555555543E-3</v>
      </c>
      <c r="F54" s="1">
        <v>8.6805555555555551E-4</v>
      </c>
      <c r="G54" s="1">
        <v>6.8981481481481489E-3</v>
      </c>
      <c r="H54" s="1">
        <v>8.7962962962962962E-4</v>
      </c>
      <c r="I54" s="1">
        <v>3.7847222222222223E-3</v>
      </c>
    </row>
    <row r="55" spans="1:9" x14ac:dyDescent="0.2">
      <c r="A55">
        <v>55</v>
      </c>
      <c r="B55" t="s">
        <v>53</v>
      </c>
      <c r="C55">
        <v>137</v>
      </c>
      <c r="D55" s="1">
        <v>1.9212962962962963E-2</v>
      </c>
      <c r="E55" s="1">
        <v>5.4745370370370373E-3</v>
      </c>
      <c r="F55" s="1">
        <v>5.0925925925925921E-4</v>
      </c>
      <c r="G55" s="1">
        <v>7.5462962962962966E-3</v>
      </c>
      <c r="H55" s="1">
        <v>9.4907407407407408E-4</v>
      </c>
      <c r="I55" s="1">
        <v>4.7569444444444447E-3</v>
      </c>
    </row>
    <row r="56" spans="1:9" x14ac:dyDescent="0.2">
      <c r="A56">
        <v>56</v>
      </c>
      <c r="B56" t="s">
        <v>56</v>
      </c>
      <c r="C56">
        <v>142</v>
      </c>
      <c r="D56" s="1">
        <v>2.2766203703703702E-2</v>
      </c>
      <c r="E56" s="1">
        <v>5.0925925925925921E-3</v>
      </c>
      <c r="F56" s="1">
        <v>8.449074074074075E-4</v>
      </c>
      <c r="G56" s="1">
        <v>9.4097222222222238E-3</v>
      </c>
      <c r="H56" s="1">
        <v>1.4699074074074074E-3</v>
      </c>
      <c r="I56" s="1">
        <v>5.9837962962962961E-3</v>
      </c>
    </row>
    <row r="57" spans="1:9" x14ac:dyDescent="0.2">
      <c r="A57">
        <v>57</v>
      </c>
      <c r="B57" t="s">
        <v>54</v>
      </c>
      <c r="C57">
        <v>129</v>
      </c>
      <c r="D57" s="1">
        <v>2.2800925925925929E-2</v>
      </c>
      <c r="E57" s="1">
        <v>5.1967592592592595E-3</v>
      </c>
      <c r="F57" s="1">
        <v>8.9120370370370362E-4</v>
      </c>
      <c r="G57" s="1">
        <v>1.03125E-2</v>
      </c>
      <c r="H57" s="1">
        <v>1.0185185185185186E-3</v>
      </c>
      <c r="I57" s="1">
        <v>5.4166666666666669E-3</v>
      </c>
    </row>
    <row r="58" spans="1:9" x14ac:dyDescent="0.2">
      <c r="A58">
        <v>58</v>
      </c>
      <c r="B58" t="s">
        <v>57</v>
      </c>
      <c r="C58">
        <v>138</v>
      </c>
      <c r="D58" s="1">
        <v>2.613425925925926E-2</v>
      </c>
      <c r="E58" s="1">
        <v>8.1481481481481474E-3</v>
      </c>
      <c r="F58" s="1">
        <v>6.7129629629629625E-4</v>
      </c>
      <c r="G58" s="1">
        <v>8.4606481481481494E-3</v>
      </c>
      <c r="H58" s="1">
        <v>1.4120370370370369E-3</v>
      </c>
      <c r="I58" s="1">
        <v>7.4537037037037028E-3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41023-52EF-0D40-B0BA-D3841BE6DB3E}">
  <dimension ref="A1:BF65"/>
  <sheetViews>
    <sheetView tabSelected="1" zoomScaleNormal="100" workbookViewId="0">
      <selection activeCell="A2" sqref="A2"/>
    </sheetView>
  </sheetViews>
  <sheetFormatPr baseColWidth="10" defaultRowHeight="16" x14ac:dyDescent="0.2"/>
  <cols>
    <col min="1" max="1" width="23.83203125" customWidth="1"/>
    <col min="2" max="2" width="9" customWidth="1"/>
    <col min="3" max="3" width="10.83203125" style="1" customWidth="1"/>
    <col min="4" max="4" width="11.1640625" style="1" customWidth="1"/>
    <col min="5" max="5" width="11" style="1" customWidth="1"/>
    <col min="6" max="6" width="11.6640625" style="1" customWidth="1"/>
    <col min="7" max="7" width="11" style="1" customWidth="1"/>
    <col min="8" max="8" width="13.1640625" style="1" customWidth="1"/>
    <col min="9" max="9" width="14.1640625" style="1" customWidth="1"/>
    <col min="10" max="10" width="13.1640625" style="1" customWidth="1"/>
    <col min="11" max="11" width="13.33203125" style="1" customWidth="1"/>
    <col min="12" max="12" width="9.1640625" style="1" customWidth="1"/>
    <col min="13" max="14" width="11.5" style="1" customWidth="1"/>
    <col min="15" max="15" width="10.83203125" style="1" customWidth="1"/>
    <col min="16" max="16" width="11.5" style="1" customWidth="1"/>
    <col min="17" max="17" width="11" style="1" customWidth="1"/>
    <col min="18" max="18" width="9.1640625" style="1" customWidth="1"/>
    <col min="19" max="19" width="11.6640625" style="1" customWidth="1"/>
    <col min="20" max="20" width="13.1640625" style="1" customWidth="1"/>
    <col min="21" max="21" width="12" customWidth="1"/>
    <col min="22" max="27" width="10.83203125" customWidth="1"/>
    <col min="28" max="28" width="13.1640625" customWidth="1"/>
    <col min="29" max="57" width="10.83203125" customWidth="1"/>
  </cols>
  <sheetData>
    <row r="1" spans="1:58" x14ac:dyDescent="0.2">
      <c r="A1" t="s">
        <v>60</v>
      </c>
      <c r="B1" t="s">
        <v>61</v>
      </c>
      <c r="C1" t="s">
        <v>80</v>
      </c>
      <c r="D1" s="1" t="s">
        <v>62</v>
      </c>
      <c r="E1" s="1" t="s">
        <v>83</v>
      </c>
      <c r="F1" s="1" t="s">
        <v>84</v>
      </c>
      <c r="G1" s="1" t="s">
        <v>85</v>
      </c>
      <c r="H1" s="1" t="s">
        <v>86</v>
      </c>
      <c r="I1" s="1" t="s">
        <v>87</v>
      </c>
      <c r="J1" s="1" t="s">
        <v>68</v>
      </c>
      <c r="K1" s="1" t="s">
        <v>88</v>
      </c>
      <c r="L1" s="1" t="s">
        <v>89</v>
      </c>
      <c r="M1" s="1" t="s">
        <v>90</v>
      </c>
      <c r="N1" s="1" t="s">
        <v>91</v>
      </c>
      <c r="O1" s="1" t="s">
        <v>92</v>
      </c>
      <c r="P1" s="1" t="s">
        <v>74</v>
      </c>
      <c r="Q1" s="1" t="s">
        <v>93</v>
      </c>
      <c r="R1" s="1" t="s">
        <v>94</v>
      </c>
      <c r="S1" s="1" t="s">
        <v>95</v>
      </c>
      <c r="T1" s="1" t="s">
        <v>96</v>
      </c>
      <c r="U1" s="1" t="s">
        <v>97</v>
      </c>
      <c r="V1" s="1" t="s">
        <v>81</v>
      </c>
      <c r="W1" s="1" t="s">
        <v>114</v>
      </c>
      <c r="X1" s="1" t="s">
        <v>99</v>
      </c>
      <c r="Y1" s="1" t="s">
        <v>100</v>
      </c>
      <c r="Z1" s="1" t="s">
        <v>101</v>
      </c>
      <c r="AA1" s="1" t="s">
        <v>102</v>
      </c>
      <c r="AB1" s="1" t="s">
        <v>103</v>
      </c>
      <c r="AC1" s="1" t="s">
        <v>104</v>
      </c>
      <c r="AD1" s="1" t="s">
        <v>105</v>
      </c>
      <c r="AE1" s="1" t="s">
        <v>106</v>
      </c>
      <c r="AF1" s="1" t="s">
        <v>107</v>
      </c>
      <c r="AG1" s="1" t="s">
        <v>108</v>
      </c>
      <c r="AH1" s="1" t="s">
        <v>109</v>
      </c>
      <c r="AI1" s="1" t="s">
        <v>110</v>
      </c>
      <c r="AJ1" s="1" t="s">
        <v>111</v>
      </c>
      <c r="AK1" s="1" t="s">
        <v>112</v>
      </c>
      <c r="AL1" s="1" t="s">
        <v>113</v>
      </c>
      <c r="AM1" s="1" t="s">
        <v>82</v>
      </c>
      <c r="AN1" s="1" t="s">
        <v>63</v>
      </c>
      <c r="AO1" s="1" t="s">
        <v>64</v>
      </c>
      <c r="AP1" s="1" t="s">
        <v>65</v>
      </c>
      <c r="AQ1" s="1" t="s">
        <v>66</v>
      </c>
      <c r="AR1" s="1" t="s">
        <v>67</v>
      </c>
      <c r="AS1" s="1" t="s">
        <v>69</v>
      </c>
      <c r="AT1" s="1" t="s">
        <v>70</v>
      </c>
      <c r="AU1" s="1" t="s">
        <v>71</v>
      </c>
      <c r="AV1" s="1" t="s">
        <v>72</v>
      </c>
      <c r="AW1" s="1" t="s">
        <v>73</v>
      </c>
      <c r="AX1" s="1" t="s">
        <v>75</v>
      </c>
      <c r="AY1" s="1" t="s">
        <v>76</v>
      </c>
      <c r="AZ1" s="1" t="s">
        <v>77</v>
      </c>
      <c r="BA1" s="1" t="s">
        <v>78</v>
      </c>
      <c r="BB1" s="1" t="s">
        <v>79</v>
      </c>
      <c r="BC1" s="1" t="s">
        <v>116</v>
      </c>
      <c r="BD1" s="1" t="s">
        <v>117</v>
      </c>
      <c r="BE1" s="1" t="s">
        <v>118</v>
      </c>
      <c r="BF1" s="1" t="s">
        <v>119</v>
      </c>
    </row>
    <row r="2" spans="1:58" x14ac:dyDescent="0.2">
      <c r="A2" t="s">
        <v>0</v>
      </c>
      <c r="B2">
        <v>67</v>
      </c>
      <c r="C2" t="s">
        <v>80</v>
      </c>
      <c r="D2" s="1">
        <v>1.1041666666666667E-2</v>
      </c>
      <c r="E2" s="1">
        <v>4.8958333333333328E-3</v>
      </c>
      <c r="F2" s="1">
        <v>3.4722222222222224E-4</v>
      </c>
      <c r="G2" s="1">
        <v>2.8356481481481479E-3</v>
      </c>
      <c r="H2" s="1">
        <v>5.3240740740740744E-4</v>
      </c>
      <c r="I2" s="1">
        <v>2.4537037037037036E-3</v>
      </c>
      <c r="J2" s="1">
        <v>1.1805555555555555E-2</v>
      </c>
      <c r="K2" s="1">
        <v>2.2916666666666667E-3</v>
      </c>
      <c r="L2" s="1">
        <v>6.9444444444444447E-4</v>
      </c>
      <c r="M2" s="1">
        <v>5.4166666666666669E-3</v>
      </c>
      <c r="N2" s="1">
        <v>3.5879629629629635E-4</v>
      </c>
      <c r="O2" s="1">
        <v>3.0555555555555557E-3</v>
      </c>
      <c r="P2" s="1">
        <v>1.1736111111111109E-2</v>
      </c>
      <c r="Q2" s="1">
        <v>3.0555555555555557E-3</v>
      </c>
      <c r="R2" s="1">
        <v>3.3564814814814812E-4</v>
      </c>
      <c r="S2" s="1">
        <v>5.2893518518518515E-3</v>
      </c>
      <c r="T2" s="1">
        <v>5.4398148148148144E-4</v>
      </c>
      <c r="U2" s="1">
        <v>2.5347222222222221E-3</v>
      </c>
      <c r="V2" s="1">
        <f>SUM(Table1[[#This Row],[Общее 1]],Table1[[#This Row],[Общее 2]],Table1[[#This Row],[Общее 3]])</f>
        <v>3.4583333333333327E-2</v>
      </c>
      <c r="W2" s="1">
        <v>0</v>
      </c>
      <c r="X2" s="1">
        <f>SUM(Table1[[#This Row],[Вело 1_]],Table1[[#This Row],[Старт_]])</f>
        <v>4.8958333333333328E-3</v>
      </c>
      <c r="Y2" s="1">
        <f>SUM(Table1[[#This Row],[после Вело 1]],Table1[[#This Row],[Т1 1_]])</f>
        <v>5.2430555555555546E-3</v>
      </c>
      <c r="Z2" s="1">
        <f>SUM(Table1[[#This Row],[после Т1 1]],Table1[[#This Row],[Бег 1_]])</f>
        <v>8.0787037037037025E-3</v>
      </c>
      <c r="AA2" s="1">
        <f>SUM(Table1[[#This Row],[после Бег 1]],Table1[[#This Row],[Т2 1_]])</f>
        <v>8.6111111111111093E-3</v>
      </c>
      <c r="AB2" s="1">
        <f>SUM(Table1[[#This Row],[после Т2 1]],Table1[[#This Row],[Плавание 1_]])</f>
        <v>1.1064814814814812E-2</v>
      </c>
      <c r="AC2" s="1">
        <f>SUM(Table1[[#This Row],[после Плавание 1]],Table1[[#This Row],[Плавание 2_]])</f>
        <v>1.335648148148148E-2</v>
      </c>
      <c r="AD2" s="1">
        <f>SUM(Table1[[#This Row],[после Плавание 2]],Table1[[#This Row],[Т1 2_]])</f>
        <v>1.4050925925925923E-2</v>
      </c>
      <c r="AE2" s="1">
        <f>SUM(Table1[[#This Row],[после Т1 2]],Table1[[#This Row],[Вело 2_]])</f>
        <v>1.9467592592592592E-2</v>
      </c>
      <c r="AF2" s="1">
        <f>SUM(Table1[[#This Row],[после Вело 2]],Table1[[#This Row],[Т2 2_]])</f>
        <v>1.982638888888889E-2</v>
      </c>
      <c r="AG2" s="1">
        <f>SUM(Table1[[#This Row],[после Т2 2]],Table1[[#This Row],[Бег 2_]])</f>
        <v>2.2881944444444444E-2</v>
      </c>
      <c r="AH2" s="1">
        <f>SUM(Table1[[#This Row],[после Бег 2]],Table1[[#This Row],[Бег 3_]])</f>
        <v>2.5937499999999999E-2</v>
      </c>
      <c r="AI2" s="1">
        <f>SUM(Table1[[#This Row],[после Бег 3]],Table1[[#This Row],[Т1 3_]])</f>
        <v>2.6273148148148146E-2</v>
      </c>
      <c r="AJ2" s="1">
        <f>SUM(Table1[[#This Row],[после Т1 3]],Table1[[#This Row],[Вело 3_]])</f>
        <v>3.15625E-2</v>
      </c>
      <c r="AK2" s="1">
        <f>SUM(Table1[[#This Row],[после Вело 3]],Table1[[#This Row],[Т2 3_]])</f>
        <v>3.2106481481481479E-2</v>
      </c>
      <c r="AL2" s="1">
        <f>SUM(Table1[[#This Row],[после Т2 3]],Table1[[#This Row],[Плавание 3_]])</f>
        <v>3.4641203703703702E-2</v>
      </c>
      <c r="AM2" s="1">
        <f>Table1[[#This Row],[Старт_]]-Table1[[#Totals],[Старт_]]</f>
        <v>0</v>
      </c>
      <c r="AN2" s="1">
        <f>Table1[[#This Row],[после Вело 1]]-Table1[[#Totals],[после Вело 1]]</f>
        <v>5.7870370370369587E-5</v>
      </c>
      <c r="AO2" s="1">
        <f>Table1[[#This Row],[после Т1 1]]-Table1[[#Totals],[после Т1 1]]</f>
        <v>9.2592592592591165E-5</v>
      </c>
      <c r="AP2" s="1">
        <f>Table1[[#This Row],[после Бег 1]]-Table1[[#Totals],[после Бег 1]]</f>
        <v>0</v>
      </c>
      <c r="AQ2" s="1">
        <f>Table1[[#This Row],[после Т2 1]]-Table1[[#Totals],[после Т2 1]]</f>
        <v>0</v>
      </c>
      <c r="AR2" s="1">
        <f>Table1[[#This Row],[после Плавание 1]]-Table1[[#Totals],[после Плавание 1]]</f>
        <v>0</v>
      </c>
      <c r="AS2" s="1">
        <f>Table1[[#This Row],[после Плавание 2]]-Table1[[#Totals],[после Плавание 2]]</f>
        <v>0</v>
      </c>
      <c r="AT2" s="1">
        <f>Table1[[#This Row],[после Т1 2]]-Table1[[#Totals],[после Т1 2]]</f>
        <v>0</v>
      </c>
      <c r="AU2" s="1">
        <f>Table1[[#This Row],[после Вело 2]]-Table1[[#Totals],[после Вело 2]]</f>
        <v>0</v>
      </c>
      <c r="AV2" s="1">
        <f>Table1[[#This Row],[после Т2 2]]-Table1[[#Totals],[после Т2 2]]</f>
        <v>0</v>
      </c>
      <c r="AW2" s="1">
        <f>Table1[[#This Row],[после Бег 2]]-Table1[[#Totals],[после Бег 2]]</f>
        <v>0</v>
      </c>
      <c r="AX2" s="1">
        <f>Table1[[#This Row],[после Бег 3]]-Table1[[#Totals],[после Бег 3]]</f>
        <v>0</v>
      </c>
      <c r="AY2" s="1">
        <f>Table1[[#This Row],[после Т1 3]]-Table1[[#Totals],[после Т1 3]]</f>
        <v>0</v>
      </c>
      <c r="AZ2" s="1">
        <f>Table1[[#This Row],[после Вело 3]]-Table1[[#Totals],[после Вело 3]]</f>
        <v>0</v>
      </c>
      <c r="BA2" s="1">
        <f>Table1[[#This Row],[после Т2 3]]-Table1[[#Totals],[после Т2 3]]</f>
        <v>0</v>
      </c>
      <c r="BB2" s="1">
        <f>Table1[[#This Row],[после Плавание 3]]-Table1[[#Totals],[после Плавание 3]]</f>
        <v>0</v>
      </c>
      <c r="BC2" s="1">
        <f>SUM(Table1[[#This Row],[Плавание 1_]],Table1[[#This Row],[Плавание 2_]],Table1[[#This Row],[Плавание 3_]])</f>
        <v>7.2800925925925923E-3</v>
      </c>
      <c r="BD2" s="1">
        <f>SUM(Table1[[#This Row],[Вело 1_]],Table1[[#This Row],[Вело 2_]],Table1[[#This Row],[Вело 3_]])</f>
        <v>1.5601851851851849E-2</v>
      </c>
      <c r="BE2" s="1">
        <f>SUM(Table1[[#This Row],[Бег 1_]],Table1[[#This Row],[Бег 2_]],Table1[[#This Row],[Бег 3_]])</f>
        <v>8.9467592592592602E-3</v>
      </c>
      <c r="BF2" s="1">
        <f>SUM(Table1[[#This Row],[Т1 1_]],Table1[[#This Row],[Т2 1_]],Table1[[#This Row],[Т1 2_]],Table1[[#This Row],[Т2 2_]],Table1[[#This Row],[Т1 3_]],Table1[[#This Row],[Т2 3_]])</f>
        <v>2.8124999999999999E-3</v>
      </c>
    </row>
    <row r="3" spans="1:58" hidden="1" x14ac:dyDescent="0.2">
      <c r="A3" t="s">
        <v>1</v>
      </c>
      <c r="B3">
        <v>69</v>
      </c>
      <c r="C3" t="s">
        <v>80</v>
      </c>
      <c r="D3" s="1">
        <v>1.1585648148148149E-2</v>
      </c>
      <c r="E3" s="1">
        <v>5.1504629629629635E-3</v>
      </c>
      <c r="F3" s="1">
        <v>3.5879629629629635E-4</v>
      </c>
      <c r="G3" s="1">
        <v>2.9629629629629628E-3</v>
      </c>
      <c r="H3" s="1">
        <v>5.6712962962962956E-4</v>
      </c>
      <c r="I3" s="1">
        <v>2.5694444444444445E-3</v>
      </c>
      <c r="J3" s="1" t="s">
        <v>59</v>
      </c>
      <c r="K3" s="1">
        <v>2.3842592592592591E-3</v>
      </c>
      <c r="L3" s="1">
        <v>5.5555555555555556E-4</v>
      </c>
      <c r="M3" s="1" t="s">
        <v>59</v>
      </c>
      <c r="N3" s="1" t="s">
        <v>59</v>
      </c>
      <c r="O3" s="1" t="s">
        <v>59</v>
      </c>
      <c r="P3" s="1">
        <v>1.1956018518518517E-2</v>
      </c>
      <c r="Q3" s="1">
        <v>3.0671296296296297E-3</v>
      </c>
      <c r="R3" s="1">
        <v>3.3564814814814812E-4</v>
      </c>
      <c r="S3" s="1">
        <v>5.6018518518518518E-3</v>
      </c>
      <c r="T3" s="1">
        <v>5.4398148148148144E-4</v>
      </c>
      <c r="U3" s="1">
        <v>2.4421296296296296E-3</v>
      </c>
      <c r="V3" s="1">
        <f>SUM(Table1[[#This Row],[Общее 1]],Table1[[#This Row],[Общее 2]],Table1[[#This Row],[Общее 3]])</f>
        <v>2.3541666666666666E-2</v>
      </c>
      <c r="W3" s="1">
        <v>0</v>
      </c>
      <c r="X3" s="1">
        <f>SUM(Table1[[#This Row],[Вело 1_]],Table1[[#This Row],[Старт_]])</f>
        <v>5.1504629629629635E-3</v>
      </c>
      <c r="Y3" s="1">
        <f>SUM(Table1[[#This Row],[после Вело 1]],Table1[[#This Row],[Т1 1_]])</f>
        <v>5.5092592592592598E-3</v>
      </c>
      <c r="Z3" s="1">
        <f>SUM(Table1[[#This Row],[после Т1 1]],Table1[[#This Row],[Бег 1_]])</f>
        <v>8.472222222222223E-3</v>
      </c>
      <c r="AA3" s="1">
        <f>SUM(Table1[[#This Row],[после Бег 1]],Table1[[#This Row],[Т2 1_]])</f>
        <v>9.0393518518518522E-3</v>
      </c>
      <c r="AB3" s="1">
        <f>SUM(Table1[[#This Row],[после Т2 1]],Table1[[#This Row],[Плавание 1_]])</f>
        <v>1.1608796296296298E-2</v>
      </c>
      <c r="AC3" s="1">
        <f>SUM(Table1[[#This Row],[после Плавание 1]],Table1[[#This Row],[Плавание 2_]])</f>
        <v>1.3993055555555557E-2</v>
      </c>
      <c r="AD3" s="1">
        <f>SUM(Table1[[#This Row],[после Плавание 2]],Table1[[#This Row],[Т1 2_]])</f>
        <v>1.4548611111111113E-2</v>
      </c>
      <c r="AE3" s="1">
        <v>1.9467592592592595E-2</v>
      </c>
      <c r="AF3" s="1">
        <v>1.982638888888889E-2</v>
      </c>
      <c r="AG3" s="1">
        <v>2.2881944444444444E-2</v>
      </c>
      <c r="AH3" s="1">
        <f>SUM(Table1[[#This Row],[после Бег 2]],Table1[[#This Row],[Бег 3_]])</f>
        <v>2.5949074074074076E-2</v>
      </c>
      <c r="AI3" s="1">
        <f>SUM(Table1[[#This Row],[после Бег 3]],Table1[[#This Row],[Т1 3_]])</f>
        <v>2.6284722222222223E-2</v>
      </c>
      <c r="AJ3" s="1">
        <f>SUM(Table1[[#This Row],[после Т1 3]],Table1[[#This Row],[Вело 3_]])</f>
        <v>3.1886574074074074E-2</v>
      </c>
      <c r="AK3" s="1">
        <f>SUM(Table1[[#This Row],[после Вело 3]],Table1[[#This Row],[Т2 3_]])</f>
        <v>3.2430555555555553E-2</v>
      </c>
      <c r="AL3" s="1">
        <f>SUM(Table1[[#This Row],[после Т2 3]],Table1[[#This Row],[Плавание 3_]])</f>
        <v>3.487268518518518E-2</v>
      </c>
      <c r="AM3" s="1">
        <f>Table1[[#This Row],[Старт_]]-Table1[[#Totals],[Старт_]]</f>
        <v>0</v>
      </c>
      <c r="AN3" s="1">
        <f>Table1[[#This Row],[после Вело 1]]-Table1[[#Totals],[после Вело 1]]</f>
        <v>3.1250000000000028E-4</v>
      </c>
      <c r="AO3" s="1">
        <f>Table1[[#This Row],[после Т1 1]]-Table1[[#Totals],[после Т1 1]]</f>
        <v>3.5879629629629629E-4</v>
      </c>
      <c r="AP3" s="1">
        <f>Table1[[#This Row],[после Бег 1]]-Table1[[#Totals],[после Бег 1]]</f>
        <v>3.9351851851852047E-4</v>
      </c>
      <c r="AQ3" s="1">
        <f>Table1[[#This Row],[после Т2 1]]-Table1[[#Totals],[после Т2 1]]</f>
        <v>4.2824074074074292E-4</v>
      </c>
      <c r="AR3" s="1">
        <f>Table1[[#This Row],[после Плавание 1]]-Table1[[#Totals],[после Плавание 1]]</f>
        <v>5.4398148148148556E-4</v>
      </c>
      <c r="AS3" s="1">
        <f>Table1[[#This Row],[после Плавание 2]]-Table1[[#Totals],[после Плавание 2]]</f>
        <v>6.3657407407407759E-4</v>
      </c>
      <c r="AT3" s="1">
        <f>Table1[[#This Row],[после Т1 2]]-Table1[[#Totals],[после Т1 2]]</f>
        <v>4.9768518518518955E-4</v>
      </c>
      <c r="AU3" s="1">
        <f>Table1[[#This Row],[после Вело 2]]-Table1[[#Totals],[после Вело 2]]</f>
        <v>0</v>
      </c>
      <c r="AV3" s="1">
        <f>Table1[[#This Row],[после Т2 2]]-Table1[[#Totals],[после Т2 2]]</f>
        <v>0</v>
      </c>
      <c r="AW3" s="1">
        <f>Table1[[#This Row],[после Бег 2]]-Table1[[#Totals],[после Бег 2]]</f>
        <v>0</v>
      </c>
      <c r="AX3" s="1">
        <f>Table1[[#This Row],[после Бег 3]]-Table1[[#Totals],[после Бег 3]]</f>
        <v>1.157407407407704E-5</v>
      </c>
      <c r="AY3" s="1">
        <f>Table1[[#This Row],[после Т1 3]]-Table1[[#Totals],[после Т1 3]]</f>
        <v>1.157407407407704E-5</v>
      </c>
      <c r="AZ3" s="1">
        <f>Table1[[#This Row],[после Вело 3]]-Table1[[#Totals],[после Вело 3]]</f>
        <v>3.2407407407407385E-4</v>
      </c>
      <c r="BA3" s="1">
        <f>Table1[[#This Row],[после Т2 3]]-Table1[[#Totals],[после Т2 3]]</f>
        <v>3.2407407407407385E-4</v>
      </c>
      <c r="BB3" s="1">
        <f>Table1[[#This Row],[после Плавание 3]]-Table1[[#Totals],[после Плавание 3]]</f>
        <v>2.3148148148147835E-4</v>
      </c>
      <c r="BC3" s="1">
        <f>SUM(Table1[[#This Row],[Плавание 1_]],Table1[[#This Row],[Плавание 2_]],Table1[[#This Row],[Плавание 3_]])</f>
        <v>7.3958333333333324E-3</v>
      </c>
      <c r="BD3" s="1">
        <f>SUM(Table1[[#This Row],[Вело 1_]],Table1[[#This Row],[Вело 2_]],Table1[[#This Row],[Вело 3_]])</f>
        <v>1.0752314814814815E-2</v>
      </c>
      <c r="BE3" s="1">
        <f>SUM(Table1[[#This Row],[Бег 1_]],Table1[[#This Row],[Бег 2_]],Table1[[#This Row],[Бег 3_]])</f>
        <v>6.0300925925925921E-3</v>
      </c>
      <c r="BF3" s="1">
        <f>SUM(Table1[[#This Row],[Т1 1_]],Table1[[#This Row],[Т2 1_]],Table1[[#This Row],[Т1 2_]],Table1[[#This Row],[Т2 2_]],Table1[[#This Row],[Т1 3_]],Table1[[#This Row],[Т2 3_]])</f>
        <v>2.3611111111111111E-3</v>
      </c>
    </row>
    <row r="4" spans="1:58" x14ac:dyDescent="0.2">
      <c r="A4" t="s">
        <v>2</v>
      </c>
      <c r="B4">
        <v>73</v>
      </c>
      <c r="C4" t="s">
        <v>80</v>
      </c>
      <c r="D4" s="1">
        <v>1.1782407407407406E-2</v>
      </c>
      <c r="E4" s="1">
        <v>5.138888888888889E-3</v>
      </c>
      <c r="F4" s="1">
        <v>3.4722222222222224E-4</v>
      </c>
      <c r="G4" s="1">
        <v>2.9745370370370373E-3</v>
      </c>
      <c r="H4" s="1">
        <v>5.7870370370370378E-4</v>
      </c>
      <c r="I4" s="1">
        <v>2.7662037037037034E-3</v>
      </c>
      <c r="J4" s="1">
        <v>1.2106481481481482E-2</v>
      </c>
      <c r="K4" s="1">
        <v>2.685185185185185E-3</v>
      </c>
      <c r="L4" s="1">
        <v>6.018518518518519E-4</v>
      </c>
      <c r="M4" s="1">
        <v>5.4745370370370373E-3</v>
      </c>
      <c r="N4" s="1">
        <v>3.3564814814814812E-4</v>
      </c>
      <c r="O4" s="1">
        <v>3.0208333333333333E-3</v>
      </c>
      <c r="P4" s="1">
        <v>1.2291666666666666E-2</v>
      </c>
      <c r="Q4" s="1">
        <v>3.1134259259259257E-3</v>
      </c>
      <c r="R4" s="1">
        <v>3.2407407407407406E-4</v>
      </c>
      <c r="S4" s="1">
        <v>5.5671296296296302E-3</v>
      </c>
      <c r="T4" s="1">
        <v>5.5555555555555556E-4</v>
      </c>
      <c r="U4" s="1">
        <v>2.7546296296296294E-3</v>
      </c>
      <c r="V4" s="1">
        <f>SUM(Table1[[#This Row],[Общее 1]],Table1[[#This Row],[Общее 2]],Table1[[#This Row],[Общее 3]])</f>
        <v>3.6180555555555556E-2</v>
      </c>
      <c r="W4" s="1">
        <v>0</v>
      </c>
      <c r="X4" s="1">
        <f>SUM(Table1[[#This Row],[Вело 1_]],Table1[[#This Row],[Старт_]])</f>
        <v>5.138888888888889E-3</v>
      </c>
      <c r="Y4" s="1">
        <f>SUM(Table1[[#This Row],[после Вело 1]],Table1[[#This Row],[Т1 1_]])</f>
        <v>5.4861111111111109E-3</v>
      </c>
      <c r="Z4" s="1">
        <f>SUM(Table1[[#This Row],[после Т1 1]],Table1[[#This Row],[Бег 1_]])</f>
        <v>8.4606481481481477E-3</v>
      </c>
      <c r="AA4" s="1">
        <f>SUM(Table1[[#This Row],[после Бег 1]],Table1[[#This Row],[Т2 1_]])</f>
        <v>9.0393518518518522E-3</v>
      </c>
      <c r="AB4" s="1">
        <f>SUM(Table1[[#This Row],[после Т2 1]],Table1[[#This Row],[Плавание 1_]])</f>
        <v>1.1805555555555555E-2</v>
      </c>
      <c r="AC4" s="1">
        <f>SUM(Table1[[#This Row],[после Плавание 1]],Table1[[#This Row],[Плавание 2_]])</f>
        <v>1.449074074074074E-2</v>
      </c>
      <c r="AD4" s="1">
        <f>SUM(Table1[[#This Row],[после Плавание 2]],Table1[[#This Row],[Т1 2_]])</f>
        <v>1.5092592592592591E-2</v>
      </c>
      <c r="AE4" s="1">
        <f>SUM(Table1[[#This Row],[после Т1 2]],Table1[[#This Row],[Вело 2_]])</f>
        <v>2.056712962962963E-2</v>
      </c>
      <c r="AF4" s="1">
        <f>SUM(Table1[[#This Row],[после Вело 2]],Table1[[#This Row],[Т2 2_]])</f>
        <v>2.0902777777777777E-2</v>
      </c>
      <c r="AG4" s="1">
        <f>SUM(Table1[[#This Row],[после Т2 2]],Table1[[#This Row],[Бег 2_]])</f>
        <v>2.3923611111111111E-2</v>
      </c>
      <c r="AH4" s="1">
        <f>SUM(Table1[[#This Row],[после Бег 2]],Table1[[#This Row],[Бег 3_]])</f>
        <v>2.7037037037037037E-2</v>
      </c>
      <c r="AI4" s="1">
        <f>SUM(Table1[[#This Row],[после Бег 3]],Table1[[#This Row],[Т1 3_]])</f>
        <v>2.736111111111111E-2</v>
      </c>
      <c r="AJ4" s="1">
        <f>SUM(Table1[[#This Row],[после Т1 3]],Table1[[#This Row],[Вело 3_]])</f>
        <v>3.2928240740740744E-2</v>
      </c>
      <c r="AK4" s="1">
        <f>SUM(Table1[[#This Row],[после Вело 3]],Table1[[#This Row],[Т2 3_]])</f>
        <v>3.3483796296296296E-2</v>
      </c>
      <c r="AL4" s="1">
        <f>SUM(Table1[[#This Row],[после Т2 3]],Table1[[#This Row],[Плавание 3_]])</f>
        <v>3.6238425925925924E-2</v>
      </c>
      <c r="AM4" s="1">
        <f>Table1[[#This Row],[Старт_]]-Table1[[#Totals],[Старт_]]</f>
        <v>0</v>
      </c>
      <c r="AN4" s="1">
        <f>Table1[[#This Row],[после Вело 1]]-Table1[[#Totals],[после Вело 1]]</f>
        <v>3.0092592592592584E-4</v>
      </c>
      <c r="AO4" s="1">
        <f>Table1[[#This Row],[после Т1 1]]-Table1[[#Totals],[после Т1 1]]</f>
        <v>3.3564814814814742E-4</v>
      </c>
      <c r="AP4" s="1">
        <f>Table1[[#This Row],[после Бег 1]]-Table1[[#Totals],[после Бег 1]]</f>
        <v>3.8194444444444517E-4</v>
      </c>
      <c r="AQ4" s="1">
        <f>Table1[[#This Row],[после Т2 1]]-Table1[[#Totals],[после Т2 1]]</f>
        <v>4.2824074074074292E-4</v>
      </c>
      <c r="AR4" s="1">
        <f>Table1[[#This Row],[после Плавание 1]]-Table1[[#Totals],[после Плавание 1]]</f>
        <v>7.407407407407432E-4</v>
      </c>
      <c r="AS4" s="1">
        <f>Table1[[#This Row],[после Плавание 2]]-Table1[[#Totals],[после Плавание 2]]</f>
        <v>1.1342592592592602E-3</v>
      </c>
      <c r="AT4" s="1">
        <f>Table1[[#This Row],[после Т1 2]]-Table1[[#Totals],[после Т1 2]]</f>
        <v>1.0416666666666682E-3</v>
      </c>
      <c r="AU4" s="1">
        <f>Table1[[#This Row],[после Вело 2]]-Table1[[#Totals],[после Вело 2]]</f>
        <v>1.0995370370370378E-3</v>
      </c>
      <c r="AV4" s="1">
        <f>Table1[[#This Row],[после Т2 2]]-Table1[[#Totals],[после Т2 2]]</f>
        <v>1.0763888888888871E-3</v>
      </c>
      <c r="AW4" s="1">
        <f>Table1[[#This Row],[после Бег 2]]-Table1[[#Totals],[после Бег 2]]</f>
        <v>1.0416666666666664E-3</v>
      </c>
      <c r="AX4" s="1">
        <f>Table1[[#This Row],[после Бег 3]]-Table1[[#Totals],[после Бег 3]]</f>
        <v>1.0995370370370378E-3</v>
      </c>
      <c r="AY4" s="1">
        <f>Table1[[#This Row],[после Т1 3]]-Table1[[#Totals],[после Т1 3]]</f>
        <v>1.0879629629629642E-3</v>
      </c>
      <c r="AZ4" s="1">
        <f>Table1[[#This Row],[после Вело 3]]-Table1[[#Totals],[после Вело 3]]</f>
        <v>1.3657407407407438E-3</v>
      </c>
      <c r="BA4" s="1">
        <f>Table1[[#This Row],[после Т2 3]]-Table1[[#Totals],[после Т2 3]]</f>
        <v>1.3773148148148173E-3</v>
      </c>
      <c r="BB4" s="1">
        <f>Table1[[#This Row],[после Плавание 3]]-Table1[[#Totals],[после Плавание 3]]</f>
        <v>1.5972222222222221E-3</v>
      </c>
      <c r="BC4" s="1">
        <f>SUM(Table1[[#This Row],[Плавание 1_]],Table1[[#This Row],[Плавание 2_]],Table1[[#This Row],[Плавание 3_]])</f>
        <v>8.2060185185185187E-3</v>
      </c>
      <c r="BD4" s="1">
        <f>SUM(Table1[[#This Row],[Вело 1_]],Table1[[#This Row],[Вело 2_]],Table1[[#This Row],[Вело 3_]])</f>
        <v>1.6180555555555556E-2</v>
      </c>
      <c r="BE4" s="1">
        <f>SUM(Table1[[#This Row],[Бег 1_]],Table1[[#This Row],[Бег 2_]],Table1[[#This Row],[Бег 3_]])</f>
        <v>9.1087962962962954E-3</v>
      </c>
      <c r="BF4" s="1">
        <f>SUM(Table1[[#This Row],[Т1 1_]],Table1[[#This Row],[Т2 1_]],Table1[[#This Row],[Т1 2_]],Table1[[#This Row],[Т2 2_]],Table1[[#This Row],[Т1 3_]],Table1[[#This Row],[Т2 3_]])</f>
        <v>2.7430555555555559E-3</v>
      </c>
    </row>
    <row r="5" spans="1:58" x14ac:dyDescent="0.2">
      <c r="A5" t="s">
        <v>3</v>
      </c>
      <c r="B5">
        <v>68</v>
      </c>
      <c r="C5" t="s">
        <v>80</v>
      </c>
      <c r="D5" s="1">
        <v>1.1840277777777778E-2</v>
      </c>
      <c r="E5" s="1">
        <v>5.185185185185185E-3</v>
      </c>
      <c r="F5" s="1">
        <v>4.1666666666666669E-4</v>
      </c>
      <c r="G5" s="1">
        <v>3.0092592592592588E-3</v>
      </c>
      <c r="H5" s="1">
        <v>5.6712962962962956E-4</v>
      </c>
      <c r="I5" s="1">
        <v>2.6967592592592594E-3</v>
      </c>
      <c r="J5" s="1">
        <v>1.2418981481481482E-2</v>
      </c>
      <c r="K5" s="1">
        <v>2.7430555555555559E-3</v>
      </c>
      <c r="L5" s="1">
        <v>5.9027777777777778E-4</v>
      </c>
      <c r="M5" s="1">
        <v>5.4398148148148149E-3</v>
      </c>
      <c r="N5" s="1">
        <v>3.9351851851851852E-4</v>
      </c>
      <c r="O5" s="1">
        <v>3.2754629629629631E-3</v>
      </c>
      <c r="P5" s="1">
        <v>1.2858796296296297E-2</v>
      </c>
      <c r="Q5" s="1">
        <v>3.1944444444444442E-3</v>
      </c>
      <c r="R5" s="1">
        <v>3.8194444444444446E-4</v>
      </c>
      <c r="S5" s="1">
        <v>5.8449074074074072E-3</v>
      </c>
      <c r="T5" s="1">
        <v>7.175925925925927E-4</v>
      </c>
      <c r="U5" s="1">
        <v>2.7430555555555559E-3</v>
      </c>
      <c r="V5" s="1">
        <f>SUM(Table1[[#This Row],[Общее 1]],Table1[[#This Row],[Общее 2]],Table1[[#This Row],[Общее 3]])</f>
        <v>3.7118055555555557E-2</v>
      </c>
      <c r="W5" s="1">
        <v>0</v>
      </c>
      <c r="X5" s="1">
        <f>SUM(Table1[[#This Row],[Вело 1_]],Table1[[#This Row],[Старт_]])</f>
        <v>5.185185185185185E-3</v>
      </c>
      <c r="Y5" s="1">
        <f>SUM(Table1[[#This Row],[после Вело 1]],Table1[[#This Row],[Т1 1_]])</f>
        <v>5.6018518518518518E-3</v>
      </c>
      <c r="Z5" s="1">
        <f>SUM(Table1[[#This Row],[после Т1 1]],Table1[[#This Row],[Бег 1_]])</f>
        <v>8.611111111111111E-3</v>
      </c>
      <c r="AA5" s="1">
        <f>SUM(Table1[[#This Row],[после Бег 1]],Table1[[#This Row],[Т2 1_]])</f>
        <v>9.1782407407407403E-3</v>
      </c>
      <c r="AB5" s="1">
        <f>SUM(Table1[[#This Row],[после Т2 1]],Table1[[#This Row],[Плавание 1_]])</f>
        <v>1.1875E-2</v>
      </c>
      <c r="AC5" s="1">
        <f>SUM(Table1[[#This Row],[после Плавание 1]],Table1[[#This Row],[Плавание 2_]])</f>
        <v>1.4618055555555556E-2</v>
      </c>
      <c r="AD5" s="1">
        <f>SUM(Table1[[#This Row],[после Плавание 2]],Table1[[#This Row],[Т1 2_]])</f>
        <v>1.5208333333333334E-2</v>
      </c>
      <c r="AE5" s="1">
        <f>SUM(Table1[[#This Row],[после Т1 2]],Table1[[#This Row],[Вело 2_]])</f>
        <v>2.0648148148148148E-2</v>
      </c>
      <c r="AF5" s="1">
        <f>SUM(Table1[[#This Row],[после Вело 2]],Table1[[#This Row],[Т2 2_]])</f>
        <v>2.1041666666666667E-2</v>
      </c>
      <c r="AG5" s="1">
        <f>SUM(Table1[[#This Row],[после Т2 2]],Table1[[#This Row],[Бег 2_]])</f>
        <v>2.431712962962963E-2</v>
      </c>
      <c r="AH5" s="1">
        <f>SUM(Table1[[#This Row],[после Бег 2]],Table1[[#This Row],[Бег 3_]])</f>
        <v>2.7511574074074074E-2</v>
      </c>
      <c r="AI5" s="1">
        <f>SUM(Table1[[#This Row],[после Бег 3]],Table1[[#This Row],[Т1 3_]])</f>
        <v>2.7893518518518519E-2</v>
      </c>
      <c r="AJ5" s="1">
        <f>SUM(Table1[[#This Row],[после Т1 3]],Table1[[#This Row],[Вело 3_]])</f>
        <v>3.3738425925925929E-2</v>
      </c>
      <c r="AK5" s="1">
        <f>SUM(Table1[[#This Row],[после Вело 3]],Table1[[#This Row],[Т2 3_]])</f>
        <v>3.4456018518518525E-2</v>
      </c>
      <c r="AL5" s="1">
        <f>SUM(Table1[[#This Row],[после Т2 3]],Table1[[#This Row],[Плавание 3_]])</f>
        <v>3.7199074074074079E-2</v>
      </c>
      <c r="AM5" s="1">
        <f>Table1[[#This Row],[Старт_]]-Table1[[#Totals],[Старт_]]</f>
        <v>0</v>
      </c>
      <c r="AN5" s="1">
        <f>Table1[[#This Row],[после Вело 1]]-Table1[[#Totals],[после Вело 1]]</f>
        <v>3.4722222222222186E-4</v>
      </c>
      <c r="AO5" s="1">
        <f>Table1[[#This Row],[после Т1 1]]-Table1[[#Totals],[после Т1 1]]</f>
        <v>4.5138888888888833E-4</v>
      </c>
      <c r="AP5" s="1">
        <f>Table1[[#This Row],[после Бег 1]]-Table1[[#Totals],[после Бег 1]]</f>
        <v>5.3240740740740852E-4</v>
      </c>
      <c r="AQ5" s="1">
        <f>Table1[[#This Row],[после Т2 1]]-Table1[[#Totals],[после Т2 1]]</f>
        <v>5.6712962962963097E-4</v>
      </c>
      <c r="AR5" s="1">
        <f>Table1[[#This Row],[после Плавание 1]]-Table1[[#Totals],[после Плавание 1]]</f>
        <v>8.1018518518518809E-4</v>
      </c>
      <c r="AS5" s="1">
        <f>Table1[[#This Row],[после Плавание 2]]-Table1[[#Totals],[после Плавание 2]]</f>
        <v>1.2615740740740764E-3</v>
      </c>
      <c r="AT5" s="1">
        <f>Table1[[#This Row],[после Т1 2]]-Table1[[#Totals],[после Т1 2]]</f>
        <v>1.1574074074074108E-3</v>
      </c>
      <c r="AU5" s="1">
        <f>Table1[[#This Row],[после Вело 2]]-Table1[[#Totals],[после Вело 2]]</f>
        <v>1.1805555555555562E-3</v>
      </c>
      <c r="AV5" s="1">
        <f>Table1[[#This Row],[после Т2 2]]-Table1[[#Totals],[после Т2 2]]</f>
        <v>1.2152777777777769E-3</v>
      </c>
      <c r="AW5" s="1">
        <f>Table1[[#This Row],[после Бег 2]]-Table1[[#Totals],[после Бег 2]]</f>
        <v>1.4351851851851852E-3</v>
      </c>
      <c r="AX5" s="1">
        <f>Table1[[#This Row],[после Бег 3]]-Table1[[#Totals],[после Бег 3]]</f>
        <v>1.574074074074075E-3</v>
      </c>
      <c r="AY5" s="1">
        <f>Table1[[#This Row],[после Т1 3]]-Table1[[#Totals],[после Т1 3]]</f>
        <v>1.6203703703703727E-3</v>
      </c>
      <c r="AZ5" s="1">
        <f>Table1[[#This Row],[после Вело 3]]-Table1[[#Totals],[после Вело 3]]</f>
        <v>2.1759259259259284E-3</v>
      </c>
      <c r="BA5" s="1">
        <f>Table1[[#This Row],[после Т2 3]]-Table1[[#Totals],[после Т2 3]]</f>
        <v>2.3495370370370458E-3</v>
      </c>
      <c r="BB5" s="1">
        <f>Table1[[#This Row],[после Плавание 3]]-Table1[[#Totals],[после Плавание 3]]</f>
        <v>2.557870370370377E-3</v>
      </c>
      <c r="BC5" s="1">
        <f>SUM(Table1[[#This Row],[Плавание 1_]],Table1[[#This Row],[Плавание 2_]],Table1[[#This Row],[Плавание 3_]])</f>
        <v>8.1828703703703716E-3</v>
      </c>
      <c r="BD5" s="1">
        <f>SUM(Table1[[#This Row],[Вело 1_]],Table1[[#This Row],[Вело 2_]],Table1[[#This Row],[Вело 3_]])</f>
        <v>1.6469907407407405E-2</v>
      </c>
      <c r="BE5" s="1">
        <f>SUM(Table1[[#This Row],[Бег 1_]],Table1[[#This Row],[Бег 2_]],Table1[[#This Row],[Бег 3_]])</f>
        <v>9.479166666666667E-3</v>
      </c>
      <c r="BF5" s="1">
        <f>SUM(Table1[[#This Row],[Т1 1_]],Table1[[#This Row],[Т2 1_]],Table1[[#This Row],[Т1 2_]],Table1[[#This Row],[Т2 2_]],Table1[[#This Row],[Т1 3_]],Table1[[#This Row],[Т2 3_]])</f>
        <v>3.0671296296296297E-3</v>
      </c>
    </row>
    <row r="6" spans="1:58" x14ac:dyDescent="0.2">
      <c r="A6" t="s">
        <v>4</v>
      </c>
      <c r="B6">
        <v>70</v>
      </c>
      <c r="C6" t="s">
        <v>80</v>
      </c>
      <c r="D6" s="1">
        <v>1.2268518518518519E-2</v>
      </c>
      <c r="E6" s="1">
        <v>5.2777777777777771E-3</v>
      </c>
      <c r="F6" s="1">
        <v>4.1666666666666669E-4</v>
      </c>
      <c r="G6" s="1">
        <v>3.2060185185185191E-3</v>
      </c>
      <c r="H6" s="1">
        <v>7.5231481481481471E-4</v>
      </c>
      <c r="I6" s="1">
        <v>2.6388888888888885E-3</v>
      </c>
      <c r="J6" s="1">
        <v>1.2314814814814815E-2</v>
      </c>
      <c r="K6" s="1">
        <v>2.685185185185185E-3</v>
      </c>
      <c r="L6" s="1">
        <v>6.2500000000000001E-4</v>
      </c>
      <c r="M6" s="1">
        <v>5.4745370370370373E-3</v>
      </c>
      <c r="N6" s="1">
        <v>4.5138888888888892E-4</v>
      </c>
      <c r="O6" s="1">
        <v>3.1018518518518522E-3</v>
      </c>
      <c r="P6" s="1">
        <v>1.275462962962963E-2</v>
      </c>
      <c r="Q6" s="1">
        <v>3.3680555555555551E-3</v>
      </c>
      <c r="R6" s="1">
        <v>4.5138888888888892E-4</v>
      </c>
      <c r="S6" s="1">
        <v>5.7986111111111112E-3</v>
      </c>
      <c r="T6" s="1">
        <v>5.6712962962962956E-4</v>
      </c>
      <c r="U6" s="1">
        <v>2.5925925925925925E-3</v>
      </c>
      <c r="V6" s="1">
        <f>SUM(Table1[[#This Row],[Общее 1]],Table1[[#This Row],[Общее 2]],Table1[[#This Row],[Общее 3]])</f>
        <v>3.7337962962962962E-2</v>
      </c>
      <c r="W6" s="1">
        <v>0</v>
      </c>
      <c r="X6" s="1">
        <f>SUM(Table1[[#This Row],[Вело 1_]],Table1[[#This Row],[Старт_]])</f>
        <v>5.2777777777777771E-3</v>
      </c>
      <c r="Y6" s="1">
        <f>SUM(Table1[[#This Row],[после Вело 1]],Table1[[#This Row],[Т1 1_]])</f>
        <v>5.6944444444444438E-3</v>
      </c>
      <c r="Z6" s="1">
        <f>SUM(Table1[[#This Row],[после Т1 1]],Table1[[#This Row],[Бег 1_]])</f>
        <v>8.9004629629629625E-3</v>
      </c>
      <c r="AA6" s="1">
        <f>SUM(Table1[[#This Row],[после Бег 1]],Table1[[#This Row],[Т2 1_]])</f>
        <v>9.6527777777777775E-3</v>
      </c>
      <c r="AB6" s="1">
        <f>SUM(Table1[[#This Row],[после Т2 1]],Table1[[#This Row],[Плавание 1_]])</f>
        <v>1.2291666666666666E-2</v>
      </c>
      <c r="AC6" s="1">
        <f>SUM(Table1[[#This Row],[после Плавание 1]],Table1[[#This Row],[Плавание 2_]])</f>
        <v>1.4976851851851851E-2</v>
      </c>
      <c r="AD6" s="1">
        <f>SUM(Table1[[#This Row],[после Плавание 2]],Table1[[#This Row],[Т1 2_]])</f>
        <v>1.5601851851851851E-2</v>
      </c>
      <c r="AE6" s="1">
        <f>SUM(Table1[[#This Row],[после Т1 2]],Table1[[#This Row],[Вело 2_]])</f>
        <v>2.1076388888888888E-2</v>
      </c>
      <c r="AF6" s="1">
        <f>SUM(Table1[[#This Row],[после Вело 2]],Table1[[#This Row],[Т2 2_]])</f>
        <v>2.1527777777777778E-2</v>
      </c>
      <c r="AG6" s="1">
        <f>SUM(Table1[[#This Row],[после Т2 2]],Table1[[#This Row],[Бег 2_]])</f>
        <v>2.462962962962963E-2</v>
      </c>
      <c r="AH6" s="1">
        <f>SUM(Table1[[#This Row],[после Бег 2]],Table1[[#This Row],[Бег 3_]])</f>
        <v>2.7997685185185184E-2</v>
      </c>
      <c r="AI6" s="1">
        <f>SUM(Table1[[#This Row],[после Бег 3]],Table1[[#This Row],[Т1 3_]])</f>
        <v>2.8449074074074075E-2</v>
      </c>
      <c r="AJ6" s="1">
        <f>SUM(Table1[[#This Row],[после Т1 3]],Table1[[#This Row],[Вело 3_]])</f>
        <v>3.4247685185185187E-2</v>
      </c>
      <c r="AK6" s="1">
        <f>SUM(Table1[[#This Row],[после Вело 3]],Table1[[#This Row],[Т2 3_]])</f>
        <v>3.4814814814814819E-2</v>
      </c>
      <c r="AL6" s="1">
        <f>SUM(Table1[[#This Row],[после Т2 3]],Table1[[#This Row],[Плавание 3_]])</f>
        <v>3.740740740740741E-2</v>
      </c>
      <c r="AM6" s="1">
        <f>Table1[[#This Row],[Старт_]]-Table1[[#Totals],[Старт_]]</f>
        <v>0</v>
      </c>
      <c r="AN6" s="1">
        <f>Table1[[#This Row],[после Вело 1]]-Table1[[#Totals],[после Вело 1]]</f>
        <v>4.3981481481481389E-4</v>
      </c>
      <c r="AO6" s="1">
        <f>Table1[[#This Row],[после Т1 1]]-Table1[[#Totals],[после Т1 1]]</f>
        <v>5.4398148148148036E-4</v>
      </c>
      <c r="AP6" s="1">
        <f>Table1[[#This Row],[после Бег 1]]-Table1[[#Totals],[после Бег 1]]</f>
        <v>8.2175925925925992E-4</v>
      </c>
      <c r="AQ6" s="1">
        <f>Table1[[#This Row],[после Т2 1]]-Table1[[#Totals],[после Т2 1]]</f>
        <v>1.0416666666666682E-3</v>
      </c>
      <c r="AR6" s="1">
        <f>Table1[[#This Row],[после Плавание 1]]-Table1[[#Totals],[после Плавание 1]]</f>
        <v>1.226851851851854E-3</v>
      </c>
      <c r="AS6" s="1">
        <f>Table1[[#This Row],[после Плавание 2]]-Table1[[#Totals],[после Плавание 2]]</f>
        <v>1.620370370370371E-3</v>
      </c>
      <c r="AT6" s="1">
        <f>Table1[[#This Row],[после Т1 2]]-Table1[[#Totals],[после Т1 2]]</f>
        <v>1.5509259259259278E-3</v>
      </c>
      <c r="AU6" s="1">
        <f>Table1[[#This Row],[после Вело 2]]-Table1[[#Totals],[после Вело 2]]</f>
        <v>1.6087962962962957E-3</v>
      </c>
      <c r="AV6" s="1">
        <f>Table1[[#This Row],[после Т2 2]]-Table1[[#Totals],[после Т2 2]]</f>
        <v>1.7013888888888877E-3</v>
      </c>
      <c r="AW6" s="1">
        <f>Table1[[#This Row],[после Бег 2]]-Table1[[#Totals],[после Бег 2]]</f>
        <v>1.7476851851851855E-3</v>
      </c>
      <c r="AX6" s="1">
        <f>Table1[[#This Row],[после Бег 3]]-Table1[[#Totals],[после Бег 3]]</f>
        <v>2.0601851851851857E-3</v>
      </c>
      <c r="AY6" s="1">
        <f>Table1[[#This Row],[после Т1 3]]-Table1[[#Totals],[после Т1 3]]</f>
        <v>2.1759259259259284E-3</v>
      </c>
      <c r="AZ6" s="1">
        <f>Table1[[#This Row],[после Вело 3]]-Table1[[#Totals],[после Вело 3]]</f>
        <v>2.6851851851851863E-3</v>
      </c>
      <c r="BA6" s="1">
        <f>Table1[[#This Row],[после Т2 3]]-Table1[[#Totals],[после Т2 3]]</f>
        <v>2.7083333333333404E-3</v>
      </c>
      <c r="BB6" s="1">
        <f>Table1[[#This Row],[после Плавание 3]]-Table1[[#Totals],[после Плавание 3]]</f>
        <v>2.7662037037037082E-3</v>
      </c>
      <c r="BC6" s="1">
        <f>SUM(Table1[[#This Row],[Плавание 1_]],Table1[[#This Row],[Плавание 2_]],Table1[[#This Row],[Плавание 3_]])</f>
        <v>7.9166666666666656E-3</v>
      </c>
      <c r="BD6" s="1">
        <f>SUM(Table1[[#This Row],[Вело 1_]],Table1[[#This Row],[Вело 2_]],Table1[[#This Row],[Вело 3_]])</f>
        <v>1.6550925925925927E-2</v>
      </c>
      <c r="BE6" s="1">
        <f>SUM(Table1[[#This Row],[Бег 1_]],Table1[[#This Row],[Бег 2_]],Table1[[#This Row],[Бег 3_]])</f>
        <v>9.6759259259259264E-3</v>
      </c>
      <c r="BF6" s="1">
        <f>SUM(Table1[[#This Row],[Т1 1_]],Table1[[#This Row],[Т2 1_]],Table1[[#This Row],[Т1 2_]],Table1[[#This Row],[Т2 2_]],Table1[[#This Row],[Т1 3_]],Table1[[#This Row],[Т2 3_]])</f>
        <v>3.2638888888888887E-3</v>
      </c>
    </row>
    <row r="7" spans="1:58" x14ac:dyDescent="0.2">
      <c r="A7" t="s">
        <v>7</v>
      </c>
      <c r="B7">
        <v>66</v>
      </c>
      <c r="C7" t="s">
        <v>80</v>
      </c>
      <c r="D7" s="1">
        <v>1.2465277777777777E-2</v>
      </c>
      <c r="E7" s="1">
        <v>5.162037037037037E-3</v>
      </c>
      <c r="F7" s="1">
        <v>3.7037037037037035E-4</v>
      </c>
      <c r="G7" s="1">
        <v>3.0902777777777782E-3</v>
      </c>
      <c r="H7" s="1">
        <v>8.6805555555555551E-4</v>
      </c>
      <c r="I7" s="1">
        <v>3.0092592592592588E-3</v>
      </c>
      <c r="J7" s="1">
        <v>1.292824074074074E-2</v>
      </c>
      <c r="K7" s="1">
        <v>2.7430555555555559E-3</v>
      </c>
      <c r="L7" s="1">
        <v>6.3657407407407402E-4</v>
      </c>
      <c r="M7" s="1">
        <v>5.8449074074074072E-3</v>
      </c>
      <c r="N7" s="1">
        <v>4.1666666666666669E-4</v>
      </c>
      <c r="O7" s="1">
        <v>3.3217592592592591E-3</v>
      </c>
      <c r="P7" s="1">
        <v>1.2638888888888889E-2</v>
      </c>
      <c r="Q7" s="1">
        <v>3.1365740740740742E-3</v>
      </c>
      <c r="R7" s="1">
        <v>3.3564814814814812E-4</v>
      </c>
      <c r="S7" s="1">
        <v>5.5208333333333333E-3</v>
      </c>
      <c r="T7" s="1">
        <v>5.4398148148148144E-4</v>
      </c>
      <c r="U7" s="1">
        <v>3.1249999999999997E-3</v>
      </c>
      <c r="V7" s="1">
        <f>SUM(Table1[[#This Row],[Общее 1]],Table1[[#This Row],[Общее 2]],Table1[[#This Row],[Общее 3]])</f>
        <v>3.8032407407407404E-2</v>
      </c>
      <c r="W7" s="1">
        <v>0</v>
      </c>
      <c r="X7" s="1">
        <f>SUM(Table1[[#This Row],[Вело 1_]],Table1[[#This Row],[Старт_]])</f>
        <v>5.162037037037037E-3</v>
      </c>
      <c r="Y7" s="1">
        <f>SUM(Table1[[#This Row],[после Вело 1]],Table1[[#This Row],[Т1 1_]])</f>
        <v>5.5324074074074078E-3</v>
      </c>
      <c r="Z7" s="1">
        <f>SUM(Table1[[#This Row],[после Т1 1]],Table1[[#This Row],[Бег 1_]])</f>
        <v>8.6226851851851864E-3</v>
      </c>
      <c r="AA7" s="1">
        <f>SUM(Table1[[#This Row],[после Бег 1]],Table1[[#This Row],[Т2 1_]])</f>
        <v>9.4907407407407423E-3</v>
      </c>
      <c r="AB7" s="1">
        <f>SUM(Table1[[#This Row],[после Т2 1]],Table1[[#This Row],[Плавание 1_]])</f>
        <v>1.2500000000000001E-2</v>
      </c>
      <c r="AC7" s="1">
        <f>SUM(Table1[[#This Row],[после Плавание 1]],Table1[[#This Row],[Плавание 2_]])</f>
        <v>1.5243055555555557E-2</v>
      </c>
      <c r="AD7" s="1">
        <f>SUM(Table1[[#This Row],[после Плавание 2]],Table1[[#This Row],[Т1 2_]])</f>
        <v>1.5879629629629629E-2</v>
      </c>
      <c r="AE7" s="1">
        <f>SUM(Table1[[#This Row],[после Т1 2]],Table1[[#This Row],[Вело 2_]])</f>
        <v>2.1724537037037035E-2</v>
      </c>
      <c r="AF7" s="1">
        <f>SUM(Table1[[#This Row],[после Вело 2]],Table1[[#This Row],[Т2 2_]])</f>
        <v>2.2141203703703701E-2</v>
      </c>
      <c r="AG7" s="1">
        <f>SUM(Table1[[#This Row],[после Т2 2]],Table1[[#This Row],[Бег 2_]])</f>
        <v>2.5462962962962962E-2</v>
      </c>
      <c r="AH7" s="1">
        <f>SUM(Table1[[#This Row],[после Бег 2]],Table1[[#This Row],[Бег 3_]])</f>
        <v>2.8599537037037034E-2</v>
      </c>
      <c r="AI7" s="1">
        <f>SUM(Table1[[#This Row],[после Бег 3]],Table1[[#This Row],[Т1 3_]])</f>
        <v>2.8935185185185182E-2</v>
      </c>
      <c r="AJ7" s="1">
        <f>SUM(Table1[[#This Row],[после Т1 3]],Table1[[#This Row],[Вело 3_]])</f>
        <v>3.4456018518518518E-2</v>
      </c>
      <c r="AK7" s="1">
        <f>SUM(Table1[[#This Row],[после Вело 3]],Table1[[#This Row],[Т2 3_]])</f>
        <v>3.4999999999999996E-2</v>
      </c>
      <c r="AL7" s="1">
        <f>SUM(Table1[[#This Row],[после Т2 3]],Table1[[#This Row],[Плавание 3_]])</f>
        <v>3.8124999999999999E-2</v>
      </c>
      <c r="AM7" s="1">
        <f>Table1[[#This Row],[Старт_]]-Table1[[#Totals],[Старт_]]</f>
        <v>0</v>
      </c>
      <c r="AN7" s="1">
        <f>Table1[[#This Row],[после Вело 1]]-Table1[[#Totals],[после Вело 1]]</f>
        <v>3.2407407407407385E-4</v>
      </c>
      <c r="AO7" s="1">
        <f>Table1[[#This Row],[после Т1 1]]-Table1[[#Totals],[после Т1 1]]</f>
        <v>3.819444444444443E-4</v>
      </c>
      <c r="AP7" s="1">
        <f>Table1[[#This Row],[после Бег 1]]-Table1[[#Totals],[после Бег 1]]</f>
        <v>5.4398148148148383E-4</v>
      </c>
      <c r="AQ7" s="1">
        <f>Table1[[#This Row],[после Т2 1]]-Table1[[#Totals],[после Т2 1]]</f>
        <v>8.7962962962963298E-4</v>
      </c>
      <c r="AR7" s="1">
        <f>Table1[[#This Row],[после Плавание 1]]-Table1[[#Totals],[после Плавание 1]]</f>
        <v>1.4351851851851886E-3</v>
      </c>
      <c r="AS7" s="1">
        <f>Table1[[#This Row],[после Плавание 2]]-Table1[[#Totals],[после Плавание 2]]</f>
        <v>1.886574074074077E-3</v>
      </c>
      <c r="AT7" s="1">
        <f>Table1[[#This Row],[после Т1 2]]-Table1[[#Totals],[после Т1 2]]</f>
        <v>1.8287037037037056E-3</v>
      </c>
      <c r="AU7" s="1">
        <f>Table1[[#This Row],[после Вело 2]]-Table1[[#Totals],[после Вело 2]]</f>
        <v>2.2569444444444434E-3</v>
      </c>
      <c r="AV7" s="1">
        <f>Table1[[#This Row],[после Т2 2]]-Table1[[#Totals],[после Т2 2]]</f>
        <v>2.3148148148148112E-3</v>
      </c>
      <c r="AW7" s="1">
        <f>Table1[[#This Row],[после Бег 2]]-Table1[[#Totals],[после Бег 2]]</f>
        <v>2.5810185185185172E-3</v>
      </c>
      <c r="AX7" s="1">
        <f>Table1[[#This Row],[после Бег 3]]-Table1[[#Totals],[после Бег 3]]</f>
        <v>2.6620370370370357E-3</v>
      </c>
      <c r="AY7" s="1">
        <f>Table1[[#This Row],[после Т1 3]]-Table1[[#Totals],[после Т1 3]]</f>
        <v>2.6620370370370357E-3</v>
      </c>
      <c r="AZ7" s="1">
        <f>Table1[[#This Row],[после Вело 3]]-Table1[[#Totals],[после Вело 3]]</f>
        <v>2.8935185185185175E-3</v>
      </c>
      <c r="BA7" s="1">
        <f>Table1[[#This Row],[после Т2 3]]-Table1[[#Totals],[после Т2 3]]</f>
        <v>2.8935185185185175E-3</v>
      </c>
      <c r="BB7" s="1">
        <f>Table1[[#This Row],[после Плавание 3]]-Table1[[#Totals],[после Плавание 3]]</f>
        <v>3.4837962962962973E-3</v>
      </c>
      <c r="BC7" s="1">
        <f>SUM(Table1[[#This Row],[Плавание 1_]],Table1[[#This Row],[Плавание 2_]],Table1[[#This Row],[Плавание 3_]])</f>
        <v>8.8773148148148136E-3</v>
      </c>
      <c r="BD7" s="1">
        <f>SUM(Table1[[#This Row],[Вело 1_]],Table1[[#This Row],[Вело 2_]],Table1[[#This Row],[Вело 3_]])</f>
        <v>1.6527777777777777E-2</v>
      </c>
      <c r="BE7" s="1">
        <f>SUM(Table1[[#This Row],[Бег 1_]],Table1[[#This Row],[Бег 2_]],Table1[[#This Row],[Бег 3_]])</f>
        <v>9.5486111111111119E-3</v>
      </c>
      <c r="BF7" s="1">
        <f>SUM(Table1[[#This Row],[Т1 1_]],Table1[[#This Row],[Т2 1_]],Table1[[#This Row],[Т1 2_]],Table1[[#This Row],[Т2 2_]],Table1[[#This Row],[Т1 3_]],Table1[[#This Row],[Т2 3_]])</f>
        <v>3.1712962962962962E-3</v>
      </c>
    </row>
    <row r="8" spans="1:58" x14ac:dyDescent="0.2">
      <c r="A8" t="s">
        <v>6</v>
      </c>
      <c r="B8">
        <v>63</v>
      </c>
      <c r="C8" t="s">
        <v>80</v>
      </c>
      <c r="D8" s="1">
        <v>1.2430555555555554E-2</v>
      </c>
      <c r="E8" s="1">
        <v>5.2893518518518515E-3</v>
      </c>
      <c r="F8" s="1">
        <v>3.9351851851851852E-4</v>
      </c>
      <c r="G8" s="1">
        <v>3.2638888888888891E-3</v>
      </c>
      <c r="H8" s="1">
        <v>6.7129629629629625E-4</v>
      </c>
      <c r="I8" s="1">
        <v>2.8472222222222219E-3</v>
      </c>
      <c r="J8" s="1">
        <v>1.3043981481481483E-2</v>
      </c>
      <c r="K8" s="1">
        <v>2.8009259259259259E-3</v>
      </c>
      <c r="L8" s="1">
        <v>6.4814814814814813E-4</v>
      </c>
      <c r="M8" s="1">
        <v>5.8101851851851856E-3</v>
      </c>
      <c r="N8" s="1">
        <v>4.0509259259259258E-4</v>
      </c>
      <c r="O8" s="1">
        <v>3.3912037037037036E-3</v>
      </c>
      <c r="P8" s="1">
        <v>1.324074074074074E-2</v>
      </c>
      <c r="Q8" s="1">
        <v>3.5185185185185185E-3</v>
      </c>
      <c r="R8" s="1">
        <v>4.0509259259259258E-4</v>
      </c>
      <c r="S8" s="1">
        <v>5.7060185185185191E-3</v>
      </c>
      <c r="T8" s="1">
        <v>6.9444444444444447E-4</v>
      </c>
      <c r="U8" s="1">
        <v>2.9398148148148148E-3</v>
      </c>
      <c r="V8" s="1">
        <f>SUM(Table1[[#This Row],[Общее 1]],Table1[[#This Row],[Общее 2]],Table1[[#This Row],[Общее 3]])</f>
        <v>3.8715277777777779E-2</v>
      </c>
      <c r="W8" s="1">
        <v>0</v>
      </c>
      <c r="X8" s="1">
        <f>SUM(Table1[[#This Row],[Вело 1_]],Table1[[#This Row],[Старт_]])</f>
        <v>5.2893518518518515E-3</v>
      </c>
      <c r="Y8" s="1">
        <f>SUM(Table1[[#This Row],[после Вело 1]],Table1[[#This Row],[Т1 1_]])</f>
        <v>5.6828703703703702E-3</v>
      </c>
      <c r="Z8" s="1">
        <f>SUM(Table1[[#This Row],[после Т1 1]],Table1[[#This Row],[Бег 1_]])</f>
        <v>8.9467592592592585E-3</v>
      </c>
      <c r="AA8" s="1">
        <f>SUM(Table1[[#This Row],[после Бег 1]],Table1[[#This Row],[Т2 1_]])</f>
        <v>9.618055555555555E-3</v>
      </c>
      <c r="AB8" s="1">
        <f>SUM(Table1[[#This Row],[после Т2 1]],Table1[[#This Row],[Плавание 1_]])</f>
        <v>1.2465277777777777E-2</v>
      </c>
      <c r="AC8" s="1">
        <f>SUM(Table1[[#This Row],[после Плавание 1]],Table1[[#This Row],[Плавание 2_]])</f>
        <v>1.5266203703703702E-2</v>
      </c>
      <c r="AD8" s="1">
        <f>SUM(Table1[[#This Row],[после Плавание 2]],Table1[[#This Row],[Т1 2_]])</f>
        <v>1.591435185185185E-2</v>
      </c>
      <c r="AE8" s="1">
        <f>SUM(Table1[[#This Row],[после Т1 2]],Table1[[#This Row],[Вело 2_]])</f>
        <v>2.1724537037037035E-2</v>
      </c>
      <c r="AF8" s="1">
        <f>SUM(Table1[[#This Row],[после Вело 2]],Table1[[#This Row],[Т2 2_]])</f>
        <v>2.2129629629629628E-2</v>
      </c>
      <c r="AG8" s="1">
        <f>SUM(Table1[[#This Row],[после Т2 2]],Table1[[#This Row],[Бег 2_]])</f>
        <v>2.5520833333333333E-2</v>
      </c>
      <c r="AH8" s="1">
        <f>SUM(Table1[[#This Row],[после Бег 2]],Table1[[#This Row],[Бег 3_]])</f>
        <v>2.9039351851851851E-2</v>
      </c>
      <c r="AI8" s="1">
        <f>SUM(Table1[[#This Row],[после Бег 3]],Table1[[#This Row],[Т1 3_]])</f>
        <v>2.9444444444444443E-2</v>
      </c>
      <c r="AJ8" s="1">
        <f>SUM(Table1[[#This Row],[после Т1 3]],Table1[[#This Row],[Вело 3_]])</f>
        <v>3.515046296296296E-2</v>
      </c>
      <c r="AK8" s="1">
        <f>SUM(Table1[[#This Row],[после Вело 3]],Table1[[#This Row],[Т2 3_]])</f>
        <v>3.5844907407407402E-2</v>
      </c>
      <c r="AL8" s="1">
        <f>SUM(Table1[[#This Row],[после Т2 3]],Table1[[#This Row],[Плавание 3_]])</f>
        <v>3.8784722222222213E-2</v>
      </c>
      <c r="AM8" s="1">
        <f>Table1[[#This Row],[Старт_]]-Table1[[#Totals],[Старт_]]</f>
        <v>0</v>
      </c>
      <c r="AN8" s="1">
        <f>Table1[[#This Row],[после Вело 1]]-Table1[[#Totals],[после Вело 1]]</f>
        <v>4.5138888888888833E-4</v>
      </c>
      <c r="AO8" s="1">
        <f>Table1[[#This Row],[после Т1 1]]-Table1[[#Totals],[после Т1 1]]</f>
        <v>5.3240740740740679E-4</v>
      </c>
      <c r="AP8" s="1">
        <f>Table1[[#This Row],[после Бег 1]]-Table1[[#Totals],[после Бег 1]]</f>
        <v>8.6805555555555594E-4</v>
      </c>
      <c r="AQ8" s="1">
        <f>Table1[[#This Row],[после Т2 1]]-Table1[[#Totals],[после Т2 1]]</f>
        <v>1.0069444444444457E-3</v>
      </c>
      <c r="AR8" s="1">
        <f>Table1[[#This Row],[после Плавание 1]]-Table1[[#Totals],[после Плавание 1]]</f>
        <v>1.4004629629629645E-3</v>
      </c>
      <c r="AS8" s="1">
        <f>Table1[[#This Row],[после Плавание 2]]-Table1[[#Totals],[после Плавание 2]]</f>
        <v>1.9097222222222224E-3</v>
      </c>
      <c r="AT8" s="1">
        <f>Table1[[#This Row],[после Т1 2]]-Table1[[#Totals],[после Т1 2]]</f>
        <v>1.8634259259259264E-3</v>
      </c>
      <c r="AU8" s="1">
        <f>Table1[[#This Row],[после Вело 2]]-Table1[[#Totals],[после Вело 2]]</f>
        <v>2.2569444444444434E-3</v>
      </c>
      <c r="AV8" s="1">
        <f>Table1[[#This Row],[после Т2 2]]-Table1[[#Totals],[после Т2 2]]</f>
        <v>2.3032407407407376E-3</v>
      </c>
      <c r="AW8" s="1">
        <f>Table1[[#This Row],[после Бег 2]]-Table1[[#Totals],[после Бег 2]]</f>
        <v>2.6388888888888885E-3</v>
      </c>
      <c r="AX8" s="1">
        <f>Table1[[#This Row],[после Бег 3]]-Table1[[#Totals],[после Бег 3]]</f>
        <v>3.1018518518518522E-3</v>
      </c>
      <c r="AY8" s="1">
        <f>Table1[[#This Row],[после Т1 3]]-Table1[[#Totals],[после Т1 3]]</f>
        <v>3.1712962962962971E-3</v>
      </c>
      <c r="AZ8" s="1">
        <f>Table1[[#This Row],[после Вело 3]]-Table1[[#Totals],[после Вело 3]]</f>
        <v>3.5879629629629595E-3</v>
      </c>
      <c r="BA8" s="1">
        <f>Table1[[#This Row],[после Т2 3]]-Table1[[#Totals],[после Т2 3]]</f>
        <v>3.7384259259259228E-3</v>
      </c>
      <c r="BB8" s="1">
        <f>Table1[[#This Row],[после Плавание 3]]-Table1[[#Totals],[после Плавание 3]]</f>
        <v>4.1435185185185117E-3</v>
      </c>
      <c r="BC8" s="1">
        <f>SUM(Table1[[#This Row],[Плавание 1_]],Table1[[#This Row],[Плавание 2_]],Table1[[#This Row],[Плавание 3_]])</f>
        <v>8.5879629629629622E-3</v>
      </c>
      <c r="BD8" s="1">
        <f>SUM(Table1[[#This Row],[Вело 1_]],Table1[[#This Row],[Вело 2_]],Table1[[#This Row],[Вело 3_]])</f>
        <v>1.6805555555555556E-2</v>
      </c>
      <c r="BE8" s="1">
        <f>SUM(Table1[[#This Row],[Бег 1_]],Table1[[#This Row],[Бег 2_]],Table1[[#This Row],[Бег 3_]])</f>
        <v>1.0173611111111111E-2</v>
      </c>
      <c r="BF8" s="1">
        <f>SUM(Table1[[#This Row],[Т1 1_]],Table1[[#This Row],[Т2 1_]],Table1[[#This Row],[Т1 2_]],Table1[[#This Row],[Т2 2_]],Table1[[#This Row],[Т1 3_]],Table1[[#This Row],[Т2 3_]])</f>
        <v>3.2175925925925931E-3</v>
      </c>
    </row>
    <row r="9" spans="1:58" x14ac:dyDescent="0.2">
      <c r="A9" t="s">
        <v>5</v>
      </c>
      <c r="B9">
        <v>111</v>
      </c>
      <c r="C9" t="s">
        <v>115</v>
      </c>
      <c r="D9" s="1">
        <v>1.2326388888888888E-2</v>
      </c>
      <c r="E9" s="1">
        <v>5.1041666666666666E-3</v>
      </c>
      <c r="F9" s="1">
        <v>3.9351851851851852E-4</v>
      </c>
      <c r="G9" s="1">
        <v>3.2060185185185191E-3</v>
      </c>
      <c r="H9" s="1">
        <v>6.4814814814814813E-4</v>
      </c>
      <c r="I9" s="1">
        <v>2.9861111111111113E-3</v>
      </c>
      <c r="J9" s="1">
        <v>1.3287037037037036E-2</v>
      </c>
      <c r="K9" s="1">
        <v>3.0787037037037037E-3</v>
      </c>
      <c r="L9" s="1">
        <v>7.407407407407407E-4</v>
      </c>
      <c r="M9" s="1">
        <v>5.6481481481481478E-3</v>
      </c>
      <c r="N9" s="1">
        <v>4.7453703703703704E-4</v>
      </c>
      <c r="O9" s="1">
        <v>3.3680555555555551E-3</v>
      </c>
      <c r="P9" s="1">
        <v>1.3136574074074077E-2</v>
      </c>
      <c r="Q9" s="1">
        <v>3.5879629629629629E-3</v>
      </c>
      <c r="R9" s="1">
        <v>4.3981481481481481E-4</v>
      </c>
      <c r="S9" s="1">
        <v>5.4398148148148149E-3</v>
      </c>
      <c r="T9" s="1">
        <v>6.3657407407407402E-4</v>
      </c>
      <c r="U9" s="1">
        <v>3.0555555555555557E-3</v>
      </c>
      <c r="V9" s="1">
        <f>SUM(Table1[[#This Row],[Общее 1]],Table1[[#This Row],[Общее 2]],Table1[[#This Row],[Общее 3]])</f>
        <v>3.875E-2</v>
      </c>
      <c r="W9" s="1">
        <v>0</v>
      </c>
      <c r="X9" s="1">
        <f>SUM(Table1[[#This Row],[Вело 1_]],Table1[[#This Row],[Старт_]])</f>
        <v>5.1041666666666666E-3</v>
      </c>
      <c r="Y9" s="1">
        <f>SUM(Table1[[#This Row],[после Вело 1]],Table1[[#This Row],[Т1 1_]])</f>
        <v>5.4976851851851853E-3</v>
      </c>
      <c r="Z9" s="1">
        <f>SUM(Table1[[#This Row],[после Т1 1]],Table1[[#This Row],[Бег 1_]])</f>
        <v>8.7037037037037048E-3</v>
      </c>
      <c r="AA9" s="1">
        <f>SUM(Table1[[#This Row],[после Бег 1]],Table1[[#This Row],[Т2 1_]])</f>
        <v>9.3518518518518525E-3</v>
      </c>
      <c r="AB9" s="1">
        <f>SUM(Table1[[#This Row],[после Т2 1]],Table1[[#This Row],[Плавание 1_]])</f>
        <v>1.2337962962962964E-2</v>
      </c>
      <c r="AC9" s="1">
        <f>SUM(Table1[[#This Row],[после Плавание 1]],Table1[[#This Row],[Плавание 2_]])</f>
        <v>1.5416666666666667E-2</v>
      </c>
      <c r="AD9" s="1">
        <f>SUM(Table1[[#This Row],[после Плавание 2]],Table1[[#This Row],[Т1 2_]])</f>
        <v>1.6157407407407409E-2</v>
      </c>
      <c r="AE9" s="1">
        <f>SUM(Table1[[#This Row],[после Т1 2]],Table1[[#This Row],[Вело 2_]])</f>
        <v>2.1805555555555557E-2</v>
      </c>
      <c r="AF9" s="1">
        <f>SUM(Table1[[#This Row],[после Вело 2]],Table1[[#This Row],[Т2 2_]])</f>
        <v>2.2280092592592594E-2</v>
      </c>
      <c r="AG9" s="1">
        <f>SUM(Table1[[#This Row],[после Т2 2]],Table1[[#This Row],[Бег 2_]])</f>
        <v>2.5648148148148149E-2</v>
      </c>
      <c r="AH9" s="1">
        <f>SUM(Table1[[#This Row],[после Бег 2]],Table1[[#This Row],[Бег 3_]])</f>
        <v>2.9236111111111112E-2</v>
      </c>
      <c r="AI9" s="1">
        <f>SUM(Table1[[#This Row],[после Бег 3]],Table1[[#This Row],[Т1 3_]])</f>
        <v>2.9675925925925929E-2</v>
      </c>
      <c r="AJ9" s="1">
        <f>SUM(Table1[[#This Row],[после Т1 3]],Table1[[#This Row],[Вело 3_]])</f>
        <v>3.5115740740740746E-2</v>
      </c>
      <c r="AK9" s="1">
        <f>SUM(Table1[[#This Row],[после Вело 3]],Table1[[#This Row],[Т2 3_]])</f>
        <v>3.575231481481482E-2</v>
      </c>
      <c r="AL9" s="1">
        <f>SUM(Table1[[#This Row],[после Т2 3]],Table1[[#This Row],[Плавание 3_]])</f>
        <v>3.8807870370370375E-2</v>
      </c>
      <c r="AM9" s="1">
        <f>Table1[[#This Row],[Старт_]]-Table1[[#Totals],[Старт_]]</f>
        <v>0</v>
      </c>
      <c r="AN9" s="1">
        <f>Table1[[#This Row],[после Вело 1]]-Table1[[#Totals],[после Вело 1]]</f>
        <v>2.6620370370370339E-4</v>
      </c>
      <c r="AO9" s="1">
        <f>Table1[[#This Row],[после Т1 1]]-Table1[[#Totals],[после Т1 1]]</f>
        <v>3.4722222222222186E-4</v>
      </c>
      <c r="AP9" s="1">
        <f>Table1[[#This Row],[после Бег 1]]-Table1[[#Totals],[после Бег 1]]</f>
        <v>6.2500000000000229E-4</v>
      </c>
      <c r="AQ9" s="1">
        <f>Table1[[#This Row],[после Т2 1]]-Table1[[#Totals],[после Т2 1]]</f>
        <v>7.407407407407432E-4</v>
      </c>
      <c r="AR9" s="1">
        <f>Table1[[#This Row],[после Плавание 1]]-Table1[[#Totals],[после Плавание 1]]</f>
        <v>1.2731481481481517E-3</v>
      </c>
      <c r="AS9" s="1">
        <f>Table1[[#This Row],[после Плавание 2]]-Table1[[#Totals],[после Плавание 2]]</f>
        <v>2.0601851851851875E-3</v>
      </c>
      <c r="AT9" s="1">
        <f>Table1[[#This Row],[после Т1 2]]-Table1[[#Totals],[после Т1 2]]</f>
        <v>2.1064814814814852E-3</v>
      </c>
      <c r="AU9" s="1">
        <f>Table1[[#This Row],[после Вело 2]]-Table1[[#Totals],[после Вело 2]]</f>
        <v>2.3379629629629653E-3</v>
      </c>
      <c r="AV9" s="1">
        <f>Table1[[#This Row],[после Т2 2]]-Table1[[#Totals],[после Т2 2]]</f>
        <v>2.4537037037037045E-3</v>
      </c>
      <c r="AW9" s="1">
        <f>Table1[[#This Row],[после Бег 2]]-Table1[[#Totals],[после Бег 2]]</f>
        <v>2.7662037037037047E-3</v>
      </c>
      <c r="AX9" s="1">
        <f>Table1[[#This Row],[после Бег 3]]-Table1[[#Totals],[после Бег 3]]</f>
        <v>3.2986111111111133E-3</v>
      </c>
      <c r="AY9" s="1">
        <f>Table1[[#This Row],[после Т1 3]]-Table1[[#Totals],[после Т1 3]]</f>
        <v>3.4027777777777823E-3</v>
      </c>
      <c r="AZ9" s="1">
        <f>Table1[[#This Row],[после Вело 3]]-Table1[[#Totals],[после Вело 3]]</f>
        <v>3.5532407407407457E-3</v>
      </c>
      <c r="BA9" s="1">
        <f>Table1[[#This Row],[после Т2 3]]-Table1[[#Totals],[после Т2 3]]</f>
        <v>3.6458333333333412E-3</v>
      </c>
      <c r="BB9" s="1">
        <f>Table1[[#This Row],[после Плавание 3]]-Table1[[#Totals],[после Плавание 3]]</f>
        <v>4.1666666666666727E-3</v>
      </c>
      <c r="BC9" s="1">
        <f>SUM(Table1[[#This Row],[Плавание 1_]],Table1[[#This Row],[Плавание 2_]],Table1[[#This Row],[Плавание 3_]])</f>
        <v>9.1203703703703707E-3</v>
      </c>
      <c r="BD9" s="1">
        <f>SUM(Table1[[#This Row],[Вело 1_]],Table1[[#This Row],[Вело 2_]],Table1[[#This Row],[Вело 3_]])</f>
        <v>1.6192129629629629E-2</v>
      </c>
      <c r="BE9" s="1">
        <f>SUM(Table1[[#This Row],[Бег 1_]],Table1[[#This Row],[Бег 2_]],Table1[[#This Row],[Бег 3_]])</f>
        <v>1.0162037037037037E-2</v>
      </c>
      <c r="BF9" s="1">
        <f>SUM(Table1[[#This Row],[Т1 1_]],Table1[[#This Row],[Т2 1_]],Table1[[#This Row],[Т1 2_]],Table1[[#This Row],[Т2 2_]],Table1[[#This Row],[Т1 3_]],Table1[[#This Row],[Т2 3_]])</f>
        <v>3.3333333333333335E-3</v>
      </c>
    </row>
    <row r="10" spans="1:58" x14ac:dyDescent="0.2">
      <c r="A10" t="s">
        <v>8</v>
      </c>
      <c r="B10">
        <v>124</v>
      </c>
      <c r="C10" t="s">
        <v>115</v>
      </c>
      <c r="D10" s="1">
        <v>1.2650462962962962E-2</v>
      </c>
      <c r="E10" s="1">
        <v>5.5092592592592589E-3</v>
      </c>
      <c r="F10" s="1">
        <v>4.6296296296296293E-4</v>
      </c>
      <c r="G10" s="1">
        <v>3.2175925925925926E-3</v>
      </c>
      <c r="H10" s="1">
        <v>6.7129629629629625E-4</v>
      </c>
      <c r="I10" s="1">
        <v>2.8124999999999995E-3</v>
      </c>
      <c r="J10" s="1">
        <v>1.3530092592592594E-2</v>
      </c>
      <c r="K10" s="1">
        <v>2.8356481481481479E-3</v>
      </c>
      <c r="L10" s="1">
        <v>8.1018518518518516E-4</v>
      </c>
      <c r="M10" s="1">
        <v>6.1921296296296299E-3</v>
      </c>
      <c r="N10" s="1">
        <v>4.3981481481481481E-4</v>
      </c>
      <c r="O10" s="1">
        <v>3.2754629629629631E-3</v>
      </c>
      <c r="P10" s="1">
        <v>1.3078703703703703E-2</v>
      </c>
      <c r="Q10" s="1">
        <v>3.3564814814814811E-3</v>
      </c>
      <c r="R10" s="1">
        <v>4.8611111111111104E-4</v>
      </c>
      <c r="S10" s="1">
        <v>5.7986111111111112E-3</v>
      </c>
      <c r="T10" s="1">
        <v>6.3657407407407402E-4</v>
      </c>
      <c r="U10" s="1">
        <v>2.8124999999999995E-3</v>
      </c>
      <c r="V10" s="1">
        <f>SUM(Table1[[#This Row],[Общее 1]],Table1[[#This Row],[Общее 2]],Table1[[#This Row],[Общее 3]])</f>
        <v>3.9259259259259258E-2</v>
      </c>
      <c r="W10" s="1">
        <v>0</v>
      </c>
      <c r="X10" s="1">
        <f>SUM(Table1[[#This Row],[Вело 1_]],Table1[[#This Row],[Старт_]])</f>
        <v>5.5092592592592589E-3</v>
      </c>
      <c r="Y10" s="1">
        <f>SUM(Table1[[#This Row],[после Вело 1]],Table1[[#This Row],[Т1 1_]])</f>
        <v>5.9722222222222216E-3</v>
      </c>
      <c r="Z10" s="1">
        <f>SUM(Table1[[#This Row],[после Т1 1]],Table1[[#This Row],[Бег 1_]])</f>
        <v>9.1898148148148139E-3</v>
      </c>
      <c r="AA10" s="1">
        <f>SUM(Table1[[#This Row],[после Бег 1]],Table1[[#This Row],[Т2 1_]])</f>
        <v>9.8611111111111104E-3</v>
      </c>
      <c r="AB10" s="1">
        <f>SUM(Table1[[#This Row],[после Т2 1]],Table1[[#This Row],[Плавание 1_]])</f>
        <v>1.2673611111111109E-2</v>
      </c>
      <c r="AC10" s="1">
        <f>SUM(Table1[[#This Row],[после Плавание 1]],Table1[[#This Row],[Плавание 2_]])</f>
        <v>1.5509259259259257E-2</v>
      </c>
      <c r="AD10" s="1">
        <f>SUM(Table1[[#This Row],[после Плавание 2]],Table1[[#This Row],[Т1 2_]])</f>
        <v>1.6319444444444442E-2</v>
      </c>
      <c r="AE10" s="1">
        <f>SUM(Table1[[#This Row],[после Т1 2]],Table1[[#This Row],[Вело 2_]])</f>
        <v>2.2511574074074073E-2</v>
      </c>
      <c r="AF10" s="1">
        <f>SUM(Table1[[#This Row],[после Вело 2]],Table1[[#This Row],[Т2 2_]])</f>
        <v>2.2951388888888889E-2</v>
      </c>
      <c r="AG10" s="1">
        <f>SUM(Table1[[#This Row],[после Т2 2]],Table1[[#This Row],[Бег 2_]])</f>
        <v>2.6226851851851852E-2</v>
      </c>
      <c r="AH10" s="1">
        <f>SUM(Table1[[#This Row],[после Бег 2]],Table1[[#This Row],[Бег 3_]])</f>
        <v>2.9583333333333333E-2</v>
      </c>
      <c r="AI10" s="1">
        <f>SUM(Table1[[#This Row],[после Бег 3]],Table1[[#This Row],[Т1 3_]])</f>
        <v>3.0069444444444444E-2</v>
      </c>
      <c r="AJ10" s="1">
        <f>SUM(Table1[[#This Row],[после Т1 3]],Table1[[#This Row],[Вело 3_]])</f>
        <v>3.5868055555555556E-2</v>
      </c>
      <c r="AK10" s="1">
        <f>SUM(Table1[[#This Row],[после Вело 3]],Table1[[#This Row],[Т2 3_]])</f>
        <v>3.650462962962963E-2</v>
      </c>
      <c r="AL10" s="1">
        <f>SUM(Table1[[#This Row],[после Т2 3]],Table1[[#This Row],[Плавание 3_]])</f>
        <v>3.9317129629629632E-2</v>
      </c>
      <c r="AM10" s="1">
        <f>Table1[[#This Row],[Старт_]]-Table1[[#Totals],[Старт_]]</f>
        <v>0</v>
      </c>
      <c r="AN10" s="1">
        <f>Table1[[#This Row],[после Вело 1]]-Table1[[#Totals],[после Вело 1]]</f>
        <v>6.712962962962957E-4</v>
      </c>
      <c r="AO10" s="1">
        <f>Table1[[#This Row],[после Т1 1]]-Table1[[#Totals],[после Т1 1]]</f>
        <v>8.2175925925925819E-4</v>
      </c>
      <c r="AP10" s="1">
        <f>Table1[[#This Row],[после Бег 1]]-Table1[[#Totals],[после Бег 1]]</f>
        <v>1.1111111111111113E-3</v>
      </c>
      <c r="AQ10" s="1">
        <f>Table1[[#This Row],[после Т2 1]]-Table1[[#Totals],[после Т2 1]]</f>
        <v>1.2500000000000011E-3</v>
      </c>
      <c r="AR10" s="1">
        <f>Table1[[#This Row],[после Плавание 1]]-Table1[[#Totals],[после Плавание 1]]</f>
        <v>1.6087962962962974E-3</v>
      </c>
      <c r="AS10" s="1">
        <f>Table1[[#This Row],[после Плавание 2]]-Table1[[#Totals],[после Плавание 2]]</f>
        <v>2.1527777777777778E-3</v>
      </c>
      <c r="AT10" s="1">
        <f>Table1[[#This Row],[после Т1 2]]-Table1[[#Totals],[после Т1 2]]</f>
        <v>2.2685185185185187E-3</v>
      </c>
      <c r="AU10" s="1">
        <f>Table1[[#This Row],[после Вело 2]]-Table1[[#Totals],[после Вело 2]]</f>
        <v>3.0439814814814808E-3</v>
      </c>
      <c r="AV10" s="1">
        <f>Table1[[#This Row],[после Т2 2]]-Table1[[#Totals],[после Т2 2]]</f>
        <v>3.1249999999999993E-3</v>
      </c>
      <c r="AW10" s="1">
        <f>Table1[[#This Row],[после Бег 2]]-Table1[[#Totals],[после Бег 2]]</f>
        <v>3.3449074074074076E-3</v>
      </c>
      <c r="AX10" s="1">
        <f>Table1[[#This Row],[после Бег 3]]-Table1[[#Totals],[после Бег 3]]</f>
        <v>3.6458333333333343E-3</v>
      </c>
      <c r="AY10" s="1">
        <f>Table1[[#This Row],[после Т1 3]]-Table1[[#Totals],[после Т1 3]]</f>
        <v>3.7962962962962976E-3</v>
      </c>
      <c r="AZ10" s="1">
        <f>Table1[[#This Row],[после Вело 3]]-Table1[[#Totals],[после Вело 3]]</f>
        <v>4.3055555555555555E-3</v>
      </c>
      <c r="BA10" s="1">
        <f>Table1[[#This Row],[после Т2 3]]-Table1[[#Totals],[после Т2 3]]</f>
        <v>4.398148148148151E-3</v>
      </c>
      <c r="BB10" s="1">
        <f>Table1[[#This Row],[после Плавание 3]]-Table1[[#Totals],[после Плавание 3]]</f>
        <v>4.6759259259259306E-3</v>
      </c>
      <c r="BC10" s="1">
        <f>SUM(Table1[[#This Row],[Плавание 1_]],Table1[[#This Row],[Плавание 2_]],Table1[[#This Row],[Плавание 3_]])</f>
        <v>8.460648148148146E-3</v>
      </c>
      <c r="BD10" s="1">
        <f>SUM(Table1[[#This Row],[Вело 1_]],Table1[[#This Row],[Вело 2_]],Table1[[#This Row],[Вело 3_]])</f>
        <v>1.7500000000000002E-2</v>
      </c>
      <c r="BE10" s="1">
        <f>SUM(Table1[[#This Row],[Бег 1_]],Table1[[#This Row],[Бег 2_]],Table1[[#This Row],[Бег 3_]])</f>
        <v>9.8495370370370369E-3</v>
      </c>
      <c r="BF10" s="1">
        <f>SUM(Table1[[#This Row],[Т1 1_]],Table1[[#This Row],[Т2 1_]],Table1[[#This Row],[Т1 2_]],Table1[[#This Row],[Т2 2_]],Table1[[#This Row],[Т1 3_]],Table1[[#This Row],[Т2 3_]])</f>
        <v>3.5069444444444445E-3</v>
      </c>
    </row>
    <row r="11" spans="1:58" x14ac:dyDescent="0.2">
      <c r="A11" t="s">
        <v>12</v>
      </c>
      <c r="B11">
        <v>133</v>
      </c>
      <c r="C11" t="s">
        <v>115</v>
      </c>
      <c r="D11" s="1">
        <v>1.306712962962963E-2</v>
      </c>
      <c r="E11" s="1">
        <v>5.2662037037037035E-3</v>
      </c>
      <c r="F11" s="1">
        <v>4.8611111111111104E-4</v>
      </c>
      <c r="G11" s="1">
        <v>3.5185185185185185E-3</v>
      </c>
      <c r="H11" s="1">
        <v>7.7546296296296304E-4</v>
      </c>
      <c r="I11" s="1">
        <v>3.0439814814814821E-3</v>
      </c>
      <c r="J11" s="1">
        <v>1.3275462962962963E-2</v>
      </c>
      <c r="K11" s="1">
        <v>2.8935185185185188E-3</v>
      </c>
      <c r="L11" s="1">
        <v>7.291666666666667E-4</v>
      </c>
      <c r="M11" s="1">
        <v>5.8564814814814825E-3</v>
      </c>
      <c r="N11" s="1">
        <v>4.6296296296296293E-4</v>
      </c>
      <c r="O11" s="1">
        <v>3.3564814814814811E-3</v>
      </c>
      <c r="P11" s="1">
        <v>1.306712962962963E-2</v>
      </c>
      <c r="Q11" s="1">
        <v>3.5879629629629629E-3</v>
      </c>
      <c r="R11" s="1">
        <v>3.9351851851851852E-4</v>
      </c>
      <c r="S11" s="1">
        <v>5.5555555555555558E-3</v>
      </c>
      <c r="T11" s="1">
        <v>6.134259259259259E-4</v>
      </c>
      <c r="U11" s="1">
        <v>2.9398148148148148E-3</v>
      </c>
      <c r="V11" s="1">
        <f>SUM(Table1[[#This Row],[Общее 1]],Table1[[#This Row],[Общее 2]],Table1[[#This Row],[Общее 3]])</f>
        <v>3.9409722222222221E-2</v>
      </c>
      <c r="W11" s="1">
        <v>0</v>
      </c>
      <c r="X11" s="1">
        <f>SUM(Table1[[#This Row],[Вело 1_]],Table1[[#This Row],[Старт_]])</f>
        <v>5.2662037037037035E-3</v>
      </c>
      <c r="Y11" s="1">
        <f>SUM(Table1[[#This Row],[после Вело 1]],Table1[[#This Row],[Т1 1_]])</f>
        <v>5.7523148148148143E-3</v>
      </c>
      <c r="Z11" s="1">
        <f>SUM(Table1[[#This Row],[после Т1 1]],Table1[[#This Row],[Бег 1_]])</f>
        <v>9.2708333333333323E-3</v>
      </c>
      <c r="AA11" s="1">
        <f>SUM(Table1[[#This Row],[после Бег 1]],Table1[[#This Row],[Т2 1_]])</f>
        <v>1.0046296296296296E-2</v>
      </c>
      <c r="AB11" s="1">
        <f>SUM(Table1[[#This Row],[после Т2 1]],Table1[[#This Row],[Плавание 1_]])</f>
        <v>1.3090277777777779E-2</v>
      </c>
      <c r="AC11" s="1">
        <f>SUM(Table1[[#This Row],[после Плавание 1]],Table1[[#This Row],[Плавание 2_]])</f>
        <v>1.5983796296296298E-2</v>
      </c>
      <c r="AD11" s="1">
        <f>SUM(Table1[[#This Row],[после Плавание 2]],Table1[[#This Row],[Т1 2_]])</f>
        <v>1.6712962962962964E-2</v>
      </c>
      <c r="AE11" s="1">
        <f>SUM(Table1[[#This Row],[после Т1 2]],Table1[[#This Row],[Вело 2_]])</f>
        <v>2.2569444444444448E-2</v>
      </c>
      <c r="AF11" s="1">
        <f>SUM(Table1[[#This Row],[после Вело 2]],Table1[[#This Row],[Т2 2_]])</f>
        <v>2.3032407407407411E-2</v>
      </c>
      <c r="AG11" s="1">
        <f>SUM(Table1[[#This Row],[после Т2 2]],Table1[[#This Row],[Бег 2_]])</f>
        <v>2.6388888888888892E-2</v>
      </c>
      <c r="AH11" s="1">
        <f>SUM(Table1[[#This Row],[после Бег 2]],Table1[[#This Row],[Бег 3_]])</f>
        <v>2.9976851851851855E-2</v>
      </c>
      <c r="AI11" s="1">
        <f>SUM(Table1[[#This Row],[после Бег 3]],Table1[[#This Row],[Т1 3_]])</f>
        <v>3.0370370370370374E-2</v>
      </c>
      <c r="AJ11" s="1">
        <f>SUM(Table1[[#This Row],[после Т1 3]],Table1[[#This Row],[Вело 3_]])</f>
        <v>3.5925925925925931E-2</v>
      </c>
      <c r="AK11" s="1">
        <f>SUM(Table1[[#This Row],[после Вело 3]],Table1[[#This Row],[Т2 3_]])</f>
        <v>3.6539351851851858E-2</v>
      </c>
      <c r="AL11" s="1">
        <f>SUM(Table1[[#This Row],[после Т2 3]],Table1[[#This Row],[Плавание 3_]])</f>
        <v>3.9479166666666669E-2</v>
      </c>
      <c r="AM11" s="1">
        <f>Table1[[#This Row],[Старт_]]-Table1[[#Totals],[Старт_]]</f>
        <v>0</v>
      </c>
      <c r="AN11" s="1">
        <f>Table1[[#This Row],[после Вело 1]]-Table1[[#Totals],[после Вело 1]]</f>
        <v>4.2824074074074032E-4</v>
      </c>
      <c r="AO11" s="1">
        <f>Table1[[#This Row],[после Т1 1]]-Table1[[#Totals],[после Т1 1]]</f>
        <v>6.0185185185185081E-4</v>
      </c>
      <c r="AP11" s="1">
        <f>Table1[[#This Row],[после Бег 1]]-Table1[[#Totals],[после Бег 1]]</f>
        <v>1.1921296296296298E-3</v>
      </c>
      <c r="AQ11" s="1">
        <f>Table1[[#This Row],[после Т2 1]]-Table1[[#Totals],[после Т2 1]]</f>
        <v>1.4351851851851869E-3</v>
      </c>
      <c r="AR11" s="1">
        <f>Table1[[#This Row],[после Плавание 1]]-Table1[[#Totals],[после Плавание 1]]</f>
        <v>2.0254629629629668E-3</v>
      </c>
      <c r="AS11" s="1">
        <f>Table1[[#This Row],[после Плавание 2]]-Table1[[#Totals],[после Плавание 2]]</f>
        <v>2.6273148148148184E-3</v>
      </c>
      <c r="AT11" s="1">
        <f>Table1[[#This Row],[после Т1 2]]-Table1[[#Totals],[после Т1 2]]</f>
        <v>2.6620370370370409E-3</v>
      </c>
      <c r="AU11" s="1">
        <f>Table1[[#This Row],[после Вело 2]]-Table1[[#Totals],[после Вело 2]]</f>
        <v>3.1018518518518556E-3</v>
      </c>
      <c r="AV11" s="1">
        <f>Table1[[#This Row],[после Т2 2]]-Table1[[#Totals],[после Т2 2]]</f>
        <v>3.2060185185185212E-3</v>
      </c>
      <c r="AW11" s="1">
        <f>Table1[[#This Row],[после Бег 2]]-Table1[[#Totals],[после Бег 2]]</f>
        <v>3.5069444444444479E-3</v>
      </c>
      <c r="AX11" s="1">
        <f>Table1[[#This Row],[после Бег 3]]-Table1[[#Totals],[после Бег 3]]</f>
        <v>4.0393518518518565E-3</v>
      </c>
      <c r="AY11" s="1">
        <f>Table1[[#This Row],[после Т1 3]]-Table1[[#Totals],[после Т1 3]]</f>
        <v>4.0972222222222278E-3</v>
      </c>
      <c r="AZ11" s="1">
        <f>Table1[[#This Row],[после Вело 3]]-Table1[[#Totals],[после Вело 3]]</f>
        <v>4.3634259259259303E-3</v>
      </c>
      <c r="BA11" s="1">
        <f>Table1[[#This Row],[после Т2 3]]-Table1[[#Totals],[после Т2 3]]</f>
        <v>4.4328703703703787E-3</v>
      </c>
      <c r="BB11" s="1">
        <f>Table1[[#This Row],[после Плавание 3]]-Table1[[#Totals],[после Плавание 3]]</f>
        <v>4.8379629629629675E-3</v>
      </c>
      <c r="BC11" s="1">
        <f>SUM(Table1[[#This Row],[Плавание 1_]],Table1[[#This Row],[Плавание 2_]],Table1[[#This Row],[Плавание 3_]])</f>
        <v>8.8773148148148153E-3</v>
      </c>
      <c r="BD11" s="1">
        <f>SUM(Table1[[#This Row],[Вело 1_]],Table1[[#This Row],[Вело 2_]],Table1[[#This Row],[Вело 3_]])</f>
        <v>1.6678240740740743E-2</v>
      </c>
      <c r="BE11" s="1">
        <f>SUM(Table1[[#This Row],[Бег 1_]],Table1[[#This Row],[Бег 2_]],Table1[[#This Row],[Бег 3_]])</f>
        <v>1.0462962962962962E-2</v>
      </c>
      <c r="BF11" s="1">
        <f>SUM(Table1[[#This Row],[Т1 1_]],Table1[[#This Row],[Т2 1_]],Table1[[#This Row],[Т1 2_]],Table1[[#This Row],[Т2 2_]],Table1[[#This Row],[Т1 3_]],Table1[[#This Row],[Т2 3_]])</f>
        <v>3.4606481481481485E-3</v>
      </c>
    </row>
    <row r="12" spans="1:58" x14ac:dyDescent="0.2">
      <c r="A12" t="s">
        <v>9</v>
      </c>
      <c r="B12">
        <v>118</v>
      </c>
      <c r="C12" t="s">
        <v>115</v>
      </c>
      <c r="D12" s="1">
        <v>1.2685185185185183E-2</v>
      </c>
      <c r="E12" s="1">
        <v>5.3819444444444453E-3</v>
      </c>
      <c r="F12" s="1">
        <v>3.5879629629629635E-4</v>
      </c>
      <c r="G12" s="1">
        <v>3.3680555555555551E-3</v>
      </c>
      <c r="H12" s="1">
        <v>6.2500000000000001E-4</v>
      </c>
      <c r="I12" s="1">
        <v>2.9745370370370373E-3</v>
      </c>
      <c r="J12" s="1">
        <v>1.3425925925925924E-2</v>
      </c>
      <c r="K12" s="1">
        <v>2.8587962962962963E-3</v>
      </c>
      <c r="L12" s="1">
        <v>7.175925925925927E-4</v>
      </c>
      <c r="M12" s="1">
        <v>6.0416666666666665E-3</v>
      </c>
      <c r="N12" s="1">
        <v>3.4722222222222224E-4</v>
      </c>
      <c r="O12" s="1">
        <v>3.4953703703703705E-3</v>
      </c>
      <c r="P12" s="1">
        <v>1.3518518518518518E-2</v>
      </c>
      <c r="Q12" s="1">
        <v>3.6342592592592594E-3</v>
      </c>
      <c r="R12" s="1">
        <v>4.0509259259259258E-4</v>
      </c>
      <c r="S12" s="1">
        <v>5.9375000000000009E-3</v>
      </c>
      <c r="T12" s="1">
        <v>6.2500000000000001E-4</v>
      </c>
      <c r="U12" s="1">
        <v>2.9398148148148148E-3</v>
      </c>
      <c r="V12" s="1">
        <f>SUM(Table1[[#This Row],[Общее 1]],Table1[[#This Row],[Общее 2]],Table1[[#This Row],[Общее 3]])</f>
        <v>3.9629629629629626E-2</v>
      </c>
      <c r="W12" s="1">
        <v>0</v>
      </c>
      <c r="X12" s="1">
        <f>SUM(Table1[[#This Row],[Вело 1_]],Table1[[#This Row],[Старт_]])</f>
        <v>5.3819444444444453E-3</v>
      </c>
      <c r="Y12" s="1">
        <f>SUM(Table1[[#This Row],[после Вело 1]],Table1[[#This Row],[Т1 1_]])</f>
        <v>5.7407407407407416E-3</v>
      </c>
      <c r="Z12" s="1">
        <f>SUM(Table1[[#This Row],[после Т1 1]],Table1[[#This Row],[Бег 1_]])</f>
        <v>9.1087962962962971E-3</v>
      </c>
      <c r="AA12" s="1">
        <f>SUM(Table1[[#This Row],[после Бег 1]],Table1[[#This Row],[Т2 1_]])</f>
        <v>9.7337962962962977E-3</v>
      </c>
      <c r="AB12" s="1">
        <f>SUM(Table1[[#This Row],[после Т2 1]],Table1[[#This Row],[Плавание 1_]])</f>
        <v>1.2708333333333335E-2</v>
      </c>
      <c r="AC12" s="1">
        <f>SUM(Table1[[#This Row],[после Плавание 1]],Table1[[#This Row],[Плавание 2_]])</f>
        <v>1.5567129629629632E-2</v>
      </c>
      <c r="AD12" s="1">
        <f>SUM(Table1[[#This Row],[после Плавание 2]],Table1[[#This Row],[Т1 2_]])</f>
        <v>1.6284722222222225E-2</v>
      </c>
      <c r="AE12" s="1">
        <f>SUM(Table1[[#This Row],[после Т1 2]],Table1[[#This Row],[Вело 2_]])</f>
        <v>2.2326388888888892E-2</v>
      </c>
      <c r="AF12" s="1">
        <f>SUM(Table1[[#This Row],[после Вело 2]],Table1[[#This Row],[Т2 2_]])</f>
        <v>2.2673611111111113E-2</v>
      </c>
      <c r="AG12" s="1">
        <f>SUM(Table1[[#This Row],[после Т2 2]],Table1[[#This Row],[Бег 2_]])</f>
        <v>2.6168981481481484E-2</v>
      </c>
      <c r="AH12" s="1">
        <f>SUM(Table1[[#This Row],[после Бег 2]],Table1[[#This Row],[Бег 3_]])</f>
        <v>2.9803240740740745E-2</v>
      </c>
      <c r="AI12" s="1">
        <f>SUM(Table1[[#This Row],[после Бег 3]],Table1[[#This Row],[Т1 3_]])</f>
        <v>3.0208333333333337E-2</v>
      </c>
      <c r="AJ12" s="1">
        <f>SUM(Table1[[#This Row],[после Т1 3]],Table1[[#This Row],[Вело 3_]])</f>
        <v>3.6145833333333335E-2</v>
      </c>
      <c r="AK12" s="1">
        <f>SUM(Table1[[#This Row],[после Вело 3]],Table1[[#This Row],[Т2 3_]])</f>
        <v>3.6770833333333336E-2</v>
      </c>
      <c r="AL12" s="1">
        <f>SUM(Table1[[#This Row],[после Т2 3]],Table1[[#This Row],[Плавание 3_]])</f>
        <v>3.9710648148148148E-2</v>
      </c>
      <c r="AM12" s="1">
        <f>Table1[[#This Row],[Старт_]]-Table1[[#Totals],[Старт_]]</f>
        <v>0</v>
      </c>
      <c r="AN12" s="1">
        <f>Table1[[#This Row],[после Вело 1]]-Table1[[#Totals],[после Вело 1]]</f>
        <v>5.4398148148148209E-4</v>
      </c>
      <c r="AO12" s="1">
        <f>Table1[[#This Row],[после Т1 1]]-Table1[[#Totals],[после Т1 1]]</f>
        <v>5.9027777777777811E-4</v>
      </c>
      <c r="AP12" s="1">
        <f>Table1[[#This Row],[после Бег 1]]-Table1[[#Totals],[после Бег 1]]</f>
        <v>1.0300925925925946E-3</v>
      </c>
      <c r="AQ12" s="1">
        <f>Table1[[#This Row],[после Т2 1]]-Table1[[#Totals],[после Т2 1]]</f>
        <v>1.1226851851851884E-3</v>
      </c>
      <c r="AR12" s="1">
        <f>Table1[[#This Row],[после Плавание 1]]-Table1[[#Totals],[после Плавание 1]]</f>
        <v>1.6435185185185233E-3</v>
      </c>
      <c r="AS12" s="1">
        <f>Table1[[#This Row],[после Плавание 2]]-Table1[[#Totals],[после Плавание 2]]</f>
        <v>2.2106481481481526E-3</v>
      </c>
      <c r="AT12" s="1">
        <f>Table1[[#This Row],[после Т1 2]]-Table1[[#Totals],[после Т1 2]]</f>
        <v>2.2337962962963014E-3</v>
      </c>
      <c r="AU12" s="1">
        <f>Table1[[#This Row],[после Вело 2]]-Table1[[#Totals],[после Вело 2]]</f>
        <v>2.8587962962963002E-3</v>
      </c>
      <c r="AV12" s="1">
        <f>Table1[[#This Row],[после Т2 2]]-Table1[[#Totals],[после Т2 2]]</f>
        <v>2.8472222222222232E-3</v>
      </c>
      <c r="AW12" s="1">
        <f>Table1[[#This Row],[после Бег 2]]-Table1[[#Totals],[после Бег 2]]</f>
        <v>3.2870370370370397E-3</v>
      </c>
      <c r="AX12" s="1">
        <f>Table1[[#This Row],[после Бег 3]]-Table1[[#Totals],[после Бег 3]]</f>
        <v>3.865740740740746E-3</v>
      </c>
      <c r="AY12" s="1">
        <f>Table1[[#This Row],[после Т1 3]]-Table1[[#Totals],[после Т1 3]]</f>
        <v>3.9351851851851909E-3</v>
      </c>
      <c r="AZ12" s="1">
        <f>Table1[[#This Row],[после Вело 3]]-Table1[[#Totals],[после Вело 3]]</f>
        <v>4.5833333333333351E-3</v>
      </c>
      <c r="BA12" s="1">
        <f>Table1[[#This Row],[после Т2 3]]-Table1[[#Totals],[после Т2 3]]</f>
        <v>4.664351851851857E-3</v>
      </c>
      <c r="BB12" s="1">
        <f>Table1[[#This Row],[после Плавание 3]]-Table1[[#Totals],[после Плавание 3]]</f>
        <v>5.0694444444444459E-3</v>
      </c>
      <c r="BC12" s="1">
        <f>SUM(Table1[[#This Row],[Плавание 1_]],Table1[[#This Row],[Плавание 2_]],Table1[[#This Row],[Плавание 3_]])</f>
        <v>8.773148148148148E-3</v>
      </c>
      <c r="BD12" s="1">
        <f>SUM(Table1[[#This Row],[Вело 1_]],Table1[[#This Row],[Вело 2_]],Table1[[#This Row],[Вело 3_]])</f>
        <v>1.7361111111111112E-2</v>
      </c>
      <c r="BE12" s="1">
        <f>SUM(Table1[[#This Row],[Бег 1_]],Table1[[#This Row],[Бег 2_]],Table1[[#This Row],[Бег 3_]])</f>
        <v>1.0497685185185185E-2</v>
      </c>
      <c r="BF12" s="1">
        <f>SUM(Table1[[#This Row],[Т1 1_]],Table1[[#This Row],[Т2 1_]],Table1[[#This Row],[Т1 2_]],Table1[[#This Row],[Т2 2_]],Table1[[#This Row],[Т1 3_]],Table1[[#This Row],[Т2 3_]])</f>
        <v>3.0787037037037042E-3</v>
      </c>
    </row>
    <row r="13" spans="1:58" x14ac:dyDescent="0.2">
      <c r="A13" t="s">
        <v>10</v>
      </c>
      <c r="B13">
        <v>105</v>
      </c>
      <c r="C13" t="s">
        <v>115</v>
      </c>
      <c r="D13" s="1">
        <v>1.2858796296296297E-2</v>
      </c>
      <c r="E13" s="1">
        <v>5.138888888888889E-3</v>
      </c>
      <c r="F13" s="1">
        <v>4.2824074074074075E-4</v>
      </c>
      <c r="G13" s="1">
        <v>3.4490740740740745E-3</v>
      </c>
      <c r="H13" s="1">
        <v>7.7546296296296304E-4</v>
      </c>
      <c r="I13" s="1">
        <v>3.1018518518518522E-3</v>
      </c>
      <c r="J13" s="1">
        <v>1.3738425925925926E-2</v>
      </c>
      <c r="K13" s="1">
        <v>3.1134259259259257E-3</v>
      </c>
      <c r="L13" s="1">
        <v>9.3750000000000007E-4</v>
      </c>
      <c r="M13" s="1">
        <v>5.6018518518518518E-3</v>
      </c>
      <c r="N13" s="1">
        <v>4.8611111111111104E-4</v>
      </c>
      <c r="O13" s="1">
        <v>3.6226851851851854E-3</v>
      </c>
      <c r="P13" s="1">
        <v>1.3900462962962962E-2</v>
      </c>
      <c r="Q13" s="1">
        <v>3.9583333333333337E-3</v>
      </c>
      <c r="R13" s="1">
        <v>4.1666666666666669E-4</v>
      </c>
      <c r="S13" s="1">
        <v>5.7407407407407416E-3</v>
      </c>
      <c r="T13" s="1">
        <v>6.5972222222222213E-4</v>
      </c>
      <c r="U13" s="1">
        <v>3.1481481481481482E-3</v>
      </c>
      <c r="V13" s="1">
        <f>SUM(Table1[[#This Row],[Общее 1]],Table1[[#This Row],[Общее 2]],Table1[[#This Row],[Общее 3]])</f>
        <v>4.0497685185185185E-2</v>
      </c>
      <c r="W13" s="1">
        <v>0</v>
      </c>
      <c r="X13" s="1">
        <f>SUM(Table1[[#This Row],[Вело 1_]],Table1[[#This Row],[Старт_]])</f>
        <v>5.138888888888889E-3</v>
      </c>
      <c r="Y13" s="1">
        <f>SUM(Table1[[#This Row],[после Вело 1]],Table1[[#This Row],[Т1 1_]])</f>
        <v>5.5671296296296302E-3</v>
      </c>
      <c r="Z13" s="1">
        <f>SUM(Table1[[#This Row],[после Т1 1]],Table1[[#This Row],[Бег 1_]])</f>
        <v>9.0162037037037051E-3</v>
      </c>
      <c r="AA13" s="1">
        <f>SUM(Table1[[#This Row],[после Бег 1]],Table1[[#This Row],[Т2 1_]])</f>
        <v>9.7916666666666673E-3</v>
      </c>
      <c r="AB13" s="1">
        <f>SUM(Table1[[#This Row],[после Т2 1]],Table1[[#This Row],[Плавание 1_]])</f>
        <v>1.2893518518518519E-2</v>
      </c>
      <c r="AC13" s="1">
        <f>SUM(Table1[[#This Row],[после Плавание 1]],Table1[[#This Row],[Плавание 2_]])</f>
        <v>1.6006944444444445E-2</v>
      </c>
      <c r="AD13" s="1">
        <f>SUM(Table1[[#This Row],[после Плавание 2]],Table1[[#This Row],[Т1 2_]])</f>
        <v>1.6944444444444446E-2</v>
      </c>
      <c r="AE13" s="1">
        <f>SUM(Table1[[#This Row],[после Т1 2]],Table1[[#This Row],[Вело 2_]])</f>
        <v>2.2546296296296297E-2</v>
      </c>
      <c r="AF13" s="1">
        <f>SUM(Table1[[#This Row],[после Вело 2]],Table1[[#This Row],[Т2 2_]])</f>
        <v>2.3032407407407408E-2</v>
      </c>
      <c r="AG13" s="1">
        <f>SUM(Table1[[#This Row],[после Т2 2]],Table1[[#This Row],[Бег 2_]])</f>
        <v>2.6655092592592591E-2</v>
      </c>
      <c r="AH13" s="1">
        <f>SUM(Table1[[#This Row],[после Бег 2]],Table1[[#This Row],[Бег 3_]])</f>
        <v>3.0613425925925926E-2</v>
      </c>
      <c r="AI13" s="1">
        <f>SUM(Table1[[#This Row],[после Бег 3]],Table1[[#This Row],[Т1 3_]])</f>
        <v>3.1030092592592592E-2</v>
      </c>
      <c r="AJ13" s="1">
        <f>SUM(Table1[[#This Row],[после Т1 3]],Table1[[#This Row],[Вело 3_]])</f>
        <v>3.6770833333333336E-2</v>
      </c>
      <c r="AK13" s="1">
        <f>SUM(Table1[[#This Row],[после Вело 3]],Table1[[#This Row],[Т2 3_]])</f>
        <v>3.7430555555555557E-2</v>
      </c>
      <c r="AL13" s="1">
        <f>SUM(Table1[[#This Row],[после Т2 3]],Table1[[#This Row],[Плавание 3_]])</f>
        <v>4.0578703703703707E-2</v>
      </c>
      <c r="AM13" s="1">
        <f>Table1[[#This Row],[Старт_]]-Table1[[#Totals],[Старт_]]</f>
        <v>0</v>
      </c>
      <c r="AN13" s="1">
        <f>Table1[[#This Row],[после Вело 1]]-Table1[[#Totals],[после Вело 1]]</f>
        <v>3.0092592592592584E-4</v>
      </c>
      <c r="AO13" s="1">
        <f>Table1[[#This Row],[после Т1 1]]-Table1[[#Totals],[после Т1 1]]</f>
        <v>4.1666666666666675E-4</v>
      </c>
      <c r="AP13" s="1">
        <f>Table1[[#This Row],[после Бег 1]]-Table1[[#Totals],[после Бег 1]]</f>
        <v>9.3750000000000257E-4</v>
      </c>
      <c r="AQ13" s="1">
        <f>Table1[[#This Row],[после Т2 1]]-Table1[[#Totals],[после Т2 1]]</f>
        <v>1.180555555555558E-3</v>
      </c>
      <c r="AR13" s="1">
        <f>Table1[[#This Row],[после Плавание 1]]-Table1[[#Totals],[после Плавание 1]]</f>
        <v>1.8287037037037074E-3</v>
      </c>
      <c r="AS13" s="1">
        <f>Table1[[#This Row],[после Плавание 2]]-Table1[[#Totals],[после Плавание 2]]</f>
        <v>2.6504629629629656E-3</v>
      </c>
      <c r="AT13" s="1">
        <f>Table1[[#This Row],[после Т1 2]]-Table1[[#Totals],[после Т1 2]]</f>
        <v>2.8935185185185227E-3</v>
      </c>
      <c r="AU13" s="1">
        <f>Table1[[#This Row],[после Вело 2]]-Table1[[#Totals],[после Вело 2]]</f>
        <v>3.078703703703705E-3</v>
      </c>
      <c r="AV13" s="1">
        <f>Table1[[#This Row],[после Т2 2]]-Table1[[#Totals],[после Т2 2]]</f>
        <v>3.2060185185185178E-3</v>
      </c>
      <c r="AW13" s="1">
        <f>Table1[[#This Row],[после Бег 2]]-Table1[[#Totals],[после Бег 2]]</f>
        <v>3.773148148148147E-3</v>
      </c>
      <c r="AX13" s="1">
        <f>Table1[[#This Row],[после Бег 3]]-Table1[[#Totals],[после Бег 3]]</f>
        <v>4.6759259259259271E-3</v>
      </c>
      <c r="AY13" s="1">
        <f>Table1[[#This Row],[после Т1 3]]-Table1[[#Totals],[после Т1 3]]</f>
        <v>4.7569444444444456E-3</v>
      </c>
      <c r="AZ13" s="1">
        <f>Table1[[#This Row],[после Вело 3]]-Table1[[#Totals],[после Вело 3]]</f>
        <v>5.2083333333333356E-3</v>
      </c>
      <c r="BA13" s="1">
        <f>Table1[[#This Row],[после Т2 3]]-Table1[[#Totals],[после Т2 3]]</f>
        <v>5.3240740740740783E-3</v>
      </c>
      <c r="BB13" s="1">
        <f>Table1[[#This Row],[после Плавание 3]]-Table1[[#Totals],[после Плавание 3]]</f>
        <v>5.9375000000000053E-3</v>
      </c>
      <c r="BC13" s="1">
        <f>SUM(Table1[[#This Row],[Плавание 1_]],Table1[[#This Row],[Плавание 2_]],Table1[[#This Row],[Плавание 3_]])</f>
        <v>9.3634259259259261E-3</v>
      </c>
      <c r="BD13" s="1">
        <f>SUM(Table1[[#This Row],[Вело 1_]],Table1[[#This Row],[Вело 2_]],Table1[[#This Row],[Вело 3_]])</f>
        <v>1.6481481481481482E-2</v>
      </c>
      <c r="BE13" s="1">
        <f>SUM(Table1[[#This Row],[Бег 1_]],Table1[[#This Row],[Бег 2_]],Table1[[#This Row],[Бег 3_]])</f>
        <v>1.1030092592592595E-2</v>
      </c>
      <c r="BF13" s="1">
        <f>SUM(Table1[[#This Row],[Т1 1_]],Table1[[#This Row],[Т2 1_]],Table1[[#This Row],[Т1 2_]],Table1[[#This Row],[Т2 2_]],Table1[[#This Row],[Т1 3_]],Table1[[#This Row],[Т2 3_]])</f>
        <v>3.7037037037037038E-3</v>
      </c>
    </row>
    <row r="14" spans="1:58" x14ac:dyDescent="0.2">
      <c r="A14" t="s">
        <v>11</v>
      </c>
      <c r="B14">
        <v>103</v>
      </c>
      <c r="C14" t="s">
        <v>115</v>
      </c>
      <c r="D14" s="1">
        <v>1.2916666666666667E-2</v>
      </c>
      <c r="E14" s="1">
        <v>5.3009259259259251E-3</v>
      </c>
      <c r="F14" s="1">
        <v>3.8194444444444446E-4</v>
      </c>
      <c r="G14" s="1">
        <v>3.3564814814814811E-3</v>
      </c>
      <c r="H14" s="1">
        <v>6.4814814814814813E-4</v>
      </c>
      <c r="I14" s="1">
        <v>3.2523148148148151E-3</v>
      </c>
      <c r="J14" s="1">
        <v>1.3877314814814815E-2</v>
      </c>
      <c r="K14" s="1">
        <v>3.2638888888888891E-3</v>
      </c>
      <c r="L14" s="1">
        <v>7.407407407407407E-4</v>
      </c>
      <c r="M14" s="1">
        <v>5.8680555555555543E-3</v>
      </c>
      <c r="N14" s="1">
        <v>4.2824074074074075E-4</v>
      </c>
      <c r="O14" s="1">
        <v>3.5995370370370369E-3</v>
      </c>
      <c r="P14" s="1">
        <v>1.3877314814814815E-2</v>
      </c>
      <c r="Q14" s="1">
        <v>3.645833333333333E-3</v>
      </c>
      <c r="R14" s="1">
        <v>3.9351851851851852E-4</v>
      </c>
      <c r="S14" s="1">
        <v>5.9490740740740745E-3</v>
      </c>
      <c r="T14" s="1">
        <v>6.8287037037037025E-4</v>
      </c>
      <c r="U14" s="1">
        <v>3.2291666666666666E-3</v>
      </c>
      <c r="V14" s="1">
        <f>SUM(Table1[[#This Row],[Общее 1]],Table1[[#This Row],[Общее 2]],Table1[[#This Row],[Общее 3]])</f>
        <v>4.0671296296296296E-2</v>
      </c>
      <c r="W14" s="1">
        <v>0</v>
      </c>
      <c r="X14" s="1">
        <f>SUM(Table1[[#This Row],[Вело 1_]],Table1[[#This Row],[Старт_]])</f>
        <v>5.3009259259259251E-3</v>
      </c>
      <c r="Y14" s="1">
        <f>SUM(Table1[[#This Row],[после Вело 1]],Table1[[#This Row],[Т1 1_]])</f>
        <v>5.6828703703703694E-3</v>
      </c>
      <c r="Z14" s="1">
        <f>SUM(Table1[[#This Row],[после Т1 1]],Table1[[#This Row],[Бег 1_]])</f>
        <v>9.0393518518518505E-3</v>
      </c>
      <c r="AA14" s="1">
        <f>SUM(Table1[[#This Row],[после Бег 1]],Table1[[#This Row],[Т2 1_]])</f>
        <v>9.6874999999999982E-3</v>
      </c>
      <c r="AB14" s="1">
        <f>SUM(Table1[[#This Row],[после Т2 1]],Table1[[#This Row],[Плавание 1_]])</f>
        <v>1.2939814814814814E-2</v>
      </c>
      <c r="AC14" s="1">
        <f>SUM(Table1[[#This Row],[после Плавание 1]],Table1[[#This Row],[Плавание 2_]])</f>
        <v>1.6203703703703703E-2</v>
      </c>
      <c r="AD14" s="1">
        <f>SUM(Table1[[#This Row],[после Плавание 2]],Table1[[#This Row],[Т1 2_]])</f>
        <v>1.6944444444444443E-2</v>
      </c>
      <c r="AE14" s="1">
        <f>SUM(Table1[[#This Row],[после Т1 2]],Table1[[#This Row],[Вело 2_]])</f>
        <v>2.2812499999999996E-2</v>
      </c>
      <c r="AF14" s="1">
        <f>SUM(Table1[[#This Row],[после Вело 2]],Table1[[#This Row],[Т2 2_]])</f>
        <v>2.3240740740740735E-2</v>
      </c>
      <c r="AG14" s="1">
        <f>SUM(Table1[[#This Row],[после Т2 2]],Table1[[#This Row],[Бег 2_]])</f>
        <v>2.6840277777777772E-2</v>
      </c>
      <c r="AH14" s="1">
        <f>SUM(Table1[[#This Row],[после Бег 2]],Table1[[#This Row],[Бег 3_]])</f>
        <v>3.0486111111111106E-2</v>
      </c>
      <c r="AI14" s="1">
        <f>SUM(Table1[[#This Row],[после Бег 3]],Table1[[#This Row],[Т1 3_]])</f>
        <v>3.0879629629629625E-2</v>
      </c>
      <c r="AJ14" s="1">
        <f>SUM(Table1[[#This Row],[после Т1 3]],Table1[[#This Row],[Вело 3_]])</f>
        <v>3.6828703703703697E-2</v>
      </c>
      <c r="AK14" s="1">
        <f>SUM(Table1[[#This Row],[после Вело 3]],Table1[[#This Row],[Т2 3_]])</f>
        <v>3.7511574074074065E-2</v>
      </c>
      <c r="AL14" s="1">
        <f>SUM(Table1[[#This Row],[после Т2 3]],Table1[[#This Row],[Плавание 3_]])</f>
        <v>4.074074074074073E-2</v>
      </c>
      <c r="AM14" s="1">
        <f>Table1[[#This Row],[Старт_]]-Table1[[#Totals],[Старт_]]</f>
        <v>0</v>
      </c>
      <c r="AN14" s="1">
        <f>Table1[[#This Row],[после Вело 1]]-Table1[[#Totals],[после Вело 1]]</f>
        <v>4.629629629629619E-4</v>
      </c>
      <c r="AO14" s="1">
        <f>Table1[[#This Row],[после Т1 1]]-Table1[[#Totals],[после Т1 1]]</f>
        <v>5.3240740740740592E-4</v>
      </c>
      <c r="AP14" s="1">
        <f>Table1[[#This Row],[после Бег 1]]-Table1[[#Totals],[после Бег 1]]</f>
        <v>9.6064814814814797E-4</v>
      </c>
      <c r="AQ14" s="1">
        <f>Table1[[#This Row],[после Т2 1]]-Table1[[#Totals],[после Т2 1]]</f>
        <v>1.0763888888888889E-3</v>
      </c>
      <c r="AR14" s="1">
        <f>Table1[[#This Row],[после Плавание 1]]-Table1[[#Totals],[после Плавание 1]]</f>
        <v>1.8750000000000017E-3</v>
      </c>
      <c r="AS14" s="1">
        <f>Table1[[#This Row],[после Плавание 2]]-Table1[[#Totals],[после Плавание 2]]</f>
        <v>2.8472222222222232E-3</v>
      </c>
      <c r="AT14" s="1">
        <f>Table1[[#This Row],[после Т1 2]]-Table1[[#Totals],[после Т1 2]]</f>
        <v>2.8935185185185192E-3</v>
      </c>
      <c r="AU14" s="1">
        <f>Table1[[#This Row],[после Вело 2]]-Table1[[#Totals],[после Вело 2]]</f>
        <v>3.3449074074074041E-3</v>
      </c>
      <c r="AV14" s="1">
        <f>Table1[[#This Row],[после Т2 2]]-Table1[[#Totals],[после Т2 2]]</f>
        <v>3.4143518518518455E-3</v>
      </c>
      <c r="AW14" s="1">
        <f>Table1[[#This Row],[после Бег 2]]-Table1[[#Totals],[после Бег 2]]</f>
        <v>3.9583333333333276E-3</v>
      </c>
      <c r="AX14" s="1">
        <f>Table1[[#This Row],[после Бег 3]]-Table1[[#Totals],[после Бег 3]]</f>
        <v>4.5486111111111074E-3</v>
      </c>
      <c r="AY14" s="1">
        <f>Table1[[#This Row],[после Т1 3]]-Table1[[#Totals],[после Т1 3]]</f>
        <v>4.6064814814814788E-3</v>
      </c>
      <c r="AZ14" s="1">
        <f>Table1[[#This Row],[после Вело 3]]-Table1[[#Totals],[после Вело 3]]</f>
        <v>5.2662037037036966E-3</v>
      </c>
      <c r="BA14" s="1">
        <f>Table1[[#This Row],[после Т2 3]]-Table1[[#Totals],[после Т2 3]]</f>
        <v>5.4050925925925863E-3</v>
      </c>
      <c r="BB14" s="1">
        <f>Table1[[#This Row],[после Плавание 3]]-Table1[[#Totals],[после Плавание 3]]</f>
        <v>6.0995370370370283E-3</v>
      </c>
      <c r="BC14" s="1">
        <f>SUM(Table1[[#This Row],[Плавание 1_]],Table1[[#This Row],[Плавание 2_]],Table1[[#This Row],[Плавание 3_]])</f>
        <v>9.7453703703703713E-3</v>
      </c>
      <c r="BD14" s="1">
        <f>SUM(Table1[[#This Row],[Вело 1_]],Table1[[#This Row],[Вело 2_]],Table1[[#This Row],[Вело 3_]])</f>
        <v>1.7118055555555553E-2</v>
      </c>
      <c r="BE14" s="1">
        <f>SUM(Table1[[#This Row],[Бег 1_]],Table1[[#This Row],[Бег 2_]],Table1[[#This Row],[Бег 3_]])</f>
        <v>1.060185185185185E-2</v>
      </c>
      <c r="BF14" s="1">
        <f>SUM(Table1[[#This Row],[Т1 1_]],Table1[[#This Row],[Т2 1_]],Table1[[#This Row],[Т1 2_]],Table1[[#This Row],[Т2 2_]],Table1[[#This Row],[Т1 3_]],Table1[[#This Row],[Т2 3_]])</f>
        <v>3.2754629629629627E-3</v>
      </c>
    </row>
    <row r="15" spans="1:58" x14ac:dyDescent="0.2">
      <c r="A15" t="s">
        <v>13</v>
      </c>
      <c r="B15">
        <v>143</v>
      </c>
      <c r="C15" t="s">
        <v>115</v>
      </c>
      <c r="D15" s="1">
        <v>1.3125E-2</v>
      </c>
      <c r="E15" s="1">
        <v>5.2314814814814819E-3</v>
      </c>
      <c r="F15" s="1">
        <v>3.8194444444444446E-4</v>
      </c>
      <c r="G15" s="1">
        <v>3.3680555555555551E-3</v>
      </c>
      <c r="H15" s="1">
        <v>7.0601851851851847E-4</v>
      </c>
      <c r="I15" s="1">
        <v>3.472222222222222E-3</v>
      </c>
      <c r="J15" s="1">
        <v>1.3819444444444445E-2</v>
      </c>
      <c r="K15" s="1">
        <v>3.5648148148148154E-3</v>
      </c>
      <c r="L15" s="1">
        <v>6.4814814814814813E-4</v>
      </c>
      <c r="M15" s="1">
        <v>5.6944444444444438E-3</v>
      </c>
      <c r="N15" s="1">
        <v>4.6296296296296293E-4</v>
      </c>
      <c r="O15" s="1">
        <v>3.472222222222222E-3</v>
      </c>
      <c r="P15" s="1">
        <v>1.3865740740740739E-2</v>
      </c>
      <c r="Q15" s="1">
        <v>3.5995370370370369E-3</v>
      </c>
      <c r="R15" s="1">
        <v>3.8194444444444446E-4</v>
      </c>
      <c r="S15" s="1">
        <v>5.6828703703703702E-3</v>
      </c>
      <c r="T15" s="1">
        <v>6.7129629629629625E-4</v>
      </c>
      <c r="U15" s="1">
        <v>3.5532407407407405E-3</v>
      </c>
      <c r="V15" s="1">
        <f>SUM(Table1[[#This Row],[Общее 1]],Table1[[#This Row],[Общее 2]],Table1[[#This Row],[Общее 3]])</f>
        <v>4.0810185185185185E-2</v>
      </c>
      <c r="W15" s="1">
        <v>0</v>
      </c>
      <c r="X15" s="1">
        <f>SUM(Table1[[#This Row],[Вело 1_]],Table1[[#This Row],[Старт_]])</f>
        <v>5.2314814814814819E-3</v>
      </c>
      <c r="Y15" s="1">
        <f>SUM(Table1[[#This Row],[после Вело 1]],Table1[[#This Row],[Т1 1_]])</f>
        <v>5.6134259259259262E-3</v>
      </c>
      <c r="Z15" s="1">
        <f>SUM(Table1[[#This Row],[после Т1 1]],Table1[[#This Row],[Бег 1_]])</f>
        <v>8.9814814814814809E-3</v>
      </c>
      <c r="AA15" s="1">
        <f>SUM(Table1[[#This Row],[после Бег 1]],Table1[[#This Row],[Т2 1_]])</f>
        <v>9.6874999999999999E-3</v>
      </c>
      <c r="AB15" s="1">
        <f>SUM(Table1[[#This Row],[после Т2 1]],Table1[[#This Row],[Плавание 1_]])</f>
        <v>1.3159722222222222E-2</v>
      </c>
      <c r="AC15" s="1">
        <f>SUM(Table1[[#This Row],[после Плавание 1]],Table1[[#This Row],[Плавание 2_]])</f>
        <v>1.6724537037037038E-2</v>
      </c>
      <c r="AD15" s="1">
        <f>SUM(Table1[[#This Row],[после Плавание 2]],Table1[[#This Row],[Т1 2_]])</f>
        <v>1.7372685185185185E-2</v>
      </c>
      <c r="AE15" s="1">
        <f>SUM(Table1[[#This Row],[после Т1 2]],Table1[[#This Row],[Вело 2_]])</f>
        <v>2.3067129629629628E-2</v>
      </c>
      <c r="AF15" s="1">
        <f>SUM(Table1[[#This Row],[после Вело 2]],Table1[[#This Row],[Т2 2_]])</f>
        <v>2.3530092592592592E-2</v>
      </c>
      <c r="AG15" s="1">
        <f>SUM(Table1[[#This Row],[после Т2 2]],Table1[[#This Row],[Бег 2_]])</f>
        <v>2.7002314814814812E-2</v>
      </c>
      <c r="AH15" s="1">
        <f>SUM(Table1[[#This Row],[после Бег 2]],Table1[[#This Row],[Бег 3_]])</f>
        <v>3.0601851851851849E-2</v>
      </c>
      <c r="AI15" s="1">
        <f>SUM(Table1[[#This Row],[после Бег 3]],Table1[[#This Row],[Т1 3_]])</f>
        <v>3.0983796296296294E-2</v>
      </c>
      <c r="AJ15" s="1">
        <f>SUM(Table1[[#This Row],[после Т1 3]],Table1[[#This Row],[Вело 3_]])</f>
        <v>3.6666666666666667E-2</v>
      </c>
      <c r="AK15" s="1">
        <f>SUM(Table1[[#This Row],[после Вело 3]],Table1[[#This Row],[Т2 3_]])</f>
        <v>3.7337962962962962E-2</v>
      </c>
      <c r="AL15" s="1">
        <f>SUM(Table1[[#This Row],[после Т2 3]],Table1[[#This Row],[Плавание 3_]])</f>
        <v>4.08912037037037E-2</v>
      </c>
      <c r="AM15" s="1">
        <f>Table1[[#This Row],[Старт_]]-Table1[[#Totals],[Старт_]]</f>
        <v>0</v>
      </c>
      <c r="AN15" s="1">
        <f>Table1[[#This Row],[после Вело 1]]-Table1[[#Totals],[после Вело 1]]</f>
        <v>3.9351851851851874E-4</v>
      </c>
      <c r="AO15" s="1">
        <f>Table1[[#This Row],[после Т1 1]]-Table1[[#Totals],[после Т1 1]]</f>
        <v>4.6296296296296276E-4</v>
      </c>
      <c r="AP15" s="1">
        <f>Table1[[#This Row],[после Бег 1]]-Table1[[#Totals],[после Бег 1]]</f>
        <v>9.0277777777777839E-4</v>
      </c>
      <c r="AQ15" s="1">
        <f>Table1[[#This Row],[после Т2 1]]-Table1[[#Totals],[после Т2 1]]</f>
        <v>1.0763888888888906E-3</v>
      </c>
      <c r="AR15" s="1">
        <f>Table1[[#This Row],[после Плавание 1]]-Table1[[#Totals],[после Плавание 1]]</f>
        <v>2.0949074074074099E-3</v>
      </c>
      <c r="AS15" s="1">
        <f>Table1[[#This Row],[после Плавание 2]]-Table1[[#Totals],[после Плавание 2]]</f>
        <v>3.3680555555555582E-3</v>
      </c>
      <c r="AT15" s="1">
        <f>Table1[[#This Row],[после Т1 2]]-Table1[[#Totals],[после Т1 2]]</f>
        <v>3.3217592592592621E-3</v>
      </c>
      <c r="AU15" s="1">
        <f>Table1[[#This Row],[после Вело 2]]-Table1[[#Totals],[после Вело 2]]</f>
        <v>3.5995370370370365E-3</v>
      </c>
      <c r="AV15" s="1">
        <f>Table1[[#This Row],[после Т2 2]]-Table1[[#Totals],[после Т2 2]]</f>
        <v>3.7037037037037021E-3</v>
      </c>
      <c r="AW15" s="1">
        <f>Table1[[#This Row],[после Бег 2]]-Table1[[#Totals],[после Бег 2]]</f>
        <v>4.120370370370368E-3</v>
      </c>
      <c r="AX15" s="1">
        <f>Table1[[#This Row],[после Бег 3]]-Table1[[#Totals],[после Бег 3]]</f>
        <v>4.6643518518518501E-3</v>
      </c>
      <c r="AY15" s="1">
        <f>Table1[[#This Row],[после Т1 3]]-Table1[[#Totals],[после Т1 3]]</f>
        <v>4.7106481481481478E-3</v>
      </c>
      <c r="AZ15" s="1">
        <f>Table1[[#This Row],[после Вело 3]]-Table1[[#Totals],[после Вело 3]]</f>
        <v>5.1041666666666666E-3</v>
      </c>
      <c r="BA15" s="1">
        <f>Table1[[#This Row],[после Т2 3]]-Table1[[#Totals],[после Т2 3]]</f>
        <v>5.2314814814814828E-3</v>
      </c>
      <c r="BB15" s="1">
        <f>Table1[[#This Row],[после Плавание 3]]-Table1[[#Totals],[после Плавание 3]]</f>
        <v>6.2499999999999986E-3</v>
      </c>
      <c r="BC15" s="1">
        <f>SUM(Table1[[#This Row],[Плавание 1_]],Table1[[#This Row],[Плавание 2_]],Table1[[#This Row],[Плавание 3_]])</f>
        <v>1.0590277777777778E-2</v>
      </c>
      <c r="BD15" s="1">
        <f>SUM(Table1[[#This Row],[Вело 1_]],Table1[[#This Row],[Вело 2_]],Table1[[#This Row],[Вело 3_]])</f>
        <v>1.6608796296296295E-2</v>
      </c>
      <c r="BE15" s="1">
        <f>SUM(Table1[[#This Row],[Бег 1_]],Table1[[#This Row],[Бег 2_]],Table1[[#This Row],[Бег 3_]])</f>
        <v>1.0439814814814813E-2</v>
      </c>
      <c r="BF15" s="1">
        <f>SUM(Table1[[#This Row],[Т1 1_]],Table1[[#This Row],[Т2 1_]],Table1[[#This Row],[Т1 2_]],Table1[[#This Row],[Т2 2_]],Table1[[#This Row],[Т1 3_]],Table1[[#This Row],[Т2 3_]])</f>
        <v>3.2523148148148142E-3</v>
      </c>
    </row>
    <row r="16" spans="1:58" x14ac:dyDescent="0.2">
      <c r="A16" t="s">
        <v>15</v>
      </c>
      <c r="B16">
        <v>102</v>
      </c>
      <c r="C16" t="s">
        <v>115</v>
      </c>
      <c r="D16" s="1">
        <v>1.3379629629629628E-2</v>
      </c>
      <c r="E16" s="1">
        <v>5.6481481481481478E-3</v>
      </c>
      <c r="F16" s="1">
        <v>5.2083333333333333E-4</v>
      </c>
      <c r="G16" s="1">
        <v>3.2754629629629631E-3</v>
      </c>
      <c r="H16" s="1">
        <v>6.9444444444444447E-4</v>
      </c>
      <c r="I16" s="1">
        <v>3.2523148148148151E-3</v>
      </c>
      <c r="J16" s="1">
        <v>1.4108796296296295E-2</v>
      </c>
      <c r="K16" s="1">
        <v>3.2870370370370367E-3</v>
      </c>
      <c r="L16" s="1">
        <v>7.9861111111111105E-4</v>
      </c>
      <c r="M16" s="1">
        <v>6.168981481481481E-3</v>
      </c>
      <c r="N16" s="1">
        <v>4.8611111111111104E-4</v>
      </c>
      <c r="O16" s="1">
        <v>3.3912037037037036E-3</v>
      </c>
      <c r="P16" s="1">
        <v>1.3912037037037037E-2</v>
      </c>
      <c r="Q16" s="1">
        <v>3.645833333333333E-3</v>
      </c>
      <c r="R16" s="1">
        <v>4.6296296296296293E-4</v>
      </c>
      <c r="S16" s="1">
        <v>6.076388888888889E-3</v>
      </c>
      <c r="T16" s="1">
        <v>6.5972222222222213E-4</v>
      </c>
      <c r="U16" s="1">
        <v>3.0902777777777782E-3</v>
      </c>
      <c r="V16" s="1">
        <f>SUM(Table1[[#This Row],[Общее 1]],Table1[[#This Row],[Общее 2]],Table1[[#This Row],[Общее 3]])</f>
        <v>4.1400462962962958E-2</v>
      </c>
      <c r="W16" s="1">
        <v>0</v>
      </c>
      <c r="X16" s="1">
        <f>SUM(Table1[[#This Row],[Вело 1_]],Table1[[#This Row],[Старт_]])</f>
        <v>5.6481481481481478E-3</v>
      </c>
      <c r="Y16" s="1">
        <f>SUM(Table1[[#This Row],[после Вело 1]],Table1[[#This Row],[Т1 1_]])</f>
        <v>6.168981481481481E-3</v>
      </c>
      <c r="Z16" s="1">
        <f>SUM(Table1[[#This Row],[после Т1 1]],Table1[[#This Row],[Бег 1_]])</f>
        <v>9.4444444444444445E-3</v>
      </c>
      <c r="AA16" s="1">
        <f>SUM(Table1[[#This Row],[после Бег 1]],Table1[[#This Row],[Т2 1_]])</f>
        <v>1.0138888888888888E-2</v>
      </c>
      <c r="AB16" s="1">
        <f>SUM(Table1[[#This Row],[после Т2 1]],Table1[[#This Row],[Плавание 1_]])</f>
        <v>1.3391203703703704E-2</v>
      </c>
      <c r="AC16" s="1">
        <f>SUM(Table1[[#This Row],[после Плавание 1]],Table1[[#This Row],[Плавание 2_]])</f>
        <v>1.667824074074074E-2</v>
      </c>
      <c r="AD16" s="1">
        <f>SUM(Table1[[#This Row],[после Плавание 2]],Table1[[#This Row],[Т1 2_]])</f>
        <v>1.7476851851851851E-2</v>
      </c>
      <c r="AE16" s="1">
        <f>SUM(Table1[[#This Row],[после Т1 2]],Table1[[#This Row],[Вело 2_]])</f>
        <v>2.3645833333333331E-2</v>
      </c>
      <c r="AF16" s="1">
        <f>SUM(Table1[[#This Row],[после Вело 2]],Table1[[#This Row],[Т2 2_]])</f>
        <v>2.4131944444444442E-2</v>
      </c>
      <c r="AG16" s="1">
        <f>SUM(Table1[[#This Row],[после Т2 2]],Table1[[#This Row],[Бег 2_]])</f>
        <v>2.7523148148148144E-2</v>
      </c>
      <c r="AH16" s="1">
        <f>SUM(Table1[[#This Row],[после Бег 2]],Table1[[#This Row],[Бег 3_]])</f>
        <v>3.1168981481481478E-2</v>
      </c>
      <c r="AI16" s="1">
        <f>SUM(Table1[[#This Row],[после Бег 3]],Table1[[#This Row],[Т1 3_]])</f>
        <v>3.1631944444444442E-2</v>
      </c>
      <c r="AJ16" s="1">
        <f>SUM(Table1[[#This Row],[после Т1 3]],Table1[[#This Row],[Вело 3_]])</f>
        <v>3.770833333333333E-2</v>
      </c>
      <c r="AK16" s="1">
        <f>SUM(Table1[[#This Row],[после Вело 3]],Table1[[#This Row],[Т2 3_]])</f>
        <v>3.8368055555555551E-2</v>
      </c>
      <c r="AL16" s="1">
        <f>SUM(Table1[[#This Row],[после Т2 3]],Table1[[#This Row],[Плавание 3_]])</f>
        <v>4.1458333333333326E-2</v>
      </c>
      <c r="AM16" s="1">
        <f>Table1[[#This Row],[Старт_]]-Table1[[#Totals],[Старт_]]</f>
        <v>0</v>
      </c>
      <c r="AN16" s="1">
        <f>Table1[[#This Row],[после Вело 1]]-Table1[[#Totals],[после Вело 1]]</f>
        <v>8.1018518518518462E-4</v>
      </c>
      <c r="AO16" s="1">
        <f>Table1[[#This Row],[после Т1 1]]-Table1[[#Totals],[после Т1 1]]</f>
        <v>1.0185185185185176E-3</v>
      </c>
      <c r="AP16" s="1">
        <f>Table1[[#This Row],[после Бег 1]]-Table1[[#Totals],[после Бег 1]]</f>
        <v>1.365740740740742E-3</v>
      </c>
      <c r="AQ16" s="1">
        <f>Table1[[#This Row],[после Т2 1]]-Table1[[#Totals],[после Т2 1]]</f>
        <v>1.5277777777777789E-3</v>
      </c>
      <c r="AR16" s="1">
        <f>Table1[[#This Row],[после Плавание 1]]-Table1[[#Totals],[после Плавание 1]]</f>
        <v>2.3263888888888917E-3</v>
      </c>
      <c r="AS16" s="1">
        <f>Table1[[#This Row],[после Плавание 2]]-Table1[[#Totals],[после Плавание 2]]</f>
        <v>3.3217592592592604E-3</v>
      </c>
      <c r="AT16" s="1">
        <f>Table1[[#This Row],[после Т1 2]]-Table1[[#Totals],[после Т1 2]]</f>
        <v>3.4259259259259277E-3</v>
      </c>
      <c r="AU16" s="1">
        <f>Table1[[#This Row],[после Вело 2]]-Table1[[#Totals],[после Вело 2]]</f>
        <v>4.1782407407407393E-3</v>
      </c>
      <c r="AV16" s="1">
        <f>Table1[[#This Row],[после Т2 2]]-Table1[[#Totals],[после Т2 2]]</f>
        <v>4.3055555555555521E-3</v>
      </c>
      <c r="AW16" s="1">
        <f>Table1[[#This Row],[после Бег 2]]-Table1[[#Totals],[после Бег 2]]</f>
        <v>4.6412037037036995E-3</v>
      </c>
      <c r="AX16" s="1">
        <f>Table1[[#This Row],[после Бег 3]]-Table1[[#Totals],[после Бег 3]]</f>
        <v>5.2314814814814793E-3</v>
      </c>
      <c r="AY16" s="1">
        <f>Table1[[#This Row],[после Т1 3]]-Table1[[#Totals],[после Т1 3]]</f>
        <v>5.3587962962962955E-3</v>
      </c>
      <c r="AZ16" s="1">
        <f>Table1[[#This Row],[после Вело 3]]-Table1[[#Totals],[после Вело 3]]</f>
        <v>6.1458333333333295E-3</v>
      </c>
      <c r="BA16" s="1">
        <f>Table1[[#This Row],[после Т2 3]]-Table1[[#Totals],[после Т2 3]]</f>
        <v>6.2615740740740722E-3</v>
      </c>
      <c r="BB16" s="1">
        <f>Table1[[#This Row],[после Плавание 3]]-Table1[[#Totals],[после Плавание 3]]</f>
        <v>6.8171296296296244E-3</v>
      </c>
      <c r="BC16" s="1">
        <f>SUM(Table1[[#This Row],[Плавание 1_]],Table1[[#This Row],[Плавание 2_]],Table1[[#This Row],[Плавание 3_]])</f>
        <v>9.6296296296296303E-3</v>
      </c>
      <c r="BD16" s="1">
        <f>SUM(Table1[[#This Row],[Вело 1_]],Table1[[#This Row],[Вело 2_]],Table1[[#This Row],[Вело 3_]])</f>
        <v>1.7893518518518517E-2</v>
      </c>
      <c r="BE16" s="1">
        <f>SUM(Table1[[#This Row],[Бег 1_]],Table1[[#This Row],[Бег 2_]],Table1[[#This Row],[Бег 3_]])</f>
        <v>1.0312499999999999E-2</v>
      </c>
      <c r="BF16" s="1">
        <f>SUM(Table1[[#This Row],[Т1 1_]],Table1[[#This Row],[Т2 1_]],Table1[[#This Row],[Т1 2_]],Table1[[#This Row],[Т2 2_]],Table1[[#This Row],[Т1 3_]],Table1[[#This Row],[Т2 3_]])</f>
        <v>3.6226851851851849E-3</v>
      </c>
    </row>
    <row r="17" spans="1:58" x14ac:dyDescent="0.2">
      <c r="A17" t="s">
        <v>17</v>
      </c>
      <c r="B17">
        <v>108</v>
      </c>
      <c r="C17" t="s">
        <v>115</v>
      </c>
      <c r="D17" s="1">
        <v>1.3414351851851851E-2</v>
      </c>
      <c r="E17" s="1">
        <v>4.8379629629629632E-3</v>
      </c>
      <c r="F17" s="1">
        <v>3.1250000000000001E-4</v>
      </c>
      <c r="G17" s="1">
        <v>3.530092592592592E-3</v>
      </c>
      <c r="H17" s="1">
        <v>7.0601851851851847E-4</v>
      </c>
      <c r="I17" s="1">
        <v>4.0509259259259257E-3</v>
      </c>
      <c r="J17" s="1">
        <v>1.4201388888888888E-2</v>
      </c>
      <c r="K17" s="1">
        <v>4.0162037037037033E-3</v>
      </c>
      <c r="L17" s="1">
        <v>9.2592592592592585E-4</v>
      </c>
      <c r="M17" s="1">
        <v>5.5555555555555558E-3</v>
      </c>
      <c r="N17" s="1">
        <v>2.8935185185185189E-4</v>
      </c>
      <c r="O17" s="1">
        <v>3.425925925925926E-3</v>
      </c>
      <c r="P17" s="1">
        <v>1.4050925925925927E-2</v>
      </c>
      <c r="Q17" s="1">
        <v>3.5763888888888894E-3</v>
      </c>
      <c r="R17" s="1">
        <v>3.8194444444444446E-4</v>
      </c>
      <c r="S17" s="1">
        <v>5.4976851851851853E-3</v>
      </c>
      <c r="T17" s="1">
        <v>6.7129629629629625E-4</v>
      </c>
      <c r="U17" s="1">
        <v>3.9467592592592592E-3</v>
      </c>
      <c r="V17" s="1">
        <f>SUM(Table1[[#This Row],[Общее 1]],Table1[[#This Row],[Общее 2]],Table1[[#This Row],[Общее 3]])</f>
        <v>4.1666666666666664E-2</v>
      </c>
      <c r="W17" s="1">
        <v>0</v>
      </c>
      <c r="X17" s="1">
        <f>SUM(Table1[[#This Row],[Вело 1_]],Table1[[#This Row],[Старт_]])</f>
        <v>4.8379629629629632E-3</v>
      </c>
      <c r="Y17" s="1">
        <f>SUM(Table1[[#This Row],[после Вело 1]],Table1[[#This Row],[Т1 1_]])</f>
        <v>5.1504629629629635E-3</v>
      </c>
      <c r="Z17" s="1">
        <f>SUM(Table1[[#This Row],[после Т1 1]],Table1[[#This Row],[Бег 1_]])</f>
        <v>8.6805555555555559E-3</v>
      </c>
      <c r="AA17" s="1">
        <f>SUM(Table1[[#This Row],[после Бег 1]],Table1[[#This Row],[Т2 1_]])</f>
        <v>9.386574074074075E-3</v>
      </c>
      <c r="AB17" s="1">
        <f>SUM(Table1[[#This Row],[после Т2 1]],Table1[[#This Row],[Плавание 1_]])</f>
        <v>1.3437500000000002E-2</v>
      </c>
      <c r="AC17" s="1">
        <f>SUM(Table1[[#This Row],[после Плавание 1]],Table1[[#This Row],[Плавание 2_]])</f>
        <v>1.7453703703703704E-2</v>
      </c>
      <c r="AD17" s="1">
        <f>SUM(Table1[[#This Row],[после Плавание 2]],Table1[[#This Row],[Т1 2_]])</f>
        <v>1.8379629629629631E-2</v>
      </c>
      <c r="AE17" s="1">
        <f>SUM(Table1[[#This Row],[после Т1 2]],Table1[[#This Row],[Вело 2_]])</f>
        <v>2.3935185185185188E-2</v>
      </c>
      <c r="AF17" s="1">
        <f>SUM(Table1[[#This Row],[после Вело 2]],Table1[[#This Row],[Т2 2_]])</f>
        <v>2.4224537037037041E-2</v>
      </c>
      <c r="AG17" s="1">
        <f>SUM(Table1[[#This Row],[после Т2 2]],Table1[[#This Row],[Бег 2_]])</f>
        <v>2.7650462962962967E-2</v>
      </c>
      <c r="AH17" s="1">
        <f>SUM(Table1[[#This Row],[после Бег 2]],Table1[[#This Row],[Бег 3_]])</f>
        <v>3.1226851851851856E-2</v>
      </c>
      <c r="AI17" s="1">
        <f>SUM(Table1[[#This Row],[после Бег 3]],Table1[[#This Row],[Т1 3_]])</f>
        <v>3.1608796296296301E-2</v>
      </c>
      <c r="AJ17" s="1">
        <f>SUM(Table1[[#This Row],[после Т1 3]],Table1[[#This Row],[Вело 3_]])</f>
        <v>3.710648148148149E-2</v>
      </c>
      <c r="AK17" s="1">
        <f>SUM(Table1[[#This Row],[после Вело 3]],Table1[[#This Row],[Т2 3_]])</f>
        <v>3.7777777777777785E-2</v>
      </c>
      <c r="AL17" s="1">
        <f>SUM(Table1[[#This Row],[после Т2 3]],Table1[[#This Row],[Плавание 3_]])</f>
        <v>4.1724537037037046E-2</v>
      </c>
      <c r="AM17" s="1">
        <f>Table1[[#This Row],[Старт_]]-Table1[[#Totals],[Старт_]]</f>
        <v>0</v>
      </c>
      <c r="AN17" s="1">
        <f>Table1[[#This Row],[после Вело 1]]-Table1[[#Totals],[после Вело 1]]</f>
        <v>0</v>
      </c>
      <c r="AO17" s="1">
        <f>Table1[[#This Row],[после Т1 1]]-Table1[[#Totals],[после Т1 1]]</f>
        <v>0</v>
      </c>
      <c r="AP17" s="1">
        <f>Table1[[#This Row],[после Бег 1]]-Table1[[#Totals],[после Бег 1]]</f>
        <v>6.0185185185185341E-4</v>
      </c>
      <c r="AQ17" s="1">
        <f>Table1[[#This Row],[после Т2 1]]-Table1[[#Totals],[после Т2 1]]</f>
        <v>7.7546296296296564E-4</v>
      </c>
      <c r="AR17" s="1">
        <f>Table1[[#This Row],[после Плавание 1]]-Table1[[#Totals],[после Плавание 1]]</f>
        <v>2.3726851851851895E-3</v>
      </c>
      <c r="AS17" s="1">
        <f>Table1[[#This Row],[после Плавание 2]]-Table1[[#Totals],[после Плавание 2]]</f>
        <v>4.0972222222222243E-3</v>
      </c>
      <c r="AT17" s="1">
        <f>Table1[[#This Row],[после Т1 2]]-Table1[[#Totals],[после Т1 2]]</f>
        <v>4.3287037037037079E-3</v>
      </c>
      <c r="AU17" s="1">
        <f>Table1[[#This Row],[после Вело 2]]-Table1[[#Totals],[после Вело 2]]</f>
        <v>4.4675925925925959E-3</v>
      </c>
      <c r="AV17" s="1">
        <f>Table1[[#This Row],[после Т2 2]]-Table1[[#Totals],[после Т2 2]]</f>
        <v>4.398148148148151E-3</v>
      </c>
      <c r="AW17" s="1">
        <f>Table1[[#This Row],[после Бег 2]]-Table1[[#Totals],[после Бег 2]]</f>
        <v>4.7685185185185226E-3</v>
      </c>
      <c r="AX17" s="1">
        <f>Table1[[#This Row],[после Бег 3]]-Table1[[#Totals],[после Бег 3]]</f>
        <v>5.2893518518518576E-3</v>
      </c>
      <c r="AY17" s="1">
        <f>Table1[[#This Row],[после Т1 3]]-Table1[[#Totals],[после Т1 3]]</f>
        <v>5.3356481481481553E-3</v>
      </c>
      <c r="AZ17" s="1">
        <f>Table1[[#This Row],[после Вело 3]]-Table1[[#Totals],[после Вело 3]]</f>
        <v>5.54398148148149E-3</v>
      </c>
      <c r="BA17" s="1">
        <f>Table1[[#This Row],[после Т2 3]]-Table1[[#Totals],[после Т2 3]]</f>
        <v>5.6712962962963062E-3</v>
      </c>
      <c r="BB17" s="1">
        <f>Table1[[#This Row],[после Плавание 3]]-Table1[[#Totals],[после Плавание 3]]</f>
        <v>7.0833333333333443E-3</v>
      </c>
      <c r="BC17" s="1">
        <f>SUM(Table1[[#This Row],[Плавание 1_]],Table1[[#This Row],[Плавание 2_]],Table1[[#This Row],[Плавание 3_]])</f>
        <v>1.2013888888888888E-2</v>
      </c>
      <c r="BD17" s="1">
        <f>SUM(Table1[[#This Row],[Вело 1_]],Table1[[#This Row],[Вело 2_]],Table1[[#This Row],[Вело 3_]])</f>
        <v>1.5891203703703706E-2</v>
      </c>
      <c r="BE17" s="1">
        <f>SUM(Table1[[#This Row],[Бег 1_]],Table1[[#This Row],[Бег 2_]],Table1[[#This Row],[Бег 3_]])</f>
        <v>1.0532407407407407E-2</v>
      </c>
      <c r="BF17" s="1">
        <f>SUM(Table1[[#This Row],[Т1 1_]],Table1[[#This Row],[Т2 1_]],Table1[[#This Row],[Т1 2_]],Table1[[#This Row],[Т2 2_]],Table1[[#This Row],[Т1 3_]],Table1[[#This Row],[Т2 3_]])</f>
        <v>3.2870370370370367E-3</v>
      </c>
    </row>
    <row r="18" spans="1:58" x14ac:dyDescent="0.2">
      <c r="A18" t="s">
        <v>14</v>
      </c>
      <c r="B18">
        <v>147</v>
      </c>
      <c r="C18" t="s">
        <v>115</v>
      </c>
      <c r="D18" s="1">
        <v>1.3310185185185187E-2</v>
      </c>
      <c r="E18" s="1">
        <v>5.2662037037037035E-3</v>
      </c>
      <c r="F18" s="1">
        <v>3.1250000000000001E-4</v>
      </c>
      <c r="G18" s="1">
        <v>3.1828703703703702E-3</v>
      </c>
      <c r="H18" s="1">
        <v>8.449074074074075E-4</v>
      </c>
      <c r="I18" s="1">
        <v>3.7152777777777774E-3</v>
      </c>
      <c r="J18" s="1">
        <v>1.4525462962962964E-2</v>
      </c>
      <c r="K18" s="1">
        <v>3.6574074074074074E-3</v>
      </c>
      <c r="L18" s="1">
        <v>1.1226851851851851E-3</v>
      </c>
      <c r="M18" s="1">
        <v>5.6597222222222222E-3</v>
      </c>
      <c r="N18" s="1">
        <v>3.5879629629629635E-4</v>
      </c>
      <c r="O18" s="1">
        <v>3.7615740740740739E-3</v>
      </c>
      <c r="P18" s="1">
        <v>1.3912037037037037E-2</v>
      </c>
      <c r="Q18" s="1">
        <v>3.6226851851851854E-3</v>
      </c>
      <c r="R18" s="1">
        <v>3.7037037037037035E-4</v>
      </c>
      <c r="S18" s="1">
        <v>5.4861111111111117E-3</v>
      </c>
      <c r="T18" s="1">
        <v>6.3657407407407402E-4</v>
      </c>
      <c r="U18" s="1">
        <v>3.8194444444444443E-3</v>
      </c>
      <c r="V18" s="1">
        <f>SUM(Table1[[#This Row],[Общее 1]],Table1[[#This Row],[Общее 2]],Table1[[#This Row],[Общее 3]])</f>
        <v>4.1747685185185186E-2</v>
      </c>
      <c r="W18" s="1">
        <v>0</v>
      </c>
      <c r="X18" s="1">
        <f>SUM(Table1[[#This Row],[Вело 1_]],Table1[[#This Row],[Старт_]])</f>
        <v>5.2662037037037035E-3</v>
      </c>
      <c r="Y18" s="1">
        <f>SUM(Table1[[#This Row],[после Вело 1]],Table1[[#This Row],[Т1 1_]])</f>
        <v>5.5787037037037038E-3</v>
      </c>
      <c r="Z18" s="1">
        <f>SUM(Table1[[#This Row],[после Т1 1]],Table1[[#This Row],[Бег 1_]])</f>
        <v>8.7615740740740744E-3</v>
      </c>
      <c r="AA18" s="1">
        <f>SUM(Table1[[#This Row],[после Бег 1]],Table1[[#This Row],[Т2 1_]])</f>
        <v>9.6064814814814815E-3</v>
      </c>
      <c r="AB18" s="1">
        <f>SUM(Table1[[#This Row],[после Т2 1]],Table1[[#This Row],[Плавание 1_]])</f>
        <v>1.3321759259259259E-2</v>
      </c>
      <c r="AC18" s="1">
        <f>SUM(Table1[[#This Row],[после Плавание 1]],Table1[[#This Row],[Плавание 2_]])</f>
        <v>1.6979166666666667E-2</v>
      </c>
      <c r="AD18" s="1">
        <f>SUM(Table1[[#This Row],[после Плавание 2]],Table1[[#This Row],[Т1 2_]])</f>
        <v>1.8101851851851852E-2</v>
      </c>
      <c r="AE18" s="1">
        <f>SUM(Table1[[#This Row],[после Т1 2]],Table1[[#This Row],[Вело 2_]])</f>
        <v>2.3761574074074074E-2</v>
      </c>
      <c r="AF18" s="1">
        <f>SUM(Table1[[#This Row],[после Вело 2]],Table1[[#This Row],[Т2 2_]])</f>
        <v>2.4120370370370372E-2</v>
      </c>
      <c r="AG18" s="1">
        <f>SUM(Table1[[#This Row],[после Т2 2]],Table1[[#This Row],[Бег 2_]])</f>
        <v>2.7881944444444445E-2</v>
      </c>
      <c r="AH18" s="1">
        <f>SUM(Table1[[#This Row],[после Бег 2]],Table1[[#This Row],[Бег 3_]])</f>
        <v>3.1504629629629632E-2</v>
      </c>
      <c r="AI18" s="1">
        <f>SUM(Table1[[#This Row],[после Бег 3]],Table1[[#This Row],[Т1 3_]])</f>
        <v>3.1875000000000001E-2</v>
      </c>
      <c r="AJ18" s="1">
        <f>SUM(Table1[[#This Row],[после Т1 3]],Table1[[#This Row],[Вело 3_]])</f>
        <v>3.7361111111111109E-2</v>
      </c>
      <c r="AK18" s="1">
        <f>SUM(Table1[[#This Row],[после Вело 3]],Table1[[#This Row],[Т2 3_]])</f>
        <v>3.7997685185185183E-2</v>
      </c>
      <c r="AL18" s="1">
        <f>SUM(Table1[[#This Row],[после Т2 3]],Table1[[#This Row],[Плавание 3_]])</f>
        <v>4.1817129629629628E-2</v>
      </c>
      <c r="AM18" s="1">
        <f>Table1[[#This Row],[Старт_]]-Table1[[#Totals],[Старт_]]</f>
        <v>0</v>
      </c>
      <c r="AN18" s="1">
        <f>Table1[[#This Row],[после Вело 1]]-Table1[[#Totals],[после Вело 1]]</f>
        <v>4.2824074074074032E-4</v>
      </c>
      <c r="AO18" s="1">
        <f>Table1[[#This Row],[после Т1 1]]-Table1[[#Totals],[после Т1 1]]</f>
        <v>4.2824074074074032E-4</v>
      </c>
      <c r="AP18" s="1">
        <f>Table1[[#This Row],[после Бег 1]]-Table1[[#Totals],[после Бег 1]]</f>
        <v>6.8287037037037188E-4</v>
      </c>
      <c r="AQ18" s="1">
        <f>Table1[[#This Row],[после Т2 1]]-Table1[[#Totals],[после Т2 1]]</f>
        <v>9.9537037037037215E-4</v>
      </c>
      <c r="AR18" s="1">
        <f>Table1[[#This Row],[после Плавание 1]]-Table1[[#Totals],[после Плавание 1]]</f>
        <v>2.2569444444444468E-3</v>
      </c>
      <c r="AS18" s="1">
        <f>Table1[[#This Row],[после Плавание 2]]-Table1[[#Totals],[после Плавание 2]]</f>
        <v>3.6226851851851871E-3</v>
      </c>
      <c r="AT18" s="1">
        <f>Table1[[#This Row],[после Т1 2]]-Table1[[#Totals],[после Т1 2]]</f>
        <v>4.0509259259259283E-3</v>
      </c>
      <c r="AU18" s="1">
        <f>Table1[[#This Row],[после Вело 2]]-Table1[[#Totals],[после Вело 2]]</f>
        <v>4.293981481481482E-3</v>
      </c>
      <c r="AV18" s="1">
        <f>Table1[[#This Row],[после Т2 2]]-Table1[[#Totals],[после Т2 2]]</f>
        <v>4.293981481481482E-3</v>
      </c>
      <c r="AW18" s="1">
        <f>Table1[[#This Row],[после Бег 2]]-Table1[[#Totals],[после Бег 2]]</f>
        <v>5.000000000000001E-3</v>
      </c>
      <c r="AX18" s="1">
        <f>Table1[[#This Row],[после Бег 3]]-Table1[[#Totals],[после Бег 3]]</f>
        <v>5.5671296296296337E-3</v>
      </c>
      <c r="AY18" s="1">
        <f>Table1[[#This Row],[после Т1 3]]-Table1[[#Totals],[после Т1 3]]</f>
        <v>5.6018518518518544E-3</v>
      </c>
      <c r="AZ18" s="1">
        <f>Table1[[#This Row],[после Вело 3]]-Table1[[#Totals],[после Вело 3]]</f>
        <v>5.7986111111111086E-3</v>
      </c>
      <c r="BA18" s="1">
        <f>Table1[[#This Row],[после Т2 3]]-Table1[[#Totals],[после Т2 3]]</f>
        <v>5.8912037037037041E-3</v>
      </c>
      <c r="BB18" s="1">
        <f>Table1[[#This Row],[после Плавание 3]]-Table1[[#Totals],[после Плавание 3]]</f>
        <v>7.1759259259259259E-3</v>
      </c>
      <c r="BC18" s="1">
        <f>SUM(Table1[[#This Row],[Плавание 1_]],Table1[[#This Row],[Плавание 2_]],Table1[[#This Row],[Плавание 3_]])</f>
        <v>1.119212962962963E-2</v>
      </c>
      <c r="BD18" s="1">
        <f>SUM(Table1[[#This Row],[Вело 1_]],Table1[[#This Row],[Вело 2_]],Table1[[#This Row],[Вело 3_]])</f>
        <v>1.6412037037037037E-2</v>
      </c>
      <c r="BE18" s="1">
        <f>SUM(Table1[[#This Row],[Бег 1_]],Table1[[#This Row],[Бег 2_]],Table1[[#This Row],[Бег 3_]])</f>
        <v>1.0567129629629629E-2</v>
      </c>
      <c r="BF18" s="1">
        <f>SUM(Table1[[#This Row],[Т1 1_]],Table1[[#This Row],[Т2 1_]],Table1[[#This Row],[Т1 2_]],Table1[[#This Row],[Т2 2_]],Table1[[#This Row],[Т1 3_]],Table1[[#This Row],[Т2 3_]])</f>
        <v>3.6458333333333334E-3</v>
      </c>
    </row>
    <row r="19" spans="1:58" x14ac:dyDescent="0.2">
      <c r="A19" t="s">
        <v>19</v>
      </c>
      <c r="B19">
        <v>128</v>
      </c>
      <c r="C19" t="s">
        <v>115</v>
      </c>
      <c r="D19" s="1">
        <v>1.3449074074074073E-2</v>
      </c>
      <c r="E19" s="1">
        <v>5.6018518518518518E-3</v>
      </c>
      <c r="F19" s="1">
        <v>3.5879629629629635E-4</v>
      </c>
      <c r="G19" s="1">
        <v>3.2407407407407406E-3</v>
      </c>
      <c r="H19" s="1">
        <v>7.0601851851851847E-4</v>
      </c>
      <c r="I19" s="1">
        <v>3.5532407407407405E-3</v>
      </c>
      <c r="J19" s="1">
        <v>1.4108796296296295E-2</v>
      </c>
      <c r="K19" s="1">
        <v>3.7847222222222223E-3</v>
      </c>
      <c r="L19" s="1">
        <v>9.3750000000000007E-4</v>
      </c>
      <c r="M19" s="1">
        <v>5.7291666666666671E-3</v>
      </c>
      <c r="N19" s="1">
        <v>3.4722222222222224E-4</v>
      </c>
      <c r="O19" s="1">
        <v>3.3333333333333335E-3</v>
      </c>
      <c r="P19" s="1">
        <v>1.4421296296296295E-2</v>
      </c>
      <c r="Q19" s="1">
        <v>3.5416666666666665E-3</v>
      </c>
      <c r="R19" s="1">
        <v>4.2824074074074075E-4</v>
      </c>
      <c r="S19" s="1">
        <v>5.9953703703703697E-3</v>
      </c>
      <c r="T19" s="1">
        <v>7.8703703703703705E-4</v>
      </c>
      <c r="U19" s="1">
        <v>3.7037037037037034E-3</v>
      </c>
      <c r="V19" s="1">
        <f>SUM(Table1[[#This Row],[Общее 1]],Table1[[#This Row],[Общее 2]],Table1[[#This Row],[Общее 3]])</f>
        <v>4.1979166666666665E-2</v>
      </c>
      <c r="W19" s="1">
        <v>0</v>
      </c>
      <c r="X19" s="1">
        <f>SUM(Table1[[#This Row],[Вело 1_]],Table1[[#This Row],[Старт_]])</f>
        <v>5.6018518518518518E-3</v>
      </c>
      <c r="Y19" s="1">
        <f>SUM(Table1[[#This Row],[после Вело 1]],Table1[[#This Row],[Т1 1_]])</f>
        <v>5.9606481481481481E-3</v>
      </c>
      <c r="Z19" s="1">
        <f>SUM(Table1[[#This Row],[после Т1 1]],Table1[[#This Row],[Бег 1_]])</f>
        <v>9.2013888888888892E-3</v>
      </c>
      <c r="AA19" s="1">
        <f>SUM(Table1[[#This Row],[после Бег 1]],Table1[[#This Row],[Т2 1_]])</f>
        <v>9.9074074074074082E-3</v>
      </c>
      <c r="AB19" s="1">
        <f>SUM(Table1[[#This Row],[после Т2 1]],Table1[[#This Row],[Плавание 1_]])</f>
        <v>1.3460648148148149E-2</v>
      </c>
      <c r="AC19" s="1">
        <f>SUM(Table1[[#This Row],[после Плавание 1]],Table1[[#This Row],[Плавание 2_]])</f>
        <v>1.7245370370370369E-2</v>
      </c>
      <c r="AD19" s="1">
        <f>SUM(Table1[[#This Row],[после Плавание 2]],Table1[[#This Row],[Т1 2_]])</f>
        <v>1.818287037037037E-2</v>
      </c>
      <c r="AE19" s="1">
        <f>SUM(Table1[[#This Row],[после Т1 2]],Table1[[#This Row],[Вело 2_]])</f>
        <v>2.3912037037037037E-2</v>
      </c>
      <c r="AF19" s="1">
        <f>SUM(Table1[[#This Row],[после Вело 2]],Table1[[#This Row],[Т2 2_]])</f>
        <v>2.4259259259259258E-2</v>
      </c>
      <c r="AG19" s="1">
        <f>SUM(Table1[[#This Row],[после Т2 2]],Table1[[#This Row],[Бег 2_]])</f>
        <v>2.7592592592592592E-2</v>
      </c>
      <c r="AH19" s="1">
        <f>SUM(Table1[[#This Row],[после Бег 2]],Table1[[#This Row],[Бег 3_]])</f>
        <v>3.1134259259259257E-2</v>
      </c>
      <c r="AI19" s="1">
        <f>SUM(Table1[[#This Row],[после Бег 3]],Table1[[#This Row],[Т1 3_]])</f>
        <v>3.15625E-2</v>
      </c>
      <c r="AJ19" s="1">
        <f>SUM(Table1[[#This Row],[после Т1 3]],Table1[[#This Row],[Вело 3_]])</f>
        <v>3.7557870370370366E-2</v>
      </c>
      <c r="AK19" s="1">
        <f>SUM(Table1[[#This Row],[после Вело 3]],Table1[[#This Row],[Т2 3_]])</f>
        <v>3.8344907407407404E-2</v>
      </c>
      <c r="AL19" s="1">
        <f>SUM(Table1[[#This Row],[после Т2 3]],Table1[[#This Row],[Плавание 3_]])</f>
        <v>4.2048611111111106E-2</v>
      </c>
      <c r="AM19" s="1">
        <f>Table1[[#This Row],[Старт_]]-Table1[[#Totals],[Старт_]]</f>
        <v>0</v>
      </c>
      <c r="AN19" s="1">
        <f>Table1[[#This Row],[после Вело 1]]-Table1[[#Totals],[после Вело 1]]</f>
        <v>7.638888888888886E-4</v>
      </c>
      <c r="AO19" s="1">
        <f>Table1[[#This Row],[после Т1 1]]-Table1[[#Totals],[после Т1 1]]</f>
        <v>8.1018518518518462E-4</v>
      </c>
      <c r="AP19" s="1">
        <f>Table1[[#This Row],[после Бег 1]]-Table1[[#Totals],[после Бег 1]]</f>
        <v>1.1226851851851866E-3</v>
      </c>
      <c r="AQ19" s="1">
        <f>Table1[[#This Row],[после Т2 1]]-Table1[[#Totals],[после Т2 1]]</f>
        <v>1.2962962962962989E-3</v>
      </c>
      <c r="AR19" s="1">
        <f>Table1[[#This Row],[после Плавание 1]]-Table1[[#Totals],[после Плавание 1]]</f>
        <v>2.3958333333333366E-3</v>
      </c>
      <c r="AS19" s="1">
        <f>Table1[[#This Row],[после Плавание 2]]-Table1[[#Totals],[после Плавание 2]]</f>
        <v>3.8888888888888896E-3</v>
      </c>
      <c r="AT19" s="1">
        <f>Table1[[#This Row],[после Т1 2]]-Table1[[#Totals],[после Т1 2]]</f>
        <v>4.1319444444444468E-3</v>
      </c>
      <c r="AU19" s="1">
        <f>Table1[[#This Row],[после Вело 2]]-Table1[[#Totals],[после Вело 2]]</f>
        <v>4.4444444444444453E-3</v>
      </c>
      <c r="AV19" s="1">
        <f>Table1[[#This Row],[после Т2 2]]-Table1[[#Totals],[после Т2 2]]</f>
        <v>4.4328703703703683E-3</v>
      </c>
      <c r="AW19" s="1">
        <f>Table1[[#This Row],[после Бег 2]]-Table1[[#Totals],[после Бег 2]]</f>
        <v>4.7106481481481478E-3</v>
      </c>
      <c r="AX19" s="1">
        <f>Table1[[#This Row],[после Бег 3]]-Table1[[#Totals],[после Бег 3]]</f>
        <v>5.1967592592592586E-3</v>
      </c>
      <c r="AY19" s="1">
        <f>Table1[[#This Row],[после Т1 3]]-Table1[[#Totals],[после Т1 3]]</f>
        <v>5.2893518518518541E-3</v>
      </c>
      <c r="AZ19" s="1">
        <f>Table1[[#This Row],[после Вело 3]]-Table1[[#Totals],[после Вело 3]]</f>
        <v>5.9953703703703662E-3</v>
      </c>
      <c r="BA19" s="1">
        <f>Table1[[#This Row],[после Т2 3]]-Table1[[#Totals],[после Т2 3]]</f>
        <v>6.238425925925925E-3</v>
      </c>
      <c r="BB19" s="1">
        <f>Table1[[#This Row],[после Плавание 3]]-Table1[[#Totals],[после Плавание 3]]</f>
        <v>7.4074074074074042E-3</v>
      </c>
      <c r="BC19" s="1">
        <f>SUM(Table1[[#This Row],[Плавание 1_]],Table1[[#This Row],[Плавание 2_]],Table1[[#This Row],[Плавание 3_]])</f>
        <v>1.1041666666666667E-2</v>
      </c>
      <c r="BD19" s="1">
        <f>SUM(Table1[[#This Row],[Вело 1_]],Table1[[#This Row],[Вело 2_]],Table1[[#This Row],[Вело 3_]])</f>
        <v>1.7326388888888888E-2</v>
      </c>
      <c r="BE19" s="1">
        <f>SUM(Table1[[#This Row],[Бег 1_]],Table1[[#This Row],[Бег 2_]],Table1[[#This Row],[Бег 3_]])</f>
        <v>1.0115740740740741E-2</v>
      </c>
      <c r="BF19" s="1">
        <f>SUM(Table1[[#This Row],[Т1 1_]],Table1[[#This Row],[Т2 1_]],Table1[[#This Row],[Т1 2_]],Table1[[#This Row],[Т2 2_]],Table1[[#This Row],[Т1 3_]],Table1[[#This Row],[Т2 3_]])</f>
        <v>3.5648148148148149E-3</v>
      </c>
    </row>
    <row r="20" spans="1:58" x14ac:dyDescent="0.2">
      <c r="A20" t="s">
        <v>22</v>
      </c>
      <c r="B20">
        <v>71</v>
      </c>
      <c r="C20" t="s">
        <v>80</v>
      </c>
      <c r="D20" s="1">
        <v>1.3645833333333331E-2</v>
      </c>
      <c r="E20" s="1">
        <v>5.4745370370370373E-3</v>
      </c>
      <c r="F20" s="1">
        <v>3.2407407407407406E-4</v>
      </c>
      <c r="G20" s="1">
        <v>3.1134259259259257E-3</v>
      </c>
      <c r="H20" s="1">
        <v>9.3750000000000007E-4</v>
      </c>
      <c r="I20" s="1">
        <v>3.8194444444444443E-3</v>
      </c>
      <c r="J20" s="1">
        <v>1.4270833333333335E-2</v>
      </c>
      <c r="K20" s="1">
        <v>4.0972222222222226E-3</v>
      </c>
      <c r="L20" s="1">
        <v>9.2592592592592585E-4</v>
      </c>
      <c r="M20" s="1">
        <v>5.7291666666666671E-3</v>
      </c>
      <c r="N20" s="1">
        <v>3.0092592592592595E-4</v>
      </c>
      <c r="O20" s="1">
        <v>3.2291666666666666E-3</v>
      </c>
      <c r="P20" s="1">
        <v>1.4097222222222221E-2</v>
      </c>
      <c r="Q20" s="1">
        <v>3.483796296296296E-3</v>
      </c>
      <c r="R20" s="1">
        <v>3.5879629629629635E-4</v>
      </c>
      <c r="S20" s="1">
        <v>5.8333333333333336E-3</v>
      </c>
      <c r="T20" s="1">
        <v>7.8703703703703705E-4</v>
      </c>
      <c r="U20" s="1">
        <v>3.6574074074074074E-3</v>
      </c>
      <c r="V20" s="1">
        <f>SUM(Table1[[#This Row],[Общее 1]],Table1[[#This Row],[Общее 2]],Table1[[#This Row],[Общее 3]])</f>
        <v>4.2013888888888885E-2</v>
      </c>
      <c r="W20" s="1">
        <v>0</v>
      </c>
      <c r="X20" s="1">
        <f>SUM(Table1[[#This Row],[Вело 1_]],Table1[[#This Row],[Старт_]])</f>
        <v>5.4745370370370373E-3</v>
      </c>
      <c r="Y20" s="1">
        <f>SUM(Table1[[#This Row],[после Вело 1]],Table1[[#This Row],[Т1 1_]])</f>
        <v>5.7986111111111112E-3</v>
      </c>
      <c r="Z20" s="1">
        <f>SUM(Table1[[#This Row],[после Т1 1]],Table1[[#This Row],[Бег 1_]])</f>
        <v>8.9120370370370378E-3</v>
      </c>
      <c r="AA20" s="1">
        <f>SUM(Table1[[#This Row],[после Бег 1]],Table1[[#This Row],[Т2 1_]])</f>
        <v>9.8495370370370386E-3</v>
      </c>
      <c r="AB20" s="1">
        <f>SUM(Table1[[#This Row],[после Т2 1]],Table1[[#This Row],[Плавание 1_]])</f>
        <v>1.3668981481481483E-2</v>
      </c>
      <c r="AC20" s="1">
        <f>SUM(Table1[[#This Row],[после Плавание 1]],Table1[[#This Row],[Плавание 2_]])</f>
        <v>1.7766203703703708E-2</v>
      </c>
      <c r="AD20" s="1">
        <f>SUM(Table1[[#This Row],[после Плавание 2]],Table1[[#This Row],[Т1 2_]])</f>
        <v>1.8692129629629635E-2</v>
      </c>
      <c r="AE20" s="1">
        <f>SUM(Table1[[#This Row],[после Т1 2]],Table1[[#This Row],[Вело 2_]])</f>
        <v>2.4421296296296302E-2</v>
      </c>
      <c r="AF20" s="1">
        <f>SUM(Table1[[#This Row],[после Вело 2]],Table1[[#This Row],[Т2 2_]])</f>
        <v>2.4722222222222229E-2</v>
      </c>
      <c r="AG20" s="1">
        <f>SUM(Table1[[#This Row],[после Т2 2]],Table1[[#This Row],[Бег 2_]])</f>
        <v>2.7951388888888894E-2</v>
      </c>
      <c r="AH20" s="1">
        <f>SUM(Table1[[#This Row],[после Бег 2]],Table1[[#This Row],[Бег 3_]])</f>
        <v>3.1435185185185191E-2</v>
      </c>
      <c r="AI20" s="1">
        <f>SUM(Table1[[#This Row],[после Бег 3]],Table1[[#This Row],[Т1 3_]])</f>
        <v>3.1793981481481486E-2</v>
      </c>
      <c r="AJ20" s="1">
        <f>SUM(Table1[[#This Row],[после Т1 3]],Table1[[#This Row],[Вело 3_]])</f>
        <v>3.7627314814814822E-2</v>
      </c>
      <c r="AK20" s="1">
        <f>SUM(Table1[[#This Row],[после Вело 3]],Table1[[#This Row],[Т2 3_]])</f>
        <v>3.8414351851851859E-2</v>
      </c>
      <c r="AL20" s="1">
        <f>SUM(Table1[[#This Row],[после Т2 3]],Table1[[#This Row],[Плавание 3_]])</f>
        <v>4.2071759259259267E-2</v>
      </c>
      <c r="AM20" s="1">
        <f>Table1[[#This Row],[Старт_]]-Table1[[#Totals],[Старт_]]</f>
        <v>0</v>
      </c>
      <c r="AN20" s="1">
        <f>Table1[[#This Row],[после Вело 1]]-Table1[[#Totals],[после Вело 1]]</f>
        <v>6.3657407407407413E-4</v>
      </c>
      <c r="AO20" s="1">
        <f>Table1[[#This Row],[после Т1 1]]-Table1[[#Totals],[после Т1 1]]</f>
        <v>6.481481481481477E-4</v>
      </c>
      <c r="AP20" s="1">
        <f>Table1[[#This Row],[после Бег 1]]-Table1[[#Totals],[после Бег 1]]</f>
        <v>8.3333333333333523E-4</v>
      </c>
      <c r="AQ20" s="1">
        <f>Table1[[#This Row],[после Т2 1]]-Table1[[#Totals],[после Т2 1]]</f>
        <v>1.2384259259259293E-3</v>
      </c>
      <c r="AR20" s="1">
        <f>Table1[[#This Row],[после Плавание 1]]-Table1[[#Totals],[после Плавание 1]]</f>
        <v>2.6041666666666713E-3</v>
      </c>
      <c r="AS20" s="1">
        <f>Table1[[#This Row],[после Плавание 2]]-Table1[[#Totals],[после Плавание 2]]</f>
        <v>4.4097222222222281E-3</v>
      </c>
      <c r="AT20" s="1">
        <f>Table1[[#This Row],[после Т1 2]]-Table1[[#Totals],[после Т1 2]]</f>
        <v>4.6412037037037116E-3</v>
      </c>
      <c r="AU20" s="1">
        <f>Table1[[#This Row],[после Вело 2]]-Table1[[#Totals],[после Вело 2]]</f>
        <v>4.9537037037037102E-3</v>
      </c>
      <c r="AV20" s="1">
        <f>Table1[[#This Row],[после Т2 2]]-Table1[[#Totals],[после Т2 2]]</f>
        <v>4.8958333333333388E-3</v>
      </c>
      <c r="AW20" s="1">
        <f>Table1[[#This Row],[после Бег 2]]-Table1[[#Totals],[после Бег 2]]</f>
        <v>5.0694444444444493E-3</v>
      </c>
      <c r="AX20" s="1">
        <f>Table1[[#This Row],[после Бег 3]]-Table1[[#Totals],[после Бег 3]]</f>
        <v>5.4976851851851923E-3</v>
      </c>
      <c r="AY20" s="1">
        <f>Table1[[#This Row],[после Т1 3]]-Table1[[#Totals],[после Т1 3]]</f>
        <v>5.5208333333333394E-3</v>
      </c>
      <c r="AZ20" s="1">
        <f>Table1[[#This Row],[после Вело 3]]-Table1[[#Totals],[после Вело 3]]</f>
        <v>6.0648148148148215E-3</v>
      </c>
      <c r="BA20" s="1">
        <f>Table1[[#This Row],[после Т2 3]]-Table1[[#Totals],[после Т2 3]]</f>
        <v>6.3078703703703803E-3</v>
      </c>
      <c r="BB20" s="1">
        <f>Table1[[#This Row],[после Плавание 3]]-Table1[[#Totals],[после Плавание 3]]</f>
        <v>7.4305555555555652E-3</v>
      </c>
      <c r="BC20" s="1">
        <f>SUM(Table1[[#This Row],[Плавание 1_]],Table1[[#This Row],[Плавание 2_]],Table1[[#This Row],[Плавание 3_]])</f>
        <v>1.1574074074074075E-2</v>
      </c>
      <c r="BD20" s="1">
        <f>SUM(Table1[[#This Row],[Вело 1_]],Table1[[#This Row],[Вело 2_]],Table1[[#This Row],[Вело 3_]])</f>
        <v>1.7037037037037038E-2</v>
      </c>
      <c r="BE20" s="1">
        <f>SUM(Table1[[#This Row],[Бег 1_]],Table1[[#This Row],[Бег 2_]],Table1[[#This Row],[Бег 3_]])</f>
        <v>9.826388888888888E-3</v>
      </c>
      <c r="BF20" s="1">
        <f>SUM(Table1[[#This Row],[Т1 1_]],Table1[[#This Row],[Т2 1_]],Table1[[#This Row],[Т1 2_]],Table1[[#This Row],[Т2 2_]],Table1[[#This Row],[Т1 3_]],Table1[[#This Row],[Т2 3_]])</f>
        <v>3.6342592592592594E-3</v>
      </c>
    </row>
    <row r="21" spans="1:58" x14ac:dyDescent="0.2">
      <c r="A21" t="s">
        <v>16</v>
      </c>
      <c r="B21">
        <v>107</v>
      </c>
      <c r="C21" t="s">
        <v>115</v>
      </c>
      <c r="D21" s="1">
        <v>1.3402777777777777E-2</v>
      </c>
      <c r="E21" s="1">
        <v>5.3240740740740748E-3</v>
      </c>
      <c r="F21" s="1">
        <v>4.6296296296296293E-4</v>
      </c>
      <c r="G21" s="1">
        <v>3.5185185185185185E-3</v>
      </c>
      <c r="H21" s="1">
        <v>7.6388888888888893E-4</v>
      </c>
      <c r="I21" s="1">
        <v>3.3449074074074071E-3</v>
      </c>
      <c r="J21" s="1">
        <v>1.4236111111111111E-2</v>
      </c>
      <c r="K21" s="1">
        <v>3.2060185185185191E-3</v>
      </c>
      <c r="L21" s="1">
        <v>1.0185185185185186E-3</v>
      </c>
      <c r="M21" s="1">
        <v>6.0879629629629643E-3</v>
      </c>
      <c r="N21" s="1">
        <v>4.3981481481481481E-4</v>
      </c>
      <c r="O21" s="1">
        <v>3.5185185185185185E-3</v>
      </c>
      <c r="P21" s="1">
        <v>1.4664351851851852E-2</v>
      </c>
      <c r="Q21" s="1">
        <v>3.7847222222222223E-3</v>
      </c>
      <c r="R21" s="1">
        <v>6.134259259259259E-4</v>
      </c>
      <c r="S21" s="1">
        <v>6.3541666666666668E-3</v>
      </c>
      <c r="T21" s="1">
        <v>6.7129629629629625E-4</v>
      </c>
      <c r="U21" s="1">
        <v>3.2638888888888891E-3</v>
      </c>
      <c r="V21" s="1">
        <f>SUM(Table1[[#This Row],[Общее 1]],Table1[[#This Row],[Общее 2]],Table1[[#This Row],[Общее 3]])</f>
        <v>4.2303240740740738E-2</v>
      </c>
      <c r="W21" s="1">
        <v>0</v>
      </c>
      <c r="X21" s="1">
        <f>SUM(Table1[[#This Row],[Вело 1_]],Table1[[#This Row],[Старт_]])</f>
        <v>5.3240740740740748E-3</v>
      </c>
      <c r="Y21" s="1">
        <f>SUM(Table1[[#This Row],[после Вело 1]],Table1[[#This Row],[Т1 1_]])</f>
        <v>5.7870370370370376E-3</v>
      </c>
      <c r="Z21" s="1">
        <f>SUM(Table1[[#This Row],[после Т1 1]],Table1[[#This Row],[Бег 1_]])</f>
        <v>9.3055555555555565E-3</v>
      </c>
      <c r="AA21" s="1">
        <f>SUM(Table1[[#This Row],[после Бег 1]],Table1[[#This Row],[Т2 1_]])</f>
        <v>1.0069444444444445E-2</v>
      </c>
      <c r="AB21" s="1">
        <f>SUM(Table1[[#This Row],[после Т2 1]],Table1[[#This Row],[Плавание 1_]])</f>
        <v>1.3414351851851853E-2</v>
      </c>
      <c r="AC21" s="1">
        <f>SUM(Table1[[#This Row],[после Плавание 1]],Table1[[#This Row],[Плавание 2_]])</f>
        <v>1.6620370370370372E-2</v>
      </c>
      <c r="AD21" s="1">
        <f>SUM(Table1[[#This Row],[после Плавание 2]],Table1[[#This Row],[Т1 2_]])</f>
        <v>1.7638888888888891E-2</v>
      </c>
      <c r="AE21" s="1">
        <f>SUM(Table1[[#This Row],[после Т1 2]],Table1[[#This Row],[Вело 2_]])</f>
        <v>2.3726851851851857E-2</v>
      </c>
      <c r="AF21" s="1">
        <f>SUM(Table1[[#This Row],[после Вело 2]],Table1[[#This Row],[Т2 2_]])</f>
        <v>2.4166666666666673E-2</v>
      </c>
      <c r="AG21" s="1">
        <f>SUM(Table1[[#This Row],[после Т2 2]],Table1[[#This Row],[Бег 2_]])</f>
        <v>2.7685185185185191E-2</v>
      </c>
      <c r="AH21" s="1">
        <f>SUM(Table1[[#This Row],[после Бег 2]],Table1[[#This Row],[Бег 3_]])</f>
        <v>3.1469907407407412E-2</v>
      </c>
      <c r="AI21" s="1">
        <f>SUM(Table1[[#This Row],[после Бег 3]],Table1[[#This Row],[Т1 3_]])</f>
        <v>3.2083333333333339E-2</v>
      </c>
      <c r="AJ21" s="1">
        <f>SUM(Table1[[#This Row],[после Т1 3]],Table1[[#This Row],[Вело 3_]])</f>
        <v>3.8437500000000006E-2</v>
      </c>
      <c r="AK21" s="1">
        <f>SUM(Table1[[#This Row],[после Вело 3]],Table1[[#This Row],[Т2 3_]])</f>
        <v>3.9108796296296301E-2</v>
      </c>
      <c r="AL21" s="1">
        <f>SUM(Table1[[#This Row],[после Т2 3]],Table1[[#This Row],[Плавание 3_]])</f>
        <v>4.2372685185185194E-2</v>
      </c>
      <c r="AM21" s="1">
        <f>Table1[[#This Row],[Старт_]]-Table1[[#Totals],[Старт_]]</f>
        <v>0</v>
      </c>
      <c r="AN21" s="1">
        <f>Table1[[#This Row],[после Вело 1]]-Table1[[#Totals],[после Вело 1]]</f>
        <v>4.8611111111111164E-4</v>
      </c>
      <c r="AO21" s="1">
        <f>Table1[[#This Row],[после Т1 1]]-Table1[[#Totals],[после Т1 1]]</f>
        <v>6.3657407407407413E-4</v>
      </c>
      <c r="AP21" s="1">
        <f>Table1[[#This Row],[после Бег 1]]-Table1[[#Totals],[после Бег 1]]</f>
        <v>1.226851851851854E-3</v>
      </c>
      <c r="AQ21" s="1">
        <f>Table1[[#This Row],[после Т2 1]]-Table1[[#Totals],[после Т2 1]]</f>
        <v>1.4583333333333358E-3</v>
      </c>
      <c r="AR21" s="1">
        <f>Table1[[#This Row],[после Плавание 1]]-Table1[[#Totals],[после Плавание 1]]</f>
        <v>2.3495370370370406E-3</v>
      </c>
      <c r="AS21" s="1">
        <f>Table1[[#This Row],[после Плавание 2]]-Table1[[#Totals],[после Плавание 2]]</f>
        <v>3.2638888888888926E-3</v>
      </c>
      <c r="AT21" s="1">
        <f>Table1[[#This Row],[после Т1 2]]-Table1[[#Totals],[после Т1 2]]</f>
        <v>3.5879629629629681E-3</v>
      </c>
      <c r="AU21" s="1">
        <f>Table1[[#This Row],[после Вело 2]]-Table1[[#Totals],[после Вело 2]]</f>
        <v>4.2592592592592647E-3</v>
      </c>
      <c r="AV21" s="1">
        <f>Table1[[#This Row],[после Т2 2]]-Table1[[#Totals],[после Т2 2]]</f>
        <v>4.3402777777777832E-3</v>
      </c>
      <c r="AW21" s="1">
        <f>Table1[[#This Row],[после Бег 2]]-Table1[[#Totals],[после Бег 2]]</f>
        <v>4.8032407407407468E-3</v>
      </c>
      <c r="AX21" s="1">
        <f>Table1[[#This Row],[после Бег 3]]-Table1[[#Totals],[после Бег 3]]</f>
        <v>5.532407407407413E-3</v>
      </c>
      <c r="AY21" s="1">
        <f>Table1[[#This Row],[после Т1 3]]-Table1[[#Totals],[после Т1 3]]</f>
        <v>5.8101851851851925E-3</v>
      </c>
      <c r="AZ21" s="1">
        <f>Table1[[#This Row],[после Вело 3]]-Table1[[#Totals],[после Вело 3]]</f>
        <v>6.8750000000000061E-3</v>
      </c>
      <c r="BA21" s="1">
        <f>Table1[[#This Row],[после Т2 3]]-Table1[[#Totals],[после Т2 3]]</f>
        <v>7.0023148148148223E-3</v>
      </c>
      <c r="BB21" s="1">
        <f>Table1[[#This Row],[после Плавание 3]]-Table1[[#Totals],[после Плавание 3]]</f>
        <v>7.7314814814814919E-3</v>
      </c>
      <c r="BC21" s="1">
        <f>SUM(Table1[[#This Row],[Плавание 1_]],Table1[[#This Row],[Плавание 2_]],Table1[[#This Row],[Плавание 3_]])</f>
        <v>9.8148148148148144E-3</v>
      </c>
      <c r="BD21" s="1">
        <f>SUM(Table1[[#This Row],[Вело 1_]],Table1[[#This Row],[Вело 2_]],Table1[[#This Row],[Вело 3_]])</f>
        <v>1.7766203703703708E-2</v>
      </c>
      <c r="BE21" s="1">
        <f>SUM(Table1[[#This Row],[Бег 1_]],Table1[[#This Row],[Бег 2_]],Table1[[#This Row],[Бег 3_]])</f>
        <v>1.082175925925926E-2</v>
      </c>
      <c r="BF21" s="1">
        <f>SUM(Table1[[#This Row],[Т1 1_]],Table1[[#This Row],[Т2 1_]],Table1[[#This Row],[Т1 2_]],Table1[[#This Row],[Т2 2_]],Table1[[#This Row],[Т1 3_]],Table1[[#This Row],[Т2 3_]])</f>
        <v>3.9699074074074081E-3</v>
      </c>
    </row>
    <row r="22" spans="1:58" x14ac:dyDescent="0.2">
      <c r="A22" t="s">
        <v>24</v>
      </c>
      <c r="B22">
        <v>65</v>
      </c>
      <c r="C22" t="s">
        <v>80</v>
      </c>
      <c r="D22" s="1">
        <v>1.3819444444444445E-2</v>
      </c>
      <c r="E22" s="1">
        <v>5.6828703703703702E-3</v>
      </c>
      <c r="F22" s="1">
        <v>4.9768518518518521E-4</v>
      </c>
      <c r="G22" s="1">
        <v>3.5185185185185185E-3</v>
      </c>
      <c r="H22" s="1">
        <v>8.1018518518518516E-4</v>
      </c>
      <c r="I22" s="1">
        <v>3.3217592592592591E-3</v>
      </c>
      <c r="J22" s="1">
        <v>1.4328703703703703E-2</v>
      </c>
      <c r="K22" s="1">
        <v>3.3333333333333335E-3</v>
      </c>
      <c r="L22" s="1">
        <v>6.8287037037037025E-4</v>
      </c>
      <c r="M22" s="1">
        <v>6.2847222222222228E-3</v>
      </c>
      <c r="N22" s="1">
        <v>4.7453703703703704E-4</v>
      </c>
      <c r="O22" s="1">
        <v>3.5879629629629629E-3</v>
      </c>
      <c r="P22" s="1">
        <v>1.4201388888888888E-2</v>
      </c>
      <c r="Q22" s="1">
        <v>3.4953703703703705E-3</v>
      </c>
      <c r="R22" s="1">
        <v>4.6296296296296293E-4</v>
      </c>
      <c r="S22" s="1">
        <v>6.2615740740740748E-3</v>
      </c>
      <c r="T22" s="1">
        <v>7.407407407407407E-4</v>
      </c>
      <c r="U22" s="1">
        <v>3.2638888888888891E-3</v>
      </c>
      <c r="V22" s="1">
        <f>SUM(Table1[[#This Row],[Общее 1]],Table1[[#This Row],[Общее 2]],Table1[[#This Row],[Общее 3]])</f>
        <v>4.2349537037037033E-2</v>
      </c>
      <c r="W22" s="1">
        <v>0</v>
      </c>
      <c r="X22" s="1">
        <f>SUM(Table1[[#This Row],[Вело 1_]],Table1[[#This Row],[Старт_]])</f>
        <v>5.6828703703703702E-3</v>
      </c>
      <c r="Y22" s="1">
        <f>SUM(Table1[[#This Row],[после Вело 1]],Table1[[#This Row],[Т1 1_]])</f>
        <v>6.1805555555555555E-3</v>
      </c>
      <c r="Z22" s="1">
        <f>SUM(Table1[[#This Row],[после Т1 1]],Table1[[#This Row],[Бег 1_]])</f>
        <v>9.6990740740740735E-3</v>
      </c>
      <c r="AA22" s="1">
        <f>SUM(Table1[[#This Row],[после Бег 1]],Table1[[#This Row],[Т2 1_]])</f>
        <v>1.0509259259259258E-2</v>
      </c>
      <c r="AB22" s="1">
        <f>SUM(Table1[[#This Row],[после Т2 1]],Table1[[#This Row],[Плавание 1_]])</f>
        <v>1.3831018518518517E-2</v>
      </c>
      <c r="AC22" s="1">
        <f>SUM(Table1[[#This Row],[после Плавание 1]],Table1[[#This Row],[Плавание 2_]])</f>
        <v>1.7164351851851851E-2</v>
      </c>
      <c r="AD22" s="1">
        <f>SUM(Table1[[#This Row],[после Плавание 2]],Table1[[#This Row],[Т1 2_]])</f>
        <v>1.7847222222222223E-2</v>
      </c>
      <c r="AE22" s="1">
        <f>SUM(Table1[[#This Row],[после Т1 2]],Table1[[#This Row],[Вело 2_]])</f>
        <v>2.4131944444444445E-2</v>
      </c>
      <c r="AF22" s="1">
        <f>SUM(Table1[[#This Row],[после Вело 2]],Table1[[#This Row],[Т2 2_]])</f>
        <v>2.4606481481481483E-2</v>
      </c>
      <c r="AG22" s="1">
        <f>SUM(Table1[[#This Row],[после Т2 2]],Table1[[#This Row],[Бег 2_]])</f>
        <v>2.8194444444444446E-2</v>
      </c>
      <c r="AH22" s="1">
        <f>SUM(Table1[[#This Row],[после Бег 2]],Table1[[#This Row],[Бег 3_]])</f>
        <v>3.1689814814814816E-2</v>
      </c>
      <c r="AI22" s="1">
        <f>SUM(Table1[[#This Row],[после Бег 3]],Table1[[#This Row],[Т1 3_]])</f>
        <v>3.215277777777778E-2</v>
      </c>
      <c r="AJ22" s="1">
        <f>SUM(Table1[[#This Row],[после Т1 3]],Table1[[#This Row],[Вело 3_]])</f>
        <v>3.8414351851851852E-2</v>
      </c>
      <c r="AK22" s="1">
        <f>SUM(Table1[[#This Row],[после Вело 3]],Table1[[#This Row],[Т2 3_]])</f>
        <v>3.9155092592592596E-2</v>
      </c>
      <c r="AL22" s="1">
        <f>SUM(Table1[[#This Row],[после Т2 3]],Table1[[#This Row],[Плавание 3_]])</f>
        <v>4.2418981481481488E-2</v>
      </c>
      <c r="AM22" s="1">
        <f>Table1[[#This Row],[Старт_]]-Table1[[#Totals],[Старт_]]</f>
        <v>0</v>
      </c>
      <c r="AN22" s="1">
        <f>Table1[[#This Row],[после Вело 1]]-Table1[[#Totals],[после Вело 1]]</f>
        <v>8.4490740740740707E-4</v>
      </c>
      <c r="AO22" s="1">
        <f>Table1[[#This Row],[после Т1 1]]-Table1[[#Totals],[после Т1 1]]</f>
        <v>1.030092592592592E-3</v>
      </c>
      <c r="AP22" s="1">
        <f>Table1[[#This Row],[после Бег 1]]-Table1[[#Totals],[после Бег 1]]</f>
        <v>1.620370370370371E-3</v>
      </c>
      <c r="AQ22" s="1">
        <f>Table1[[#This Row],[после Т2 1]]-Table1[[#Totals],[после Т2 1]]</f>
        <v>1.8981481481481488E-3</v>
      </c>
      <c r="AR22" s="1">
        <f>Table1[[#This Row],[после Плавание 1]]-Table1[[#Totals],[после Плавание 1]]</f>
        <v>2.7662037037037047E-3</v>
      </c>
      <c r="AS22" s="1">
        <f>Table1[[#This Row],[после Плавание 2]]-Table1[[#Totals],[после Плавание 2]]</f>
        <v>3.8078703703703712E-3</v>
      </c>
      <c r="AT22" s="1">
        <f>Table1[[#This Row],[после Т1 2]]-Table1[[#Totals],[после Т1 2]]</f>
        <v>3.7962962962962993E-3</v>
      </c>
      <c r="AU22" s="1">
        <f>Table1[[#This Row],[после Вело 2]]-Table1[[#Totals],[после Вело 2]]</f>
        <v>4.6643518518518536E-3</v>
      </c>
      <c r="AV22" s="1">
        <f>Table1[[#This Row],[после Т2 2]]-Table1[[#Totals],[после Т2 2]]</f>
        <v>4.7800925925925927E-3</v>
      </c>
      <c r="AW22" s="1">
        <f>Table1[[#This Row],[после Бег 2]]-Table1[[#Totals],[после Бег 2]]</f>
        <v>5.3125000000000012E-3</v>
      </c>
      <c r="AX22" s="1">
        <f>Table1[[#This Row],[после Бег 3]]-Table1[[#Totals],[после Бег 3]]</f>
        <v>5.7523148148148177E-3</v>
      </c>
      <c r="AY22" s="1">
        <f>Table1[[#This Row],[после Т1 3]]-Table1[[#Totals],[после Т1 3]]</f>
        <v>5.879629629629634E-3</v>
      </c>
      <c r="AZ22" s="1">
        <f>Table1[[#This Row],[после Вело 3]]-Table1[[#Totals],[после Вело 3]]</f>
        <v>6.851851851851852E-3</v>
      </c>
      <c r="BA22" s="1">
        <f>Table1[[#This Row],[после Т2 3]]-Table1[[#Totals],[после Т2 3]]</f>
        <v>7.0486111111111166E-3</v>
      </c>
      <c r="BB22" s="1">
        <f>Table1[[#This Row],[после Плавание 3]]-Table1[[#Totals],[после Плавание 3]]</f>
        <v>7.7777777777777862E-3</v>
      </c>
      <c r="BC22" s="1">
        <f>SUM(Table1[[#This Row],[Плавание 1_]],Table1[[#This Row],[Плавание 2_]],Table1[[#This Row],[Плавание 3_]])</f>
        <v>9.9189814814814817E-3</v>
      </c>
      <c r="BD22" s="1">
        <f>SUM(Table1[[#This Row],[Вело 1_]],Table1[[#This Row],[Вело 2_]],Table1[[#This Row],[Вело 3_]])</f>
        <v>1.8229166666666668E-2</v>
      </c>
      <c r="BE22" s="1">
        <f>SUM(Table1[[#This Row],[Бег 1_]],Table1[[#This Row],[Бег 2_]],Table1[[#This Row],[Бег 3_]])</f>
        <v>1.0601851851851852E-2</v>
      </c>
      <c r="BF22" s="1">
        <f>SUM(Table1[[#This Row],[Т1 1_]],Table1[[#This Row],[Т2 1_]],Table1[[#This Row],[Т1 2_]],Table1[[#This Row],[Т2 2_]],Table1[[#This Row],[Т1 3_]],Table1[[#This Row],[Т2 3_]])</f>
        <v>3.668981481481481E-3</v>
      </c>
    </row>
    <row r="23" spans="1:58" x14ac:dyDescent="0.2">
      <c r="A23" t="s">
        <v>20</v>
      </c>
      <c r="B23">
        <v>127</v>
      </c>
      <c r="C23" t="s">
        <v>115</v>
      </c>
      <c r="D23" s="1">
        <v>1.3599537037037037E-2</v>
      </c>
      <c r="E23" s="1">
        <v>5.4745370370370373E-3</v>
      </c>
      <c r="F23" s="1">
        <v>3.4722222222222224E-4</v>
      </c>
      <c r="G23" s="1">
        <v>3.472222222222222E-3</v>
      </c>
      <c r="H23" s="1">
        <v>7.0601851851851847E-4</v>
      </c>
      <c r="I23" s="1">
        <v>3.6342592592592594E-3</v>
      </c>
      <c r="J23" s="1">
        <v>1.4374999999999999E-2</v>
      </c>
      <c r="K23" s="1">
        <v>3.5069444444444445E-3</v>
      </c>
      <c r="L23" s="1">
        <v>9.4907407407407408E-4</v>
      </c>
      <c r="M23" s="1">
        <v>5.8912037037037032E-3</v>
      </c>
      <c r="N23" s="1">
        <v>3.9351851851851852E-4</v>
      </c>
      <c r="O23" s="1">
        <v>3.6689814814814814E-3</v>
      </c>
      <c r="P23" s="1">
        <v>1.4525462962962964E-2</v>
      </c>
      <c r="Q23" s="1">
        <v>3.7962962962962963E-3</v>
      </c>
      <c r="R23" s="1">
        <v>3.7037037037037035E-4</v>
      </c>
      <c r="S23" s="1">
        <v>6.0069444444444441E-3</v>
      </c>
      <c r="T23" s="1">
        <v>8.3333333333333339E-4</v>
      </c>
      <c r="U23" s="1">
        <v>3.5532407407407405E-3</v>
      </c>
      <c r="V23" s="1">
        <f>SUM(Table1[[#This Row],[Общее 1]],Table1[[#This Row],[Общее 2]],Table1[[#This Row],[Общее 3]])</f>
        <v>4.2499999999999996E-2</v>
      </c>
      <c r="W23" s="1">
        <v>0</v>
      </c>
      <c r="X23" s="1">
        <f>SUM(Table1[[#This Row],[Вело 1_]],Table1[[#This Row],[Старт_]])</f>
        <v>5.4745370370370373E-3</v>
      </c>
      <c r="Y23" s="1">
        <f>SUM(Table1[[#This Row],[после Вело 1]],Table1[[#This Row],[Т1 1_]])</f>
        <v>5.8217592592592592E-3</v>
      </c>
      <c r="Z23" s="1">
        <f>SUM(Table1[[#This Row],[после Т1 1]],Table1[[#This Row],[Бег 1_]])</f>
        <v>9.2939814814814812E-3</v>
      </c>
      <c r="AA23" s="1">
        <f>SUM(Table1[[#This Row],[после Бег 1]],Table1[[#This Row],[Т2 1_]])</f>
        <v>0.01</v>
      </c>
      <c r="AB23" s="1">
        <f>SUM(Table1[[#This Row],[после Т2 1]],Table1[[#This Row],[Плавание 1_]])</f>
        <v>1.3634259259259259E-2</v>
      </c>
      <c r="AC23" s="1">
        <f>SUM(Table1[[#This Row],[после Плавание 1]],Table1[[#This Row],[Плавание 2_]])</f>
        <v>1.7141203703703704E-2</v>
      </c>
      <c r="AD23" s="1">
        <f>SUM(Table1[[#This Row],[после Плавание 2]],Table1[[#This Row],[Т1 2_]])</f>
        <v>1.8090277777777778E-2</v>
      </c>
      <c r="AE23" s="1">
        <f>SUM(Table1[[#This Row],[после Т1 2]],Table1[[#This Row],[Вело 2_]])</f>
        <v>2.3981481481481482E-2</v>
      </c>
      <c r="AF23" s="1">
        <f>SUM(Table1[[#This Row],[после Вело 2]],Table1[[#This Row],[Т2 2_]])</f>
        <v>2.4375000000000001E-2</v>
      </c>
      <c r="AG23" s="1">
        <f>SUM(Table1[[#This Row],[после Т2 2]],Table1[[#This Row],[Бег 2_]])</f>
        <v>2.8043981481481482E-2</v>
      </c>
      <c r="AH23" s="1">
        <f>SUM(Table1[[#This Row],[после Бег 2]],Table1[[#This Row],[Бег 3_]])</f>
        <v>3.184027777777778E-2</v>
      </c>
      <c r="AI23" s="1">
        <f>SUM(Table1[[#This Row],[после Бег 3]],Table1[[#This Row],[Т1 3_]])</f>
        <v>3.2210648148148148E-2</v>
      </c>
      <c r="AJ23" s="1">
        <f>SUM(Table1[[#This Row],[после Т1 3]],Table1[[#This Row],[Вело 3_]])</f>
        <v>3.8217592592592595E-2</v>
      </c>
      <c r="AK23" s="1">
        <f>SUM(Table1[[#This Row],[после Вело 3]],Table1[[#This Row],[Т2 3_]])</f>
        <v>3.9050925925925926E-2</v>
      </c>
      <c r="AL23" s="1">
        <f>SUM(Table1[[#This Row],[после Т2 3]],Table1[[#This Row],[Плавание 3_]])</f>
        <v>4.2604166666666665E-2</v>
      </c>
      <c r="AM23" s="1">
        <f>Table1[[#This Row],[Старт_]]-Table1[[#Totals],[Старт_]]</f>
        <v>0</v>
      </c>
      <c r="AN23" s="1">
        <f>Table1[[#This Row],[после Вело 1]]-Table1[[#Totals],[после Вело 1]]</f>
        <v>6.3657407407407413E-4</v>
      </c>
      <c r="AO23" s="1">
        <f>Table1[[#This Row],[после Т1 1]]-Table1[[#Totals],[после Т1 1]]</f>
        <v>6.712962962962957E-4</v>
      </c>
      <c r="AP23" s="1">
        <f>Table1[[#This Row],[после Бег 1]]-Table1[[#Totals],[после Бег 1]]</f>
        <v>1.2152777777777787E-3</v>
      </c>
      <c r="AQ23" s="1">
        <f>Table1[[#This Row],[после Т2 1]]-Table1[[#Totals],[после Т2 1]]</f>
        <v>1.3888888888888909E-3</v>
      </c>
      <c r="AR23" s="1">
        <f>Table1[[#This Row],[после Плавание 1]]-Table1[[#Totals],[после Плавание 1]]</f>
        <v>2.5694444444444471E-3</v>
      </c>
      <c r="AS23" s="1">
        <f>Table1[[#This Row],[после Плавание 2]]-Table1[[#Totals],[после Плавание 2]]</f>
        <v>3.784722222222224E-3</v>
      </c>
      <c r="AT23" s="1">
        <f>Table1[[#This Row],[после Т1 2]]-Table1[[#Totals],[после Т1 2]]</f>
        <v>4.0393518518518547E-3</v>
      </c>
      <c r="AU23" s="1">
        <f>Table1[[#This Row],[после Вело 2]]-Table1[[#Totals],[после Вело 2]]</f>
        <v>4.5138888888888902E-3</v>
      </c>
      <c r="AV23" s="1">
        <f>Table1[[#This Row],[после Т2 2]]-Table1[[#Totals],[после Т2 2]]</f>
        <v>4.5486111111111109E-3</v>
      </c>
      <c r="AW23" s="1">
        <f>Table1[[#This Row],[после Бег 2]]-Table1[[#Totals],[после Бег 2]]</f>
        <v>5.1620370370370379E-3</v>
      </c>
      <c r="AX23" s="1">
        <f>Table1[[#This Row],[после Бег 3]]-Table1[[#Totals],[после Бег 3]]</f>
        <v>5.9027777777777811E-3</v>
      </c>
      <c r="AY23" s="1">
        <f>Table1[[#This Row],[после Т1 3]]-Table1[[#Totals],[после Т1 3]]</f>
        <v>5.9375000000000018E-3</v>
      </c>
      <c r="AZ23" s="1">
        <f>Table1[[#This Row],[после Вело 3]]-Table1[[#Totals],[после Вело 3]]</f>
        <v>6.6550925925925944E-3</v>
      </c>
      <c r="BA23" s="1">
        <f>Table1[[#This Row],[после Т2 3]]-Table1[[#Totals],[после Т2 3]]</f>
        <v>6.9444444444444475E-3</v>
      </c>
      <c r="BB23" s="1">
        <f>Table1[[#This Row],[после Плавание 3]]-Table1[[#Totals],[после Плавание 3]]</f>
        <v>7.9629629629629634E-3</v>
      </c>
      <c r="BC23" s="1">
        <f>SUM(Table1[[#This Row],[Плавание 1_]],Table1[[#This Row],[Плавание 2_]],Table1[[#This Row],[Плавание 3_]])</f>
        <v>1.0694444444444444E-2</v>
      </c>
      <c r="BD23" s="1">
        <f>SUM(Table1[[#This Row],[Вело 1_]],Table1[[#This Row],[Вело 2_]],Table1[[#This Row],[Вело 3_]])</f>
        <v>1.7372685185185185E-2</v>
      </c>
      <c r="BE23" s="1">
        <f>SUM(Table1[[#This Row],[Бег 1_]],Table1[[#This Row],[Бег 2_]],Table1[[#This Row],[Бег 3_]])</f>
        <v>1.0937499999999999E-2</v>
      </c>
      <c r="BF23" s="1">
        <f>SUM(Table1[[#This Row],[Т1 1_]],Table1[[#This Row],[Т2 1_]],Table1[[#This Row],[Т1 2_]],Table1[[#This Row],[Т2 2_]],Table1[[#This Row],[Т1 3_]],Table1[[#This Row],[Т2 3_]])</f>
        <v>3.5995370370370369E-3</v>
      </c>
    </row>
    <row r="24" spans="1:58" x14ac:dyDescent="0.2">
      <c r="A24" t="s">
        <v>21</v>
      </c>
      <c r="B24">
        <v>126</v>
      </c>
      <c r="C24" t="s">
        <v>115</v>
      </c>
      <c r="D24" s="1">
        <v>1.3634259259259257E-2</v>
      </c>
      <c r="E24" s="1">
        <v>5.5902777777777782E-3</v>
      </c>
      <c r="F24" s="1">
        <v>4.6296296296296293E-4</v>
      </c>
      <c r="G24" s="1">
        <v>3.2175925925925926E-3</v>
      </c>
      <c r="H24" s="1">
        <v>7.0601851851851847E-4</v>
      </c>
      <c r="I24" s="1">
        <v>3.6805555555555554E-3</v>
      </c>
      <c r="J24" s="1">
        <v>1.4826388888888889E-2</v>
      </c>
      <c r="K24" s="1">
        <v>4.0277777777777777E-3</v>
      </c>
      <c r="L24" s="1">
        <v>9.9537037037037042E-4</v>
      </c>
      <c r="M24" s="1">
        <v>5.9490740740740745E-3</v>
      </c>
      <c r="N24" s="1">
        <v>4.5138888888888892E-4</v>
      </c>
      <c r="O24" s="1">
        <v>3.414351851851852E-3</v>
      </c>
      <c r="P24" s="1">
        <v>1.4618055555555556E-2</v>
      </c>
      <c r="Q24" s="1">
        <v>3.6111111111111114E-3</v>
      </c>
      <c r="R24" s="1">
        <v>5.2083333333333333E-4</v>
      </c>
      <c r="S24" s="1">
        <v>6.053240740740741E-3</v>
      </c>
      <c r="T24" s="1">
        <v>7.0601851851851847E-4</v>
      </c>
      <c r="U24" s="1">
        <v>3.7615740740740739E-3</v>
      </c>
      <c r="V24" s="1">
        <f>SUM(Table1[[#This Row],[Общее 1]],Table1[[#This Row],[Общее 2]],Table1[[#This Row],[Общее 3]])</f>
        <v>4.3078703703703702E-2</v>
      </c>
      <c r="W24" s="1">
        <v>0</v>
      </c>
      <c r="X24" s="1">
        <f>SUM(Table1[[#This Row],[Вело 1_]],Table1[[#This Row],[Старт_]])</f>
        <v>5.5902777777777782E-3</v>
      </c>
      <c r="Y24" s="1">
        <f>SUM(Table1[[#This Row],[после Вело 1]],Table1[[#This Row],[Т1 1_]])</f>
        <v>6.053240740740741E-3</v>
      </c>
      <c r="Z24" s="1">
        <f>SUM(Table1[[#This Row],[после Т1 1]],Table1[[#This Row],[Бег 1_]])</f>
        <v>9.2708333333333341E-3</v>
      </c>
      <c r="AA24" s="1">
        <f>SUM(Table1[[#This Row],[после Бег 1]],Table1[[#This Row],[Т2 1_]])</f>
        <v>9.9768518518518531E-3</v>
      </c>
      <c r="AB24" s="1">
        <f>SUM(Table1[[#This Row],[после Т2 1]],Table1[[#This Row],[Плавание 1_]])</f>
        <v>1.3657407407407408E-2</v>
      </c>
      <c r="AC24" s="1">
        <f>SUM(Table1[[#This Row],[после Плавание 1]],Table1[[#This Row],[Плавание 2_]])</f>
        <v>1.7685185185185186E-2</v>
      </c>
      <c r="AD24" s="1">
        <f>SUM(Table1[[#This Row],[после Плавание 2]],Table1[[#This Row],[Т1 2_]])</f>
        <v>1.8680555555555554E-2</v>
      </c>
      <c r="AE24" s="1">
        <f>SUM(Table1[[#This Row],[после Т1 2]],Table1[[#This Row],[Вело 2_]])</f>
        <v>2.462962962962963E-2</v>
      </c>
      <c r="AF24" s="1">
        <f>SUM(Table1[[#This Row],[после Вело 2]],Table1[[#This Row],[Т2 2_]])</f>
        <v>2.508101851851852E-2</v>
      </c>
      <c r="AG24" s="1">
        <f>SUM(Table1[[#This Row],[после Т2 2]],Table1[[#This Row],[Бег 2_]])</f>
        <v>2.8495370370370372E-2</v>
      </c>
      <c r="AH24" s="1">
        <f>SUM(Table1[[#This Row],[после Бег 2]],Table1[[#This Row],[Бег 3_]])</f>
        <v>3.2106481481481486E-2</v>
      </c>
      <c r="AI24" s="1">
        <f>SUM(Table1[[#This Row],[после Бег 3]],Table1[[#This Row],[Т1 3_]])</f>
        <v>3.2627314814814817E-2</v>
      </c>
      <c r="AJ24" s="1">
        <f>SUM(Table1[[#This Row],[после Т1 3]],Table1[[#This Row],[Вело 3_]])</f>
        <v>3.8680555555555558E-2</v>
      </c>
      <c r="AK24" s="1">
        <f>SUM(Table1[[#This Row],[после Вело 3]],Table1[[#This Row],[Т2 3_]])</f>
        <v>3.9386574074074074E-2</v>
      </c>
      <c r="AL24" s="1">
        <f>SUM(Table1[[#This Row],[после Т2 3]],Table1[[#This Row],[Плавание 3_]])</f>
        <v>4.3148148148148151E-2</v>
      </c>
      <c r="AM24" s="1">
        <f>Table1[[#This Row],[Старт_]]-Table1[[#Totals],[Старт_]]</f>
        <v>0</v>
      </c>
      <c r="AN24" s="1">
        <f>Table1[[#This Row],[после Вело 1]]-Table1[[#Totals],[после Вело 1]]</f>
        <v>7.5231481481481503E-4</v>
      </c>
      <c r="AO24" s="1">
        <f>Table1[[#This Row],[после Т1 1]]-Table1[[#Totals],[после Т1 1]]</f>
        <v>9.0277777777777752E-4</v>
      </c>
      <c r="AP24" s="1">
        <f>Table1[[#This Row],[после Бег 1]]-Table1[[#Totals],[после Бег 1]]</f>
        <v>1.1921296296296315E-3</v>
      </c>
      <c r="AQ24" s="1">
        <f>Table1[[#This Row],[после Т2 1]]-Table1[[#Totals],[после Т2 1]]</f>
        <v>1.3657407407407438E-3</v>
      </c>
      <c r="AR24" s="1">
        <f>Table1[[#This Row],[после Плавание 1]]-Table1[[#Totals],[после Плавание 1]]</f>
        <v>2.592592592592596E-3</v>
      </c>
      <c r="AS24" s="1">
        <f>Table1[[#This Row],[после Плавание 2]]-Table1[[#Totals],[после Плавание 2]]</f>
        <v>4.3287037037037061E-3</v>
      </c>
      <c r="AT24" s="1">
        <f>Table1[[#This Row],[после Т1 2]]-Table1[[#Totals],[после Т1 2]]</f>
        <v>4.6296296296296311E-3</v>
      </c>
      <c r="AU24" s="1">
        <f>Table1[[#This Row],[после Вело 2]]-Table1[[#Totals],[после Вело 2]]</f>
        <v>5.1620370370370379E-3</v>
      </c>
      <c r="AV24" s="1">
        <f>Table1[[#This Row],[после Т2 2]]-Table1[[#Totals],[после Т2 2]]</f>
        <v>5.2546296296296299E-3</v>
      </c>
      <c r="AW24" s="1">
        <f>Table1[[#This Row],[после Бег 2]]-Table1[[#Totals],[после Бег 2]]</f>
        <v>5.613425925925928E-3</v>
      </c>
      <c r="AX24" s="1">
        <f>Table1[[#This Row],[после Бег 3]]-Table1[[#Totals],[после Бег 3]]</f>
        <v>6.1689814814814871E-3</v>
      </c>
      <c r="AY24" s="1">
        <f>Table1[[#This Row],[после Т1 3]]-Table1[[#Totals],[после Т1 3]]</f>
        <v>6.3541666666666712E-3</v>
      </c>
      <c r="AZ24" s="1">
        <f>Table1[[#This Row],[после Вело 3]]-Table1[[#Totals],[после Вело 3]]</f>
        <v>7.118055555555558E-3</v>
      </c>
      <c r="BA24" s="1">
        <f>Table1[[#This Row],[после Т2 3]]-Table1[[#Totals],[после Т2 3]]</f>
        <v>7.2800925925925949E-3</v>
      </c>
      <c r="BB24" s="1">
        <f>Table1[[#This Row],[после Плавание 3]]-Table1[[#Totals],[после Плавание 3]]</f>
        <v>8.5069444444444489E-3</v>
      </c>
      <c r="BC24" s="1">
        <f>SUM(Table1[[#This Row],[Плавание 1_]],Table1[[#This Row],[Плавание 2_]],Table1[[#This Row],[Плавание 3_]])</f>
        <v>1.1469907407407406E-2</v>
      </c>
      <c r="BD24" s="1">
        <f>SUM(Table1[[#This Row],[Вело 1_]],Table1[[#This Row],[Вело 2_]],Table1[[#This Row],[Вело 3_]])</f>
        <v>1.7592592592592594E-2</v>
      </c>
      <c r="BE24" s="1">
        <f>SUM(Table1[[#This Row],[Бег 1_]],Table1[[#This Row],[Бег 2_]],Table1[[#This Row],[Бег 3_]])</f>
        <v>1.0243055555555556E-2</v>
      </c>
      <c r="BF24" s="1">
        <f>SUM(Table1[[#This Row],[Т1 1_]],Table1[[#This Row],[Т2 1_]],Table1[[#This Row],[Т1 2_]],Table1[[#This Row],[Т2 2_]],Table1[[#This Row],[Т1 3_]],Table1[[#This Row],[Т2 3_]])</f>
        <v>3.8425925925925923E-3</v>
      </c>
    </row>
    <row r="25" spans="1:58" x14ac:dyDescent="0.2">
      <c r="A25" t="s">
        <v>23</v>
      </c>
      <c r="B25">
        <v>101</v>
      </c>
      <c r="C25" t="s">
        <v>115</v>
      </c>
      <c r="D25" s="1">
        <v>1.3726851851851851E-2</v>
      </c>
      <c r="E25" s="1">
        <v>5.347222222222222E-3</v>
      </c>
      <c r="F25" s="1">
        <v>6.7129629629629625E-4</v>
      </c>
      <c r="G25" s="1">
        <v>3.3680555555555551E-3</v>
      </c>
      <c r="H25" s="1">
        <v>7.5231481481481471E-4</v>
      </c>
      <c r="I25" s="1">
        <v>3.6111111111111114E-3</v>
      </c>
      <c r="J25" s="1">
        <v>1.4583333333333332E-2</v>
      </c>
      <c r="K25" s="1">
        <v>3.530092592592592E-3</v>
      </c>
      <c r="L25" s="1">
        <v>1.0069444444444444E-3</v>
      </c>
      <c r="M25" s="1">
        <v>5.8564814814814825E-3</v>
      </c>
      <c r="N25" s="1">
        <v>6.4814814814814813E-4</v>
      </c>
      <c r="O25" s="1">
        <v>3.5648148148148154E-3</v>
      </c>
      <c r="P25" s="1">
        <v>1.494212962962963E-2</v>
      </c>
      <c r="Q25" s="1">
        <v>3.7615740740740739E-3</v>
      </c>
      <c r="R25" s="1">
        <v>6.4814814814814813E-4</v>
      </c>
      <c r="S25" s="1">
        <v>6.2962962962962964E-3</v>
      </c>
      <c r="T25" s="1">
        <v>6.3657407407407402E-4</v>
      </c>
      <c r="U25" s="1">
        <v>3.6226851851851854E-3</v>
      </c>
      <c r="V25" s="1">
        <f>SUM(Table1[[#This Row],[Общее 1]],Table1[[#This Row],[Общее 2]],Table1[[#This Row],[Общее 3]])</f>
        <v>4.3252314814814813E-2</v>
      </c>
      <c r="W25" s="1">
        <v>0</v>
      </c>
      <c r="X25" s="1">
        <f>SUM(Table1[[#This Row],[Вело 1_]],Table1[[#This Row],[Старт_]])</f>
        <v>5.347222222222222E-3</v>
      </c>
      <c r="Y25" s="1">
        <f>SUM(Table1[[#This Row],[после Вело 1]],Table1[[#This Row],[Т1 1_]])</f>
        <v>6.0185185185185185E-3</v>
      </c>
      <c r="Z25" s="1">
        <f>SUM(Table1[[#This Row],[после Т1 1]],Table1[[#This Row],[Бег 1_]])</f>
        <v>9.3865740740740732E-3</v>
      </c>
      <c r="AA25" s="1">
        <f>SUM(Table1[[#This Row],[после Бег 1]],Table1[[#This Row],[Т2 1_]])</f>
        <v>1.0138888888888888E-2</v>
      </c>
      <c r="AB25" s="1">
        <f>SUM(Table1[[#This Row],[после Т2 1]],Table1[[#This Row],[Плавание 1_]])</f>
        <v>1.375E-2</v>
      </c>
      <c r="AC25" s="1">
        <f>SUM(Table1[[#This Row],[после Плавание 1]],Table1[[#This Row],[Плавание 2_]])</f>
        <v>1.7280092592592593E-2</v>
      </c>
      <c r="AD25" s="1">
        <f>SUM(Table1[[#This Row],[после Плавание 2]],Table1[[#This Row],[Т1 2_]])</f>
        <v>1.8287037037037039E-2</v>
      </c>
      <c r="AE25" s="1">
        <f>SUM(Table1[[#This Row],[после Т1 2]],Table1[[#This Row],[Вело 2_]])</f>
        <v>2.4143518518518522E-2</v>
      </c>
      <c r="AF25" s="1">
        <f>SUM(Table1[[#This Row],[после Вело 2]],Table1[[#This Row],[Т2 2_]])</f>
        <v>2.479166666666667E-2</v>
      </c>
      <c r="AG25" s="1">
        <f>SUM(Table1[[#This Row],[после Т2 2]],Table1[[#This Row],[Бег 2_]])</f>
        <v>2.8356481481481486E-2</v>
      </c>
      <c r="AH25" s="1">
        <f>SUM(Table1[[#This Row],[после Бег 2]],Table1[[#This Row],[Бег 3_]])</f>
        <v>3.2118055555555559E-2</v>
      </c>
      <c r="AI25" s="1">
        <f>SUM(Table1[[#This Row],[после Бег 3]],Table1[[#This Row],[Т1 3_]])</f>
        <v>3.2766203703703707E-2</v>
      </c>
      <c r="AJ25" s="1">
        <f>SUM(Table1[[#This Row],[после Т1 3]],Table1[[#This Row],[Вело 3_]])</f>
        <v>3.90625E-2</v>
      </c>
      <c r="AK25" s="1">
        <f>SUM(Table1[[#This Row],[после Вело 3]],Table1[[#This Row],[Т2 3_]])</f>
        <v>3.9699074074074074E-2</v>
      </c>
      <c r="AL25" s="1">
        <f>SUM(Table1[[#This Row],[после Т2 3]],Table1[[#This Row],[Плавание 3_]])</f>
        <v>4.3321759259259261E-2</v>
      </c>
      <c r="AM25" s="1">
        <f>Table1[[#This Row],[Старт_]]-Table1[[#Totals],[Старт_]]</f>
        <v>0</v>
      </c>
      <c r="AN25" s="1">
        <f>Table1[[#This Row],[после Вело 1]]-Table1[[#Totals],[после Вело 1]]</f>
        <v>5.0925925925925878E-4</v>
      </c>
      <c r="AO25" s="1">
        <f>Table1[[#This Row],[после Т1 1]]-Table1[[#Totals],[после Т1 1]]</f>
        <v>8.6805555555555507E-4</v>
      </c>
      <c r="AP25" s="1">
        <f>Table1[[#This Row],[после Бег 1]]-Table1[[#Totals],[после Бег 1]]</f>
        <v>1.3078703703703707E-3</v>
      </c>
      <c r="AQ25" s="1">
        <f>Table1[[#This Row],[после Т2 1]]-Table1[[#Totals],[после Т2 1]]</f>
        <v>1.5277777777777789E-3</v>
      </c>
      <c r="AR25" s="1">
        <f>Table1[[#This Row],[после Плавание 1]]-Table1[[#Totals],[после Плавание 1]]</f>
        <v>2.685185185185188E-3</v>
      </c>
      <c r="AS25" s="1">
        <f>Table1[[#This Row],[после Плавание 2]]-Table1[[#Totals],[после Плавание 2]]</f>
        <v>3.9236111111111138E-3</v>
      </c>
      <c r="AT25" s="1">
        <f>Table1[[#This Row],[после Т1 2]]-Table1[[#Totals],[после Т1 2]]</f>
        <v>4.2361111111111158E-3</v>
      </c>
      <c r="AU25" s="1">
        <f>Table1[[#This Row],[после Вело 2]]-Table1[[#Totals],[после Вело 2]]</f>
        <v>4.6759259259259306E-3</v>
      </c>
      <c r="AV25" s="1">
        <f>Table1[[#This Row],[после Т2 2]]-Table1[[#Totals],[после Т2 2]]</f>
        <v>4.9652777777777803E-3</v>
      </c>
      <c r="AW25" s="1">
        <f>Table1[[#This Row],[после Бег 2]]-Table1[[#Totals],[после Бег 2]]</f>
        <v>5.4745370370370416E-3</v>
      </c>
      <c r="AX25" s="1">
        <f>Table1[[#This Row],[после Бег 3]]-Table1[[#Totals],[после Бег 3]]</f>
        <v>6.1805555555555607E-3</v>
      </c>
      <c r="AY25" s="1">
        <f>Table1[[#This Row],[после Т1 3]]-Table1[[#Totals],[после Т1 3]]</f>
        <v>6.4930555555555609E-3</v>
      </c>
      <c r="AZ25" s="1">
        <f>Table1[[#This Row],[после Вело 3]]-Table1[[#Totals],[после Вело 3]]</f>
        <v>7.4999999999999997E-3</v>
      </c>
      <c r="BA25" s="1">
        <f>Table1[[#This Row],[после Т2 3]]-Table1[[#Totals],[после Т2 3]]</f>
        <v>7.5925925925925952E-3</v>
      </c>
      <c r="BB25" s="1">
        <f>Table1[[#This Row],[после Плавание 3]]-Table1[[#Totals],[после Плавание 3]]</f>
        <v>8.6805555555555594E-3</v>
      </c>
      <c r="BC25" s="1">
        <f>SUM(Table1[[#This Row],[Плавание 1_]],Table1[[#This Row],[Плавание 2_]],Table1[[#This Row],[Плавание 3_]])</f>
        <v>1.0763888888888889E-2</v>
      </c>
      <c r="BD25" s="1">
        <f>SUM(Table1[[#This Row],[Вело 1_]],Table1[[#This Row],[Вело 2_]],Table1[[#This Row],[Вело 3_]])</f>
        <v>1.7500000000000002E-2</v>
      </c>
      <c r="BE25" s="1">
        <f>SUM(Table1[[#This Row],[Бег 1_]],Table1[[#This Row],[Бег 2_]],Table1[[#This Row],[Бег 3_]])</f>
        <v>1.0694444444444444E-2</v>
      </c>
      <c r="BF25" s="1">
        <f>SUM(Table1[[#This Row],[Т1 1_]],Table1[[#This Row],[Т2 1_]],Table1[[#This Row],[Т1 2_]],Table1[[#This Row],[Т2 2_]],Table1[[#This Row],[Т1 3_]],Table1[[#This Row],[Т2 3_]])</f>
        <v>4.363425925925926E-3</v>
      </c>
    </row>
    <row r="26" spans="1:58" x14ac:dyDescent="0.2">
      <c r="A26" t="s">
        <v>26</v>
      </c>
      <c r="B26">
        <v>114</v>
      </c>
      <c r="C26" t="s">
        <v>115</v>
      </c>
      <c r="D26" s="1">
        <v>1.4097222222222221E-2</v>
      </c>
      <c r="E26" s="1">
        <v>5.5092592592592589E-3</v>
      </c>
      <c r="F26" s="1">
        <v>3.0092592592592595E-4</v>
      </c>
      <c r="G26" s="1">
        <v>3.4027777777777784E-3</v>
      </c>
      <c r="H26" s="1">
        <v>7.9861111111111105E-4</v>
      </c>
      <c r="I26" s="1">
        <v>4.0972222222222226E-3</v>
      </c>
      <c r="J26" s="1">
        <v>1.4699074074074074E-2</v>
      </c>
      <c r="K26" s="1">
        <v>4.0624999999999993E-3</v>
      </c>
      <c r="L26" s="1">
        <v>9.9537037037037042E-4</v>
      </c>
      <c r="M26" s="1">
        <v>5.8217592592592592E-3</v>
      </c>
      <c r="N26" s="1">
        <v>3.1250000000000001E-4</v>
      </c>
      <c r="O26" s="1">
        <v>3.5185185185185185E-3</v>
      </c>
      <c r="P26" s="1">
        <v>1.4756944444444446E-2</v>
      </c>
      <c r="Q26" s="1">
        <v>3.6226851851851854E-3</v>
      </c>
      <c r="R26" s="1">
        <v>4.2824074074074075E-4</v>
      </c>
      <c r="S26" s="1">
        <v>5.9027777777777776E-3</v>
      </c>
      <c r="T26" s="1">
        <v>7.0601851851851847E-4</v>
      </c>
      <c r="U26" s="1">
        <v>4.1319444444444442E-3</v>
      </c>
      <c r="V26" s="1">
        <f>SUM(Table1[[#This Row],[Общее 1]],Table1[[#This Row],[Общее 2]],Table1[[#This Row],[Общее 3]])</f>
        <v>4.355324074074074E-2</v>
      </c>
      <c r="W26" s="1">
        <v>0</v>
      </c>
      <c r="X26" s="1">
        <f>SUM(Table1[[#This Row],[Вело 1_]],Table1[[#This Row],[Старт_]])</f>
        <v>5.5092592592592589E-3</v>
      </c>
      <c r="Y26" s="1">
        <f>SUM(Table1[[#This Row],[после Вело 1]],Table1[[#This Row],[Т1 1_]])</f>
        <v>5.8101851851851847E-3</v>
      </c>
      <c r="Z26" s="1">
        <f>SUM(Table1[[#This Row],[после Т1 1]],Table1[[#This Row],[Бег 1_]])</f>
        <v>9.2129629629629627E-3</v>
      </c>
      <c r="AA26" s="1">
        <f>SUM(Table1[[#This Row],[после Бег 1]],Table1[[#This Row],[Т2 1_]])</f>
        <v>1.0011574074074074E-2</v>
      </c>
      <c r="AB26" s="1">
        <f>SUM(Table1[[#This Row],[после Т2 1]],Table1[[#This Row],[Плавание 1_]])</f>
        <v>1.4108796296296296E-2</v>
      </c>
      <c r="AC26" s="1">
        <f>SUM(Table1[[#This Row],[после Плавание 1]],Table1[[#This Row],[Плавание 2_]])</f>
        <v>1.8171296296296297E-2</v>
      </c>
      <c r="AD26" s="1">
        <f>SUM(Table1[[#This Row],[после Плавание 2]],Table1[[#This Row],[Т1 2_]])</f>
        <v>1.9166666666666665E-2</v>
      </c>
      <c r="AE26" s="1">
        <f>SUM(Table1[[#This Row],[после Т1 2]],Table1[[#This Row],[Вело 2_]])</f>
        <v>2.4988425925925924E-2</v>
      </c>
      <c r="AF26" s="1">
        <f>SUM(Table1[[#This Row],[после Вело 2]],Table1[[#This Row],[Т2 2_]])</f>
        <v>2.5300925925925925E-2</v>
      </c>
      <c r="AG26" s="1">
        <f>SUM(Table1[[#This Row],[после Т2 2]],Table1[[#This Row],[Бег 2_]])</f>
        <v>2.8819444444444443E-2</v>
      </c>
      <c r="AH26" s="1">
        <f>SUM(Table1[[#This Row],[после Бег 2]],Table1[[#This Row],[Бег 3_]])</f>
        <v>3.2442129629629626E-2</v>
      </c>
      <c r="AI26" s="1">
        <f>SUM(Table1[[#This Row],[после Бег 3]],Table1[[#This Row],[Т1 3_]])</f>
        <v>3.2870370370370369E-2</v>
      </c>
      <c r="AJ26" s="1">
        <f>SUM(Table1[[#This Row],[после Т1 3]],Table1[[#This Row],[Вело 3_]])</f>
        <v>3.8773148148148147E-2</v>
      </c>
      <c r="AK26" s="1">
        <f>SUM(Table1[[#This Row],[после Вело 3]],Table1[[#This Row],[Т2 3_]])</f>
        <v>3.9479166666666662E-2</v>
      </c>
      <c r="AL26" s="1">
        <f>SUM(Table1[[#This Row],[после Т2 3]],Table1[[#This Row],[Плавание 3_]])</f>
        <v>4.3611111111111107E-2</v>
      </c>
      <c r="AM26" s="1">
        <f>Table1[[#This Row],[Старт_]]-Table1[[#Totals],[Старт_]]</f>
        <v>0</v>
      </c>
      <c r="AN26" s="1">
        <f>Table1[[#This Row],[после Вело 1]]-Table1[[#Totals],[после Вело 1]]</f>
        <v>6.712962962962957E-4</v>
      </c>
      <c r="AO26" s="1">
        <f>Table1[[#This Row],[после Т1 1]]-Table1[[#Totals],[после Т1 1]]</f>
        <v>6.5972222222222127E-4</v>
      </c>
      <c r="AP26" s="1">
        <f>Table1[[#This Row],[после Бег 1]]-Table1[[#Totals],[после Бег 1]]</f>
        <v>1.1342592592592602E-3</v>
      </c>
      <c r="AQ26" s="1">
        <f>Table1[[#This Row],[после Т2 1]]-Table1[[#Totals],[после Т2 1]]</f>
        <v>1.4004629629629645E-3</v>
      </c>
      <c r="AR26" s="1">
        <f>Table1[[#This Row],[после Плавание 1]]-Table1[[#Totals],[после Плавание 1]]</f>
        <v>3.0439814814814843E-3</v>
      </c>
      <c r="AS26" s="1">
        <f>Table1[[#This Row],[после Плавание 2]]-Table1[[#Totals],[после Плавание 2]]</f>
        <v>4.8148148148148169E-3</v>
      </c>
      <c r="AT26" s="1">
        <f>Table1[[#This Row],[после Т1 2]]-Table1[[#Totals],[после Т1 2]]</f>
        <v>5.1157407407407419E-3</v>
      </c>
      <c r="AU26" s="1">
        <f>Table1[[#This Row],[после Вело 2]]-Table1[[#Totals],[после Вело 2]]</f>
        <v>5.5208333333333325E-3</v>
      </c>
      <c r="AV26" s="1">
        <f>Table1[[#This Row],[после Т2 2]]-Table1[[#Totals],[после Т2 2]]</f>
        <v>5.4745370370370347E-3</v>
      </c>
      <c r="AW26" s="1">
        <f>Table1[[#This Row],[после Бег 2]]-Table1[[#Totals],[после Бег 2]]</f>
        <v>5.9374999999999983E-3</v>
      </c>
      <c r="AX26" s="1">
        <f>Table1[[#This Row],[после Бег 3]]-Table1[[#Totals],[после Бег 3]]</f>
        <v>6.5046296296296276E-3</v>
      </c>
      <c r="AY26" s="1">
        <f>Table1[[#This Row],[после Т1 3]]-Table1[[#Totals],[после Т1 3]]</f>
        <v>6.5972222222222231E-3</v>
      </c>
      <c r="AZ26" s="1">
        <f>Table1[[#This Row],[после Вело 3]]-Table1[[#Totals],[после Вело 3]]</f>
        <v>7.2106481481481466E-3</v>
      </c>
      <c r="BA26" s="1">
        <f>Table1[[#This Row],[после Т2 3]]-Table1[[#Totals],[после Т2 3]]</f>
        <v>7.3726851851851835E-3</v>
      </c>
      <c r="BB26" s="1">
        <f>Table1[[#This Row],[после Плавание 3]]-Table1[[#Totals],[после Плавание 3]]</f>
        <v>8.9699074074074056E-3</v>
      </c>
      <c r="BC26" s="1">
        <f>SUM(Table1[[#This Row],[Плавание 1_]],Table1[[#This Row],[Плавание 2_]],Table1[[#This Row],[Плавание 3_]])</f>
        <v>1.2291666666666666E-2</v>
      </c>
      <c r="BD26" s="1">
        <f>SUM(Table1[[#This Row],[Вело 1_]],Table1[[#This Row],[Вело 2_]],Table1[[#This Row],[Вело 3_]])</f>
        <v>1.7233796296296296E-2</v>
      </c>
      <c r="BE26" s="1">
        <f>SUM(Table1[[#This Row],[Бег 1_]],Table1[[#This Row],[Бег 2_]],Table1[[#This Row],[Бег 3_]])</f>
        <v>1.0543981481481482E-2</v>
      </c>
      <c r="BF26" s="1">
        <f>SUM(Table1[[#This Row],[Т1 1_]],Table1[[#This Row],[Т2 1_]],Table1[[#This Row],[Т1 2_]],Table1[[#This Row],[Т2 2_]],Table1[[#This Row],[Т1 3_]],Table1[[#This Row],[Т2 3_]])</f>
        <v>3.5416666666666665E-3</v>
      </c>
    </row>
    <row r="27" spans="1:58" x14ac:dyDescent="0.2">
      <c r="A27" t="s">
        <v>28</v>
      </c>
      <c r="B27">
        <v>132</v>
      </c>
      <c r="C27" t="s">
        <v>115</v>
      </c>
      <c r="D27" s="1">
        <v>1.4143518518518519E-2</v>
      </c>
      <c r="E27" s="1">
        <v>5.7060185185185191E-3</v>
      </c>
      <c r="F27" s="1">
        <v>4.3981481481481481E-4</v>
      </c>
      <c r="G27" s="1">
        <v>4.1898148148148146E-3</v>
      </c>
      <c r="H27" s="1">
        <v>7.0601851851851847E-4</v>
      </c>
      <c r="I27" s="1">
        <v>3.1134259259259257E-3</v>
      </c>
      <c r="J27" s="1">
        <v>1.4652777777777778E-2</v>
      </c>
      <c r="K27" s="1">
        <v>3.1944444444444442E-3</v>
      </c>
      <c r="L27" s="1">
        <v>7.8703703703703705E-4</v>
      </c>
      <c r="M27" s="1">
        <v>6.3657407407407404E-3</v>
      </c>
      <c r="N27" s="1">
        <v>4.6296296296296293E-4</v>
      </c>
      <c r="O27" s="1">
        <v>3.8773148148148143E-3</v>
      </c>
      <c r="P27" s="1">
        <v>1.4791666666666668E-2</v>
      </c>
      <c r="Q27" s="1">
        <v>4.1898148148148146E-3</v>
      </c>
      <c r="R27" s="1">
        <v>4.2824074074074075E-4</v>
      </c>
      <c r="S27" s="1">
        <v>6.3773148148148148E-3</v>
      </c>
      <c r="T27" s="1">
        <v>7.6388888888888893E-4</v>
      </c>
      <c r="U27" s="1">
        <v>3.0555555555555557E-3</v>
      </c>
      <c r="V27" s="1">
        <f>SUM(Table1[[#This Row],[Общее 1]],Table1[[#This Row],[Общее 2]],Table1[[#This Row],[Общее 3]])</f>
        <v>4.3587962962962967E-2</v>
      </c>
      <c r="W27" s="1">
        <v>0</v>
      </c>
      <c r="X27" s="1">
        <f>SUM(Table1[[#This Row],[Вело 1_]],Table1[[#This Row],[Старт_]])</f>
        <v>5.7060185185185191E-3</v>
      </c>
      <c r="Y27" s="1">
        <f>SUM(Table1[[#This Row],[после Вело 1]],Table1[[#This Row],[Т1 1_]])</f>
        <v>6.1458333333333339E-3</v>
      </c>
      <c r="Z27" s="1">
        <f>SUM(Table1[[#This Row],[после Т1 1]],Table1[[#This Row],[Бег 1_]])</f>
        <v>1.0335648148148149E-2</v>
      </c>
      <c r="AA27" s="1">
        <f>SUM(Table1[[#This Row],[после Бег 1]],Table1[[#This Row],[Т2 1_]])</f>
        <v>1.1041666666666668E-2</v>
      </c>
      <c r="AB27" s="1">
        <f>SUM(Table1[[#This Row],[после Т2 1]],Table1[[#This Row],[Плавание 1_]])</f>
        <v>1.4155092592592594E-2</v>
      </c>
      <c r="AC27" s="1">
        <f>SUM(Table1[[#This Row],[после Плавание 1]],Table1[[#This Row],[Плавание 2_]])</f>
        <v>1.7349537037037038E-2</v>
      </c>
      <c r="AD27" s="1">
        <f>SUM(Table1[[#This Row],[после Плавание 2]],Table1[[#This Row],[Т1 2_]])</f>
        <v>1.8136574074074076E-2</v>
      </c>
      <c r="AE27" s="1">
        <f>SUM(Table1[[#This Row],[после Т1 2]],Table1[[#This Row],[Вело 2_]])</f>
        <v>2.4502314814814817E-2</v>
      </c>
      <c r="AF27" s="1">
        <f>SUM(Table1[[#This Row],[после Вело 2]],Table1[[#This Row],[Т2 2_]])</f>
        <v>2.4965277777777781E-2</v>
      </c>
      <c r="AG27" s="1">
        <f>SUM(Table1[[#This Row],[после Т2 2]],Table1[[#This Row],[Бег 2_]])</f>
        <v>2.8842592592592593E-2</v>
      </c>
      <c r="AH27" s="1">
        <f>SUM(Table1[[#This Row],[после Бег 2]],Table1[[#This Row],[Бег 3_]])</f>
        <v>3.3032407407407406E-2</v>
      </c>
      <c r="AI27" s="1">
        <f>SUM(Table1[[#This Row],[после Бег 3]],Table1[[#This Row],[Т1 3_]])</f>
        <v>3.3460648148148149E-2</v>
      </c>
      <c r="AJ27" s="1">
        <f>SUM(Table1[[#This Row],[после Т1 3]],Table1[[#This Row],[Вело 3_]])</f>
        <v>3.9837962962962964E-2</v>
      </c>
      <c r="AK27" s="1">
        <f>SUM(Table1[[#This Row],[после Вело 3]],Table1[[#This Row],[Т2 3_]])</f>
        <v>4.0601851851851854E-2</v>
      </c>
      <c r="AL27" s="1">
        <f>SUM(Table1[[#This Row],[после Т2 3]],Table1[[#This Row],[Плавание 3_]])</f>
        <v>4.3657407407407409E-2</v>
      </c>
      <c r="AM27" s="1">
        <f>Table1[[#This Row],[Старт_]]-Table1[[#Totals],[Старт_]]</f>
        <v>0</v>
      </c>
      <c r="AN27" s="1">
        <f>Table1[[#This Row],[после Вело 1]]-Table1[[#Totals],[после Вело 1]]</f>
        <v>8.6805555555555594E-4</v>
      </c>
      <c r="AO27" s="1">
        <f>Table1[[#This Row],[после Т1 1]]-Table1[[#Totals],[после Т1 1]]</f>
        <v>9.9537037037037042E-4</v>
      </c>
      <c r="AP27" s="1">
        <f>Table1[[#This Row],[после Бег 1]]-Table1[[#Totals],[после Бег 1]]</f>
        <v>2.2569444444444468E-3</v>
      </c>
      <c r="AQ27" s="1">
        <f>Table1[[#This Row],[после Т2 1]]-Table1[[#Totals],[после Т2 1]]</f>
        <v>2.4305555555555591E-3</v>
      </c>
      <c r="AR27" s="1">
        <f>Table1[[#This Row],[после Плавание 1]]-Table1[[#Totals],[после Плавание 1]]</f>
        <v>3.0902777777777821E-3</v>
      </c>
      <c r="AS27" s="1">
        <f>Table1[[#This Row],[после Плавание 2]]-Table1[[#Totals],[после Плавание 2]]</f>
        <v>3.9930555555555587E-3</v>
      </c>
      <c r="AT27" s="1">
        <f>Table1[[#This Row],[после Т1 2]]-Table1[[#Totals],[после Т1 2]]</f>
        <v>4.0856481481481525E-3</v>
      </c>
      <c r="AU27" s="1">
        <f>Table1[[#This Row],[после Вело 2]]-Table1[[#Totals],[после Вело 2]]</f>
        <v>5.0347222222222252E-3</v>
      </c>
      <c r="AV27" s="1">
        <f>Table1[[#This Row],[после Т2 2]]-Table1[[#Totals],[после Т2 2]]</f>
        <v>5.1388888888888908E-3</v>
      </c>
      <c r="AW27" s="1">
        <f>Table1[[#This Row],[после Бег 2]]-Table1[[#Totals],[после Бег 2]]</f>
        <v>5.9606481481481489E-3</v>
      </c>
      <c r="AX27" s="1">
        <f>Table1[[#This Row],[после Бег 3]]-Table1[[#Totals],[после Бег 3]]</f>
        <v>7.0949074074074074E-3</v>
      </c>
      <c r="AY27" s="1">
        <f>Table1[[#This Row],[после Т1 3]]-Table1[[#Totals],[после Т1 3]]</f>
        <v>7.1875000000000029E-3</v>
      </c>
      <c r="AZ27" s="1">
        <f>Table1[[#This Row],[после Вело 3]]-Table1[[#Totals],[после Вело 3]]</f>
        <v>8.2754629629629636E-3</v>
      </c>
      <c r="BA27" s="1">
        <f>Table1[[#This Row],[после Т2 3]]-Table1[[#Totals],[после Т2 3]]</f>
        <v>8.4953703703703753E-3</v>
      </c>
      <c r="BB27" s="1">
        <f>Table1[[#This Row],[после Плавание 3]]-Table1[[#Totals],[после Плавание 3]]</f>
        <v>9.0162037037037068E-3</v>
      </c>
      <c r="BC27" s="1">
        <f>SUM(Table1[[#This Row],[Плавание 1_]],Table1[[#This Row],[Плавание 2_]],Table1[[#This Row],[Плавание 3_]])</f>
        <v>9.3634259259259261E-3</v>
      </c>
      <c r="BD27" s="1">
        <f>SUM(Table1[[#This Row],[Вело 1_]],Table1[[#This Row],[Вело 2_]],Table1[[#This Row],[Вело 3_]])</f>
        <v>1.8449074074074076E-2</v>
      </c>
      <c r="BE27" s="1">
        <f>SUM(Table1[[#This Row],[Бег 1_]],Table1[[#This Row],[Бег 2_]],Table1[[#This Row],[Бег 3_]])</f>
        <v>1.2256944444444444E-2</v>
      </c>
      <c r="BF27" s="1">
        <f>SUM(Table1[[#This Row],[Т1 1_]],Table1[[#This Row],[Т2 1_]],Table1[[#This Row],[Т1 2_]],Table1[[#This Row],[Т2 2_]],Table1[[#This Row],[Т1 3_]],Table1[[#This Row],[Т2 3_]])</f>
        <v>3.5879629629629629E-3</v>
      </c>
    </row>
    <row r="28" spans="1:58" x14ac:dyDescent="0.2">
      <c r="A28" t="s">
        <v>18</v>
      </c>
      <c r="B28">
        <v>109</v>
      </c>
      <c r="C28" t="s">
        <v>115</v>
      </c>
      <c r="D28" s="1">
        <v>1.3425925925925924E-2</v>
      </c>
      <c r="E28" s="1">
        <v>5.2893518518518515E-3</v>
      </c>
      <c r="F28" s="1">
        <v>4.0509259259259258E-4</v>
      </c>
      <c r="G28" s="1">
        <v>3.4490740740740745E-3</v>
      </c>
      <c r="H28" s="1">
        <v>7.0601851851851847E-4</v>
      </c>
      <c r="I28" s="1">
        <v>3.5995370370370369E-3</v>
      </c>
      <c r="J28" s="1">
        <v>1.5266203703703705E-2</v>
      </c>
      <c r="K28" s="1">
        <v>3.8078703703703707E-3</v>
      </c>
      <c r="L28" s="1">
        <v>1.0300925925925926E-3</v>
      </c>
      <c r="M28" s="1">
        <v>5.7291666666666671E-3</v>
      </c>
      <c r="N28" s="1">
        <v>4.7453703703703704E-4</v>
      </c>
      <c r="O28" s="1">
        <v>4.2592592592592595E-3</v>
      </c>
      <c r="P28" s="1">
        <v>1.5196759259259259E-2</v>
      </c>
      <c r="Q28" s="1">
        <v>4.0624999999999993E-3</v>
      </c>
      <c r="R28" s="1">
        <v>6.7129629629629625E-4</v>
      </c>
      <c r="S28" s="1">
        <v>6.168981481481481E-3</v>
      </c>
      <c r="T28" s="1">
        <v>8.449074074074075E-4</v>
      </c>
      <c r="U28" s="1">
        <v>3.4606481481481485E-3</v>
      </c>
      <c r="V28" s="1">
        <f>SUM(Table1[[#This Row],[Общее 1]],Table1[[#This Row],[Общее 2]],Table1[[#This Row],[Общее 3]])</f>
        <v>4.3888888888888887E-2</v>
      </c>
      <c r="W28" s="1">
        <v>0</v>
      </c>
      <c r="X28" s="1">
        <f>SUM(Table1[[#This Row],[Вело 1_]],Table1[[#This Row],[Старт_]])</f>
        <v>5.2893518518518515E-3</v>
      </c>
      <c r="Y28" s="1">
        <f>SUM(Table1[[#This Row],[после Вело 1]],Table1[[#This Row],[Т1 1_]])</f>
        <v>5.6944444444444438E-3</v>
      </c>
      <c r="Z28" s="1">
        <f>SUM(Table1[[#This Row],[после Т1 1]],Table1[[#This Row],[Бег 1_]])</f>
        <v>9.1435185185185178E-3</v>
      </c>
      <c r="AA28" s="1">
        <f>SUM(Table1[[#This Row],[после Бег 1]],Table1[[#This Row],[Т2 1_]])</f>
        <v>9.8495370370370369E-3</v>
      </c>
      <c r="AB28" s="1">
        <f>SUM(Table1[[#This Row],[после Т2 1]],Table1[[#This Row],[Плавание 1_]])</f>
        <v>1.3449074074074073E-2</v>
      </c>
      <c r="AC28" s="1">
        <f>SUM(Table1[[#This Row],[после Плавание 1]],Table1[[#This Row],[Плавание 2_]])</f>
        <v>1.7256944444444443E-2</v>
      </c>
      <c r="AD28" s="1">
        <f>SUM(Table1[[#This Row],[после Плавание 2]],Table1[[#This Row],[Т1 2_]])</f>
        <v>1.8287037037037036E-2</v>
      </c>
      <c r="AE28" s="1">
        <f>SUM(Table1[[#This Row],[после Т1 2]],Table1[[#This Row],[Вело 2_]])</f>
        <v>2.4016203703703703E-2</v>
      </c>
      <c r="AF28" s="1">
        <f>SUM(Table1[[#This Row],[после Вело 2]],Table1[[#This Row],[Т2 2_]])</f>
        <v>2.449074074074074E-2</v>
      </c>
      <c r="AG28" s="1">
        <f>SUM(Table1[[#This Row],[после Т2 2]],Table1[[#This Row],[Бег 2_]])</f>
        <v>2.8749999999999998E-2</v>
      </c>
      <c r="AH28" s="1">
        <f>SUM(Table1[[#This Row],[после Бег 2]],Table1[[#This Row],[Бег 3_]])</f>
        <v>3.2812499999999994E-2</v>
      </c>
      <c r="AI28" s="1">
        <f>SUM(Table1[[#This Row],[после Бег 3]],Table1[[#This Row],[Т1 3_]])</f>
        <v>3.3483796296296289E-2</v>
      </c>
      <c r="AJ28" s="1">
        <f>SUM(Table1[[#This Row],[после Т1 3]],Table1[[#This Row],[Вело 3_]])</f>
        <v>3.9652777777777773E-2</v>
      </c>
      <c r="AK28" s="1">
        <f>SUM(Table1[[#This Row],[после Вело 3]],Table1[[#This Row],[Т2 3_]])</f>
        <v>4.0497685185185178E-2</v>
      </c>
      <c r="AL28" s="1">
        <f>SUM(Table1[[#This Row],[после Т2 3]],Table1[[#This Row],[Плавание 3_]])</f>
        <v>4.3958333333333328E-2</v>
      </c>
      <c r="AM28" s="1">
        <f>Table1[[#This Row],[Старт_]]-Table1[[#Totals],[Старт_]]</f>
        <v>0</v>
      </c>
      <c r="AN28" s="1">
        <f>Table1[[#This Row],[после Вело 1]]-Table1[[#Totals],[после Вело 1]]</f>
        <v>4.5138888888888833E-4</v>
      </c>
      <c r="AO28" s="1">
        <f>Table1[[#This Row],[после Т1 1]]-Table1[[#Totals],[после Т1 1]]</f>
        <v>5.4398148148148036E-4</v>
      </c>
      <c r="AP28" s="1">
        <f>Table1[[#This Row],[после Бег 1]]-Table1[[#Totals],[после Бег 1]]</f>
        <v>1.0648148148148153E-3</v>
      </c>
      <c r="AQ28" s="1">
        <f>Table1[[#This Row],[после Т2 1]]-Table1[[#Totals],[после Т2 1]]</f>
        <v>1.2384259259259275E-3</v>
      </c>
      <c r="AR28" s="1">
        <f>Table1[[#This Row],[после Плавание 1]]-Table1[[#Totals],[после Плавание 1]]</f>
        <v>2.3842592592592613E-3</v>
      </c>
      <c r="AS28" s="1">
        <f>Table1[[#This Row],[после Плавание 2]]-Table1[[#Totals],[после Плавание 2]]</f>
        <v>3.9004629629629632E-3</v>
      </c>
      <c r="AT28" s="1">
        <f>Table1[[#This Row],[после Т1 2]]-Table1[[#Totals],[после Т1 2]]</f>
        <v>4.2361111111111124E-3</v>
      </c>
      <c r="AU28" s="1">
        <f>Table1[[#This Row],[после Вело 2]]-Table1[[#Totals],[после Вело 2]]</f>
        <v>4.5486111111111109E-3</v>
      </c>
      <c r="AV28" s="1">
        <f>Table1[[#This Row],[после Т2 2]]-Table1[[#Totals],[после Т2 2]]</f>
        <v>4.6643518518518501E-3</v>
      </c>
      <c r="AW28" s="1">
        <f>Table1[[#This Row],[после Бег 2]]-Table1[[#Totals],[после Бег 2]]</f>
        <v>5.8680555555555534E-3</v>
      </c>
      <c r="AX28" s="1">
        <f>Table1[[#This Row],[после Бег 3]]-Table1[[#Totals],[после Бег 3]]</f>
        <v>6.8749999999999957E-3</v>
      </c>
      <c r="AY28" s="1">
        <f>Table1[[#This Row],[после Т1 3]]-Table1[[#Totals],[после Т1 3]]</f>
        <v>7.2106481481481431E-3</v>
      </c>
      <c r="AZ28" s="1">
        <f>Table1[[#This Row],[после Вело 3]]-Table1[[#Totals],[после Вело 3]]</f>
        <v>8.0902777777777726E-3</v>
      </c>
      <c r="BA28" s="1">
        <f>Table1[[#This Row],[после Т2 3]]-Table1[[#Totals],[после Т2 3]]</f>
        <v>8.3912037037036993E-3</v>
      </c>
      <c r="BB28" s="1">
        <f>Table1[[#This Row],[после Плавание 3]]-Table1[[#Totals],[после Плавание 3]]</f>
        <v>9.3171296296296266E-3</v>
      </c>
      <c r="BC28" s="1">
        <f>SUM(Table1[[#This Row],[Плавание 1_]],Table1[[#This Row],[Плавание 2_]],Table1[[#This Row],[Плавание 3_]])</f>
        <v>1.0868055555555556E-2</v>
      </c>
      <c r="BD28" s="1">
        <f>SUM(Table1[[#This Row],[Вело 1_]],Table1[[#This Row],[Вело 2_]],Table1[[#This Row],[Вело 3_]])</f>
        <v>1.7187499999999998E-2</v>
      </c>
      <c r="BE28" s="1">
        <f>SUM(Table1[[#This Row],[Бег 1_]],Table1[[#This Row],[Бег 2_]],Table1[[#This Row],[Бег 3_]])</f>
        <v>1.1770833333333335E-2</v>
      </c>
      <c r="BF28" s="1">
        <f>SUM(Table1[[#This Row],[Т1 1_]],Table1[[#This Row],[Т2 1_]],Table1[[#This Row],[Т1 2_]],Table1[[#This Row],[Т2 2_]],Table1[[#This Row],[Т1 3_]],Table1[[#This Row],[Т2 3_]])</f>
        <v>4.131944444444445E-3</v>
      </c>
    </row>
    <row r="29" spans="1:58" x14ac:dyDescent="0.2">
      <c r="A29" t="s">
        <v>31</v>
      </c>
      <c r="B29">
        <v>60</v>
      </c>
      <c r="C29" t="s">
        <v>115</v>
      </c>
      <c r="D29" s="1">
        <v>1.4212962962962962E-2</v>
      </c>
      <c r="E29" s="1">
        <v>6.3310185185185197E-3</v>
      </c>
      <c r="F29" s="1">
        <v>4.0509259259259258E-4</v>
      </c>
      <c r="G29" s="1">
        <v>3.7847222222222223E-3</v>
      </c>
      <c r="H29" s="1">
        <v>7.291666666666667E-4</v>
      </c>
      <c r="I29" s="1">
        <v>2.9745370370370373E-3</v>
      </c>
      <c r="J29" s="1">
        <v>1.4791666666666668E-2</v>
      </c>
      <c r="K29" s="1">
        <v>2.9861111111111113E-3</v>
      </c>
      <c r="L29" s="1">
        <v>7.291666666666667E-4</v>
      </c>
      <c r="M29" s="1">
        <v>6.7476851851851856E-3</v>
      </c>
      <c r="N29" s="1">
        <v>4.1666666666666669E-4</v>
      </c>
      <c r="O29" s="1">
        <v>3.9236111111111112E-3</v>
      </c>
      <c r="P29" s="1">
        <v>1.5196759259259259E-2</v>
      </c>
      <c r="Q29" s="1">
        <v>4.155092592592593E-3</v>
      </c>
      <c r="R29" s="1">
        <v>4.3981481481481481E-4</v>
      </c>
      <c r="S29" s="1">
        <v>7.013888888888889E-3</v>
      </c>
      <c r="T29" s="1">
        <v>6.8287037037037025E-4</v>
      </c>
      <c r="U29" s="1">
        <v>2.9166666666666668E-3</v>
      </c>
      <c r="V29" s="1">
        <f>SUM(Table1[[#This Row],[Общее 1]],Table1[[#This Row],[Общее 2]],Table1[[#This Row],[Общее 3]])</f>
        <v>4.4201388888888887E-2</v>
      </c>
      <c r="W29" s="1">
        <v>0</v>
      </c>
      <c r="X29" s="1">
        <f>SUM(Table1[[#This Row],[Вело 1_]],Table1[[#This Row],[Старт_]])</f>
        <v>6.3310185185185197E-3</v>
      </c>
      <c r="Y29" s="1">
        <f>SUM(Table1[[#This Row],[после Вело 1]],Table1[[#This Row],[Т1 1_]])</f>
        <v>6.736111111111112E-3</v>
      </c>
      <c r="Z29" s="1">
        <f>SUM(Table1[[#This Row],[после Т1 1]],Table1[[#This Row],[Бег 1_]])</f>
        <v>1.0520833333333333E-2</v>
      </c>
      <c r="AA29" s="1">
        <f>SUM(Table1[[#This Row],[после Бег 1]],Table1[[#This Row],[Т2 1_]])</f>
        <v>1.125E-2</v>
      </c>
      <c r="AB29" s="1">
        <f>SUM(Table1[[#This Row],[после Т2 1]],Table1[[#This Row],[Плавание 1_]])</f>
        <v>1.4224537037037037E-2</v>
      </c>
      <c r="AC29" s="1">
        <f>SUM(Table1[[#This Row],[после Плавание 1]],Table1[[#This Row],[Плавание 2_]])</f>
        <v>1.7210648148148149E-2</v>
      </c>
      <c r="AD29" s="1">
        <f>SUM(Table1[[#This Row],[после Плавание 2]],Table1[[#This Row],[Т1 2_]])</f>
        <v>1.7939814814814815E-2</v>
      </c>
      <c r="AE29" s="1">
        <f>SUM(Table1[[#This Row],[после Т1 2]],Table1[[#This Row],[Вело 2_]])</f>
        <v>2.4687500000000001E-2</v>
      </c>
      <c r="AF29" s="1">
        <f>SUM(Table1[[#This Row],[после Вело 2]],Table1[[#This Row],[Т2 2_]])</f>
        <v>2.5104166666666667E-2</v>
      </c>
      <c r="AG29" s="1">
        <f>SUM(Table1[[#This Row],[после Т2 2]],Table1[[#This Row],[Бег 2_]])</f>
        <v>2.9027777777777777E-2</v>
      </c>
      <c r="AH29" s="1">
        <f>SUM(Table1[[#This Row],[после Бег 2]],Table1[[#This Row],[Бег 3_]])</f>
        <v>3.318287037037037E-2</v>
      </c>
      <c r="AI29" s="1">
        <f>SUM(Table1[[#This Row],[после Бег 3]],Table1[[#This Row],[Т1 3_]])</f>
        <v>3.3622685185185186E-2</v>
      </c>
      <c r="AJ29" s="1">
        <f>SUM(Table1[[#This Row],[после Т1 3]],Table1[[#This Row],[Вело 3_]])</f>
        <v>4.0636574074074075E-2</v>
      </c>
      <c r="AK29" s="1">
        <f>SUM(Table1[[#This Row],[после Вело 3]],Table1[[#This Row],[Т2 3_]])</f>
        <v>4.1319444444444443E-2</v>
      </c>
      <c r="AL29" s="1">
        <f>SUM(Table1[[#This Row],[после Т2 3]],Table1[[#This Row],[Плавание 3_]])</f>
        <v>4.4236111111111108E-2</v>
      </c>
      <c r="AM29" s="1">
        <f>Table1[[#This Row],[Старт_]]-Table1[[#Totals],[Старт_]]</f>
        <v>0</v>
      </c>
      <c r="AN29" s="1">
        <f>Table1[[#This Row],[после Вело 1]]-Table1[[#Totals],[после Вело 1]]</f>
        <v>1.4930555555555565E-3</v>
      </c>
      <c r="AO29" s="1">
        <f>Table1[[#This Row],[после Т1 1]]-Table1[[#Totals],[после Т1 1]]</f>
        <v>1.5856481481481485E-3</v>
      </c>
      <c r="AP29" s="1">
        <f>Table1[[#This Row],[после Бег 1]]-Table1[[#Totals],[после Бег 1]]</f>
        <v>2.4421296296296309E-3</v>
      </c>
      <c r="AQ29" s="1">
        <f>Table1[[#This Row],[после Т2 1]]-Table1[[#Totals],[после Т2 1]]</f>
        <v>2.6388888888888903E-3</v>
      </c>
      <c r="AR29" s="1">
        <f>Table1[[#This Row],[после Плавание 1]]-Table1[[#Totals],[после Плавание 1]]</f>
        <v>3.1597222222222252E-3</v>
      </c>
      <c r="AS29" s="1">
        <f>Table1[[#This Row],[после Плавание 2]]-Table1[[#Totals],[после Плавание 2]]</f>
        <v>3.8541666666666689E-3</v>
      </c>
      <c r="AT29" s="1">
        <f>Table1[[#This Row],[после Т1 2]]-Table1[[#Totals],[после Т1 2]]</f>
        <v>3.8888888888888914E-3</v>
      </c>
      <c r="AU29" s="1">
        <f>Table1[[#This Row],[после Вело 2]]-Table1[[#Totals],[после Вело 2]]</f>
        <v>5.2199074074074092E-3</v>
      </c>
      <c r="AV29" s="1">
        <f>Table1[[#This Row],[после Т2 2]]-Table1[[#Totals],[после Т2 2]]</f>
        <v>5.2777777777777771E-3</v>
      </c>
      <c r="AW29" s="1">
        <f>Table1[[#This Row],[после Бег 2]]-Table1[[#Totals],[после Бег 2]]</f>
        <v>6.145833333333333E-3</v>
      </c>
      <c r="AX29" s="1">
        <f>Table1[[#This Row],[после Бег 3]]-Table1[[#Totals],[после Бег 3]]</f>
        <v>7.2453703703703708E-3</v>
      </c>
      <c r="AY29" s="1">
        <f>Table1[[#This Row],[после Т1 3]]-Table1[[#Totals],[после Т1 3]]</f>
        <v>7.3495370370370398E-3</v>
      </c>
      <c r="AZ29" s="1">
        <f>Table1[[#This Row],[после Вело 3]]-Table1[[#Totals],[после Вело 3]]</f>
        <v>9.0740740740740747E-3</v>
      </c>
      <c r="BA29" s="1">
        <f>Table1[[#This Row],[после Т2 3]]-Table1[[#Totals],[после Т2 3]]</f>
        <v>9.2129629629629645E-3</v>
      </c>
      <c r="BB29" s="1">
        <f>Table1[[#This Row],[после Плавание 3]]-Table1[[#Totals],[после Плавание 3]]</f>
        <v>9.5949074074074062E-3</v>
      </c>
      <c r="BC29" s="1">
        <f>SUM(Table1[[#This Row],[Плавание 1_]],Table1[[#This Row],[Плавание 2_]],Table1[[#This Row],[Плавание 3_]])</f>
        <v>8.8773148148148153E-3</v>
      </c>
      <c r="BD29" s="1">
        <f>SUM(Table1[[#This Row],[Вело 1_]],Table1[[#This Row],[Вело 2_]],Table1[[#This Row],[Вело 3_]])</f>
        <v>2.0092592592592592E-2</v>
      </c>
      <c r="BE29" s="1">
        <f>SUM(Table1[[#This Row],[Бег 1_]],Table1[[#This Row],[Бег 2_]],Table1[[#This Row],[Бег 3_]])</f>
        <v>1.1863425925925927E-2</v>
      </c>
      <c r="BF29" s="1">
        <f>SUM(Table1[[#This Row],[Т1 1_]],Table1[[#This Row],[Т2 1_]],Table1[[#This Row],[Т1 2_]],Table1[[#This Row],[Т2 2_]],Table1[[#This Row],[Т1 3_]],Table1[[#This Row],[Т2 3_]])</f>
        <v>3.4027777777777776E-3</v>
      </c>
    </row>
    <row r="30" spans="1:58" x14ac:dyDescent="0.2">
      <c r="A30" t="s">
        <v>27</v>
      </c>
      <c r="B30">
        <v>62</v>
      </c>
      <c r="C30" t="s">
        <v>115</v>
      </c>
      <c r="D30" s="1">
        <v>1.4131944444444445E-2</v>
      </c>
      <c r="E30" s="1">
        <v>5.7754629629629623E-3</v>
      </c>
      <c r="F30" s="1">
        <v>3.9351851851851852E-4</v>
      </c>
      <c r="G30" s="1">
        <v>3.8078703703703707E-3</v>
      </c>
      <c r="H30" s="1">
        <v>6.9444444444444447E-4</v>
      </c>
      <c r="I30" s="1">
        <v>3.472222222222222E-3</v>
      </c>
      <c r="J30" s="1">
        <v>1.53125E-2</v>
      </c>
      <c r="K30" s="1">
        <v>3.5763888888888894E-3</v>
      </c>
      <c r="L30" s="1">
        <v>7.407407407407407E-4</v>
      </c>
      <c r="M30" s="1">
        <v>6.3657407407407404E-3</v>
      </c>
      <c r="N30" s="1">
        <v>4.9768518518518521E-4</v>
      </c>
      <c r="O30" s="1">
        <v>4.155092592592593E-3</v>
      </c>
      <c r="P30" s="1">
        <v>1.4988425925925926E-2</v>
      </c>
      <c r="Q30" s="1">
        <v>4.0624999999999993E-3</v>
      </c>
      <c r="R30" s="1">
        <v>3.9351851851851852E-4</v>
      </c>
      <c r="S30" s="1">
        <v>6.4930555555555549E-3</v>
      </c>
      <c r="T30" s="1">
        <v>6.7129629629629625E-4</v>
      </c>
      <c r="U30" s="1">
        <v>3.4027777777777784E-3</v>
      </c>
      <c r="V30" s="1">
        <f>SUM(Table1[[#This Row],[Общее 1]],Table1[[#This Row],[Общее 2]],Table1[[#This Row],[Общее 3]])</f>
        <v>4.4432870370370373E-2</v>
      </c>
      <c r="W30" s="1">
        <v>0</v>
      </c>
      <c r="X30" s="1">
        <f>SUM(Table1[[#This Row],[Вело 1_]],Table1[[#This Row],[Старт_]])</f>
        <v>5.7754629629629623E-3</v>
      </c>
      <c r="Y30" s="1">
        <f>SUM(Table1[[#This Row],[после Вело 1]],Table1[[#This Row],[Т1 1_]])</f>
        <v>6.168981481481481E-3</v>
      </c>
      <c r="Z30" s="1">
        <f>SUM(Table1[[#This Row],[после Т1 1]],Table1[[#This Row],[Бег 1_]])</f>
        <v>9.9768518518518513E-3</v>
      </c>
      <c r="AA30" s="1">
        <f>SUM(Table1[[#This Row],[после Бег 1]],Table1[[#This Row],[Т2 1_]])</f>
        <v>1.0671296296296295E-2</v>
      </c>
      <c r="AB30" s="1">
        <f>SUM(Table1[[#This Row],[после Т2 1]],Table1[[#This Row],[Плавание 1_]])</f>
        <v>1.4143518518518517E-2</v>
      </c>
      <c r="AC30" s="1">
        <f>SUM(Table1[[#This Row],[после Плавание 1]],Table1[[#This Row],[Плавание 2_]])</f>
        <v>1.7719907407407406E-2</v>
      </c>
      <c r="AD30" s="1">
        <f>SUM(Table1[[#This Row],[после Плавание 2]],Table1[[#This Row],[Т1 2_]])</f>
        <v>1.8460648148148146E-2</v>
      </c>
      <c r="AE30" s="1">
        <f>SUM(Table1[[#This Row],[после Т1 2]],Table1[[#This Row],[Вело 2_]])</f>
        <v>2.4826388888888887E-2</v>
      </c>
      <c r="AF30" s="1">
        <f>SUM(Table1[[#This Row],[после Вело 2]],Table1[[#This Row],[Т2 2_]])</f>
        <v>2.5324074074074072E-2</v>
      </c>
      <c r="AG30" s="1">
        <f>SUM(Table1[[#This Row],[после Т2 2]],Table1[[#This Row],[Бег 2_]])</f>
        <v>2.9479166666666664E-2</v>
      </c>
      <c r="AH30" s="1">
        <f>SUM(Table1[[#This Row],[после Бег 2]],Table1[[#This Row],[Бег 3_]])</f>
        <v>3.3541666666666664E-2</v>
      </c>
      <c r="AI30" s="1">
        <f>SUM(Table1[[#This Row],[после Бег 3]],Table1[[#This Row],[Т1 3_]])</f>
        <v>3.3935185185185179E-2</v>
      </c>
      <c r="AJ30" s="1">
        <f>SUM(Table1[[#This Row],[после Т1 3]],Table1[[#This Row],[Вело 3_]])</f>
        <v>4.0428240740740737E-2</v>
      </c>
      <c r="AK30" s="1">
        <f>SUM(Table1[[#This Row],[после Вело 3]],Table1[[#This Row],[Т2 3_]])</f>
        <v>4.1099537037037032E-2</v>
      </c>
      <c r="AL30" s="1">
        <f>SUM(Table1[[#This Row],[после Т2 3]],Table1[[#This Row],[Плавание 3_]])</f>
        <v>4.4502314814814807E-2</v>
      </c>
      <c r="AM30" s="1">
        <f>Table1[[#This Row],[Старт_]]-Table1[[#Totals],[Старт_]]</f>
        <v>0</v>
      </c>
      <c r="AN30" s="1">
        <f>Table1[[#This Row],[после Вело 1]]-Table1[[#Totals],[после Вело 1]]</f>
        <v>9.374999999999991E-4</v>
      </c>
      <c r="AO30" s="1">
        <f>Table1[[#This Row],[после Т1 1]]-Table1[[#Totals],[после Т1 1]]</f>
        <v>1.0185185185185176E-3</v>
      </c>
      <c r="AP30" s="1">
        <f>Table1[[#This Row],[после Бег 1]]-Table1[[#Totals],[после Бег 1]]</f>
        <v>1.8981481481481488E-3</v>
      </c>
      <c r="AQ30" s="1">
        <f>Table1[[#This Row],[после Т2 1]]-Table1[[#Totals],[после Т2 1]]</f>
        <v>2.0601851851851857E-3</v>
      </c>
      <c r="AR30" s="1">
        <f>Table1[[#This Row],[после Плавание 1]]-Table1[[#Totals],[после Плавание 1]]</f>
        <v>3.078703703703705E-3</v>
      </c>
      <c r="AS30" s="1">
        <f>Table1[[#This Row],[после Плавание 2]]-Table1[[#Totals],[после Плавание 2]]</f>
        <v>4.3634259259259268E-3</v>
      </c>
      <c r="AT30" s="1">
        <f>Table1[[#This Row],[после Т1 2]]-Table1[[#Totals],[после Т1 2]]</f>
        <v>4.4097222222222229E-3</v>
      </c>
      <c r="AU30" s="1">
        <f>Table1[[#This Row],[после Вело 2]]-Table1[[#Totals],[после Вело 2]]</f>
        <v>5.3587962962962955E-3</v>
      </c>
      <c r="AV30" s="1">
        <f>Table1[[#This Row],[после Т2 2]]-Table1[[#Totals],[после Т2 2]]</f>
        <v>5.4976851851851818E-3</v>
      </c>
      <c r="AW30" s="1">
        <f>Table1[[#This Row],[после Бег 2]]-Table1[[#Totals],[после Бег 2]]</f>
        <v>6.5972222222222196E-3</v>
      </c>
      <c r="AX30" s="1">
        <f>Table1[[#This Row],[после Бег 3]]-Table1[[#Totals],[после Бег 3]]</f>
        <v>7.6041666666666653E-3</v>
      </c>
      <c r="AY30" s="1">
        <f>Table1[[#This Row],[после Т1 3]]-Table1[[#Totals],[после Т1 3]]</f>
        <v>7.6620370370370332E-3</v>
      </c>
      <c r="AZ30" s="1">
        <f>Table1[[#This Row],[после Вело 3]]-Table1[[#Totals],[после Вело 3]]</f>
        <v>8.8657407407407365E-3</v>
      </c>
      <c r="BA30" s="1">
        <f>Table1[[#This Row],[после Т2 3]]-Table1[[#Totals],[после Т2 3]]</f>
        <v>8.9930555555555527E-3</v>
      </c>
      <c r="BB30" s="1">
        <f>Table1[[#This Row],[после Плавание 3]]-Table1[[#Totals],[после Плавание 3]]</f>
        <v>9.8611111111111052E-3</v>
      </c>
      <c r="BC30" s="1">
        <f>SUM(Table1[[#This Row],[Плавание 1_]],Table1[[#This Row],[Плавание 2_]],Table1[[#This Row],[Плавание 3_]])</f>
        <v>1.045138888888889E-2</v>
      </c>
      <c r="BD30" s="1">
        <f>SUM(Table1[[#This Row],[Вело 1_]],Table1[[#This Row],[Вело 2_]],Table1[[#This Row],[Вело 3_]])</f>
        <v>1.8634259259259257E-2</v>
      </c>
      <c r="BE30" s="1">
        <f>SUM(Table1[[#This Row],[Бег 1_]],Table1[[#This Row],[Бег 2_]],Table1[[#This Row],[Бег 3_]])</f>
        <v>1.2025462962962963E-2</v>
      </c>
      <c r="BF30" s="1">
        <f>SUM(Table1[[#This Row],[Т1 1_]],Table1[[#This Row],[Т2 1_]],Table1[[#This Row],[Т1 2_]],Table1[[#This Row],[Т2 2_]],Table1[[#This Row],[Т1 3_]],Table1[[#This Row],[Т2 3_]])</f>
        <v>3.3912037037037031E-3</v>
      </c>
    </row>
    <row r="31" spans="1:58" x14ac:dyDescent="0.2">
      <c r="A31" t="s">
        <v>30</v>
      </c>
      <c r="B31">
        <v>121</v>
      </c>
      <c r="C31" t="s">
        <v>115</v>
      </c>
      <c r="D31" s="1">
        <v>1.4201388888888888E-2</v>
      </c>
      <c r="E31" s="1">
        <v>5.5671296296296302E-3</v>
      </c>
      <c r="F31" s="1">
        <v>5.4398148148148144E-4</v>
      </c>
      <c r="G31" s="1">
        <v>3.7037037037037034E-3</v>
      </c>
      <c r="H31" s="1">
        <v>7.175925925925927E-4</v>
      </c>
      <c r="I31" s="1">
        <v>3.7037037037037034E-3</v>
      </c>
      <c r="J31" s="1">
        <v>1.5023148148148148E-2</v>
      </c>
      <c r="K31" s="1">
        <v>3.7152777777777774E-3</v>
      </c>
      <c r="L31" s="1">
        <v>8.9120370370370362E-4</v>
      </c>
      <c r="M31" s="1">
        <v>5.9375000000000009E-3</v>
      </c>
      <c r="N31" s="1">
        <v>4.9768518518518521E-4</v>
      </c>
      <c r="O31" s="1">
        <v>3.9930555555555561E-3</v>
      </c>
      <c r="P31" s="1">
        <v>1.5381944444444443E-2</v>
      </c>
      <c r="Q31" s="1">
        <v>4.155092592592593E-3</v>
      </c>
      <c r="R31" s="1">
        <v>5.2083333333333333E-4</v>
      </c>
      <c r="S31" s="1">
        <v>6.215277777777777E-3</v>
      </c>
      <c r="T31" s="1">
        <v>7.291666666666667E-4</v>
      </c>
      <c r="U31" s="1">
        <v>3.7847222222222223E-3</v>
      </c>
      <c r="V31" s="1">
        <f>SUM(Table1[[#This Row],[Общее 1]],Table1[[#This Row],[Общее 2]],Table1[[#This Row],[Общее 3]])</f>
        <v>4.4606481481481476E-2</v>
      </c>
      <c r="W31" s="1">
        <v>0</v>
      </c>
      <c r="X31" s="1">
        <f>SUM(Table1[[#This Row],[Вело 1_]],Table1[[#This Row],[Старт_]])</f>
        <v>5.5671296296296302E-3</v>
      </c>
      <c r="Y31" s="1">
        <f>SUM(Table1[[#This Row],[после Вело 1]],Table1[[#This Row],[Т1 1_]])</f>
        <v>6.1111111111111114E-3</v>
      </c>
      <c r="Z31" s="1">
        <f>SUM(Table1[[#This Row],[после Т1 1]],Table1[[#This Row],[Бег 1_]])</f>
        <v>9.8148148148148144E-3</v>
      </c>
      <c r="AA31" s="1">
        <f>SUM(Table1[[#This Row],[после Бег 1]],Table1[[#This Row],[Т2 1_]])</f>
        <v>1.0532407407407407E-2</v>
      </c>
      <c r="AB31" s="1">
        <f>SUM(Table1[[#This Row],[после Т2 1]],Table1[[#This Row],[Плавание 1_]])</f>
        <v>1.4236111111111111E-2</v>
      </c>
      <c r="AC31" s="1">
        <f>SUM(Table1[[#This Row],[после Плавание 1]],Table1[[#This Row],[Плавание 2_]])</f>
        <v>1.7951388888888888E-2</v>
      </c>
      <c r="AD31" s="1">
        <f>SUM(Table1[[#This Row],[после Плавание 2]],Table1[[#This Row],[Т1 2_]])</f>
        <v>1.8842592592592591E-2</v>
      </c>
      <c r="AE31" s="1">
        <f>SUM(Table1[[#This Row],[после Т1 2]],Table1[[#This Row],[Вело 2_]])</f>
        <v>2.4780092592592593E-2</v>
      </c>
      <c r="AF31" s="1">
        <f>SUM(Table1[[#This Row],[после Вело 2]],Table1[[#This Row],[Т2 2_]])</f>
        <v>2.5277777777777777E-2</v>
      </c>
      <c r="AG31" s="1">
        <f>SUM(Table1[[#This Row],[после Т2 2]],Table1[[#This Row],[Бег 2_]])</f>
        <v>2.9270833333333333E-2</v>
      </c>
      <c r="AH31" s="1">
        <f>SUM(Table1[[#This Row],[после Бег 2]],Table1[[#This Row],[Бег 3_]])</f>
        <v>3.3425925925925928E-2</v>
      </c>
      <c r="AI31" s="1">
        <f>SUM(Table1[[#This Row],[после Бег 3]],Table1[[#This Row],[Т1 3_]])</f>
        <v>3.394675925925926E-2</v>
      </c>
      <c r="AJ31" s="1">
        <f>SUM(Table1[[#This Row],[после Т1 3]],Table1[[#This Row],[Вело 3_]])</f>
        <v>4.0162037037037038E-2</v>
      </c>
      <c r="AK31" s="1">
        <f>SUM(Table1[[#This Row],[после Вело 3]],Table1[[#This Row],[Т2 3_]])</f>
        <v>4.0891203703703707E-2</v>
      </c>
      <c r="AL31" s="1">
        <f>SUM(Table1[[#This Row],[после Т2 3]],Table1[[#This Row],[Плавание 3_]])</f>
        <v>4.4675925925925931E-2</v>
      </c>
      <c r="AM31" s="1">
        <f>Table1[[#This Row],[Старт_]]-Table1[[#Totals],[Старт_]]</f>
        <v>0</v>
      </c>
      <c r="AN31" s="1">
        <f>Table1[[#This Row],[после Вело 1]]-Table1[[#Totals],[после Вело 1]]</f>
        <v>7.2916666666666703E-4</v>
      </c>
      <c r="AO31" s="1">
        <f>Table1[[#This Row],[после Т1 1]]-Table1[[#Totals],[после Т1 1]]</f>
        <v>9.6064814814814797E-4</v>
      </c>
      <c r="AP31" s="1">
        <f>Table1[[#This Row],[после Бег 1]]-Table1[[#Totals],[после Бег 1]]</f>
        <v>1.7361111111111119E-3</v>
      </c>
      <c r="AQ31" s="1">
        <f>Table1[[#This Row],[после Т2 1]]-Table1[[#Totals],[после Т2 1]]</f>
        <v>1.9212962962962977E-3</v>
      </c>
      <c r="AR31" s="1">
        <f>Table1[[#This Row],[после Плавание 1]]-Table1[[#Totals],[после Плавание 1]]</f>
        <v>3.1712962962962988E-3</v>
      </c>
      <c r="AS31" s="1">
        <f>Table1[[#This Row],[после Плавание 2]]-Table1[[#Totals],[после Плавание 2]]</f>
        <v>4.5949074074074087E-3</v>
      </c>
      <c r="AT31" s="1">
        <f>Table1[[#This Row],[после Т1 2]]-Table1[[#Totals],[после Т1 2]]</f>
        <v>4.791666666666668E-3</v>
      </c>
      <c r="AU31" s="1">
        <f>Table1[[#This Row],[после Вело 2]]-Table1[[#Totals],[после Вело 2]]</f>
        <v>5.3125000000000012E-3</v>
      </c>
      <c r="AV31" s="1">
        <f>Table1[[#This Row],[после Т2 2]]-Table1[[#Totals],[после Т2 2]]</f>
        <v>5.4513888888888876E-3</v>
      </c>
      <c r="AW31" s="1">
        <f>Table1[[#This Row],[после Бег 2]]-Table1[[#Totals],[после Бег 2]]</f>
        <v>6.3888888888888884E-3</v>
      </c>
      <c r="AX31" s="1">
        <f>Table1[[#This Row],[после Бег 3]]-Table1[[#Totals],[после Бег 3]]</f>
        <v>7.4884259259259296E-3</v>
      </c>
      <c r="AY31" s="1">
        <f>Table1[[#This Row],[после Т1 3]]-Table1[[#Totals],[после Т1 3]]</f>
        <v>7.6736111111111137E-3</v>
      </c>
      <c r="AZ31" s="1">
        <f>Table1[[#This Row],[после Вело 3]]-Table1[[#Totals],[после Вело 3]]</f>
        <v>8.5995370370370375E-3</v>
      </c>
      <c r="BA31" s="1">
        <f>Table1[[#This Row],[после Т2 3]]-Table1[[#Totals],[после Т2 3]]</f>
        <v>8.7847222222222285E-3</v>
      </c>
      <c r="BB31" s="1">
        <f>Table1[[#This Row],[после Плавание 3]]-Table1[[#Totals],[после Плавание 3]]</f>
        <v>1.003472222222223E-2</v>
      </c>
      <c r="BC31" s="1">
        <f>SUM(Table1[[#This Row],[Плавание 1_]],Table1[[#This Row],[Плавание 2_]],Table1[[#This Row],[Плавание 3_]])</f>
        <v>1.1203703703703704E-2</v>
      </c>
      <c r="BD31" s="1">
        <f>SUM(Table1[[#This Row],[Вело 1_]],Table1[[#This Row],[Вело 2_]],Table1[[#This Row],[Вело 3_]])</f>
        <v>1.771990740740741E-2</v>
      </c>
      <c r="BE31" s="1">
        <f>SUM(Table1[[#This Row],[Бег 1_]],Table1[[#This Row],[Бег 2_]],Table1[[#This Row],[Бег 3_]])</f>
        <v>1.1851851851851853E-2</v>
      </c>
      <c r="BF31" s="1">
        <f>SUM(Table1[[#This Row],[Т1 1_]],Table1[[#This Row],[Т2 1_]],Table1[[#This Row],[Т1 2_]],Table1[[#This Row],[Т2 2_]],Table1[[#This Row],[Т1 3_]],Table1[[#This Row],[Т2 3_]])</f>
        <v>3.9004629629629628E-3</v>
      </c>
    </row>
    <row r="32" spans="1:58" x14ac:dyDescent="0.2">
      <c r="A32" t="s">
        <v>29</v>
      </c>
      <c r="B32">
        <v>145</v>
      </c>
      <c r="C32" t="s">
        <v>115</v>
      </c>
      <c r="D32" s="1">
        <v>1.4155092592592592E-2</v>
      </c>
      <c r="E32" s="1">
        <v>5.7754629629629623E-3</v>
      </c>
      <c r="F32" s="1">
        <v>3.3564814814814812E-4</v>
      </c>
      <c r="G32" s="1">
        <v>3.5532407407407405E-3</v>
      </c>
      <c r="H32" s="1">
        <v>7.407407407407407E-4</v>
      </c>
      <c r="I32" s="1">
        <v>3.7731481481481483E-3</v>
      </c>
      <c r="J32" s="1">
        <v>1.503472222222222E-2</v>
      </c>
      <c r="K32" s="1">
        <v>3.6226851851851854E-3</v>
      </c>
      <c r="L32" s="1">
        <v>9.8379629629629642E-4</v>
      </c>
      <c r="M32" s="1">
        <v>6.3310185185185197E-3</v>
      </c>
      <c r="N32" s="1">
        <v>3.7037037037037035E-4</v>
      </c>
      <c r="O32" s="1">
        <v>3.7384259259259263E-3</v>
      </c>
      <c r="P32" s="1">
        <v>1.5729166666666666E-2</v>
      </c>
      <c r="Q32" s="1">
        <v>4.0740740740740746E-3</v>
      </c>
      <c r="R32" s="1">
        <v>3.8194444444444446E-4</v>
      </c>
      <c r="S32" s="1">
        <v>6.4004629629629628E-3</v>
      </c>
      <c r="T32" s="1">
        <v>1.0185185185185186E-3</v>
      </c>
      <c r="U32" s="1">
        <v>3.8773148148148143E-3</v>
      </c>
      <c r="V32" s="1">
        <f>SUM(Table1[[#This Row],[Общее 1]],Table1[[#This Row],[Общее 2]],Table1[[#This Row],[Общее 3]])</f>
        <v>4.4918981481481476E-2</v>
      </c>
      <c r="W32" s="1">
        <v>0</v>
      </c>
      <c r="X32" s="1">
        <f>SUM(Table1[[#This Row],[Вело 1_]],Table1[[#This Row],[Старт_]])</f>
        <v>5.7754629629629623E-3</v>
      </c>
      <c r="Y32" s="1">
        <f>SUM(Table1[[#This Row],[после Вело 1]],Table1[[#This Row],[Т1 1_]])</f>
        <v>6.1111111111111106E-3</v>
      </c>
      <c r="Z32" s="1">
        <f>SUM(Table1[[#This Row],[после Т1 1]],Table1[[#This Row],[Бег 1_]])</f>
        <v>9.6643518518518511E-3</v>
      </c>
      <c r="AA32" s="1">
        <f>SUM(Table1[[#This Row],[после Бег 1]],Table1[[#This Row],[Т2 1_]])</f>
        <v>1.0405092592592593E-2</v>
      </c>
      <c r="AB32" s="1">
        <f>SUM(Table1[[#This Row],[после Т2 1]],Table1[[#This Row],[Плавание 1_]])</f>
        <v>1.4178240740740741E-2</v>
      </c>
      <c r="AC32" s="1">
        <f>SUM(Table1[[#This Row],[после Плавание 1]],Table1[[#This Row],[Плавание 2_]])</f>
        <v>1.7800925925925928E-2</v>
      </c>
      <c r="AD32" s="1">
        <f>SUM(Table1[[#This Row],[после Плавание 2]],Table1[[#This Row],[Т1 2_]])</f>
        <v>1.8784722222222223E-2</v>
      </c>
      <c r="AE32" s="1">
        <f>SUM(Table1[[#This Row],[после Т1 2]],Table1[[#This Row],[Вело 2_]])</f>
        <v>2.5115740740740744E-2</v>
      </c>
      <c r="AF32" s="1">
        <f>SUM(Table1[[#This Row],[после Вело 2]],Table1[[#This Row],[Т2 2_]])</f>
        <v>2.5486111111111116E-2</v>
      </c>
      <c r="AG32" s="1">
        <f>SUM(Table1[[#This Row],[после Т2 2]],Table1[[#This Row],[Бег 2_]])</f>
        <v>2.9224537037037042E-2</v>
      </c>
      <c r="AH32" s="1">
        <f>SUM(Table1[[#This Row],[после Бег 2]],Table1[[#This Row],[Бег 3_]])</f>
        <v>3.3298611111111119E-2</v>
      </c>
      <c r="AI32" s="1">
        <f>SUM(Table1[[#This Row],[после Бег 3]],Table1[[#This Row],[Т1 3_]])</f>
        <v>3.3680555555555561E-2</v>
      </c>
      <c r="AJ32" s="1">
        <f>SUM(Table1[[#This Row],[после Т1 3]],Table1[[#This Row],[Вело 3_]])</f>
        <v>4.0081018518518523E-2</v>
      </c>
      <c r="AK32" s="1">
        <f>SUM(Table1[[#This Row],[после Вело 3]],Table1[[#This Row],[Т2 3_]])</f>
        <v>4.1099537037037039E-2</v>
      </c>
      <c r="AL32" s="1">
        <f>SUM(Table1[[#This Row],[после Т2 3]],Table1[[#This Row],[Плавание 3_]])</f>
        <v>4.4976851851851851E-2</v>
      </c>
      <c r="AM32" s="1">
        <f>Table1[[#This Row],[Старт_]]-Table1[[#Totals],[Старт_]]</f>
        <v>0</v>
      </c>
      <c r="AN32" s="1">
        <f>Table1[[#This Row],[после Вело 1]]-Table1[[#Totals],[после Вело 1]]</f>
        <v>9.374999999999991E-4</v>
      </c>
      <c r="AO32" s="1">
        <f>Table1[[#This Row],[после Т1 1]]-Table1[[#Totals],[после Т1 1]]</f>
        <v>9.6064814814814711E-4</v>
      </c>
      <c r="AP32" s="1">
        <f>Table1[[#This Row],[после Бег 1]]-Table1[[#Totals],[после Бег 1]]</f>
        <v>1.5856481481481485E-3</v>
      </c>
      <c r="AQ32" s="1">
        <f>Table1[[#This Row],[после Т2 1]]-Table1[[#Totals],[после Т2 1]]</f>
        <v>1.7939814814814832E-3</v>
      </c>
      <c r="AR32" s="1">
        <f>Table1[[#This Row],[после Плавание 1]]-Table1[[#Totals],[после Плавание 1]]</f>
        <v>3.1134259259259292E-3</v>
      </c>
      <c r="AS32" s="1">
        <f>Table1[[#This Row],[после Плавание 2]]-Table1[[#Totals],[после Плавание 2]]</f>
        <v>4.4444444444444488E-3</v>
      </c>
      <c r="AT32" s="1">
        <f>Table1[[#This Row],[после Т1 2]]-Table1[[#Totals],[после Т1 2]]</f>
        <v>4.7337962962963002E-3</v>
      </c>
      <c r="AU32" s="1">
        <f>Table1[[#This Row],[после Вело 2]]-Table1[[#Totals],[после Вело 2]]</f>
        <v>5.6481481481481521E-3</v>
      </c>
      <c r="AV32" s="1">
        <f>Table1[[#This Row],[после Т2 2]]-Table1[[#Totals],[после Т2 2]]</f>
        <v>5.6597222222222257E-3</v>
      </c>
      <c r="AW32" s="1">
        <f>Table1[[#This Row],[после Бег 2]]-Table1[[#Totals],[после Бег 2]]</f>
        <v>6.3425925925925976E-3</v>
      </c>
      <c r="AX32" s="1">
        <f>Table1[[#This Row],[после Бег 3]]-Table1[[#Totals],[после Бег 3]]</f>
        <v>7.3611111111111203E-3</v>
      </c>
      <c r="AY32" s="1">
        <f>Table1[[#This Row],[после Т1 3]]-Table1[[#Totals],[после Т1 3]]</f>
        <v>7.4074074074074146E-3</v>
      </c>
      <c r="AZ32" s="1">
        <f>Table1[[#This Row],[после Вело 3]]-Table1[[#Totals],[после Вело 3]]</f>
        <v>8.5185185185185225E-3</v>
      </c>
      <c r="BA32" s="1">
        <f>Table1[[#This Row],[после Т2 3]]-Table1[[#Totals],[после Т2 3]]</f>
        <v>8.9930555555555597E-3</v>
      </c>
      <c r="BB32" s="1">
        <f>Table1[[#This Row],[после Плавание 3]]-Table1[[#Totals],[после Плавание 3]]</f>
        <v>1.0335648148148149E-2</v>
      </c>
      <c r="BC32" s="1">
        <f>SUM(Table1[[#This Row],[Плавание 1_]],Table1[[#This Row],[Плавание 2_]],Table1[[#This Row],[Плавание 3_]])</f>
        <v>1.1273148148148148E-2</v>
      </c>
      <c r="BD32" s="1">
        <f>SUM(Table1[[#This Row],[Вело 1_]],Table1[[#This Row],[Вело 2_]],Table1[[#This Row],[Вело 3_]])</f>
        <v>1.8506944444444444E-2</v>
      </c>
      <c r="BE32" s="1">
        <f>SUM(Table1[[#This Row],[Бег 1_]],Table1[[#This Row],[Бег 2_]],Table1[[#This Row],[Бег 3_]])</f>
        <v>1.1365740740740742E-2</v>
      </c>
      <c r="BF32" s="1">
        <f>SUM(Table1[[#This Row],[Т1 1_]],Table1[[#This Row],[Т2 1_]],Table1[[#This Row],[Т1 2_]],Table1[[#This Row],[Т2 2_]],Table1[[#This Row],[Т1 3_]],Table1[[#This Row],[Т2 3_]])</f>
        <v>3.8310185185185183E-3</v>
      </c>
    </row>
    <row r="33" spans="1:58" x14ac:dyDescent="0.2">
      <c r="A33" t="s">
        <v>25</v>
      </c>
      <c r="B33">
        <v>110</v>
      </c>
      <c r="C33" t="s">
        <v>115</v>
      </c>
      <c r="D33" s="1">
        <v>1.3819444444444445E-2</v>
      </c>
      <c r="E33" s="1">
        <v>5.8680555555555543E-3</v>
      </c>
      <c r="F33" s="1">
        <v>4.0509259259259258E-4</v>
      </c>
      <c r="G33" s="1">
        <v>3.7384259259259263E-3</v>
      </c>
      <c r="H33" s="1">
        <v>6.5972222222222213E-4</v>
      </c>
      <c r="I33" s="1">
        <v>3.1828703703703702E-3</v>
      </c>
      <c r="J33" s="1">
        <v>1.5555555555555553E-2</v>
      </c>
      <c r="K33" s="1">
        <v>3.3912037037037036E-3</v>
      </c>
      <c r="L33" s="1">
        <v>1.0069444444444444E-3</v>
      </c>
      <c r="M33" s="1">
        <v>6.5624999999999998E-3</v>
      </c>
      <c r="N33" s="1">
        <v>4.6296296296296293E-4</v>
      </c>
      <c r="O33" s="1">
        <v>4.155092592592593E-3</v>
      </c>
      <c r="P33" s="1">
        <v>1.5555555555555553E-2</v>
      </c>
      <c r="Q33" s="1">
        <v>4.1203703703703706E-3</v>
      </c>
      <c r="R33" s="1">
        <v>4.5138888888888892E-4</v>
      </c>
      <c r="S33" s="1">
        <v>6.9791666666666674E-3</v>
      </c>
      <c r="T33" s="1">
        <v>7.7546296296296304E-4</v>
      </c>
      <c r="U33" s="1">
        <v>3.2638888888888891E-3</v>
      </c>
      <c r="V33" s="1">
        <f>SUM(Table1[[#This Row],[Общее 1]],Table1[[#This Row],[Общее 2]],Table1[[#This Row],[Общее 3]])</f>
        <v>4.493055555555555E-2</v>
      </c>
      <c r="W33" s="1">
        <v>0</v>
      </c>
      <c r="X33" s="1">
        <f>SUM(Table1[[#This Row],[Вело 1_]],Table1[[#This Row],[Старт_]])</f>
        <v>5.8680555555555543E-3</v>
      </c>
      <c r="Y33" s="1">
        <f>SUM(Table1[[#This Row],[после Вело 1]],Table1[[#This Row],[Т1 1_]])</f>
        <v>6.2731481481481466E-3</v>
      </c>
      <c r="Z33" s="1">
        <f>SUM(Table1[[#This Row],[после Т1 1]],Table1[[#This Row],[Бег 1_]])</f>
        <v>1.0011574074074072E-2</v>
      </c>
      <c r="AA33" s="1">
        <f>SUM(Table1[[#This Row],[после Бег 1]],Table1[[#This Row],[Т2 1_]])</f>
        <v>1.0671296296296293E-2</v>
      </c>
      <c r="AB33" s="1">
        <f>SUM(Table1[[#This Row],[после Т2 1]],Table1[[#This Row],[Плавание 1_]])</f>
        <v>1.3854166666666664E-2</v>
      </c>
      <c r="AC33" s="1">
        <f>SUM(Table1[[#This Row],[после Плавание 1]],Table1[[#This Row],[Плавание 2_]])</f>
        <v>1.7245370370370369E-2</v>
      </c>
      <c r="AD33" s="1">
        <f>SUM(Table1[[#This Row],[после Плавание 2]],Table1[[#This Row],[Т1 2_]])</f>
        <v>1.8252314814814815E-2</v>
      </c>
      <c r="AE33" s="1">
        <f>SUM(Table1[[#This Row],[после Т1 2]],Table1[[#This Row],[Вело 2_]])</f>
        <v>2.4814814814814814E-2</v>
      </c>
      <c r="AF33" s="1">
        <f>SUM(Table1[[#This Row],[после Вело 2]],Table1[[#This Row],[Т2 2_]])</f>
        <v>2.5277777777777777E-2</v>
      </c>
      <c r="AG33" s="1">
        <f>SUM(Table1[[#This Row],[после Т2 2]],Table1[[#This Row],[Бег 2_]])</f>
        <v>2.943287037037037E-2</v>
      </c>
      <c r="AH33" s="1">
        <f>SUM(Table1[[#This Row],[после Бег 2]],Table1[[#This Row],[Бег 3_]])</f>
        <v>3.3553240740740738E-2</v>
      </c>
      <c r="AI33" s="1">
        <f>SUM(Table1[[#This Row],[после Бег 3]],Table1[[#This Row],[Т1 3_]])</f>
        <v>3.4004629629629628E-2</v>
      </c>
      <c r="AJ33" s="1">
        <f>SUM(Table1[[#This Row],[после Т1 3]],Table1[[#This Row],[Вело 3_]])</f>
        <v>4.0983796296296296E-2</v>
      </c>
      <c r="AK33" s="1">
        <f>SUM(Table1[[#This Row],[после Вело 3]],Table1[[#This Row],[Т2 3_]])</f>
        <v>4.175925925925926E-2</v>
      </c>
      <c r="AL33" s="1">
        <f>SUM(Table1[[#This Row],[после Т2 3]],Table1[[#This Row],[Плавание 3_]])</f>
        <v>4.5023148148148145E-2</v>
      </c>
      <c r="AM33" s="1">
        <f>Table1[[#This Row],[Старт_]]-Table1[[#Totals],[Старт_]]</f>
        <v>0</v>
      </c>
      <c r="AN33" s="1">
        <f>Table1[[#This Row],[после Вело 1]]-Table1[[#Totals],[после Вело 1]]</f>
        <v>1.0300925925925911E-3</v>
      </c>
      <c r="AO33" s="1">
        <f>Table1[[#This Row],[после Т1 1]]-Table1[[#Totals],[после Т1 1]]</f>
        <v>1.1226851851851832E-3</v>
      </c>
      <c r="AP33" s="1">
        <f>Table1[[#This Row],[после Бег 1]]-Table1[[#Totals],[после Бег 1]]</f>
        <v>1.9328703703703695E-3</v>
      </c>
      <c r="AQ33" s="1">
        <f>Table1[[#This Row],[после Т2 1]]-Table1[[#Totals],[после Т2 1]]</f>
        <v>2.060185185185184E-3</v>
      </c>
      <c r="AR33" s="1">
        <f>Table1[[#This Row],[после Плавание 1]]-Table1[[#Totals],[после Плавание 1]]</f>
        <v>2.7893518518518519E-3</v>
      </c>
      <c r="AS33" s="1">
        <f>Table1[[#This Row],[после Плавание 2]]-Table1[[#Totals],[после Плавание 2]]</f>
        <v>3.8888888888888896E-3</v>
      </c>
      <c r="AT33" s="1">
        <f>Table1[[#This Row],[после Т1 2]]-Table1[[#Totals],[после Т1 2]]</f>
        <v>4.2013888888888917E-3</v>
      </c>
      <c r="AU33" s="1">
        <f>Table1[[#This Row],[после Вело 2]]-Table1[[#Totals],[после Вело 2]]</f>
        <v>5.347222222222222E-3</v>
      </c>
      <c r="AV33" s="1">
        <f>Table1[[#This Row],[после Т2 2]]-Table1[[#Totals],[после Т2 2]]</f>
        <v>5.4513888888888876E-3</v>
      </c>
      <c r="AW33" s="1">
        <f>Table1[[#This Row],[после Бег 2]]-Table1[[#Totals],[после Бег 2]]</f>
        <v>6.5509259259259253E-3</v>
      </c>
      <c r="AX33" s="1">
        <f>Table1[[#This Row],[после Бег 3]]-Table1[[#Totals],[после Бег 3]]</f>
        <v>7.6157407407407389E-3</v>
      </c>
      <c r="AY33" s="1">
        <f>Table1[[#This Row],[после Т1 3]]-Table1[[#Totals],[после Т1 3]]</f>
        <v>7.7314814814814815E-3</v>
      </c>
      <c r="AZ33" s="1">
        <f>Table1[[#This Row],[после Вело 3]]-Table1[[#Totals],[после Вело 3]]</f>
        <v>9.4212962962962957E-3</v>
      </c>
      <c r="BA33" s="1">
        <f>Table1[[#This Row],[после Т2 3]]-Table1[[#Totals],[после Т2 3]]</f>
        <v>9.652777777777781E-3</v>
      </c>
      <c r="BB33" s="1">
        <f>Table1[[#This Row],[после Плавание 3]]-Table1[[#Totals],[после Плавание 3]]</f>
        <v>1.0381944444444444E-2</v>
      </c>
      <c r="BC33" s="1">
        <f>SUM(Table1[[#This Row],[Плавание 1_]],Table1[[#This Row],[Плавание 2_]],Table1[[#This Row],[Плавание 3_]])</f>
        <v>9.8379629629629633E-3</v>
      </c>
      <c r="BD33" s="1">
        <f>SUM(Table1[[#This Row],[Вело 1_]],Table1[[#This Row],[Вело 2_]],Table1[[#This Row],[Вело 3_]])</f>
        <v>1.9409722222222221E-2</v>
      </c>
      <c r="BE33" s="1">
        <f>SUM(Table1[[#This Row],[Бег 1_]],Table1[[#This Row],[Бег 2_]],Table1[[#This Row],[Бег 3_]])</f>
        <v>1.201388888888889E-2</v>
      </c>
      <c r="BF33" s="1">
        <f>SUM(Table1[[#This Row],[Т1 1_]],Table1[[#This Row],[Т2 1_]],Table1[[#This Row],[Т1 2_]],Table1[[#This Row],[Т2 2_]],Table1[[#This Row],[Т1 3_]],Table1[[#This Row],[Т2 3_]])</f>
        <v>3.7615740740740739E-3</v>
      </c>
    </row>
    <row r="34" spans="1:58" x14ac:dyDescent="0.2">
      <c r="A34" t="s">
        <v>32</v>
      </c>
      <c r="B34">
        <v>146</v>
      </c>
      <c r="C34" t="s">
        <v>115</v>
      </c>
      <c r="D34" s="1">
        <v>1.4791666666666668E-2</v>
      </c>
      <c r="E34" s="1">
        <v>6.030092592592593E-3</v>
      </c>
      <c r="F34" s="1">
        <v>4.0509259259259258E-4</v>
      </c>
      <c r="G34" s="1">
        <v>3.6805555555555554E-3</v>
      </c>
      <c r="H34" s="1">
        <v>7.9861111111111105E-4</v>
      </c>
      <c r="I34" s="1">
        <v>3.9120370370370368E-3</v>
      </c>
      <c r="J34" s="1">
        <v>1.5381944444444443E-2</v>
      </c>
      <c r="K34" s="1">
        <v>4.0972222222222226E-3</v>
      </c>
      <c r="L34" s="1">
        <v>1.0416666666666667E-3</v>
      </c>
      <c r="M34" s="1">
        <v>6.1805555555555563E-3</v>
      </c>
      <c r="N34" s="1">
        <v>4.0509259259259258E-4</v>
      </c>
      <c r="O34" s="1">
        <v>3.6805555555555554E-3</v>
      </c>
      <c r="P34" s="1">
        <v>1.5925925925925927E-2</v>
      </c>
      <c r="Q34" s="1">
        <v>4.155092592592593E-3</v>
      </c>
      <c r="R34" s="1">
        <v>4.8611111111111104E-4</v>
      </c>
      <c r="S34" s="1">
        <v>6.4004629629629628E-3</v>
      </c>
      <c r="T34" s="1">
        <v>9.0277777777777784E-4</v>
      </c>
      <c r="U34" s="1">
        <v>4.0162037037037033E-3</v>
      </c>
      <c r="V34" s="1">
        <f>SUM(Table1[[#This Row],[Общее 1]],Table1[[#This Row],[Общее 2]],Table1[[#This Row],[Общее 3]])</f>
        <v>4.6099537037037036E-2</v>
      </c>
      <c r="W34" s="1">
        <v>0</v>
      </c>
      <c r="X34" s="1">
        <f>SUM(Table1[[#This Row],[Вело 1_]],Table1[[#This Row],[Старт_]])</f>
        <v>6.030092592592593E-3</v>
      </c>
      <c r="Y34" s="1">
        <f>SUM(Table1[[#This Row],[после Вело 1]],Table1[[#This Row],[Т1 1_]])</f>
        <v>6.4351851851851853E-3</v>
      </c>
      <c r="Z34" s="1">
        <f>SUM(Table1[[#This Row],[после Т1 1]],Table1[[#This Row],[Бег 1_]])</f>
        <v>1.0115740740740741E-2</v>
      </c>
      <c r="AA34" s="1">
        <f>SUM(Table1[[#This Row],[после Бег 1]],Table1[[#This Row],[Т2 1_]])</f>
        <v>1.0914351851851852E-2</v>
      </c>
      <c r="AB34" s="1">
        <f>SUM(Table1[[#This Row],[после Т2 1]],Table1[[#This Row],[Плавание 1_]])</f>
        <v>1.4826388888888889E-2</v>
      </c>
      <c r="AC34" s="1">
        <f>SUM(Table1[[#This Row],[после Плавание 1]],Table1[[#This Row],[Плавание 2_]])</f>
        <v>1.8923611111111113E-2</v>
      </c>
      <c r="AD34" s="1">
        <f>SUM(Table1[[#This Row],[после Плавание 2]],Table1[[#This Row],[Т1 2_]])</f>
        <v>1.996527777777778E-2</v>
      </c>
      <c r="AE34" s="1">
        <f>SUM(Table1[[#This Row],[после Т1 2]],Table1[[#This Row],[Вело 2_]])</f>
        <v>2.6145833333333337E-2</v>
      </c>
      <c r="AF34" s="1">
        <f>SUM(Table1[[#This Row],[после Вело 2]],Table1[[#This Row],[Т2 2_]])</f>
        <v>2.6550925925925929E-2</v>
      </c>
      <c r="AG34" s="1">
        <f>SUM(Table1[[#This Row],[после Т2 2]],Table1[[#This Row],[Бег 2_]])</f>
        <v>3.0231481481481484E-2</v>
      </c>
      <c r="AH34" s="1">
        <f>SUM(Table1[[#This Row],[после Бег 2]],Table1[[#This Row],[Бег 3_]])</f>
        <v>3.4386574074074076E-2</v>
      </c>
      <c r="AI34" s="1">
        <f>SUM(Table1[[#This Row],[после Бег 3]],Table1[[#This Row],[Т1 3_]])</f>
        <v>3.4872685185185187E-2</v>
      </c>
      <c r="AJ34" s="1">
        <f>SUM(Table1[[#This Row],[после Т1 3]],Table1[[#This Row],[Вело 3_]])</f>
        <v>4.1273148148148149E-2</v>
      </c>
      <c r="AK34" s="1">
        <f>SUM(Table1[[#This Row],[после Вело 3]],Table1[[#This Row],[Т2 3_]])</f>
        <v>4.2175925925925929E-2</v>
      </c>
      <c r="AL34" s="1">
        <f>SUM(Table1[[#This Row],[после Т2 3]],Table1[[#This Row],[Плавание 3_]])</f>
        <v>4.6192129629629632E-2</v>
      </c>
      <c r="AM34" s="1">
        <f>Table1[[#This Row],[Старт_]]-Table1[[#Totals],[Старт_]]</f>
        <v>0</v>
      </c>
      <c r="AN34" s="1">
        <f>Table1[[#This Row],[после Вело 1]]-Table1[[#Totals],[после Вело 1]]</f>
        <v>1.1921296296296298E-3</v>
      </c>
      <c r="AO34" s="1">
        <f>Table1[[#This Row],[после Т1 1]]-Table1[[#Totals],[после Т1 1]]</f>
        <v>1.2847222222222218E-3</v>
      </c>
      <c r="AP34" s="1">
        <f>Table1[[#This Row],[после Бег 1]]-Table1[[#Totals],[после Бег 1]]</f>
        <v>2.0370370370370386E-3</v>
      </c>
      <c r="AQ34" s="1">
        <f>Table1[[#This Row],[после Т2 1]]-Table1[[#Totals],[после Т2 1]]</f>
        <v>2.3032407407407429E-3</v>
      </c>
      <c r="AR34" s="1">
        <f>Table1[[#This Row],[после Плавание 1]]-Table1[[#Totals],[после Плавание 1]]</f>
        <v>3.7615740740740769E-3</v>
      </c>
      <c r="AS34" s="1">
        <f>Table1[[#This Row],[после Плавание 2]]-Table1[[#Totals],[после Плавание 2]]</f>
        <v>5.5671296296296337E-3</v>
      </c>
      <c r="AT34" s="1">
        <f>Table1[[#This Row],[после Т1 2]]-Table1[[#Totals],[после Т1 2]]</f>
        <v>5.9143518518518564E-3</v>
      </c>
      <c r="AU34" s="1">
        <f>Table1[[#This Row],[после Вело 2]]-Table1[[#Totals],[после Вело 2]]</f>
        <v>6.678240740740745E-3</v>
      </c>
      <c r="AV34" s="1">
        <f>Table1[[#This Row],[после Т2 2]]-Table1[[#Totals],[после Т2 2]]</f>
        <v>6.7245370370370393E-3</v>
      </c>
      <c r="AW34" s="1">
        <f>Table1[[#This Row],[после Бег 2]]-Table1[[#Totals],[после Бег 2]]</f>
        <v>7.3495370370370398E-3</v>
      </c>
      <c r="AX34" s="1">
        <f>Table1[[#This Row],[после Бег 3]]-Table1[[#Totals],[после Бег 3]]</f>
        <v>8.4490740740740776E-3</v>
      </c>
      <c r="AY34" s="1">
        <f>Table1[[#This Row],[после Т1 3]]-Table1[[#Totals],[после Т1 3]]</f>
        <v>8.5995370370370409E-3</v>
      </c>
      <c r="AZ34" s="1">
        <f>Table1[[#This Row],[после Вело 3]]-Table1[[#Totals],[после Вело 3]]</f>
        <v>9.7106481481481488E-3</v>
      </c>
      <c r="BA34" s="1">
        <f>Table1[[#This Row],[после Т2 3]]-Table1[[#Totals],[после Т2 3]]</f>
        <v>1.006944444444445E-2</v>
      </c>
      <c r="BB34" s="1">
        <f>Table1[[#This Row],[после Плавание 3]]-Table1[[#Totals],[после Плавание 3]]</f>
        <v>1.155092592592593E-2</v>
      </c>
      <c r="BC34" s="1">
        <f>SUM(Table1[[#This Row],[Плавание 1_]],Table1[[#This Row],[Плавание 2_]],Table1[[#This Row],[Плавание 3_]])</f>
        <v>1.2025462962962963E-2</v>
      </c>
      <c r="BD34" s="1">
        <f>SUM(Table1[[#This Row],[Вело 1_]],Table1[[#This Row],[Вело 2_]],Table1[[#This Row],[Вело 3_]])</f>
        <v>1.8611111111111113E-2</v>
      </c>
      <c r="BE34" s="1">
        <f>SUM(Table1[[#This Row],[Бег 1_]],Table1[[#This Row],[Бег 2_]],Table1[[#This Row],[Бег 3_]])</f>
        <v>1.1516203703703704E-2</v>
      </c>
      <c r="BF34" s="1">
        <f>SUM(Table1[[#This Row],[Т1 1_]],Table1[[#This Row],[Т2 1_]],Table1[[#This Row],[Т1 2_]],Table1[[#This Row],[Т2 2_]],Table1[[#This Row],[Т1 3_]],Table1[[#This Row],[Т2 3_]])</f>
        <v>4.0393518518518521E-3</v>
      </c>
    </row>
    <row r="35" spans="1:58" x14ac:dyDescent="0.2">
      <c r="A35" t="s">
        <v>37</v>
      </c>
      <c r="B35">
        <v>141</v>
      </c>
      <c r="C35" t="s">
        <v>115</v>
      </c>
      <c r="D35" s="1">
        <v>1.5300925925925926E-2</v>
      </c>
      <c r="E35" s="1">
        <v>5.9490740740740745E-3</v>
      </c>
      <c r="F35" s="1">
        <v>5.5555555555555556E-4</v>
      </c>
      <c r="G35" s="1">
        <v>4.2013888888888891E-3</v>
      </c>
      <c r="H35" s="1">
        <v>7.407407407407407E-4</v>
      </c>
      <c r="I35" s="1">
        <v>3.8773148148148143E-3</v>
      </c>
      <c r="J35" s="1">
        <v>1.5682870370370371E-2</v>
      </c>
      <c r="K35" s="1">
        <v>3.6342592592592594E-3</v>
      </c>
      <c r="L35" s="1">
        <v>8.3333333333333339E-4</v>
      </c>
      <c r="M35" s="1">
        <v>6.4930555555555549E-3</v>
      </c>
      <c r="N35" s="1">
        <v>5.6712962962962956E-4</v>
      </c>
      <c r="O35" s="1">
        <v>4.1666666666666666E-3</v>
      </c>
      <c r="P35" s="1">
        <v>1.5972222222222224E-2</v>
      </c>
      <c r="Q35" s="1">
        <v>4.3749999999999995E-3</v>
      </c>
      <c r="R35" s="1">
        <v>4.3981481481481481E-4</v>
      </c>
      <c r="S35" s="1">
        <v>6.6782407407407415E-3</v>
      </c>
      <c r="T35" s="1">
        <v>7.0601851851851847E-4</v>
      </c>
      <c r="U35" s="1">
        <v>3.7847222222222223E-3</v>
      </c>
      <c r="V35" s="1">
        <f>SUM(Table1[[#This Row],[Общее 1]],Table1[[#This Row],[Общее 2]],Table1[[#This Row],[Общее 3]])</f>
        <v>4.6956018518518522E-2</v>
      </c>
      <c r="W35" s="1">
        <v>0</v>
      </c>
      <c r="X35" s="1">
        <f>SUM(Table1[[#This Row],[Вело 1_]],Table1[[#This Row],[Старт_]])</f>
        <v>5.9490740740740745E-3</v>
      </c>
      <c r="Y35" s="1">
        <f>SUM(Table1[[#This Row],[после Вело 1]],Table1[[#This Row],[Т1 1_]])</f>
        <v>6.5046296296296302E-3</v>
      </c>
      <c r="Z35" s="1">
        <f>SUM(Table1[[#This Row],[после Т1 1]],Table1[[#This Row],[Бег 1_]])</f>
        <v>1.0706018518518519E-2</v>
      </c>
      <c r="AA35" s="1">
        <f>SUM(Table1[[#This Row],[после Бег 1]],Table1[[#This Row],[Т2 1_]])</f>
        <v>1.1446759259259261E-2</v>
      </c>
      <c r="AB35" s="1">
        <f>SUM(Table1[[#This Row],[после Т2 1]],Table1[[#This Row],[Плавание 1_]])</f>
        <v>1.5324074074074075E-2</v>
      </c>
      <c r="AC35" s="1">
        <f>SUM(Table1[[#This Row],[после Плавание 1]],Table1[[#This Row],[Плавание 2_]])</f>
        <v>1.8958333333333334E-2</v>
      </c>
      <c r="AD35" s="1">
        <f>SUM(Table1[[#This Row],[после Плавание 2]],Table1[[#This Row],[Т1 2_]])</f>
        <v>1.9791666666666666E-2</v>
      </c>
      <c r="AE35" s="1">
        <f>SUM(Table1[[#This Row],[после Т1 2]],Table1[[#This Row],[Вело 2_]])</f>
        <v>2.628472222222222E-2</v>
      </c>
      <c r="AF35" s="1">
        <f>SUM(Table1[[#This Row],[после Вело 2]],Table1[[#This Row],[Т2 2_]])</f>
        <v>2.6851851851851849E-2</v>
      </c>
      <c r="AG35" s="1">
        <f>SUM(Table1[[#This Row],[после Т2 2]],Table1[[#This Row],[Бег 2_]])</f>
        <v>3.1018518518518515E-2</v>
      </c>
      <c r="AH35" s="1">
        <f>SUM(Table1[[#This Row],[после Бег 2]],Table1[[#This Row],[Бег 3_]])</f>
        <v>3.5393518518518512E-2</v>
      </c>
      <c r="AI35" s="1">
        <f>SUM(Table1[[#This Row],[после Бег 3]],Table1[[#This Row],[Т1 3_]])</f>
        <v>3.5833333333333328E-2</v>
      </c>
      <c r="AJ35" s="1">
        <f>SUM(Table1[[#This Row],[после Т1 3]],Table1[[#This Row],[Вело 3_]])</f>
        <v>4.251157407407407E-2</v>
      </c>
      <c r="AK35" s="1">
        <f>SUM(Table1[[#This Row],[после Вело 3]],Table1[[#This Row],[Т2 3_]])</f>
        <v>4.3217592592592585E-2</v>
      </c>
      <c r="AL35" s="1">
        <f>SUM(Table1[[#This Row],[после Т2 3]],Table1[[#This Row],[Плавание 3_]])</f>
        <v>4.7002314814814809E-2</v>
      </c>
      <c r="AM35" s="1">
        <f>Table1[[#This Row],[Старт_]]-Table1[[#Totals],[Старт_]]</f>
        <v>0</v>
      </c>
      <c r="AN35" s="1">
        <f>Table1[[#This Row],[после Вело 1]]-Table1[[#Totals],[после Вело 1]]</f>
        <v>1.1111111111111113E-3</v>
      </c>
      <c r="AO35" s="1">
        <f>Table1[[#This Row],[после Т1 1]]-Table1[[#Totals],[после Т1 1]]</f>
        <v>1.3541666666666667E-3</v>
      </c>
      <c r="AP35" s="1">
        <f>Table1[[#This Row],[после Бег 1]]-Table1[[#Totals],[после Бег 1]]</f>
        <v>2.6273148148148167E-3</v>
      </c>
      <c r="AQ35" s="1">
        <f>Table1[[#This Row],[после Т2 1]]-Table1[[#Totals],[после Т2 1]]</f>
        <v>2.8356481481481514E-3</v>
      </c>
      <c r="AR35" s="1">
        <f>Table1[[#This Row],[после Плавание 1]]-Table1[[#Totals],[после Плавание 1]]</f>
        <v>4.259259259259263E-3</v>
      </c>
      <c r="AS35" s="1">
        <f>Table1[[#This Row],[после Плавание 2]]-Table1[[#Totals],[после Плавание 2]]</f>
        <v>5.6018518518518544E-3</v>
      </c>
      <c r="AT35" s="1">
        <f>Table1[[#This Row],[после Т1 2]]-Table1[[#Totals],[после Т1 2]]</f>
        <v>5.7407407407407424E-3</v>
      </c>
      <c r="AU35" s="1">
        <f>Table1[[#This Row],[после Вело 2]]-Table1[[#Totals],[после Вело 2]]</f>
        <v>6.8171296296296278E-3</v>
      </c>
      <c r="AV35" s="1">
        <f>Table1[[#This Row],[после Т2 2]]-Table1[[#Totals],[после Т2 2]]</f>
        <v>7.0254629629629591E-3</v>
      </c>
      <c r="AW35" s="1">
        <f>Table1[[#This Row],[после Бег 2]]-Table1[[#Totals],[после Бег 2]]</f>
        <v>8.1365740740740704E-3</v>
      </c>
      <c r="AX35" s="1">
        <f>Table1[[#This Row],[после Бег 3]]-Table1[[#Totals],[после Бег 3]]</f>
        <v>9.4560185185185129E-3</v>
      </c>
      <c r="AY35" s="1">
        <f>Table1[[#This Row],[после Т1 3]]-Table1[[#Totals],[после Т1 3]]</f>
        <v>9.560185185185182E-3</v>
      </c>
      <c r="AZ35" s="1">
        <f>Table1[[#This Row],[после Вело 3]]-Table1[[#Totals],[после Вело 3]]</f>
        <v>1.0949074074074069E-2</v>
      </c>
      <c r="BA35" s="1">
        <f>Table1[[#This Row],[после Т2 3]]-Table1[[#Totals],[после Т2 3]]</f>
        <v>1.1111111111111106E-2</v>
      </c>
      <c r="BB35" s="1">
        <f>Table1[[#This Row],[после Плавание 3]]-Table1[[#Totals],[после Плавание 3]]</f>
        <v>1.2361111111111107E-2</v>
      </c>
      <c r="BC35" s="1">
        <f>SUM(Table1[[#This Row],[Плавание 1_]],Table1[[#This Row],[Плавание 2_]],Table1[[#This Row],[Плавание 3_]])</f>
        <v>1.1296296296296296E-2</v>
      </c>
      <c r="BD35" s="1">
        <f>SUM(Table1[[#This Row],[Вело 1_]],Table1[[#This Row],[Вело 2_]],Table1[[#This Row],[Вело 3_]])</f>
        <v>1.9120370370370371E-2</v>
      </c>
      <c r="BE35" s="1">
        <f>SUM(Table1[[#This Row],[Бег 1_]],Table1[[#This Row],[Бег 2_]],Table1[[#This Row],[Бег 3_]])</f>
        <v>1.2743055555555556E-2</v>
      </c>
      <c r="BF35" s="1">
        <f>SUM(Table1[[#This Row],[Т1 1_]],Table1[[#This Row],[Т2 1_]],Table1[[#This Row],[Т1 2_]],Table1[[#This Row],[Т2 2_]],Table1[[#This Row],[Т1 3_]],Table1[[#This Row],[Т2 3_]])</f>
        <v>3.8425925925925928E-3</v>
      </c>
    </row>
    <row r="36" spans="1:58" x14ac:dyDescent="0.2">
      <c r="A36" t="s">
        <v>36</v>
      </c>
      <c r="B36">
        <v>104</v>
      </c>
      <c r="C36" t="s">
        <v>115</v>
      </c>
      <c r="D36" s="1">
        <v>1.5208333333333332E-2</v>
      </c>
      <c r="E36" s="1">
        <v>6.2268518518518515E-3</v>
      </c>
      <c r="F36" s="1">
        <v>4.1666666666666669E-4</v>
      </c>
      <c r="G36" s="1">
        <v>3.7847222222222223E-3</v>
      </c>
      <c r="H36" s="1">
        <v>7.5231481481481471E-4</v>
      </c>
      <c r="I36" s="1">
        <v>4.0509259259259257E-3</v>
      </c>
      <c r="J36" s="1">
        <v>1.5914351851851853E-2</v>
      </c>
      <c r="K36" s="1">
        <v>4.0624999999999993E-3</v>
      </c>
      <c r="L36" s="1">
        <v>1.25E-3</v>
      </c>
      <c r="M36" s="1">
        <v>6.3425925925925915E-3</v>
      </c>
      <c r="N36" s="1">
        <v>3.8194444444444446E-4</v>
      </c>
      <c r="O36" s="1">
        <v>3.9004629629629632E-3</v>
      </c>
      <c r="P36" s="1">
        <v>1.6249999999999997E-2</v>
      </c>
      <c r="Q36" s="1">
        <v>4.2939814814814811E-3</v>
      </c>
      <c r="R36" s="1">
        <v>4.0509259259259258E-4</v>
      </c>
      <c r="S36" s="1">
        <v>6.6319444444444446E-3</v>
      </c>
      <c r="T36" s="1">
        <v>8.449074074074075E-4</v>
      </c>
      <c r="U36" s="1">
        <v>4.0856481481481481E-3</v>
      </c>
      <c r="V36" s="1">
        <f>SUM(Table1[[#This Row],[Общее 1]],Table1[[#This Row],[Общее 2]],Table1[[#This Row],[Общее 3]])</f>
        <v>4.7372685185185184E-2</v>
      </c>
      <c r="W36" s="1">
        <v>0</v>
      </c>
      <c r="X36" s="1">
        <f>SUM(Table1[[#This Row],[Вело 1_]],Table1[[#This Row],[Старт_]])</f>
        <v>6.2268518518518515E-3</v>
      </c>
      <c r="Y36" s="1">
        <f>SUM(Table1[[#This Row],[после Вело 1]],Table1[[#This Row],[Т1 1_]])</f>
        <v>6.6435185185185182E-3</v>
      </c>
      <c r="Z36" s="1">
        <f>SUM(Table1[[#This Row],[после Т1 1]],Table1[[#This Row],[Бег 1_]])</f>
        <v>1.0428240740740741E-2</v>
      </c>
      <c r="AA36" s="1">
        <f>SUM(Table1[[#This Row],[после Бег 1]],Table1[[#This Row],[Т2 1_]])</f>
        <v>1.1180555555555556E-2</v>
      </c>
      <c r="AB36" s="1">
        <f>SUM(Table1[[#This Row],[после Т2 1]],Table1[[#This Row],[Плавание 1_]])</f>
        <v>1.5231481481481481E-2</v>
      </c>
      <c r="AC36" s="1">
        <f>SUM(Table1[[#This Row],[после Плавание 1]],Table1[[#This Row],[Плавание 2_]])</f>
        <v>1.9293981481481481E-2</v>
      </c>
      <c r="AD36" s="1">
        <f>SUM(Table1[[#This Row],[после Плавание 2]],Table1[[#This Row],[Т1 2_]])</f>
        <v>2.0543981481481483E-2</v>
      </c>
      <c r="AE36" s="1">
        <f>SUM(Table1[[#This Row],[после Т1 2]],Table1[[#This Row],[Вело 2_]])</f>
        <v>2.6886574074074073E-2</v>
      </c>
      <c r="AF36" s="1">
        <f>SUM(Table1[[#This Row],[после Вело 2]],Table1[[#This Row],[Т2 2_]])</f>
        <v>2.7268518518518518E-2</v>
      </c>
      <c r="AG36" s="1">
        <f>SUM(Table1[[#This Row],[после Т2 2]],Table1[[#This Row],[Бег 2_]])</f>
        <v>3.1168981481481482E-2</v>
      </c>
      <c r="AH36" s="1">
        <f>SUM(Table1[[#This Row],[после Бег 2]],Table1[[#This Row],[Бег 3_]])</f>
        <v>3.546296296296296E-2</v>
      </c>
      <c r="AI36" s="1">
        <f>SUM(Table1[[#This Row],[после Бег 3]],Table1[[#This Row],[Т1 3_]])</f>
        <v>3.5868055555555556E-2</v>
      </c>
      <c r="AJ36" s="1">
        <f>SUM(Table1[[#This Row],[после Т1 3]],Table1[[#This Row],[Вело 3_]])</f>
        <v>4.2500000000000003E-2</v>
      </c>
      <c r="AK36" s="1">
        <f>SUM(Table1[[#This Row],[после Вело 3]],Table1[[#This Row],[Т2 3_]])</f>
        <v>4.3344907407407408E-2</v>
      </c>
      <c r="AL36" s="1">
        <f>SUM(Table1[[#This Row],[после Т2 3]],Table1[[#This Row],[Плавание 3_]])</f>
        <v>4.7430555555555559E-2</v>
      </c>
      <c r="AM36" s="1">
        <f>Table1[[#This Row],[Старт_]]-Table1[[#Totals],[Старт_]]</f>
        <v>0</v>
      </c>
      <c r="AN36" s="1">
        <f>Table1[[#This Row],[после Вело 1]]-Table1[[#Totals],[после Вело 1]]</f>
        <v>1.3888888888888883E-3</v>
      </c>
      <c r="AO36" s="1">
        <f>Table1[[#This Row],[после Т1 1]]-Table1[[#Totals],[после Т1 1]]</f>
        <v>1.4930555555555548E-3</v>
      </c>
      <c r="AP36" s="1">
        <f>Table1[[#This Row],[после Бег 1]]-Table1[[#Totals],[после Бег 1]]</f>
        <v>2.3495370370370389E-3</v>
      </c>
      <c r="AQ36" s="1">
        <f>Table1[[#This Row],[после Т2 1]]-Table1[[#Totals],[после Т2 1]]</f>
        <v>2.5694444444444471E-3</v>
      </c>
      <c r="AR36" s="1">
        <f>Table1[[#This Row],[после Плавание 1]]-Table1[[#Totals],[после Плавание 1]]</f>
        <v>4.1666666666666692E-3</v>
      </c>
      <c r="AS36" s="1">
        <f>Table1[[#This Row],[после Плавание 2]]-Table1[[#Totals],[после Плавание 2]]</f>
        <v>5.9375000000000018E-3</v>
      </c>
      <c r="AT36" s="1">
        <f>Table1[[#This Row],[после Т1 2]]-Table1[[#Totals],[после Т1 2]]</f>
        <v>6.4930555555555592E-3</v>
      </c>
      <c r="AU36" s="1">
        <f>Table1[[#This Row],[после Вело 2]]-Table1[[#Totals],[после Вело 2]]</f>
        <v>7.4189814814814813E-3</v>
      </c>
      <c r="AV36" s="1">
        <f>Table1[[#This Row],[после Т2 2]]-Table1[[#Totals],[после Т2 2]]</f>
        <v>7.4421296296296284E-3</v>
      </c>
      <c r="AW36" s="1">
        <f>Table1[[#This Row],[после Бег 2]]-Table1[[#Totals],[после Бег 2]]</f>
        <v>8.2870370370370372E-3</v>
      </c>
      <c r="AX36" s="1">
        <f>Table1[[#This Row],[после Бег 3]]-Table1[[#Totals],[после Бег 3]]</f>
        <v>9.5254629629629613E-3</v>
      </c>
      <c r="AY36" s="1">
        <f>Table1[[#This Row],[после Т1 3]]-Table1[[#Totals],[после Т1 3]]</f>
        <v>9.5949074074074096E-3</v>
      </c>
      <c r="AZ36" s="1">
        <f>Table1[[#This Row],[после Вело 3]]-Table1[[#Totals],[после Вело 3]]</f>
        <v>1.0937500000000003E-2</v>
      </c>
      <c r="BA36" s="1">
        <f>Table1[[#This Row],[после Т2 3]]-Table1[[#Totals],[после Т2 3]]</f>
        <v>1.1238425925925929E-2</v>
      </c>
      <c r="BB36" s="1">
        <f>Table1[[#This Row],[после Плавание 3]]-Table1[[#Totals],[после Плавание 3]]</f>
        <v>1.2789351851851857E-2</v>
      </c>
      <c r="BC36" s="1">
        <f>SUM(Table1[[#This Row],[Плавание 1_]],Table1[[#This Row],[Плавание 2_]],Table1[[#This Row],[Плавание 3_]])</f>
        <v>1.2199074074074074E-2</v>
      </c>
      <c r="BD36" s="1">
        <f>SUM(Table1[[#This Row],[Вело 1_]],Table1[[#This Row],[Вело 2_]],Table1[[#This Row],[Вело 3_]])</f>
        <v>1.9201388888888886E-2</v>
      </c>
      <c r="BE36" s="1">
        <f>SUM(Table1[[#This Row],[Бег 1_]],Table1[[#This Row],[Бег 2_]],Table1[[#This Row],[Бег 3_]])</f>
        <v>1.1979166666666666E-2</v>
      </c>
      <c r="BF36" s="1">
        <f>SUM(Table1[[#This Row],[Т1 1_]],Table1[[#This Row],[Т2 1_]],Table1[[#This Row],[Т1 2_]],Table1[[#This Row],[Т2 2_]],Table1[[#This Row],[Т1 3_]],Table1[[#This Row],[Т2 3_]])</f>
        <v>4.0509259259259257E-3</v>
      </c>
    </row>
    <row r="37" spans="1:58" x14ac:dyDescent="0.2">
      <c r="A37" t="s">
        <v>34</v>
      </c>
      <c r="B37">
        <v>120</v>
      </c>
      <c r="C37" t="s">
        <v>115</v>
      </c>
      <c r="D37" s="1">
        <v>1.5092592592592593E-2</v>
      </c>
      <c r="E37" s="1">
        <v>5.9837962962962961E-3</v>
      </c>
      <c r="F37" s="1">
        <v>6.018518518518519E-4</v>
      </c>
      <c r="G37" s="1">
        <v>4.108796296296297E-3</v>
      </c>
      <c r="H37" s="1">
        <v>9.1435185185185185E-4</v>
      </c>
      <c r="I37" s="1">
        <v>3.5185185185185185E-3</v>
      </c>
      <c r="J37" s="1">
        <v>1.6307870370370372E-2</v>
      </c>
      <c r="K37" s="1">
        <v>3.5995370370370369E-3</v>
      </c>
      <c r="L37" s="1">
        <v>1.3425925925925925E-3</v>
      </c>
      <c r="M37" s="1">
        <v>6.4004629629629628E-3</v>
      </c>
      <c r="N37" s="1">
        <v>7.407407407407407E-4</v>
      </c>
      <c r="O37" s="1">
        <v>4.2361111111111106E-3</v>
      </c>
      <c r="P37" s="1">
        <v>1.6122685185185184E-2</v>
      </c>
      <c r="Q37" s="1">
        <v>4.4212962962962956E-3</v>
      </c>
      <c r="R37" s="1">
        <v>7.407407407407407E-4</v>
      </c>
      <c r="S37" s="1">
        <v>6.4467592592592597E-3</v>
      </c>
      <c r="T37" s="1">
        <v>9.8379629629629642E-4</v>
      </c>
      <c r="U37" s="1">
        <v>3.5532407407407405E-3</v>
      </c>
      <c r="V37" s="1">
        <f>SUM(Table1[[#This Row],[Общее 1]],Table1[[#This Row],[Общее 2]],Table1[[#This Row],[Общее 3]])</f>
        <v>4.7523148148148148E-2</v>
      </c>
      <c r="W37" s="1">
        <v>0</v>
      </c>
      <c r="X37" s="1">
        <f>SUM(Table1[[#This Row],[Вело 1_]],Table1[[#This Row],[Старт_]])</f>
        <v>5.9837962962962961E-3</v>
      </c>
      <c r="Y37" s="1">
        <f>SUM(Table1[[#This Row],[после Вело 1]],Table1[[#This Row],[Т1 1_]])</f>
        <v>6.5856481481481478E-3</v>
      </c>
      <c r="Z37" s="1">
        <f>SUM(Table1[[#This Row],[после Т1 1]],Table1[[#This Row],[Бег 1_]])</f>
        <v>1.0694444444444444E-2</v>
      </c>
      <c r="AA37" s="1">
        <f>SUM(Table1[[#This Row],[после Бег 1]],Table1[[#This Row],[Т2 1_]])</f>
        <v>1.1608796296296296E-2</v>
      </c>
      <c r="AB37" s="1">
        <f>SUM(Table1[[#This Row],[после Т2 1]],Table1[[#This Row],[Плавание 1_]])</f>
        <v>1.5127314814814814E-2</v>
      </c>
      <c r="AC37" s="1">
        <f>SUM(Table1[[#This Row],[после Плавание 1]],Table1[[#This Row],[Плавание 2_]])</f>
        <v>1.8726851851851852E-2</v>
      </c>
      <c r="AD37" s="1">
        <f>SUM(Table1[[#This Row],[после Плавание 2]],Table1[[#This Row],[Т1 2_]])</f>
        <v>2.0069444444444445E-2</v>
      </c>
      <c r="AE37" s="1">
        <f>SUM(Table1[[#This Row],[после Т1 2]],Table1[[#This Row],[Вело 2_]])</f>
        <v>2.6469907407407407E-2</v>
      </c>
      <c r="AF37" s="1">
        <f>SUM(Table1[[#This Row],[после Вело 2]],Table1[[#This Row],[Т2 2_]])</f>
        <v>2.7210648148148147E-2</v>
      </c>
      <c r="AG37" s="1">
        <f>SUM(Table1[[#This Row],[после Т2 2]],Table1[[#This Row],[Бег 2_]])</f>
        <v>3.1446759259259258E-2</v>
      </c>
      <c r="AH37" s="1">
        <f>SUM(Table1[[#This Row],[после Бег 2]],Table1[[#This Row],[Бег 3_]])</f>
        <v>3.5868055555555556E-2</v>
      </c>
      <c r="AI37" s="1">
        <f>SUM(Table1[[#This Row],[после Бег 3]],Table1[[#This Row],[Т1 3_]])</f>
        <v>3.6608796296296299E-2</v>
      </c>
      <c r="AJ37" s="1">
        <f>SUM(Table1[[#This Row],[после Т1 3]],Table1[[#This Row],[Вело 3_]])</f>
        <v>4.3055555555555555E-2</v>
      </c>
      <c r="AK37" s="1">
        <f>SUM(Table1[[#This Row],[после Вело 3]],Table1[[#This Row],[Т2 3_]])</f>
        <v>4.403935185185185E-2</v>
      </c>
      <c r="AL37" s="1">
        <f>SUM(Table1[[#This Row],[после Т2 3]],Table1[[#This Row],[Плавание 3_]])</f>
        <v>4.7592592592592589E-2</v>
      </c>
      <c r="AM37" s="1">
        <f>Table1[[#This Row],[Старт_]]-Table1[[#Totals],[Старт_]]</f>
        <v>0</v>
      </c>
      <c r="AN37" s="1">
        <f>Table1[[#This Row],[после Вело 1]]-Table1[[#Totals],[после Вело 1]]</f>
        <v>1.1458333333333329E-3</v>
      </c>
      <c r="AO37" s="1">
        <f>Table1[[#This Row],[после Т1 1]]-Table1[[#Totals],[после Т1 1]]</f>
        <v>1.4351851851851843E-3</v>
      </c>
      <c r="AP37" s="1">
        <f>Table1[[#This Row],[после Бег 1]]-Table1[[#Totals],[после Бег 1]]</f>
        <v>2.6157407407407414E-3</v>
      </c>
      <c r="AQ37" s="1">
        <f>Table1[[#This Row],[после Т2 1]]-Table1[[#Totals],[после Т2 1]]</f>
        <v>2.9976851851851866E-3</v>
      </c>
      <c r="AR37" s="1">
        <f>Table1[[#This Row],[после Плавание 1]]-Table1[[#Totals],[после Плавание 1]]</f>
        <v>4.0625000000000019E-3</v>
      </c>
      <c r="AS37" s="1">
        <f>Table1[[#This Row],[после Плавание 2]]-Table1[[#Totals],[после Плавание 2]]</f>
        <v>5.3703703703703726E-3</v>
      </c>
      <c r="AT37" s="1">
        <f>Table1[[#This Row],[после Т1 2]]-Table1[[#Totals],[после Т1 2]]</f>
        <v>6.018518518518522E-3</v>
      </c>
      <c r="AU37" s="1">
        <f>Table1[[#This Row],[после Вело 2]]-Table1[[#Totals],[после Вело 2]]</f>
        <v>7.0023148148148154E-3</v>
      </c>
      <c r="AV37" s="1">
        <f>Table1[[#This Row],[после Т2 2]]-Table1[[#Totals],[после Т2 2]]</f>
        <v>7.3842592592592571E-3</v>
      </c>
      <c r="AW37" s="1">
        <f>Table1[[#This Row],[после Бег 2]]-Table1[[#Totals],[после Бег 2]]</f>
        <v>8.5648148148148133E-3</v>
      </c>
      <c r="AX37" s="1">
        <f>Table1[[#This Row],[после Бег 3]]-Table1[[#Totals],[после Бег 3]]</f>
        <v>9.9305555555555571E-3</v>
      </c>
      <c r="AY37" s="1">
        <f>Table1[[#This Row],[после Т1 3]]-Table1[[#Totals],[после Т1 3]]</f>
        <v>1.0335648148148153E-2</v>
      </c>
      <c r="AZ37" s="1">
        <f>Table1[[#This Row],[после Вело 3]]-Table1[[#Totals],[после Вело 3]]</f>
        <v>1.1493055555555555E-2</v>
      </c>
      <c r="BA37" s="1">
        <f>Table1[[#This Row],[после Т2 3]]-Table1[[#Totals],[после Т2 3]]</f>
        <v>1.1932870370370371E-2</v>
      </c>
      <c r="BB37" s="1">
        <f>Table1[[#This Row],[после Плавание 3]]-Table1[[#Totals],[после Плавание 3]]</f>
        <v>1.2951388888888887E-2</v>
      </c>
      <c r="BC37" s="1">
        <f>SUM(Table1[[#This Row],[Плавание 1_]],Table1[[#This Row],[Плавание 2_]],Table1[[#This Row],[Плавание 3_]])</f>
        <v>1.0671296296296297E-2</v>
      </c>
      <c r="BD37" s="1">
        <f>SUM(Table1[[#This Row],[Вело 1_]],Table1[[#This Row],[Вело 2_]],Table1[[#This Row],[Вело 3_]])</f>
        <v>1.8831018518518518E-2</v>
      </c>
      <c r="BE37" s="1">
        <f>SUM(Table1[[#This Row],[Бег 1_]],Table1[[#This Row],[Бег 2_]],Table1[[#This Row],[Бег 3_]])</f>
        <v>1.2766203703703703E-2</v>
      </c>
      <c r="BF37" s="1">
        <f>SUM(Table1[[#This Row],[Т1 1_]],Table1[[#This Row],[Т2 1_]],Table1[[#This Row],[Т1 2_]],Table1[[#This Row],[Т2 2_]],Table1[[#This Row],[Т1 3_]],Table1[[#This Row],[Т2 3_]])</f>
        <v>5.3240740740740731E-3</v>
      </c>
    </row>
    <row r="38" spans="1:58" x14ac:dyDescent="0.2">
      <c r="A38" t="s">
        <v>33</v>
      </c>
      <c r="B38">
        <v>144</v>
      </c>
      <c r="C38" t="s">
        <v>115</v>
      </c>
      <c r="D38" s="1">
        <v>1.5046296296296295E-2</v>
      </c>
      <c r="E38" s="1">
        <v>6.053240740740741E-3</v>
      </c>
      <c r="F38" s="1">
        <v>4.1666666666666669E-4</v>
      </c>
      <c r="G38" s="1">
        <v>3.7384259259259263E-3</v>
      </c>
      <c r="H38" s="1">
        <v>8.449074074074075E-4</v>
      </c>
      <c r="I38" s="1">
        <v>4.0046296296296297E-3</v>
      </c>
      <c r="J38" s="1">
        <v>1.6527777777777777E-2</v>
      </c>
      <c r="K38" s="1">
        <v>4.1666666666666666E-3</v>
      </c>
      <c r="L38" s="1">
        <v>1.1342592592592591E-3</v>
      </c>
      <c r="M38" s="1">
        <v>6.5509259259259262E-3</v>
      </c>
      <c r="N38" s="1">
        <v>3.9351851851851852E-4</v>
      </c>
      <c r="O38" s="1">
        <v>4.3055555555555555E-3</v>
      </c>
      <c r="P38" s="1">
        <v>1.6331018518518519E-2</v>
      </c>
      <c r="Q38" s="1">
        <v>4.155092592592593E-3</v>
      </c>
      <c r="R38" s="1">
        <v>4.5138888888888892E-4</v>
      </c>
      <c r="S38" s="1">
        <v>6.8055555555555569E-3</v>
      </c>
      <c r="T38" s="1">
        <v>8.449074074074075E-4</v>
      </c>
      <c r="U38" s="1">
        <v>4.0856481481481481E-3</v>
      </c>
      <c r="V38" s="1">
        <f>SUM(Table1[[#This Row],[Общее 1]],Table1[[#This Row],[Общее 2]],Table1[[#This Row],[Общее 3]])</f>
        <v>4.7905092592592596E-2</v>
      </c>
      <c r="W38" s="1">
        <v>0</v>
      </c>
      <c r="X38" s="1">
        <f>SUM(Table1[[#This Row],[Вело 1_]],Table1[[#This Row],[Старт_]])</f>
        <v>6.053240740740741E-3</v>
      </c>
      <c r="Y38" s="1">
        <f>SUM(Table1[[#This Row],[после Вело 1]],Table1[[#This Row],[Т1 1_]])</f>
        <v>6.4699074074074077E-3</v>
      </c>
      <c r="Z38" s="1">
        <f>SUM(Table1[[#This Row],[после Т1 1]],Table1[[#This Row],[Бег 1_]])</f>
        <v>1.0208333333333333E-2</v>
      </c>
      <c r="AA38" s="1">
        <f>SUM(Table1[[#This Row],[после Бег 1]],Table1[[#This Row],[Т2 1_]])</f>
        <v>1.105324074074074E-2</v>
      </c>
      <c r="AB38" s="1">
        <f>SUM(Table1[[#This Row],[после Т2 1]],Table1[[#This Row],[Плавание 1_]])</f>
        <v>1.5057870370370371E-2</v>
      </c>
      <c r="AC38" s="1">
        <f>SUM(Table1[[#This Row],[после Плавание 1]],Table1[[#This Row],[Плавание 2_]])</f>
        <v>1.9224537037037037E-2</v>
      </c>
      <c r="AD38" s="1">
        <f>SUM(Table1[[#This Row],[после Плавание 2]],Table1[[#This Row],[Т1 2_]])</f>
        <v>2.0358796296296295E-2</v>
      </c>
      <c r="AE38" s="1">
        <f>SUM(Table1[[#This Row],[после Т1 2]],Table1[[#This Row],[Вело 2_]])</f>
        <v>2.690972222222222E-2</v>
      </c>
      <c r="AF38" s="1">
        <f>SUM(Table1[[#This Row],[после Вело 2]],Table1[[#This Row],[Т2 2_]])</f>
        <v>2.7303240740740739E-2</v>
      </c>
      <c r="AG38" s="1">
        <f>SUM(Table1[[#This Row],[после Т2 2]],Table1[[#This Row],[Бег 2_]])</f>
        <v>3.1608796296296295E-2</v>
      </c>
      <c r="AH38" s="1">
        <f>SUM(Table1[[#This Row],[после Бег 2]],Table1[[#This Row],[Бег 3_]])</f>
        <v>3.5763888888888887E-2</v>
      </c>
      <c r="AI38" s="1">
        <f>SUM(Table1[[#This Row],[после Бег 3]],Table1[[#This Row],[Т1 3_]])</f>
        <v>3.6215277777777777E-2</v>
      </c>
      <c r="AJ38" s="1">
        <f>SUM(Table1[[#This Row],[после Т1 3]],Table1[[#This Row],[Вело 3_]])</f>
        <v>4.3020833333333335E-2</v>
      </c>
      <c r="AK38" s="1">
        <f>SUM(Table1[[#This Row],[после Вело 3]],Table1[[#This Row],[Т2 3_]])</f>
        <v>4.386574074074074E-2</v>
      </c>
      <c r="AL38" s="1">
        <f>SUM(Table1[[#This Row],[после Т2 3]],Table1[[#This Row],[Плавание 3_]])</f>
        <v>4.7951388888888891E-2</v>
      </c>
      <c r="AM38" s="1">
        <f>Table1[[#This Row],[Старт_]]-Table1[[#Totals],[Старт_]]</f>
        <v>0</v>
      </c>
      <c r="AN38" s="1">
        <f>Table1[[#This Row],[после Вело 1]]-Table1[[#Totals],[после Вело 1]]</f>
        <v>1.2152777777777778E-3</v>
      </c>
      <c r="AO38" s="1">
        <f>Table1[[#This Row],[после Т1 1]]-Table1[[#Totals],[после Т1 1]]</f>
        <v>1.3194444444444443E-3</v>
      </c>
      <c r="AP38" s="1">
        <f>Table1[[#This Row],[после Бег 1]]-Table1[[#Totals],[после Бег 1]]</f>
        <v>2.1296296296296306E-3</v>
      </c>
      <c r="AQ38" s="1">
        <f>Table1[[#This Row],[после Т2 1]]-Table1[[#Totals],[после Т2 1]]</f>
        <v>2.4421296296296309E-3</v>
      </c>
      <c r="AR38" s="1">
        <f>Table1[[#This Row],[после Плавание 1]]-Table1[[#Totals],[после Плавание 1]]</f>
        <v>3.9930555555555587E-3</v>
      </c>
      <c r="AS38" s="1">
        <f>Table1[[#This Row],[после Плавание 2]]-Table1[[#Totals],[после Плавание 2]]</f>
        <v>5.8680555555555569E-3</v>
      </c>
      <c r="AT38" s="1">
        <f>Table1[[#This Row],[после Т1 2]]-Table1[[#Totals],[после Т1 2]]</f>
        <v>6.3078703703703717E-3</v>
      </c>
      <c r="AU38" s="1">
        <f>Table1[[#This Row],[после Вело 2]]-Table1[[#Totals],[после Вело 2]]</f>
        <v>7.4421296296296284E-3</v>
      </c>
      <c r="AV38" s="1">
        <f>Table1[[#This Row],[после Т2 2]]-Table1[[#Totals],[после Т2 2]]</f>
        <v>7.4768518518518491E-3</v>
      </c>
      <c r="AW38" s="1">
        <f>Table1[[#This Row],[после Бег 2]]-Table1[[#Totals],[после Бег 2]]</f>
        <v>8.7268518518518502E-3</v>
      </c>
      <c r="AX38" s="1">
        <f>Table1[[#This Row],[после Бег 3]]-Table1[[#Totals],[после Бег 3]]</f>
        <v>9.826388888888888E-3</v>
      </c>
      <c r="AY38" s="1">
        <f>Table1[[#This Row],[после Т1 3]]-Table1[[#Totals],[после Т1 3]]</f>
        <v>9.9421296296296306E-3</v>
      </c>
      <c r="AZ38" s="1">
        <f>Table1[[#This Row],[после Вело 3]]-Table1[[#Totals],[после Вело 3]]</f>
        <v>1.1458333333333334E-2</v>
      </c>
      <c r="BA38" s="1">
        <f>Table1[[#This Row],[после Т2 3]]-Table1[[#Totals],[после Т2 3]]</f>
        <v>1.1759259259259261E-2</v>
      </c>
      <c r="BB38" s="1">
        <f>Table1[[#This Row],[после Плавание 3]]-Table1[[#Totals],[после Плавание 3]]</f>
        <v>1.3310185185185189E-2</v>
      </c>
      <c r="BC38" s="1">
        <f>SUM(Table1[[#This Row],[Плавание 1_]],Table1[[#This Row],[Плавание 2_]],Table1[[#This Row],[Плавание 3_]])</f>
        <v>1.2256944444444445E-2</v>
      </c>
      <c r="BD38" s="1">
        <f>SUM(Table1[[#This Row],[Вело 1_]],Table1[[#This Row],[Вело 2_]],Table1[[#This Row],[Вело 3_]])</f>
        <v>1.9409722222222224E-2</v>
      </c>
      <c r="BE38" s="1">
        <f>SUM(Table1[[#This Row],[Бег 1_]],Table1[[#This Row],[Бег 2_]],Table1[[#This Row],[Бег 3_]])</f>
        <v>1.2199074074074074E-2</v>
      </c>
      <c r="BF38" s="1">
        <f>SUM(Table1[[#This Row],[Т1 1_]],Table1[[#This Row],[Т2 1_]],Table1[[#This Row],[Т1 2_]],Table1[[#This Row],[Т2 2_]],Table1[[#This Row],[Т1 3_]],Table1[[#This Row],[Т2 3_]])</f>
        <v>4.0856481481481481E-3</v>
      </c>
    </row>
    <row r="39" spans="1:58" x14ac:dyDescent="0.2">
      <c r="A39" t="s">
        <v>42</v>
      </c>
      <c r="B39">
        <v>134</v>
      </c>
      <c r="C39" t="s">
        <v>115</v>
      </c>
      <c r="D39" s="1">
        <v>1.5671296296296298E-2</v>
      </c>
      <c r="E39" s="1">
        <v>5.7638888888888887E-3</v>
      </c>
      <c r="F39" s="1">
        <v>4.1666666666666669E-4</v>
      </c>
      <c r="G39" s="1">
        <v>3.9004629629629632E-3</v>
      </c>
      <c r="H39" s="1">
        <v>1.2037037037037038E-3</v>
      </c>
      <c r="I39" s="1">
        <v>4.4212962962962956E-3</v>
      </c>
      <c r="J39" s="1">
        <v>1.5914351851851853E-2</v>
      </c>
      <c r="K39" s="1">
        <v>4.2592592592592595E-3</v>
      </c>
      <c r="L39" s="1">
        <v>9.4907407407407408E-4</v>
      </c>
      <c r="M39" s="1">
        <v>6.4467592592592597E-3</v>
      </c>
      <c r="N39" s="1">
        <v>3.3564814814814812E-4</v>
      </c>
      <c r="O39" s="1">
        <v>3.9467592592592592E-3</v>
      </c>
      <c r="P39" s="1">
        <v>1.6354166666666666E-2</v>
      </c>
      <c r="Q39" s="1">
        <v>4.0972222222222226E-3</v>
      </c>
      <c r="R39" s="1">
        <v>4.0509259259259258E-4</v>
      </c>
      <c r="S39" s="1">
        <v>6.4930555555555549E-3</v>
      </c>
      <c r="T39" s="1">
        <v>8.6805555555555551E-4</v>
      </c>
      <c r="U39" s="1">
        <v>4.5023148148148149E-3</v>
      </c>
      <c r="V39" s="1">
        <f>SUM(Table1[[#This Row],[Общее 1]],Table1[[#This Row],[Общее 2]],Table1[[#This Row],[Общее 3]])</f>
        <v>4.7939814814814824E-2</v>
      </c>
      <c r="W39" s="1">
        <v>0</v>
      </c>
      <c r="X39" s="1">
        <f>SUM(Table1[[#This Row],[Вело 1_]],Table1[[#This Row],[Старт_]])</f>
        <v>5.7638888888888887E-3</v>
      </c>
      <c r="Y39" s="1">
        <f>SUM(Table1[[#This Row],[после Вело 1]],Table1[[#This Row],[Т1 1_]])</f>
        <v>6.1805555555555555E-3</v>
      </c>
      <c r="Z39" s="1">
        <f>SUM(Table1[[#This Row],[после Т1 1]],Table1[[#This Row],[Бег 1_]])</f>
        <v>1.0081018518518519E-2</v>
      </c>
      <c r="AA39" s="1">
        <f>SUM(Table1[[#This Row],[после Бег 1]],Table1[[#This Row],[Т2 1_]])</f>
        <v>1.1284722222222222E-2</v>
      </c>
      <c r="AB39" s="1">
        <f>SUM(Table1[[#This Row],[после Т2 1]],Table1[[#This Row],[Плавание 1_]])</f>
        <v>1.5706018518518518E-2</v>
      </c>
      <c r="AC39" s="1">
        <f>SUM(Table1[[#This Row],[после Плавание 1]],Table1[[#This Row],[Плавание 2_]])</f>
        <v>1.9965277777777776E-2</v>
      </c>
      <c r="AD39" s="1">
        <f>SUM(Table1[[#This Row],[после Плавание 2]],Table1[[#This Row],[Т1 2_]])</f>
        <v>2.0914351851851851E-2</v>
      </c>
      <c r="AE39" s="1">
        <f>SUM(Table1[[#This Row],[после Т1 2]],Table1[[#This Row],[Вело 2_]])</f>
        <v>2.736111111111111E-2</v>
      </c>
      <c r="AF39" s="1">
        <f>SUM(Table1[[#This Row],[после Вело 2]],Table1[[#This Row],[Т2 2_]])</f>
        <v>2.7696759259259258E-2</v>
      </c>
      <c r="AG39" s="1">
        <f>SUM(Table1[[#This Row],[после Т2 2]],Table1[[#This Row],[Бег 2_]])</f>
        <v>3.1643518518518515E-2</v>
      </c>
      <c r="AH39" s="1">
        <f>SUM(Table1[[#This Row],[после Бег 2]],Table1[[#This Row],[Бег 3_]])</f>
        <v>3.574074074074074E-2</v>
      </c>
      <c r="AI39" s="1">
        <f>SUM(Table1[[#This Row],[после Бег 3]],Table1[[#This Row],[Т1 3_]])</f>
        <v>3.6145833333333335E-2</v>
      </c>
      <c r="AJ39" s="1">
        <f>SUM(Table1[[#This Row],[после Т1 3]],Table1[[#This Row],[Вело 3_]])</f>
        <v>4.2638888888888893E-2</v>
      </c>
      <c r="AK39" s="1">
        <f>SUM(Table1[[#This Row],[после Вело 3]],Table1[[#This Row],[Т2 3_]])</f>
        <v>4.3506944444444445E-2</v>
      </c>
      <c r="AL39" s="1">
        <f>SUM(Table1[[#This Row],[после Т2 3]],Table1[[#This Row],[Плавание 3_]])</f>
        <v>4.8009259259259258E-2</v>
      </c>
      <c r="AM39" s="1">
        <f>Table1[[#This Row],[Старт_]]-Table1[[#Totals],[Старт_]]</f>
        <v>0</v>
      </c>
      <c r="AN39" s="1">
        <f>Table1[[#This Row],[после Вело 1]]-Table1[[#Totals],[после Вело 1]]</f>
        <v>9.2592592592592553E-4</v>
      </c>
      <c r="AO39" s="1">
        <f>Table1[[#This Row],[после Т1 1]]-Table1[[#Totals],[после Т1 1]]</f>
        <v>1.030092592592592E-3</v>
      </c>
      <c r="AP39" s="1">
        <f>Table1[[#This Row],[после Бег 1]]-Table1[[#Totals],[после Бег 1]]</f>
        <v>2.0023148148148161E-3</v>
      </c>
      <c r="AQ39" s="1">
        <f>Table1[[#This Row],[после Т2 1]]-Table1[[#Totals],[после Т2 1]]</f>
        <v>2.6736111111111127E-3</v>
      </c>
      <c r="AR39" s="1">
        <f>Table1[[#This Row],[после Плавание 1]]-Table1[[#Totals],[после Плавание 1]]</f>
        <v>4.6412037037037064E-3</v>
      </c>
      <c r="AS39" s="1">
        <f>Table1[[#This Row],[после Плавание 2]]-Table1[[#Totals],[после Плавание 2]]</f>
        <v>6.6087962962962966E-3</v>
      </c>
      <c r="AT39" s="1">
        <f>Table1[[#This Row],[после Т1 2]]-Table1[[#Totals],[после Т1 2]]</f>
        <v>6.8634259259259273E-3</v>
      </c>
      <c r="AU39" s="1">
        <f>Table1[[#This Row],[после Вело 2]]-Table1[[#Totals],[после Вело 2]]</f>
        <v>7.8935185185185185E-3</v>
      </c>
      <c r="AV39" s="1">
        <f>Table1[[#This Row],[после Т2 2]]-Table1[[#Totals],[после Т2 2]]</f>
        <v>7.8703703703703679E-3</v>
      </c>
      <c r="AW39" s="1">
        <f>Table1[[#This Row],[после Бег 2]]-Table1[[#Totals],[после Бег 2]]</f>
        <v>8.7615740740740709E-3</v>
      </c>
      <c r="AX39" s="1">
        <f>Table1[[#This Row],[после Бег 3]]-Table1[[#Totals],[после Бег 3]]</f>
        <v>9.8032407407407408E-3</v>
      </c>
      <c r="AY39" s="1">
        <f>Table1[[#This Row],[после Т1 3]]-Table1[[#Totals],[после Т1 3]]</f>
        <v>9.8726851851851892E-3</v>
      </c>
      <c r="AZ39" s="1">
        <f>Table1[[#This Row],[после Вело 3]]-Table1[[#Totals],[после Вело 3]]</f>
        <v>1.1076388888888893E-2</v>
      </c>
      <c r="BA39" s="1">
        <f>Table1[[#This Row],[после Т2 3]]-Table1[[#Totals],[после Т2 3]]</f>
        <v>1.1400462962962966E-2</v>
      </c>
      <c r="BB39" s="1">
        <f>Table1[[#This Row],[после Плавание 3]]-Table1[[#Totals],[после Плавание 3]]</f>
        <v>1.3368055555555557E-2</v>
      </c>
      <c r="BC39" s="1">
        <f>SUM(Table1[[#This Row],[Плавание 1_]],Table1[[#This Row],[Плавание 2_]],Table1[[#This Row],[Плавание 3_]])</f>
        <v>1.3182870370370371E-2</v>
      </c>
      <c r="BD39" s="1">
        <f>SUM(Table1[[#This Row],[Вело 1_]],Table1[[#This Row],[Вело 2_]],Table1[[#This Row],[Вело 3_]])</f>
        <v>1.8703703703703702E-2</v>
      </c>
      <c r="BE39" s="1">
        <f>SUM(Table1[[#This Row],[Бег 1_]],Table1[[#This Row],[Бег 2_]],Table1[[#This Row],[Бег 3_]])</f>
        <v>1.1944444444444445E-2</v>
      </c>
      <c r="BF39" s="1">
        <f>SUM(Table1[[#This Row],[Т1 1_]],Table1[[#This Row],[Т2 1_]],Table1[[#This Row],[Т1 2_]],Table1[[#This Row],[Т2 2_]],Table1[[#This Row],[Т1 3_]],Table1[[#This Row],[Т2 3_]])</f>
        <v>4.178240740740741E-3</v>
      </c>
    </row>
    <row r="40" spans="1:58" x14ac:dyDescent="0.2">
      <c r="A40" t="s">
        <v>39</v>
      </c>
      <c r="B40">
        <v>119</v>
      </c>
      <c r="C40" t="s">
        <v>115</v>
      </c>
      <c r="D40" s="1">
        <v>1.5428240740740741E-2</v>
      </c>
      <c r="E40" s="1">
        <v>5.6365740740740742E-3</v>
      </c>
      <c r="F40" s="1">
        <v>5.6712962962962956E-4</v>
      </c>
      <c r="G40" s="1">
        <v>3.7268518518518514E-3</v>
      </c>
      <c r="H40" s="1">
        <v>1.3078703703703705E-3</v>
      </c>
      <c r="I40" s="1">
        <v>4.2129629629629626E-3</v>
      </c>
      <c r="J40" s="1">
        <v>1.6111111111111111E-2</v>
      </c>
      <c r="K40" s="1">
        <v>4.0393518518518521E-3</v>
      </c>
      <c r="L40" s="1">
        <v>1.261574074074074E-3</v>
      </c>
      <c r="M40" s="1">
        <v>6.238425925925925E-3</v>
      </c>
      <c r="N40" s="1">
        <v>6.3657407407407402E-4</v>
      </c>
      <c r="O40" s="1">
        <v>3.9583333333333337E-3</v>
      </c>
      <c r="P40" s="1">
        <v>1.6400462962962964E-2</v>
      </c>
      <c r="Q40" s="1">
        <v>4.0162037037037033E-3</v>
      </c>
      <c r="R40" s="1">
        <v>7.291666666666667E-4</v>
      </c>
      <c r="S40" s="1">
        <v>6.4004629629629628E-3</v>
      </c>
      <c r="T40" s="1">
        <v>1.0416666666666667E-3</v>
      </c>
      <c r="U40" s="1">
        <v>4.2476851851851851E-3</v>
      </c>
      <c r="V40" s="1">
        <f>SUM(Table1[[#This Row],[Общее 1]],Table1[[#This Row],[Общее 2]],Table1[[#This Row],[Общее 3]])</f>
        <v>4.7939814814814817E-2</v>
      </c>
      <c r="W40" s="1">
        <v>0</v>
      </c>
      <c r="X40" s="1">
        <f>SUM(Table1[[#This Row],[Вело 1_]],Table1[[#This Row],[Старт_]])</f>
        <v>5.6365740740740742E-3</v>
      </c>
      <c r="Y40" s="1">
        <f>SUM(Table1[[#This Row],[после Вело 1]],Table1[[#This Row],[Т1 1_]])</f>
        <v>6.2037037037037035E-3</v>
      </c>
      <c r="Z40" s="1">
        <f>SUM(Table1[[#This Row],[после Т1 1]],Table1[[#This Row],[Бег 1_]])</f>
        <v>9.9305555555555553E-3</v>
      </c>
      <c r="AA40" s="1">
        <f>SUM(Table1[[#This Row],[после Бег 1]],Table1[[#This Row],[Т2 1_]])</f>
        <v>1.1238425925925926E-2</v>
      </c>
      <c r="AB40" s="1">
        <f>SUM(Table1[[#This Row],[после Т2 1]],Table1[[#This Row],[Плавание 1_]])</f>
        <v>1.545138888888889E-2</v>
      </c>
      <c r="AC40" s="1">
        <f>SUM(Table1[[#This Row],[после Плавание 1]],Table1[[#This Row],[Плавание 2_]])</f>
        <v>1.9490740740740743E-2</v>
      </c>
      <c r="AD40" s="1">
        <f>SUM(Table1[[#This Row],[после Плавание 2]],Table1[[#This Row],[Т1 2_]])</f>
        <v>2.0752314814814817E-2</v>
      </c>
      <c r="AE40" s="1">
        <f>SUM(Table1[[#This Row],[после Т1 2]],Table1[[#This Row],[Вело 2_]])</f>
        <v>2.6990740740740742E-2</v>
      </c>
      <c r="AF40" s="1">
        <f>SUM(Table1[[#This Row],[после Вело 2]],Table1[[#This Row],[Т2 2_]])</f>
        <v>2.7627314814814816E-2</v>
      </c>
      <c r="AG40" s="1">
        <f>SUM(Table1[[#This Row],[после Т2 2]],Table1[[#This Row],[Бег 2_]])</f>
        <v>3.1585648148148147E-2</v>
      </c>
      <c r="AH40" s="1">
        <f>SUM(Table1[[#This Row],[после Бег 2]],Table1[[#This Row],[Бег 3_]])</f>
        <v>3.560185185185185E-2</v>
      </c>
      <c r="AI40" s="1">
        <f>SUM(Table1[[#This Row],[после Бег 3]],Table1[[#This Row],[Т1 3_]])</f>
        <v>3.6331018518518519E-2</v>
      </c>
      <c r="AJ40" s="1">
        <f>SUM(Table1[[#This Row],[после Т1 3]],Table1[[#This Row],[Вело 3_]])</f>
        <v>4.2731481481481481E-2</v>
      </c>
      <c r="AK40" s="1">
        <f>SUM(Table1[[#This Row],[после Вело 3]],Table1[[#This Row],[Т2 3_]])</f>
        <v>4.3773148148148151E-2</v>
      </c>
      <c r="AL40" s="1">
        <f>SUM(Table1[[#This Row],[после Т2 3]],Table1[[#This Row],[Плавание 3_]])</f>
        <v>4.8020833333333339E-2</v>
      </c>
      <c r="AM40" s="1">
        <f>Table1[[#This Row],[Старт_]]-Table1[[#Totals],[Старт_]]</f>
        <v>0</v>
      </c>
      <c r="AN40" s="1">
        <f>Table1[[#This Row],[после Вело 1]]-Table1[[#Totals],[после Вело 1]]</f>
        <v>7.9861111111111105E-4</v>
      </c>
      <c r="AO40" s="1">
        <f>Table1[[#This Row],[после Т1 1]]-Table1[[#Totals],[после Т1 1]]</f>
        <v>1.05324074074074E-3</v>
      </c>
      <c r="AP40" s="1">
        <f>Table1[[#This Row],[после Бег 1]]-Table1[[#Totals],[после Бег 1]]</f>
        <v>1.8518518518518528E-3</v>
      </c>
      <c r="AQ40" s="1">
        <f>Table1[[#This Row],[после Т2 1]]-Table1[[#Totals],[после Т2 1]]</f>
        <v>2.6273148148148167E-3</v>
      </c>
      <c r="AR40" s="1">
        <f>Table1[[#This Row],[после Плавание 1]]-Table1[[#Totals],[после Плавание 1]]</f>
        <v>4.3865740740740775E-3</v>
      </c>
      <c r="AS40" s="1">
        <f>Table1[[#This Row],[после Плавание 2]]-Table1[[#Totals],[после Плавание 2]]</f>
        <v>6.1342592592592629E-3</v>
      </c>
      <c r="AT40" s="1">
        <f>Table1[[#This Row],[после Т1 2]]-Table1[[#Totals],[после Т1 2]]</f>
        <v>6.7013888888888939E-3</v>
      </c>
      <c r="AU40" s="1">
        <f>Table1[[#This Row],[после Вело 2]]-Table1[[#Totals],[после Вело 2]]</f>
        <v>7.5231481481481503E-3</v>
      </c>
      <c r="AV40" s="1">
        <f>Table1[[#This Row],[после Т2 2]]-Table1[[#Totals],[после Т2 2]]</f>
        <v>7.8009259259259264E-3</v>
      </c>
      <c r="AW40" s="1">
        <f>Table1[[#This Row],[после Бег 2]]-Table1[[#Totals],[после Бег 2]]</f>
        <v>8.7037037037037031E-3</v>
      </c>
      <c r="AX40" s="1">
        <f>Table1[[#This Row],[после Бег 3]]-Table1[[#Totals],[после Бег 3]]</f>
        <v>9.6643518518518511E-3</v>
      </c>
      <c r="AY40" s="1">
        <f>Table1[[#This Row],[после Т1 3]]-Table1[[#Totals],[после Т1 3]]</f>
        <v>1.0057870370370373E-2</v>
      </c>
      <c r="AZ40" s="1">
        <f>Table1[[#This Row],[после Вело 3]]-Table1[[#Totals],[после Вело 3]]</f>
        <v>1.1168981481481481E-2</v>
      </c>
      <c r="BA40" s="1">
        <f>Table1[[#This Row],[после Т2 3]]-Table1[[#Totals],[после Т2 3]]</f>
        <v>1.1666666666666672E-2</v>
      </c>
      <c r="BB40" s="1">
        <f>Table1[[#This Row],[после Плавание 3]]-Table1[[#Totals],[после Плавание 3]]</f>
        <v>1.3379629629629637E-2</v>
      </c>
      <c r="BC40" s="1">
        <f>SUM(Table1[[#This Row],[Плавание 1_]],Table1[[#This Row],[Плавание 2_]],Table1[[#This Row],[Плавание 3_]])</f>
        <v>1.2500000000000001E-2</v>
      </c>
      <c r="BD40" s="1">
        <f>SUM(Table1[[#This Row],[Вело 1_]],Table1[[#This Row],[Вело 2_]],Table1[[#This Row],[Вело 3_]])</f>
        <v>1.8275462962962962E-2</v>
      </c>
      <c r="BE40" s="1">
        <f>SUM(Table1[[#This Row],[Бег 1_]],Table1[[#This Row],[Бег 2_]],Table1[[#This Row],[Бег 3_]])</f>
        <v>1.170138888888889E-2</v>
      </c>
      <c r="BF40" s="1">
        <f>SUM(Table1[[#This Row],[Т1 1_]],Table1[[#This Row],[Т2 1_]],Table1[[#This Row],[Т1 2_]],Table1[[#This Row],[Т2 2_]],Table1[[#This Row],[Т1 3_]],Table1[[#This Row],[Т2 3_]])</f>
        <v>5.5439814814814813E-3</v>
      </c>
    </row>
    <row r="41" spans="1:58" x14ac:dyDescent="0.2">
      <c r="A41" t="s">
        <v>40</v>
      </c>
      <c r="B41">
        <v>106</v>
      </c>
      <c r="C41" t="s">
        <v>115</v>
      </c>
      <c r="D41" s="1">
        <v>1.545138888888889E-2</v>
      </c>
      <c r="E41" s="1">
        <v>5.8680555555555543E-3</v>
      </c>
      <c r="F41" s="1">
        <v>5.5555555555555556E-4</v>
      </c>
      <c r="G41" s="1">
        <v>4.4791666666666669E-3</v>
      </c>
      <c r="H41" s="1">
        <v>8.564814814814815E-4</v>
      </c>
      <c r="I41" s="1">
        <v>3.7152777777777774E-3</v>
      </c>
      <c r="J41" s="1">
        <v>1.6620370370370372E-2</v>
      </c>
      <c r="K41" s="1">
        <v>3.8425925925925923E-3</v>
      </c>
      <c r="L41" s="1">
        <v>1.1805555555555556E-3</v>
      </c>
      <c r="M41" s="1">
        <v>6.2962962962962964E-3</v>
      </c>
      <c r="N41" s="1">
        <v>7.6388888888888893E-4</v>
      </c>
      <c r="O41" s="1">
        <v>4.5601851851851853E-3</v>
      </c>
      <c r="P41" s="1">
        <v>1.6053240740740739E-2</v>
      </c>
      <c r="Q41" s="1">
        <v>4.5833333333333334E-3</v>
      </c>
      <c r="R41" s="1">
        <v>6.2500000000000001E-4</v>
      </c>
      <c r="S41" s="1">
        <v>6.3425925925925915E-3</v>
      </c>
      <c r="T41" s="1">
        <v>8.7962962962962962E-4</v>
      </c>
      <c r="U41" s="1">
        <v>3.645833333333333E-3</v>
      </c>
      <c r="V41" s="1">
        <f>SUM(Table1[[#This Row],[Общее 1]],Table1[[#This Row],[Общее 2]],Table1[[#This Row],[Общее 3]])</f>
        <v>4.8125000000000001E-2</v>
      </c>
      <c r="W41" s="1">
        <v>0</v>
      </c>
      <c r="X41" s="1">
        <f>SUM(Table1[[#This Row],[Вело 1_]],Table1[[#This Row],[Старт_]])</f>
        <v>5.8680555555555543E-3</v>
      </c>
      <c r="Y41" s="1">
        <f>SUM(Table1[[#This Row],[после Вело 1]],Table1[[#This Row],[Т1 1_]])</f>
        <v>6.42361111111111E-3</v>
      </c>
      <c r="Z41" s="1">
        <f>SUM(Table1[[#This Row],[после Т1 1]],Table1[[#This Row],[Бег 1_]])</f>
        <v>1.0902777777777777E-2</v>
      </c>
      <c r="AA41" s="1">
        <f>SUM(Table1[[#This Row],[после Бег 1]],Table1[[#This Row],[Т2 1_]])</f>
        <v>1.1759259259259257E-2</v>
      </c>
      <c r="AB41" s="1">
        <f>SUM(Table1[[#This Row],[после Т2 1]],Table1[[#This Row],[Плавание 1_]])</f>
        <v>1.5474537037037035E-2</v>
      </c>
      <c r="AC41" s="1">
        <f>SUM(Table1[[#This Row],[после Плавание 1]],Table1[[#This Row],[Плавание 2_]])</f>
        <v>1.9317129629629629E-2</v>
      </c>
      <c r="AD41" s="1">
        <f>SUM(Table1[[#This Row],[после Плавание 2]],Table1[[#This Row],[Т1 2_]])</f>
        <v>2.0497685185185185E-2</v>
      </c>
      <c r="AE41" s="1">
        <f>SUM(Table1[[#This Row],[после Т1 2]],Table1[[#This Row],[Вело 2_]])</f>
        <v>2.6793981481481481E-2</v>
      </c>
      <c r="AF41" s="1">
        <f>SUM(Table1[[#This Row],[после Вело 2]],Table1[[#This Row],[Т2 2_]])</f>
        <v>2.7557870370370371E-2</v>
      </c>
      <c r="AG41" s="1">
        <f>SUM(Table1[[#This Row],[после Т2 2]],Table1[[#This Row],[Бег 2_]])</f>
        <v>3.2118055555555559E-2</v>
      </c>
      <c r="AH41" s="1">
        <f>SUM(Table1[[#This Row],[после Бег 2]],Table1[[#This Row],[Бег 3_]])</f>
        <v>3.6701388888888895E-2</v>
      </c>
      <c r="AI41" s="1">
        <f>SUM(Table1[[#This Row],[после Бег 3]],Table1[[#This Row],[Т1 3_]])</f>
        <v>3.7326388888888895E-2</v>
      </c>
      <c r="AJ41" s="1">
        <f>SUM(Table1[[#This Row],[после Т1 3]],Table1[[#This Row],[Вело 3_]])</f>
        <v>4.3668981481481489E-2</v>
      </c>
      <c r="AK41" s="1">
        <f>SUM(Table1[[#This Row],[после Вело 3]],Table1[[#This Row],[Т2 3_]])</f>
        <v>4.4548611111111122E-2</v>
      </c>
      <c r="AL41" s="1">
        <f>SUM(Table1[[#This Row],[после Т2 3]],Table1[[#This Row],[Плавание 3_]])</f>
        <v>4.8194444444444456E-2</v>
      </c>
      <c r="AM41" s="1">
        <f>Table1[[#This Row],[Старт_]]-Table1[[#Totals],[Старт_]]</f>
        <v>0</v>
      </c>
      <c r="AN41" s="1">
        <f>Table1[[#This Row],[после Вело 1]]-Table1[[#Totals],[после Вело 1]]</f>
        <v>1.0300925925925911E-3</v>
      </c>
      <c r="AO41" s="1">
        <f>Table1[[#This Row],[после Т1 1]]-Table1[[#Totals],[после Т1 1]]</f>
        <v>1.2731481481481465E-3</v>
      </c>
      <c r="AP41" s="1">
        <f>Table1[[#This Row],[после Бег 1]]-Table1[[#Totals],[после Бег 1]]</f>
        <v>2.8240740740740743E-3</v>
      </c>
      <c r="AQ41" s="1">
        <f>Table1[[#This Row],[после Т2 1]]-Table1[[#Totals],[после Т2 1]]</f>
        <v>3.1481481481481482E-3</v>
      </c>
      <c r="AR41" s="1">
        <f>Table1[[#This Row],[после Плавание 1]]-Table1[[#Totals],[после Плавание 1]]</f>
        <v>4.4097222222222229E-3</v>
      </c>
      <c r="AS41" s="1">
        <f>Table1[[#This Row],[после Плавание 2]]-Table1[[#Totals],[после Плавание 2]]</f>
        <v>5.9606481481481489E-3</v>
      </c>
      <c r="AT41" s="1">
        <f>Table1[[#This Row],[после Т1 2]]-Table1[[#Totals],[после Т1 2]]</f>
        <v>6.4467592592592615E-3</v>
      </c>
      <c r="AU41" s="1">
        <f>Table1[[#This Row],[после Вело 2]]-Table1[[#Totals],[после Вело 2]]</f>
        <v>7.3263888888888892E-3</v>
      </c>
      <c r="AV41" s="1">
        <f>Table1[[#This Row],[после Т2 2]]-Table1[[#Totals],[после Т2 2]]</f>
        <v>7.7314814814814815E-3</v>
      </c>
      <c r="AW41" s="1">
        <f>Table1[[#This Row],[после Бег 2]]-Table1[[#Totals],[после Бег 2]]</f>
        <v>9.2361111111111151E-3</v>
      </c>
      <c r="AX41" s="1">
        <f>Table1[[#This Row],[после Бег 3]]-Table1[[#Totals],[после Бег 3]]</f>
        <v>1.0763888888888896E-2</v>
      </c>
      <c r="AY41" s="1">
        <f>Table1[[#This Row],[после Т1 3]]-Table1[[#Totals],[после Т1 3]]</f>
        <v>1.1053240740740749E-2</v>
      </c>
      <c r="AZ41" s="1">
        <f>Table1[[#This Row],[после Вело 3]]-Table1[[#Totals],[после Вело 3]]</f>
        <v>1.2106481481481489E-2</v>
      </c>
      <c r="BA41" s="1">
        <f>Table1[[#This Row],[после Т2 3]]-Table1[[#Totals],[после Т2 3]]</f>
        <v>1.2442129629629643E-2</v>
      </c>
      <c r="BB41" s="1">
        <f>Table1[[#This Row],[после Плавание 3]]-Table1[[#Totals],[после Плавание 3]]</f>
        <v>1.3553240740740755E-2</v>
      </c>
      <c r="BC41" s="1">
        <f>SUM(Table1[[#This Row],[Плавание 1_]],Table1[[#This Row],[Плавание 2_]],Table1[[#This Row],[Плавание 3_]])</f>
        <v>1.1203703703703702E-2</v>
      </c>
      <c r="BD41" s="1">
        <f>SUM(Table1[[#This Row],[Вело 1_]],Table1[[#This Row],[Вело 2_]],Table1[[#This Row],[Вело 3_]])</f>
        <v>1.850694444444444E-2</v>
      </c>
      <c r="BE41" s="1">
        <f>SUM(Table1[[#This Row],[Бег 1_]],Table1[[#This Row],[Бег 2_]],Table1[[#This Row],[Бег 3_]])</f>
        <v>1.3622685185185186E-2</v>
      </c>
      <c r="BF41" s="1">
        <f>SUM(Table1[[#This Row],[Т1 1_]],Table1[[#This Row],[Т2 1_]],Table1[[#This Row],[Т1 2_]],Table1[[#This Row],[Т2 2_]],Table1[[#This Row],[Т1 3_]],Table1[[#This Row],[Т2 3_]])</f>
        <v>4.8611111111111112E-3</v>
      </c>
    </row>
    <row r="42" spans="1:58" x14ac:dyDescent="0.2">
      <c r="A42" t="s">
        <v>35</v>
      </c>
      <c r="B42">
        <v>64</v>
      </c>
      <c r="C42" t="s">
        <v>115</v>
      </c>
      <c r="D42" s="1">
        <v>1.5162037037037036E-2</v>
      </c>
      <c r="E42" s="1">
        <v>6.3310185185185197E-3</v>
      </c>
      <c r="F42" s="1">
        <v>6.7129629629629625E-4</v>
      </c>
      <c r="G42" s="1">
        <v>3.9236111111111112E-3</v>
      </c>
      <c r="H42" s="1">
        <v>8.2175925925925917E-4</v>
      </c>
      <c r="I42" s="1">
        <v>3.4375E-3</v>
      </c>
      <c r="J42" s="1">
        <v>1.622685185185185E-2</v>
      </c>
      <c r="K42" s="1">
        <v>3.5879629629629629E-3</v>
      </c>
      <c r="L42" s="1">
        <v>8.564814814814815E-4</v>
      </c>
      <c r="M42" s="1">
        <v>7.0254629629629634E-3</v>
      </c>
      <c r="N42" s="1">
        <v>6.7129629629629625E-4</v>
      </c>
      <c r="O42" s="1">
        <v>4.1203703703703706E-3</v>
      </c>
      <c r="P42" s="1">
        <v>1.681712962962963E-2</v>
      </c>
      <c r="Q42" s="1">
        <v>4.5023148148148149E-3</v>
      </c>
      <c r="R42" s="1">
        <v>6.018518518518519E-4</v>
      </c>
      <c r="S42" s="1">
        <v>7.3611111111111108E-3</v>
      </c>
      <c r="T42" s="1">
        <v>8.564814814814815E-4</v>
      </c>
      <c r="U42" s="1">
        <v>3.5069444444444445E-3</v>
      </c>
      <c r="V42" s="1">
        <f>SUM(Table1[[#This Row],[Общее 1]],Table1[[#This Row],[Общее 2]],Table1[[#This Row],[Общее 3]])</f>
        <v>4.8206018518518509E-2</v>
      </c>
      <c r="W42" s="1">
        <v>0</v>
      </c>
      <c r="X42" s="1">
        <f>SUM(Table1[[#This Row],[Вело 1_]],Table1[[#This Row],[Старт_]])</f>
        <v>6.3310185185185197E-3</v>
      </c>
      <c r="Y42" s="1">
        <f>SUM(Table1[[#This Row],[после Вело 1]],Table1[[#This Row],[Т1 1_]])</f>
        <v>7.0023148148148162E-3</v>
      </c>
      <c r="Z42" s="1">
        <f>SUM(Table1[[#This Row],[после Т1 1]],Table1[[#This Row],[Бег 1_]])</f>
        <v>1.0925925925925927E-2</v>
      </c>
      <c r="AA42" s="1">
        <f>SUM(Table1[[#This Row],[после Бег 1]],Table1[[#This Row],[Т2 1_]])</f>
        <v>1.1747685185185187E-2</v>
      </c>
      <c r="AB42" s="1">
        <f>SUM(Table1[[#This Row],[после Т2 1]],Table1[[#This Row],[Плавание 1_]])</f>
        <v>1.5185185185185187E-2</v>
      </c>
      <c r="AC42" s="1">
        <f>SUM(Table1[[#This Row],[после Плавание 1]],Table1[[#This Row],[Плавание 2_]])</f>
        <v>1.877314814814815E-2</v>
      </c>
      <c r="AD42" s="1">
        <f>SUM(Table1[[#This Row],[после Плавание 2]],Table1[[#This Row],[Т1 2_]])</f>
        <v>1.9629629629629632E-2</v>
      </c>
      <c r="AE42" s="1">
        <f>SUM(Table1[[#This Row],[после Т1 2]],Table1[[#This Row],[Вело 2_]])</f>
        <v>2.6655092592592595E-2</v>
      </c>
      <c r="AF42" s="1">
        <f>SUM(Table1[[#This Row],[после Вело 2]],Table1[[#This Row],[Т2 2_]])</f>
        <v>2.732638888888889E-2</v>
      </c>
      <c r="AG42" s="1">
        <f>SUM(Table1[[#This Row],[после Т2 2]],Table1[[#This Row],[Бег 2_]])</f>
        <v>3.1446759259259258E-2</v>
      </c>
      <c r="AH42" s="1">
        <f>SUM(Table1[[#This Row],[после Бег 2]],Table1[[#This Row],[Бег 3_]])</f>
        <v>3.5949074074074071E-2</v>
      </c>
      <c r="AI42" s="1">
        <f>SUM(Table1[[#This Row],[после Бег 3]],Table1[[#This Row],[Т1 3_]])</f>
        <v>3.6550925925925924E-2</v>
      </c>
      <c r="AJ42" s="1">
        <f>SUM(Table1[[#This Row],[после Т1 3]],Table1[[#This Row],[Вело 3_]])</f>
        <v>4.3912037037037034E-2</v>
      </c>
      <c r="AK42" s="1">
        <f>SUM(Table1[[#This Row],[после Вело 3]],Table1[[#This Row],[Т2 3_]])</f>
        <v>4.4768518518518513E-2</v>
      </c>
      <c r="AL42" s="1">
        <f>SUM(Table1[[#This Row],[после Т2 3]],Table1[[#This Row],[Плавание 3_]])</f>
        <v>4.8275462962962958E-2</v>
      </c>
      <c r="AM42" s="1">
        <f>Table1[[#This Row],[Старт_]]-Table1[[#Totals],[Старт_]]</f>
        <v>0</v>
      </c>
      <c r="AN42" s="1">
        <f>Table1[[#This Row],[после Вело 1]]-Table1[[#Totals],[после Вело 1]]</f>
        <v>1.4930555555555565E-3</v>
      </c>
      <c r="AO42" s="1">
        <f>Table1[[#This Row],[после Т1 1]]-Table1[[#Totals],[после Т1 1]]</f>
        <v>1.8518518518518528E-3</v>
      </c>
      <c r="AP42" s="1">
        <f>Table1[[#This Row],[после Бег 1]]-Table1[[#Totals],[после Бег 1]]</f>
        <v>2.8472222222222249E-3</v>
      </c>
      <c r="AQ42" s="1">
        <f>Table1[[#This Row],[после Т2 1]]-Table1[[#Totals],[после Т2 1]]</f>
        <v>3.1365740740740781E-3</v>
      </c>
      <c r="AR42" s="1">
        <f>Table1[[#This Row],[после Плавание 1]]-Table1[[#Totals],[после Плавание 1]]</f>
        <v>4.1203703703703749E-3</v>
      </c>
      <c r="AS42" s="1">
        <f>Table1[[#This Row],[после Плавание 2]]-Table1[[#Totals],[после Плавание 2]]</f>
        <v>5.4166666666666703E-3</v>
      </c>
      <c r="AT42" s="1">
        <f>Table1[[#This Row],[после Т1 2]]-Table1[[#Totals],[после Т1 2]]</f>
        <v>5.578703703703709E-3</v>
      </c>
      <c r="AU42" s="1">
        <f>Table1[[#This Row],[после Вело 2]]-Table1[[#Totals],[после Вело 2]]</f>
        <v>7.1875000000000029E-3</v>
      </c>
      <c r="AV42" s="1">
        <f>Table1[[#This Row],[после Т2 2]]-Table1[[#Totals],[после Т2 2]]</f>
        <v>7.4999999999999997E-3</v>
      </c>
      <c r="AW42" s="1">
        <f>Table1[[#This Row],[после Бег 2]]-Table1[[#Totals],[после Бег 2]]</f>
        <v>8.5648148148148133E-3</v>
      </c>
      <c r="AX42" s="1">
        <f>Table1[[#This Row],[после Бег 3]]-Table1[[#Totals],[после Бег 3]]</f>
        <v>1.0011574074074072E-2</v>
      </c>
      <c r="AY42" s="1">
        <f>Table1[[#This Row],[после Т1 3]]-Table1[[#Totals],[после Т1 3]]</f>
        <v>1.0277777777777778E-2</v>
      </c>
      <c r="AZ42" s="1">
        <f>Table1[[#This Row],[после Вело 3]]-Table1[[#Totals],[после Вело 3]]</f>
        <v>1.2349537037037034E-2</v>
      </c>
      <c r="BA42" s="1">
        <f>Table1[[#This Row],[после Т2 3]]-Table1[[#Totals],[после Т2 3]]</f>
        <v>1.2662037037037034E-2</v>
      </c>
      <c r="BB42" s="1">
        <f>Table1[[#This Row],[после Плавание 3]]-Table1[[#Totals],[после Плавание 3]]</f>
        <v>1.3634259259259256E-2</v>
      </c>
      <c r="BC42" s="1">
        <f>SUM(Table1[[#This Row],[Плавание 1_]],Table1[[#This Row],[Плавание 2_]],Table1[[#This Row],[Плавание 3_]])</f>
        <v>1.0532407407407407E-2</v>
      </c>
      <c r="BD42" s="1">
        <f>SUM(Table1[[#This Row],[Вело 1_]],Table1[[#This Row],[Вело 2_]],Table1[[#This Row],[Вело 3_]])</f>
        <v>2.0717592592592593E-2</v>
      </c>
      <c r="BE42" s="1">
        <f>SUM(Table1[[#This Row],[Бег 1_]],Table1[[#This Row],[Бег 2_]],Table1[[#This Row],[Бег 3_]])</f>
        <v>1.2546296296296297E-2</v>
      </c>
      <c r="BF42" s="1">
        <f>SUM(Table1[[#This Row],[Т1 1_]],Table1[[#This Row],[Т2 1_]],Table1[[#This Row],[Т1 2_]],Table1[[#This Row],[Т2 2_]],Table1[[#This Row],[Т1 3_]],Table1[[#This Row],[Т2 3_]])</f>
        <v>4.4791666666666669E-3</v>
      </c>
    </row>
    <row r="43" spans="1:58" x14ac:dyDescent="0.2">
      <c r="A43" t="s">
        <v>55</v>
      </c>
      <c r="B43">
        <v>112</v>
      </c>
      <c r="C43" t="s">
        <v>115</v>
      </c>
      <c r="D43" s="1">
        <v>2.1701388888888892E-2</v>
      </c>
      <c r="E43" s="1">
        <v>1.3819444444444445E-2</v>
      </c>
      <c r="F43" s="1">
        <v>6.018518518518519E-4</v>
      </c>
      <c r="G43" s="1">
        <v>3.3449074074074071E-3</v>
      </c>
      <c r="H43" s="1">
        <v>5.6712962962962956E-4</v>
      </c>
      <c r="I43" s="1">
        <v>3.4027777777777784E-3</v>
      </c>
      <c r="J43" s="1">
        <v>1.357638888888889E-2</v>
      </c>
      <c r="K43" s="1">
        <v>3.5069444444444445E-3</v>
      </c>
      <c r="L43" s="1">
        <v>6.8287037037037025E-4</v>
      </c>
      <c r="M43" s="1">
        <v>5.5555555555555558E-3</v>
      </c>
      <c r="N43" s="1">
        <v>4.1666666666666669E-4</v>
      </c>
      <c r="O43" s="1">
        <v>3.425925925925926E-3</v>
      </c>
      <c r="P43" s="1">
        <v>1.3449074074074073E-2</v>
      </c>
      <c r="Q43" s="1">
        <v>3.5763888888888894E-3</v>
      </c>
      <c r="R43" s="1">
        <v>4.3981481481481481E-4</v>
      </c>
      <c r="S43" s="1">
        <v>5.4398148148148149E-3</v>
      </c>
      <c r="T43" s="1">
        <v>6.134259259259259E-4</v>
      </c>
      <c r="U43" s="1">
        <v>3.3912037037037036E-3</v>
      </c>
      <c r="V43" s="1">
        <f>SUM(Table1[[#This Row],[Общее 1]],Table1[[#This Row],[Общее 2]],Table1[[#This Row],[Общее 3]])</f>
        <v>4.8726851851851855E-2</v>
      </c>
      <c r="W43" s="1">
        <v>0</v>
      </c>
      <c r="X43" s="1">
        <f>SUM(Table1[[#This Row],[Вело 1_]],Table1[[#This Row],[Старт_]])</f>
        <v>1.3819444444444445E-2</v>
      </c>
      <c r="Y43" s="1">
        <f>SUM(Table1[[#This Row],[после Вело 1]],Table1[[#This Row],[Т1 1_]])</f>
        <v>1.4421296296296297E-2</v>
      </c>
      <c r="Z43" s="1">
        <f>SUM(Table1[[#This Row],[после Т1 1]],Table1[[#This Row],[Бег 1_]])</f>
        <v>1.7766203703703704E-2</v>
      </c>
      <c r="AA43" s="1">
        <f>SUM(Table1[[#This Row],[после Бег 1]],Table1[[#This Row],[Т2 1_]])</f>
        <v>1.8333333333333333E-2</v>
      </c>
      <c r="AB43" s="1">
        <f>SUM(Table1[[#This Row],[после Т2 1]],Table1[[#This Row],[Плавание 1_]])</f>
        <v>2.1736111111111112E-2</v>
      </c>
      <c r="AC43" s="1">
        <f>SUM(Table1[[#This Row],[после Плавание 1]],Table1[[#This Row],[Плавание 2_]])</f>
        <v>2.5243055555555557E-2</v>
      </c>
      <c r="AD43" s="1">
        <f>SUM(Table1[[#This Row],[после Плавание 2]],Table1[[#This Row],[Т1 2_]])</f>
        <v>2.5925925925925929E-2</v>
      </c>
      <c r="AE43" s="1">
        <f>SUM(Table1[[#This Row],[после Т1 2]],Table1[[#This Row],[Вело 2_]])</f>
        <v>3.1481481481481485E-2</v>
      </c>
      <c r="AF43" s="1">
        <f>SUM(Table1[[#This Row],[после Вело 2]],Table1[[#This Row],[Т2 2_]])</f>
        <v>3.1898148148148155E-2</v>
      </c>
      <c r="AG43" s="1">
        <f>SUM(Table1[[#This Row],[после Т2 2]],Table1[[#This Row],[Бег 2_]])</f>
        <v>3.5324074074074077E-2</v>
      </c>
      <c r="AH43" s="1">
        <f>SUM(Table1[[#This Row],[после Бег 2]],Table1[[#This Row],[Бег 3_]])</f>
        <v>3.890046296296297E-2</v>
      </c>
      <c r="AI43" s="1">
        <f>SUM(Table1[[#This Row],[после Бег 3]],Table1[[#This Row],[Т1 3_]])</f>
        <v>3.9340277777777787E-2</v>
      </c>
      <c r="AJ43" s="1">
        <f>SUM(Table1[[#This Row],[после Т1 3]],Table1[[#This Row],[Вело 3_]])</f>
        <v>4.47800925925926E-2</v>
      </c>
      <c r="AK43" s="1">
        <f>SUM(Table1[[#This Row],[после Вело 3]],Table1[[#This Row],[Т2 3_]])</f>
        <v>4.5393518518518527E-2</v>
      </c>
      <c r="AL43" s="1">
        <f>SUM(Table1[[#This Row],[после Т2 3]],Table1[[#This Row],[Плавание 3_]])</f>
        <v>4.8784722222222229E-2</v>
      </c>
      <c r="AM43" s="1">
        <f>Table1[[#This Row],[Старт_]]-Table1[[#Totals],[Старт_]]</f>
        <v>0</v>
      </c>
      <c r="AN43" s="1">
        <f>Table1[[#This Row],[после Вело 1]]-Table1[[#Totals],[после Вело 1]]</f>
        <v>8.9814814814814826E-3</v>
      </c>
      <c r="AO43" s="1">
        <f>Table1[[#This Row],[после Т1 1]]-Table1[[#Totals],[после Т1 1]]</f>
        <v>9.2708333333333323E-3</v>
      </c>
      <c r="AP43" s="1">
        <f>Table1[[#This Row],[после Бег 1]]-Table1[[#Totals],[после Бег 1]]</f>
        <v>9.6875000000000017E-3</v>
      </c>
      <c r="AQ43" s="1">
        <f>Table1[[#This Row],[после Т2 1]]-Table1[[#Totals],[после Т2 1]]</f>
        <v>9.7222222222222241E-3</v>
      </c>
      <c r="AR43" s="1">
        <f>Table1[[#This Row],[после Плавание 1]]-Table1[[#Totals],[после Плавание 1]]</f>
        <v>1.06712962962963E-2</v>
      </c>
      <c r="AS43" s="1">
        <f>Table1[[#This Row],[после Плавание 2]]-Table1[[#Totals],[после Плавание 2]]</f>
        <v>1.1886574074074077E-2</v>
      </c>
      <c r="AT43" s="1">
        <f>Table1[[#This Row],[после Т1 2]]-Table1[[#Totals],[после Т1 2]]</f>
        <v>1.1875000000000005E-2</v>
      </c>
      <c r="AU43" s="1">
        <f>Table1[[#This Row],[после Вело 2]]-Table1[[#Totals],[после Вело 2]]</f>
        <v>1.2013888888888893E-2</v>
      </c>
      <c r="AV43" s="1">
        <f>Table1[[#This Row],[после Т2 2]]-Table1[[#Totals],[после Т2 2]]</f>
        <v>1.2071759259259265E-2</v>
      </c>
      <c r="AW43" s="1">
        <f>Table1[[#This Row],[после Бег 2]]-Table1[[#Totals],[после Бег 2]]</f>
        <v>1.2442129629629633E-2</v>
      </c>
      <c r="AX43" s="1">
        <f>Table1[[#This Row],[после Бег 3]]-Table1[[#Totals],[после Бег 3]]</f>
        <v>1.2962962962962971E-2</v>
      </c>
      <c r="AY43" s="1">
        <f>Table1[[#This Row],[после Т1 3]]-Table1[[#Totals],[после Т1 3]]</f>
        <v>1.306712962962964E-2</v>
      </c>
      <c r="AZ43" s="1">
        <f>Table1[[#This Row],[после Вело 3]]-Table1[[#Totals],[после Вело 3]]</f>
        <v>1.32175925925926E-2</v>
      </c>
      <c r="BA43" s="1">
        <f>Table1[[#This Row],[после Т2 3]]-Table1[[#Totals],[после Т2 3]]</f>
        <v>1.3287037037037049E-2</v>
      </c>
      <c r="BB43" s="1">
        <f>Table1[[#This Row],[после Плавание 3]]-Table1[[#Totals],[после Плавание 3]]</f>
        <v>1.4143518518518527E-2</v>
      </c>
      <c r="BC43" s="1">
        <f>SUM(Table1[[#This Row],[Плавание 1_]],Table1[[#This Row],[Плавание 2_]],Table1[[#This Row],[Плавание 3_]])</f>
        <v>1.0300925925925927E-2</v>
      </c>
      <c r="BD43" s="1">
        <f>SUM(Table1[[#This Row],[Вело 1_]],Table1[[#This Row],[Вело 2_]],Table1[[#This Row],[Вело 3_]])</f>
        <v>2.4814814814814814E-2</v>
      </c>
      <c r="BE43" s="1">
        <f>SUM(Table1[[#This Row],[Бег 1_]],Table1[[#This Row],[Бег 2_]],Table1[[#This Row],[Бег 3_]])</f>
        <v>1.0347222222222223E-2</v>
      </c>
      <c r="BF43" s="1">
        <f>SUM(Table1[[#This Row],[Т1 1_]],Table1[[#This Row],[Т2 1_]],Table1[[#This Row],[Т1 2_]],Table1[[#This Row],[Т2 2_]],Table1[[#This Row],[Т1 3_]],Table1[[#This Row],[Т2 3_]])</f>
        <v>3.3217592592592587E-3</v>
      </c>
    </row>
    <row r="44" spans="1:58" x14ac:dyDescent="0.2">
      <c r="A44" t="s">
        <v>38</v>
      </c>
      <c r="B44">
        <v>122</v>
      </c>
      <c r="C44" t="s">
        <v>115</v>
      </c>
      <c r="D44" s="1">
        <v>1.5381944444444443E-2</v>
      </c>
      <c r="E44" s="1">
        <v>6.0416666666666665E-3</v>
      </c>
      <c r="F44" s="1">
        <v>6.134259259259259E-4</v>
      </c>
      <c r="G44" s="1">
        <v>4.2013888888888891E-3</v>
      </c>
      <c r="H44" s="1">
        <v>9.2592592592592585E-4</v>
      </c>
      <c r="I44" s="1">
        <v>3.6226851851851854E-3</v>
      </c>
      <c r="J44" s="1">
        <v>1.6886574074074075E-2</v>
      </c>
      <c r="K44" s="1">
        <v>3.4953703703703705E-3</v>
      </c>
      <c r="L44" s="1">
        <v>1.1574074074074073E-3</v>
      </c>
      <c r="M44" s="1">
        <v>6.7939814814814816E-3</v>
      </c>
      <c r="N44" s="1">
        <v>9.1435185185185185E-4</v>
      </c>
      <c r="O44" s="1">
        <v>4.5601851851851853E-3</v>
      </c>
      <c r="P44" s="1">
        <v>1.681712962962963E-2</v>
      </c>
      <c r="Q44" s="1">
        <v>4.4444444444444444E-3</v>
      </c>
      <c r="R44" s="1">
        <v>6.4814814814814813E-4</v>
      </c>
      <c r="S44" s="1">
        <v>7.2916666666666659E-3</v>
      </c>
      <c r="T44" s="1">
        <v>9.2592592592592585E-4</v>
      </c>
      <c r="U44" s="1">
        <v>3.530092592592592E-3</v>
      </c>
      <c r="V44" s="1">
        <f>SUM(Table1[[#This Row],[Общее 1]],Table1[[#This Row],[Общее 2]],Table1[[#This Row],[Общее 3]])</f>
        <v>4.9085648148148142E-2</v>
      </c>
      <c r="W44" s="1">
        <v>0</v>
      </c>
      <c r="X44" s="1">
        <f>SUM(Table1[[#This Row],[Вело 1_]],Table1[[#This Row],[Старт_]])</f>
        <v>6.0416666666666665E-3</v>
      </c>
      <c r="Y44" s="1">
        <f>SUM(Table1[[#This Row],[после Вело 1]],Table1[[#This Row],[Т1 1_]])</f>
        <v>6.6550925925925927E-3</v>
      </c>
      <c r="Z44" s="1">
        <f>SUM(Table1[[#This Row],[после Т1 1]],Table1[[#This Row],[Бег 1_]])</f>
        <v>1.0856481481481481E-2</v>
      </c>
      <c r="AA44" s="1">
        <f>SUM(Table1[[#This Row],[после Бег 1]],Table1[[#This Row],[Т2 1_]])</f>
        <v>1.1782407407407406E-2</v>
      </c>
      <c r="AB44" s="1">
        <f>SUM(Table1[[#This Row],[после Т2 1]],Table1[[#This Row],[Плавание 1_]])</f>
        <v>1.5405092592592592E-2</v>
      </c>
      <c r="AC44" s="1">
        <f>SUM(Table1[[#This Row],[после Плавание 1]],Table1[[#This Row],[Плавание 2_]])</f>
        <v>1.8900462962962963E-2</v>
      </c>
      <c r="AD44" s="1">
        <f>SUM(Table1[[#This Row],[после Плавание 2]],Table1[[#This Row],[Т1 2_]])</f>
        <v>2.0057870370370372E-2</v>
      </c>
      <c r="AE44" s="1">
        <f>SUM(Table1[[#This Row],[после Т1 2]],Table1[[#This Row],[Вело 2_]])</f>
        <v>2.6851851851851852E-2</v>
      </c>
      <c r="AF44" s="1">
        <f>SUM(Table1[[#This Row],[после Вело 2]],Table1[[#This Row],[Т2 2_]])</f>
        <v>2.7766203703703703E-2</v>
      </c>
      <c r="AG44" s="1">
        <f>SUM(Table1[[#This Row],[после Т2 2]],Table1[[#This Row],[Бег 2_]])</f>
        <v>3.2326388888888891E-2</v>
      </c>
      <c r="AH44" s="1">
        <f>SUM(Table1[[#This Row],[после Бег 2]],Table1[[#This Row],[Бег 3_]])</f>
        <v>3.6770833333333336E-2</v>
      </c>
      <c r="AI44" s="1">
        <f>SUM(Table1[[#This Row],[после Бег 3]],Table1[[#This Row],[Т1 3_]])</f>
        <v>3.7418981481481484E-2</v>
      </c>
      <c r="AJ44" s="1">
        <f>SUM(Table1[[#This Row],[после Т1 3]],Table1[[#This Row],[Вело 3_]])</f>
        <v>4.4710648148148152E-2</v>
      </c>
      <c r="AK44" s="1">
        <f>SUM(Table1[[#This Row],[после Вело 3]],Table1[[#This Row],[Т2 3_]])</f>
        <v>4.5636574074074079E-2</v>
      </c>
      <c r="AL44" s="1">
        <f>SUM(Table1[[#This Row],[после Т2 3]],Table1[[#This Row],[Плавание 3_]])</f>
        <v>4.9166666666666671E-2</v>
      </c>
      <c r="AM44" s="1">
        <f>Table1[[#This Row],[Старт_]]-Table1[[#Totals],[Старт_]]</f>
        <v>0</v>
      </c>
      <c r="AN44" s="1">
        <f>Table1[[#This Row],[после Вело 1]]-Table1[[#Totals],[после Вело 1]]</f>
        <v>1.2037037037037034E-3</v>
      </c>
      <c r="AO44" s="1">
        <f>Table1[[#This Row],[после Т1 1]]-Table1[[#Totals],[после Т1 1]]</f>
        <v>1.5046296296296292E-3</v>
      </c>
      <c r="AP44" s="1">
        <f>Table1[[#This Row],[после Бег 1]]-Table1[[#Totals],[после Бег 1]]</f>
        <v>2.7777777777777783E-3</v>
      </c>
      <c r="AQ44" s="1">
        <f>Table1[[#This Row],[после Т2 1]]-Table1[[#Totals],[после Т2 1]]</f>
        <v>3.1712962962962971E-3</v>
      </c>
      <c r="AR44" s="1">
        <f>Table1[[#This Row],[после Плавание 1]]-Table1[[#Totals],[после Плавание 1]]</f>
        <v>4.3402777777777797E-3</v>
      </c>
      <c r="AS44" s="1">
        <f>Table1[[#This Row],[после Плавание 2]]-Table1[[#Totals],[после Плавание 2]]</f>
        <v>5.5439814814814831E-3</v>
      </c>
      <c r="AT44" s="1">
        <f>Table1[[#This Row],[после Т1 2]]-Table1[[#Totals],[после Т1 2]]</f>
        <v>6.0069444444444484E-3</v>
      </c>
      <c r="AU44" s="1">
        <f>Table1[[#This Row],[после Вело 2]]-Table1[[#Totals],[после Вело 2]]</f>
        <v>7.3842592592592605E-3</v>
      </c>
      <c r="AV44" s="1">
        <f>Table1[[#This Row],[после Т2 2]]-Table1[[#Totals],[после Т2 2]]</f>
        <v>7.9398148148148127E-3</v>
      </c>
      <c r="AW44" s="1">
        <f>Table1[[#This Row],[после Бег 2]]-Table1[[#Totals],[после Бег 2]]</f>
        <v>9.4444444444444463E-3</v>
      </c>
      <c r="AX44" s="1">
        <f>Table1[[#This Row],[после Бег 3]]-Table1[[#Totals],[после Бег 3]]</f>
        <v>1.0833333333333337E-2</v>
      </c>
      <c r="AY44" s="1">
        <f>Table1[[#This Row],[после Т1 3]]-Table1[[#Totals],[после Т1 3]]</f>
        <v>1.1145833333333337E-2</v>
      </c>
      <c r="AZ44" s="1">
        <f>Table1[[#This Row],[после Вело 3]]-Table1[[#Totals],[после Вело 3]]</f>
        <v>1.3148148148148152E-2</v>
      </c>
      <c r="BA44" s="1">
        <f>Table1[[#This Row],[после Т2 3]]-Table1[[#Totals],[после Т2 3]]</f>
        <v>1.35300925925926E-2</v>
      </c>
      <c r="BB44" s="1">
        <f>Table1[[#This Row],[после Плавание 3]]-Table1[[#Totals],[после Плавание 3]]</f>
        <v>1.4525462962962969E-2</v>
      </c>
      <c r="BC44" s="1">
        <f>SUM(Table1[[#This Row],[Плавание 1_]],Table1[[#This Row],[Плавание 2_]],Table1[[#This Row],[Плавание 3_]])</f>
        <v>1.0648148148148148E-2</v>
      </c>
      <c r="BD44" s="1">
        <f>SUM(Table1[[#This Row],[Вело 1_]],Table1[[#This Row],[Вело 2_]],Table1[[#This Row],[Вело 3_]])</f>
        <v>2.0127314814814813E-2</v>
      </c>
      <c r="BE44" s="1">
        <f>SUM(Table1[[#This Row],[Бег 1_]],Table1[[#This Row],[Бег 2_]],Table1[[#This Row],[Бег 3_]])</f>
        <v>1.320601851851852E-2</v>
      </c>
      <c r="BF44" s="1">
        <f>SUM(Table1[[#This Row],[Т1 1_]],Table1[[#This Row],[Т2 1_]],Table1[[#This Row],[Т1 2_]],Table1[[#This Row],[Т2 2_]],Table1[[#This Row],[Т1 3_]],Table1[[#This Row],[Т2 3_]])</f>
        <v>5.185185185185185E-3</v>
      </c>
    </row>
    <row r="45" spans="1:58" x14ac:dyDescent="0.2">
      <c r="A45" t="s">
        <v>45</v>
      </c>
      <c r="B45">
        <v>61</v>
      </c>
      <c r="C45" t="s">
        <v>115</v>
      </c>
      <c r="D45" s="1">
        <v>1.5833333333333335E-2</v>
      </c>
      <c r="E45" s="1">
        <v>6.851851851851852E-3</v>
      </c>
      <c r="F45" s="1">
        <v>4.3981481481481481E-4</v>
      </c>
      <c r="G45" s="1">
        <v>4.5601851851851853E-3</v>
      </c>
      <c r="H45" s="1">
        <v>8.449074074074075E-4</v>
      </c>
      <c r="I45" s="1">
        <v>3.1481481481481482E-3</v>
      </c>
      <c r="J45" s="1">
        <v>1.6446759259259262E-2</v>
      </c>
      <c r="K45" s="1">
        <v>3.1365740740740742E-3</v>
      </c>
      <c r="L45" s="1">
        <v>8.3333333333333339E-4</v>
      </c>
      <c r="M45" s="1">
        <v>7.3842592592592597E-3</v>
      </c>
      <c r="N45" s="1">
        <v>5.0925925925925921E-4</v>
      </c>
      <c r="O45" s="1">
        <v>4.5949074074074078E-3</v>
      </c>
      <c r="P45" s="1">
        <v>1.7187499999999998E-2</v>
      </c>
      <c r="Q45" s="1">
        <v>5.0000000000000001E-3</v>
      </c>
      <c r="R45" s="1">
        <v>5.0925925925925921E-4</v>
      </c>
      <c r="S45" s="1">
        <v>7.7662037037037031E-3</v>
      </c>
      <c r="T45" s="1">
        <v>7.291666666666667E-4</v>
      </c>
      <c r="U45" s="1">
        <v>3.2060185185185191E-3</v>
      </c>
      <c r="V45" s="1">
        <f>SUM(Table1[[#This Row],[Общее 1]],Table1[[#This Row],[Общее 2]],Table1[[#This Row],[Общее 3]])</f>
        <v>4.9467592592592591E-2</v>
      </c>
      <c r="W45" s="1">
        <v>0</v>
      </c>
      <c r="X45" s="1">
        <f>SUM(Table1[[#This Row],[Вело 1_]],Table1[[#This Row],[Старт_]])</f>
        <v>6.851851851851852E-3</v>
      </c>
      <c r="Y45" s="1">
        <f>SUM(Table1[[#This Row],[после Вело 1]],Table1[[#This Row],[Т1 1_]])</f>
        <v>7.2916666666666668E-3</v>
      </c>
      <c r="Z45" s="1">
        <f>SUM(Table1[[#This Row],[после Т1 1]],Table1[[#This Row],[Бег 1_]])</f>
        <v>1.1851851851851853E-2</v>
      </c>
      <c r="AA45" s="1">
        <f>SUM(Table1[[#This Row],[после Бег 1]],Table1[[#This Row],[Т2 1_]])</f>
        <v>1.269675925925926E-2</v>
      </c>
      <c r="AB45" s="1">
        <f>SUM(Table1[[#This Row],[после Т2 1]],Table1[[#This Row],[Плавание 1_]])</f>
        <v>1.5844907407407408E-2</v>
      </c>
      <c r="AC45" s="1">
        <f>SUM(Table1[[#This Row],[после Плавание 1]],Table1[[#This Row],[Плавание 2_]])</f>
        <v>1.8981481481481481E-2</v>
      </c>
      <c r="AD45" s="1">
        <f>SUM(Table1[[#This Row],[после Плавание 2]],Table1[[#This Row],[Т1 2_]])</f>
        <v>1.9814814814814813E-2</v>
      </c>
      <c r="AE45" s="1">
        <f>SUM(Table1[[#This Row],[после Т1 2]],Table1[[#This Row],[Вело 2_]])</f>
        <v>2.7199074074074073E-2</v>
      </c>
      <c r="AF45" s="1">
        <f>SUM(Table1[[#This Row],[после Вело 2]],Table1[[#This Row],[Т2 2_]])</f>
        <v>2.7708333333333331E-2</v>
      </c>
      <c r="AG45" s="1">
        <f>SUM(Table1[[#This Row],[после Т2 2]],Table1[[#This Row],[Бег 2_]])</f>
        <v>3.2303240740740737E-2</v>
      </c>
      <c r="AH45" s="1">
        <f>SUM(Table1[[#This Row],[после Бег 2]],Table1[[#This Row],[Бег 3_]])</f>
        <v>3.7303240740740734E-2</v>
      </c>
      <c r="AI45" s="1">
        <f>SUM(Table1[[#This Row],[после Бег 3]],Table1[[#This Row],[Т1 3_]])</f>
        <v>3.7812499999999992E-2</v>
      </c>
      <c r="AJ45" s="1">
        <f>SUM(Table1[[#This Row],[после Т1 3]],Table1[[#This Row],[Вело 3_]])</f>
        <v>4.5578703703703698E-2</v>
      </c>
      <c r="AK45" s="1">
        <f>SUM(Table1[[#This Row],[после Вело 3]],Table1[[#This Row],[Т2 3_]])</f>
        <v>4.6307870370370367E-2</v>
      </c>
      <c r="AL45" s="1">
        <f>SUM(Table1[[#This Row],[после Т2 3]],Table1[[#This Row],[Плавание 3_]])</f>
        <v>4.9513888888888885E-2</v>
      </c>
      <c r="AM45" s="1">
        <f>Table1[[#This Row],[Старт_]]-Table1[[#Totals],[Старт_]]</f>
        <v>0</v>
      </c>
      <c r="AN45" s="1">
        <f>Table1[[#This Row],[после Вело 1]]-Table1[[#Totals],[после Вело 1]]</f>
        <v>2.0138888888888888E-3</v>
      </c>
      <c r="AO45" s="1">
        <f>Table1[[#This Row],[после Т1 1]]-Table1[[#Totals],[после Т1 1]]</f>
        <v>2.1412037037037033E-3</v>
      </c>
      <c r="AP45" s="1">
        <f>Table1[[#This Row],[после Бег 1]]-Table1[[#Totals],[после Бег 1]]</f>
        <v>3.7731481481481505E-3</v>
      </c>
      <c r="AQ45" s="1">
        <f>Table1[[#This Row],[после Т2 1]]-Table1[[#Totals],[после Т2 1]]</f>
        <v>4.0856481481481507E-3</v>
      </c>
      <c r="AR45" s="1">
        <f>Table1[[#This Row],[после Плавание 1]]-Table1[[#Totals],[после Плавание 1]]</f>
        <v>4.7800925925925962E-3</v>
      </c>
      <c r="AS45" s="1">
        <f>Table1[[#This Row],[после Плавание 2]]-Table1[[#Totals],[после Плавание 2]]</f>
        <v>5.6250000000000015E-3</v>
      </c>
      <c r="AT45" s="1">
        <f>Table1[[#This Row],[после Т1 2]]-Table1[[#Totals],[после Т1 2]]</f>
        <v>5.7638888888888896E-3</v>
      </c>
      <c r="AU45" s="1">
        <f>Table1[[#This Row],[после Вело 2]]-Table1[[#Totals],[после Вело 2]]</f>
        <v>7.7314814814814815E-3</v>
      </c>
      <c r="AV45" s="1">
        <f>Table1[[#This Row],[после Т2 2]]-Table1[[#Totals],[после Т2 2]]</f>
        <v>7.8819444444444414E-3</v>
      </c>
      <c r="AW45" s="1">
        <f>Table1[[#This Row],[после Бег 2]]-Table1[[#Totals],[после Бег 2]]</f>
        <v>9.4212962962962922E-3</v>
      </c>
      <c r="AX45" s="1">
        <f>Table1[[#This Row],[после Бег 3]]-Table1[[#Totals],[после Бег 3]]</f>
        <v>1.1365740740740735E-2</v>
      </c>
      <c r="AY45" s="1">
        <f>Table1[[#This Row],[после Т1 3]]-Table1[[#Totals],[после Т1 3]]</f>
        <v>1.1539351851851846E-2</v>
      </c>
      <c r="AZ45" s="1">
        <f>Table1[[#This Row],[после Вело 3]]-Table1[[#Totals],[после Вело 3]]</f>
        <v>1.4016203703703697E-2</v>
      </c>
      <c r="BA45" s="1">
        <f>Table1[[#This Row],[после Т2 3]]-Table1[[#Totals],[после Т2 3]]</f>
        <v>1.4201388888888888E-2</v>
      </c>
      <c r="BB45" s="1">
        <f>Table1[[#This Row],[после Плавание 3]]-Table1[[#Totals],[после Плавание 3]]</f>
        <v>1.4872685185185183E-2</v>
      </c>
      <c r="BC45" s="1">
        <f>SUM(Table1[[#This Row],[Плавание 1_]],Table1[[#This Row],[Плавание 2_]],Table1[[#This Row],[Плавание 3_]])</f>
        <v>9.4907407407407423E-3</v>
      </c>
      <c r="BD45" s="1">
        <f>SUM(Table1[[#This Row],[Вело 1_]],Table1[[#This Row],[Вело 2_]],Table1[[#This Row],[Вело 3_]])</f>
        <v>2.2002314814814815E-2</v>
      </c>
      <c r="BE45" s="1">
        <f>SUM(Table1[[#This Row],[Бег 1_]],Table1[[#This Row],[Бег 2_]],Table1[[#This Row],[Бег 3_]])</f>
        <v>1.4155092592592594E-2</v>
      </c>
      <c r="BF45" s="1">
        <f>SUM(Table1[[#This Row],[Т1 1_]],Table1[[#This Row],[Т2 1_]],Table1[[#This Row],[Т1 2_]],Table1[[#This Row],[Т2 2_]],Table1[[#This Row],[Т1 3_]],Table1[[#This Row],[Т2 3_]])</f>
        <v>3.8657407407407408E-3</v>
      </c>
    </row>
    <row r="46" spans="1:58" x14ac:dyDescent="0.2">
      <c r="A46" t="s">
        <v>49</v>
      </c>
      <c r="B46">
        <v>125</v>
      </c>
      <c r="C46" t="s">
        <v>115</v>
      </c>
      <c r="D46" s="1">
        <v>1.6412037037037037E-2</v>
      </c>
      <c r="E46" s="1">
        <v>6.0879629629629643E-3</v>
      </c>
      <c r="F46" s="1">
        <v>4.7453703703703704E-4</v>
      </c>
      <c r="G46" s="1">
        <v>4.2129629629629626E-3</v>
      </c>
      <c r="H46" s="1">
        <v>1.4351851851851854E-3</v>
      </c>
      <c r="I46" s="1">
        <v>4.2245370370370371E-3</v>
      </c>
      <c r="J46" s="1">
        <v>1.6446759259259262E-2</v>
      </c>
      <c r="K46" s="1">
        <v>4.0972222222222226E-3</v>
      </c>
      <c r="L46" s="1">
        <v>1.0532407407407407E-3</v>
      </c>
      <c r="M46" s="1">
        <v>6.4351851851851861E-3</v>
      </c>
      <c r="N46" s="1">
        <v>5.0925925925925921E-4</v>
      </c>
      <c r="O46" s="1">
        <v>4.3749999999999995E-3</v>
      </c>
      <c r="P46" s="1">
        <v>1.681712962962963E-2</v>
      </c>
      <c r="Q46" s="1">
        <v>4.5486111111111109E-3</v>
      </c>
      <c r="R46" s="1">
        <v>4.6296296296296293E-4</v>
      </c>
      <c r="S46" s="1">
        <v>6.782407407407408E-3</v>
      </c>
      <c r="T46" s="1">
        <v>9.2592592592592585E-4</v>
      </c>
      <c r="U46" s="1">
        <v>4.1203703703703706E-3</v>
      </c>
      <c r="V46" s="1">
        <f>SUM(Table1[[#This Row],[Общее 1]],Table1[[#This Row],[Общее 2]],Table1[[#This Row],[Общее 3]])</f>
        <v>4.9675925925925929E-2</v>
      </c>
      <c r="W46" s="1">
        <v>0</v>
      </c>
      <c r="X46" s="1">
        <f>SUM(Table1[[#This Row],[Вело 1_]],Table1[[#This Row],[Старт_]])</f>
        <v>6.0879629629629643E-3</v>
      </c>
      <c r="Y46" s="1">
        <f>SUM(Table1[[#This Row],[после Вело 1]],Table1[[#This Row],[Т1 1_]])</f>
        <v>6.5625000000000015E-3</v>
      </c>
      <c r="Z46" s="1">
        <f>SUM(Table1[[#This Row],[после Т1 1]],Table1[[#This Row],[Бег 1_]])</f>
        <v>1.0775462962962964E-2</v>
      </c>
      <c r="AA46" s="1">
        <f>SUM(Table1[[#This Row],[после Бег 1]],Table1[[#This Row],[Т2 1_]])</f>
        <v>1.2210648148148149E-2</v>
      </c>
      <c r="AB46" s="1">
        <f>SUM(Table1[[#This Row],[после Т2 1]],Table1[[#This Row],[Плавание 1_]])</f>
        <v>1.6435185185185185E-2</v>
      </c>
      <c r="AC46" s="1">
        <f>SUM(Table1[[#This Row],[после Плавание 1]],Table1[[#This Row],[Плавание 2_]])</f>
        <v>2.0532407407407409E-2</v>
      </c>
      <c r="AD46" s="1">
        <f>SUM(Table1[[#This Row],[после Плавание 2]],Table1[[#This Row],[Т1 2_]])</f>
        <v>2.1585648148148149E-2</v>
      </c>
      <c r="AE46" s="1">
        <f>SUM(Table1[[#This Row],[после Т1 2]],Table1[[#This Row],[Вело 2_]])</f>
        <v>2.8020833333333335E-2</v>
      </c>
      <c r="AF46" s="1">
        <f>SUM(Table1[[#This Row],[после Вело 2]],Table1[[#This Row],[Т2 2_]])</f>
        <v>2.8530092592592593E-2</v>
      </c>
      <c r="AG46" s="1">
        <f>SUM(Table1[[#This Row],[после Т2 2]],Table1[[#This Row],[Бег 2_]])</f>
        <v>3.290509259259259E-2</v>
      </c>
      <c r="AH46" s="1">
        <f>SUM(Table1[[#This Row],[после Бег 2]],Table1[[#This Row],[Бег 3_]])</f>
        <v>3.7453703703703697E-2</v>
      </c>
      <c r="AI46" s="1">
        <f>SUM(Table1[[#This Row],[после Бег 3]],Table1[[#This Row],[Т1 3_]])</f>
        <v>3.7916666666666661E-2</v>
      </c>
      <c r="AJ46" s="1">
        <f>SUM(Table1[[#This Row],[после Т1 3]],Table1[[#This Row],[Вело 3_]])</f>
        <v>4.4699074074074072E-2</v>
      </c>
      <c r="AK46" s="1">
        <f>SUM(Table1[[#This Row],[после Вело 3]],Table1[[#This Row],[Т2 3_]])</f>
        <v>4.5624999999999999E-2</v>
      </c>
      <c r="AL46" s="1">
        <f>SUM(Table1[[#This Row],[после Т2 3]],Table1[[#This Row],[Плавание 3_]])</f>
        <v>4.974537037037037E-2</v>
      </c>
      <c r="AM46" s="1">
        <f>Table1[[#This Row],[Старт_]]-Table1[[#Totals],[Старт_]]</f>
        <v>0</v>
      </c>
      <c r="AN46" s="1">
        <f>Table1[[#This Row],[после Вело 1]]-Table1[[#Totals],[после Вело 1]]</f>
        <v>1.2500000000000011E-3</v>
      </c>
      <c r="AO46" s="1">
        <f>Table1[[#This Row],[после Т1 1]]-Table1[[#Totals],[после Т1 1]]</f>
        <v>1.412037037037038E-3</v>
      </c>
      <c r="AP46" s="1">
        <f>Table1[[#This Row],[после Бег 1]]-Table1[[#Totals],[после Бег 1]]</f>
        <v>2.6967592592592616E-3</v>
      </c>
      <c r="AQ46" s="1">
        <f>Table1[[#This Row],[после Т2 1]]-Table1[[#Totals],[после Т2 1]]</f>
        <v>3.59953703703704E-3</v>
      </c>
      <c r="AR46" s="1">
        <f>Table1[[#This Row],[после Плавание 1]]-Table1[[#Totals],[после Плавание 1]]</f>
        <v>5.3703703703703726E-3</v>
      </c>
      <c r="AS46" s="1">
        <f>Table1[[#This Row],[после Плавание 2]]-Table1[[#Totals],[после Плавание 2]]</f>
        <v>7.1759259259259293E-3</v>
      </c>
      <c r="AT46" s="1">
        <f>Table1[[#This Row],[после Т1 2]]-Table1[[#Totals],[после Т1 2]]</f>
        <v>7.5347222222222256E-3</v>
      </c>
      <c r="AU46" s="1">
        <f>Table1[[#This Row],[после Вело 2]]-Table1[[#Totals],[после Вело 2]]</f>
        <v>8.5532407407407432E-3</v>
      </c>
      <c r="AV46" s="1">
        <f>Table1[[#This Row],[после Т2 2]]-Table1[[#Totals],[после Т2 2]]</f>
        <v>8.7037037037037031E-3</v>
      </c>
      <c r="AW46" s="1">
        <f>Table1[[#This Row],[после Бег 2]]-Table1[[#Totals],[после Бег 2]]</f>
        <v>1.0023148148148146E-2</v>
      </c>
      <c r="AX46" s="1">
        <f>Table1[[#This Row],[после Бег 3]]-Table1[[#Totals],[после Бег 3]]</f>
        <v>1.1516203703703699E-2</v>
      </c>
      <c r="AY46" s="1">
        <f>Table1[[#This Row],[после Т1 3]]-Table1[[#Totals],[после Т1 3]]</f>
        <v>1.1643518518518515E-2</v>
      </c>
      <c r="AZ46" s="1">
        <f>Table1[[#This Row],[после Вело 3]]-Table1[[#Totals],[после Вело 3]]</f>
        <v>1.3136574074074071E-2</v>
      </c>
      <c r="BA46" s="1">
        <f>Table1[[#This Row],[после Т2 3]]-Table1[[#Totals],[после Т2 3]]</f>
        <v>1.351851851851852E-2</v>
      </c>
      <c r="BB46" s="1">
        <f>Table1[[#This Row],[после Плавание 3]]-Table1[[#Totals],[после Плавание 3]]</f>
        <v>1.5104166666666669E-2</v>
      </c>
      <c r="BC46" s="1">
        <f>SUM(Table1[[#This Row],[Плавание 1_]],Table1[[#This Row],[Плавание 2_]],Table1[[#This Row],[Плавание 3_]])</f>
        <v>1.2442129629629629E-2</v>
      </c>
      <c r="BD46" s="1">
        <f>SUM(Table1[[#This Row],[Вело 1_]],Table1[[#This Row],[Вело 2_]],Table1[[#This Row],[Вело 3_]])</f>
        <v>1.9305555555555558E-2</v>
      </c>
      <c r="BE46" s="1">
        <f>SUM(Table1[[#This Row],[Бег 1_]],Table1[[#This Row],[Бег 2_]],Table1[[#This Row],[Бег 3_]])</f>
        <v>1.3136574074074073E-2</v>
      </c>
      <c r="BF46" s="1">
        <f>SUM(Table1[[#This Row],[Т1 1_]],Table1[[#This Row],[Т2 1_]],Table1[[#This Row],[Т1 2_]],Table1[[#This Row],[Т2 2_]],Table1[[#This Row],[Т1 3_]],Table1[[#This Row],[Т2 3_]])</f>
        <v>4.8611111111111112E-3</v>
      </c>
    </row>
    <row r="47" spans="1:58" x14ac:dyDescent="0.2">
      <c r="A47" t="s">
        <v>47</v>
      </c>
      <c r="B47">
        <v>140</v>
      </c>
      <c r="C47" t="s">
        <v>115</v>
      </c>
      <c r="D47" s="1">
        <v>1.6018518518518519E-2</v>
      </c>
      <c r="E47" s="1">
        <v>5.9953703703703697E-3</v>
      </c>
      <c r="F47" s="1">
        <v>5.6712962962962956E-4</v>
      </c>
      <c r="G47" s="1">
        <v>4.7106481481481478E-3</v>
      </c>
      <c r="H47" s="1">
        <v>9.3750000000000007E-4</v>
      </c>
      <c r="I47" s="1">
        <v>3.8425925925925923E-3</v>
      </c>
      <c r="J47" s="1">
        <v>1.6689814814814817E-2</v>
      </c>
      <c r="K47" s="1">
        <v>3.9004629629629632E-3</v>
      </c>
      <c r="L47" s="1">
        <v>1.0879629629629629E-3</v>
      </c>
      <c r="M47" s="1">
        <v>6.4467592592592597E-3</v>
      </c>
      <c r="N47" s="1">
        <v>5.9027777777777778E-4</v>
      </c>
      <c r="O47" s="1">
        <v>4.6874999999999998E-3</v>
      </c>
      <c r="P47" s="1">
        <v>1.7546296296296296E-2</v>
      </c>
      <c r="Q47" s="1">
        <v>5.0462962962962961E-3</v>
      </c>
      <c r="R47" s="1">
        <v>7.175925925925927E-4</v>
      </c>
      <c r="S47" s="1">
        <v>7.0486111111111105E-3</v>
      </c>
      <c r="T47" s="1">
        <v>8.9120370370370362E-4</v>
      </c>
      <c r="U47" s="1">
        <v>3.8773148148148143E-3</v>
      </c>
      <c r="V47" s="1">
        <f>SUM(Table1[[#This Row],[Общее 1]],Table1[[#This Row],[Общее 2]],Table1[[#This Row],[Общее 3]])</f>
        <v>5.0254629629629635E-2</v>
      </c>
      <c r="W47" s="1">
        <v>0</v>
      </c>
      <c r="X47" s="1">
        <f>SUM(Table1[[#This Row],[Вело 1_]],Table1[[#This Row],[Старт_]])</f>
        <v>5.9953703703703697E-3</v>
      </c>
      <c r="Y47" s="1">
        <f>SUM(Table1[[#This Row],[после Вело 1]],Table1[[#This Row],[Т1 1_]])</f>
        <v>6.5624999999999989E-3</v>
      </c>
      <c r="Z47" s="1">
        <f>SUM(Table1[[#This Row],[после Т1 1]],Table1[[#This Row],[Бег 1_]])</f>
        <v>1.1273148148148147E-2</v>
      </c>
      <c r="AA47" s="1">
        <f>SUM(Table1[[#This Row],[после Бег 1]],Table1[[#This Row],[Т2 1_]])</f>
        <v>1.2210648148148148E-2</v>
      </c>
      <c r="AB47" s="1">
        <f>SUM(Table1[[#This Row],[после Т2 1]],Table1[[#This Row],[Плавание 1_]])</f>
        <v>1.6053240740740739E-2</v>
      </c>
      <c r="AC47" s="1">
        <f>SUM(Table1[[#This Row],[после Плавание 1]],Table1[[#This Row],[Плавание 2_]])</f>
        <v>1.9953703703703703E-2</v>
      </c>
      <c r="AD47" s="1">
        <f>SUM(Table1[[#This Row],[после Плавание 2]],Table1[[#This Row],[Т1 2_]])</f>
        <v>2.1041666666666667E-2</v>
      </c>
      <c r="AE47" s="1">
        <f>SUM(Table1[[#This Row],[после Т1 2]],Table1[[#This Row],[Вело 2_]])</f>
        <v>2.7488425925925927E-2</v>
      </c>
      <c r="AF47" s="1">
        <f>SUM(Table1[[#This Row],[после Вело 2]],Table1[[#This Row],[Т2 2_]])</f>
        <v>2.8078703703703703E-2</v>
      </c>
      <c r="AG47" s="1">
        <f>SUM(Table1[[#This Row],[после Т2 2]],Table1[[#This Row],[Бег 2_]])</f>
        <v>3.27662037037037E-2</v>
      </c>
      <c r="AH47" s="1">
        <f>SUM(Table1[[#This Row],[после Бег 2]],Table1[[#This Row],[Бег 3_]])</f>
        <v>3.7812499999999999E-2</v>
      </c>
      <c r="AI47" s="1">
        <f>SUM(Table1[[#This Row],[после Бег 3]],Table1[[#This Row],[Т1 3_]])</f>
        <v>3.8530092592592595E-2</v>
      </c>
      <c r="AJ47" s="1">
        <f>SUM(Table1[[#This Row],[после Т1 3]],Table1[[#This Row],[Вело 3_]])</f>
        <v>4.5578703703703705E-2</v>
      </c>
      <c r="AK47" s="1">
        <f>SUM(Table1[[#This Row],[после Вело 3]],Table1[[#This Row],[Т2 3_]])</f>
        <v>4.6469907407407411E-2</v>
      </c>
      <c r="AL47" s="1">
        <f>SUM(Table1[[#This Row],[после Т2 3]],Table1[[#This Row],[Плавание 3_]])</f>
        <v>5.0347222222222224E-2</v>
      </c>
      <c r="AM47" s="1">
        <f>Table1[[#This Row],[Старт_]]-Table1[[#Totals],[Старт_]]</f>
        <v>0</v>
      </c>
      <c r="AN47" s="1">
        <f>Table1[[#This Row],[после Вело 1]]-Table1[[#Totals],[после Вело 1]]</f>
        <v>1.1574074074074065E-3</v>
      </c>
      <c r="AO47" s="1">
        <f>Table1[[#This Row],[после Т1 1]]-Table1[[#Totals],[после Т1 1]]</f>
        <v>1.4120370370370354E-3</v>
      </c>
      <c r="AP47" s="1">
        <f>Table1[[#This Row],[после Бег 1]]-Table1[[#Totals],[после Бег 1]]</f>
        <v>3.1944444444444442E-3</v>
      </c>
      <c r="AQ47" s="1">
        <f>Table1[[#This Row],[после Т2 1]]-Table1[[#Totals],[после Т2 1]]</f>
        <v>3.5995370370370382E-3</v>
      </c>
      <c r="AR47" s="1">
        <f>Table1[[#This Row],[после Плавание 1]]-Table1[[#Totals],[после Плавание 1]]</f>
        <v>4.9884259259259274E-3</v>
      </c>
      <c r="AS47" s="1">
        <f>Table1[[#This Row],[после Плавание 2]]-Table1[[#Totals],[после Плавание 2]]</f>
        <v>6.5972222222222231E-3</v>
      </c>
      <c r="AT47" s="1">
        <f>Table1[[#This Row],[после Т1 2]]-Table1[[#Totals],[после Т1 2]]</f>
        <v>6.9907407407407435E-3</v>
      </c>
      <c r="AU47" s="1">
        <f>Table1[[#This Row],[после Вело 2]]-Table1[[#Totals],[после Вело 2]]</f>
        <v>8.0208333333333347E-3</v>
      </c>
      <c r="AV47" s="1">
        <f>Table1[[#This Row],[после Т2 2]]-Table1[[#Totals],[после Т2 2]]</f>
        <v>8.252314814814813E-3</v>
      </c>
      <c r="AW47" s="1">
        <f>Table1[[#This Row],[после Бег 2]]-Table1[[#Totals],[после Бег 2]]</f>
        <v>9.8842592592592558E-3</v>
      </c>
      <c r="AX47" s="1">
        <f>Table1[[#This Row],[после Бег 3]]-Table1[[#Totals],[после Бег 3]]</f>
        <v>1.1875E-2</v>
      </c>
      <c r="AY47" s="1">
        <f>Table1[[#This Row],[после Т1 3]]-Table1[[#Totals],[после Т1 3]]</f>
        <v>1.2256944444444449E-2</v>
      </c>
      <c r="AZ47" s="1">
        <f>Table1[[#This Row],[после Вело 3]]-Table1[[#Totals],[после Вело 3]]</f>
        <v>1.4016203703703704E-2</v>
      </c>
      <c r="BA47" s="1">
        <f>Table1[[#This Row],[после Т2 3]]-Table1[[#Totals],[после Т2 3]]</f>
        <v>1.4363425925925932E-2</v>
      </c>
      <c r="BB47" s="1">
        <f>Table1[[#This Row],[после Плавание 3]]-Table1[[#Totals],[после Плавание 3]]</f>
        <v>1.5706018518518522E-2</v>
      </c>
      <c r="BC47" s="1">
        <f>SUM(Table1[[#This Row],[Плавание 1_]],Table1[[#This Row],[Плавание 2_]],Table1[[#This Row],[Плавание 3_]])</f>
        <v>1.1620370370370369E-2</v>
      </c>
      <c r="BD47" s="1">
        <f>SUM(Table1[[#This Row],[Вело 1_]],Table1[[#This Row],[Вело 2_]],Table1[[#This Row],[Вело 3_]])</f>
        <v>1.9490740740740739E-2</v>
      </c>
      <c r="BE47" s="1">
        <f>SUM(Table1[[#This Row],[Бег 1_]],Table1[[#This Row],[Бег 2_]],Table1[[#This Row],[Бег 3_]])</f>
        <v>1.4444444444444444E-2</v>
      </c>
      <c r="BF47" s="1">
        <f>SUM(Table1[[#This Row],[Т1 1_]],Table1[[#This Row],[Т2 1_]],Table1[[#This Row],[Т1 2_]],Table1[[#This Row],[Т2 2_]],Table1[[#This Row],[Т1 3_]],Table1[[#This Row],[Т2 3_]])</f>
        <v>4.7916666666666663E-3</v>
      </c>
    </row>
    <row r="48" spans="1:58" x14ac:dyDescent="0.2">
      <c r="A48" t="s">
        <v>41</v>
      </c>
      <c r="B48">
        <v>130</v>
      </c>
      <c r="C48" t="s">
        <v>115</v>
      </c>
      <c r="D48" s="1">
        <v>1.554398148148148E-2</v>
      </c>
      <c r="E48" s="1">
        <v>6.030092592592593E-3</v>
      </c>
      <c r="F48" s="1">
        <v>5.6712962962962956E-4</v>
      </c>
      <c r="G48" s="1">
        <v>4.409722222222222E-3</v>
      </c>
      <c r="H48" s="1">
        <v>8.6805555555555551E-4</v>
      </c>
      <c r="I48" s="1">
        <v>3.6921296296296298E-3</v>
      </c>
      <c r="J48" s="1">
        <v>1.7280092592592593E-2</v>
      </c>
      <c r="K48" s="1">
        <v>3.7037037037037034E-3</v>
      </c>
      <c r="L48" s="1">
        <v>1.5856481481481479E-3</v>
      </c>
      <c r="M48" s="1">
        <v>6.4467592592592597E-3</v>
      </c>
      <c r="N48" s="1">
        <v>7.6388888888888893E-4</v>
      </c>
      <c r="O48" s="1">
        <v>4.8032407407407407E-3</v>
      </c>
      <c r="P48" s="1">
        <v>1.7511574074074072E-2</v>
      </c>
      <c r="Q48" s="1">
        <v>5.0231481481481481E-3</v>
      </c>
      <c r="R48" s="1">
        <v>9.8379629629629642E-4</v>
      </c>
      <c r="S48" s="1">
        <v>7.083333333333333E-3</v>
      </c>
      <c r="T48" s="1">
        <v>9.4907407407407408E-4</v>
      </c>
      <c r="U48" s="1">
        <v>3.4953703703703705E-3</v>
      </c>
      <c r="V48" s="1">
        <f>SUM(Table1[[#This Row],[Общее 1]],Table1[[#This Row],[Общее 2]],Table1[[#This Row],[Общее 3]])</f>
        <v>5.0335648148148143E-2</v>
      </c>
      <c r="W48" s="1">
        <v>0</v>
      </c>
      <c r="X48" s="1">
        <f>SUM(Table1[[#This Row],[Вело 1_]],Table1[[#This Row],[Старт_]])</f>
        <v>6.030092592592593E-3</v>
      </c>
      <c r="Y48" s="1">
        <f>SUM(Table1[[#This Row],[после Вело 1]],Table1[[#This Row],[Т1 1_]])</f>
        <v>6.5972222222222222E-3</v>
      </c>
      <c r="Z48" s="1">
        <f>SUM(Table1[[#This Row],[после Т1 1]],Table1[[#This Row],[Бег 1_]])</f>
        <v>1.1006944444444444E-2</v>
      </c>
      <c r="AA48" s="1">
        <f>SUM(Table1[[#This Row],[после Бег 1]],Table1[[#This Row],[Т2 1_]])</f>
        <v>1.1875E-2</v>
      </c>
      <c r="AB48" s="1">
        <f>SUM(Table1[[#This Row],[после Т2 1]],Table1[[#This Row],[Плавание 1_]])</f>
        <v>1.556712962962963E-2</v>
      </c>
      <c r="AC48" s="1">
        <f>SUM(Table1[[#This Row],[после Плавание 1]],Table1[[#This Row],[Плавание 2_]])</f>
        <v>1.9270833333333334E-2</v>
      </c>
      <c r="AD48" s="1">
        <f>SUM(Table1[[#This Row],[после Плавание 2]],Table1[[#This Row],[Т1 2_]])</f>
        <v>2.0856481481481483E-2</v>
      </c>
      <c r="AE48" s="1">
        <f>SUM(Table1[[#This Row],[после Т1 2]],Table1[[#This Row],[Вело 2_]])</f>
        <v>2.7303240740740743E-2</v>
      </c>
      <c r="AF48" s="1">
        <f>SUM(Table1[[#This Row],[после Вело 2]],Table1[[#This Row],[Т2 2_]])</f>
        <v>2.8067129629629633E-2</v>
      </c>
      <c r="AG48" s="1">
        <f>SUM(Table1[[#This Row],[после Т2 2]],Table1[[#This Row],[Бег 2_]])</f>
        <v>3.2870370370370376E-2</v>
      </c>
      <c r="AH48" s="1">
        <f>SUM(Table1[[#This Row],[после Бег 2]],Table1[[#This Row],[Бег 3_]])</f>
        <v>3.7893518518518521E-2</v>
      </c>
      <c r="AI48" s="1">
        <f>SUM(Table1[[#This Row],[после Бег 3]],Table1[[#This Row],[Т1 3_]])</f>
        <v>3.8877314814814816E-2</v>
      </c>
      <c r="AJ48" s="1">
        <f>SUM(Table1[[#This Row],[после Т1 3]],Table1[[#This Row],[Вело 3_]])</f>
        <v>4.5960648148148146E-2</v>
      </c>
      <c r="AK48" s="1">
        <f>SUM(Table1[[#This Row],[после Вело 3]],Table1[[#This Row],[Т2 3_]])</f>
        <v>4.6909722222222221E-2</v>
      </c>
      <c r="AL48" s="1">
        <f>SUM(Table1[[#This Row],[после Т2 3]],Table1[[#This Row],[Плавание 3_]])</f>
        <v>5.0405092592592592E-2</v>
      </c>
      <c r="AM48" s="1">
        <f>Table1[[#This Row],[Старт_]]-Table1[[#Totals],[Старт_]]</f>
        <v>0</v>
      </c>
      <c r="AN48" s="1">
        <f>Table1[[#This Row],[после Вело 1]]-Table1[[#Totals],[после Вело 1]]</f>
        <v>1.1921296296296298E-3</v>
      </c>
      <c r="AO48" s="1">
        <f>Table1[[#This Row],[после Т1 1]]-Table1[[#Totals],[после Т1 1]]</f>
        <v>1.4467592592592587E-3</v>
      </c>
      <c r="AP48" s="1">
        <f>Table1[[#This Row],[после Бег 1]]-Table1[[#Totals],[после Бег 1]]</f>
        <v>2.9282407407407417E-3</v>
      </c>
      <c r="AQ48" s="1">
        <f>Table1[[#This Row],[после Т2 1]]-Table1[[#Totals],[после Т2 1]]</f>
        <v>3.2638888888888908E-3</v>
      </c>
      <c r="AR48" s="1">
        <f>Table1[[#This Row],[после Плавание 1]]-Table1[[#Totals],[после Плавание 1]]</f>
        <v>4.5023148148148184E-3</v>
      </c>
      <c r="AS48" s="1">
        <f>Table1[[#This Row],[после Плавание 2]]-Table1[[#Totals],[после Плавание 2]]</f>
        <v>5.9143518518518547E-3</v>
      </c>
      <c r="AT48" s="1">
        <f>Table1[[#This Row],[после Т1 2]]-Table1[[#Totals],[после Т1 2]]</f>
        <v>6.8055555555555595E-3</v>
      </c>
      <c r="AU48" s="1">
        <f>Table1[[#This Row],[после Вело 2]]-Table1[[#Totals],[после Вело 2]]</f>
        <v>7.8356481481481506E-3</v>
      </c>
      <c r="AV48" s="1">
        <f>Table1[[#This Row],[после Т2 2]]-Table1[[#Totals],[после Т2 2]]</f>
        <v>8.2407407407407429E-3</v>
      </c>
      <c r="AW48" s="1">
        <f>Table1[[#This Row],[после Бег 2]]-Table1[[#Totals],[после Бег 2]]</f>
        <v>9.9884259259259318E-3</v>
      </c>
      <c r="AX48" s="1">
        <f>Table1[[#This Row],[после Бег 3]]-Table1[[#Totals],[после Бег 3]]</f>
        <v>1.1956018518518522E-2</v>
      </c>
      <c r="AY48" s="1">
        <f>Table1[[#This Row],[после Т1 3]]-Table1[[#Totals],[после Т1 3]]</f>
        <v>1.260416666666667E-2</v>
      </c>
      <c r="AZ48" s="1">
        <f>Table1[[#This Row],[после Вело 3]]-Table1[[#Totals],[после Вело 3]]</f>
        <v>1.4398148148148146E-2</v>
      </c>
      <c r="BA48" s="1">
        <f>Table1[[#This Row],[после Т2 3]]-Table1[[#Totals],[после Т2 3]]</f>
        <v>1.4803240740740742E-2</v>
      </c>
      <c r="BB48" s="1">
        <f>Table1[[#This Row],[после Плавание 3]]-Table1[[#Totals],[после Плавание 3]]</f>
        <v>1.576388888888889E-2</v>
      </c>
      <c r="BC48" s="1">
        <f>SUM(Table1[[#This Row],[Плавание 1_]],Table1[[#This Row],[Плавание 2_]],Table1[[#This Row],[Плавание 3_]])</f>
        <v>1.0891203703703703E-2</v>
      </c>
      <c r="BD48" s="1">
        <f>SUM(Table1[[#This Row],[Вело 1_]],Table1[[#This Row],[Вело 2_]],Table1[[#This Row],[Вело 3_]])</f>
        <v>1.9560185185185187E-2</v>
      </c>
      <c r="BE48" s="1">
        <f>SUM(Table1[[#This Row],[Бег 1_]],Table1[[#This Row],[Бег 2_]],Table1[[#This Row],[Бег 3_]])</f>
        <v>1.4236111111111111E-2</v>
      </c>
      <c r="BF48" s="1">
        <f>SUM(Table1[[#This Row],[Т1 1_]],Table1[[#This Row],[Т2 1_]],Table1[[#This Row],[Т1 2_]],Table1[[#This Row],[Т2 2_]],Table1[[#This Row],[Т1 3_]],Table1[[#This Row],[Т2 3_]])</f>
        <v>5.7175925925925927E-3</v>
      </c>
    </row>
    <row r="49" spans="1:58" x14ac:dyDescent="0.2">
      <c r="A49" t="s">
        <v>48</v>
      </c>
      <c r="B49">
        <v>117</v>
      </c>
      <c r="C49" t="s">
        <v>115</v>
      </c>
      <c r="D49" s="1">
        <v>1.6099537037037037E-2</v>
      </c>
      <c r="E49" s="1">
        <v>6.2731481481481484E-3</v>
      </c>
      <c r="F49" s="1">
        <v>4.5138888888888892E-4</v>
      </c>
      <c r="G49" s="1">
        <v>4.5601851851851853E-3</v>
      </c>
      <c r="H49" s="1">
        <v>9.6064814814814808E-4</v>
      </c>
      <c r="I49" s="1">
        <v>3.8657407407407408E-3</v>
      </c>
      <c r="J49" s="1">
        <v>1.7060185185185185E-2</v>
      </c>
      <c r="K49" s="1">
        <v>3.8310185185185183E-3</v>
      </c>
      <c r="L49" s="1">
        <v>1.423611111111111E-3</v>
      </c>
      <c r="M49" s="1">
        <v>6.6666666666666671E-3</v>
      </c>
      <c r="N49" s="1">
        <v>4.6296296296296293E-4</v>
      </c>
      <c r="O49" s="1">
        <v>4.6990740740740743E-3</v>
      </c>
      <c r="P49" s="1">
        <v>1.7337962962962961E-2</v>
      </c>
      <c r="Q49" s="1">
        <v>4.8958333333333328E-3</v>
      </c>
      <c r="R49" s="1">
        <v>4.9768518518518521E-4</v>
      </c>
      <c r="S49" s="1">
        <v>7.1527777777777787E-3</v>
      </c>
      <c r="T49" s="1">
        <v>8.6805555555555551E-4</v>
      </c>
      <c r="U49" s="1">
        <v>3.9351851851851857E-3</v>
      </c>
      <c r="V49" s="1">
        <f>SUM(Table1[[#This Row],[Общее 1]],Table1[[#This Row],[Общее 2]],Table1[[#This Row],[Общее 3]])</f>
        <v>5.0497685185185187E-2</v>
      </c>
      <c r="W49" s="1">
        <v>0</v>
      </c>
      <c r="X49" s="1">
        <f>SUM(Table1[[#This Row],[Вело 1_]],Table1[[#This Row],[Старт_]])</f>
        <v>6.2731481481481484E-3</v>
      </c>
      <c r="Y49" s="1">
        <f>SUM(Table1[[#This Row],[после Вело 1]],Table1[[#This Row],[Т1 1_]])</f>
        <v>6.7245370370370375E-3</v>
      </c>
      <c r="Z49" s="1">
        <f>SUM(Table1[[#This Row],[после Т1 1]],Table1[[#This Row],[Бег 1_]])</f>
        <v>1.1284722222222224E-2</v>
      </c>
      <c r="AA49" s="1">
        <f>SUM(Table1[[#This Row],[после Бег 1]],Table1[[#This Row],[Т2 1_]])</f>
        <v>1.2245370370370372E-2</v>
      </c>
      <c r="AB49" s="1">
        <f>SUM(Table1[[#This Row],[после Т2 1]],Table1[[#This Row],[Плавание 1_]])</f>
        <v>1.6111111111111111E-2</v>
      </c>
      <c r="AC49" s="1">
        <f>SUM(Table1[[#This Row],[после Плавание 1]],Table1[[#This Row],[Плавание 2_]])</f>
        <v>1.9942129629629629E-2</v>
      </c>
      <c r="AD49" s="1">
        <f>SUM(Table1[[#This Row],[после Плавание 2]],Table1[[#This Row],[Т1 2_]])</f>
        <v>2.1365740740740741E-2</v>
      </c>
      <c r="AE49" s="1">
        <f>SUM(Table1[[#This Row],[после Т1 2]],Table1[[#This Row],[Вело 2_]])</f>
        <v>2.8032407407407409E-2</v>
      </c>
      <c r="AF49" s="1">
        <f>SUM(Table1[[#This Row],[после Вело 2]],Table1[[#This Row],[Т2 2_]])</f>
        <v>2.8495370370370372E-2</v>
      </c>
      <c r="AG49" s="1">
        <f>SUM(Table1[[#This Row],[после Т2 2]],Table1[[#This Row],[Бег 2_]])</f>
        <v>3.3194444444444443E-2</v>
      </c>
      <c r="AH49" s="1">
        <f>SUM(Table1[[#This Row],[после Бег 2]],Table1[[#This Row],[Бег 3_]])</f>
        <v>3.8090277777777778E-2</v>
      </c>
      <c r="AI49" s="1">
        <f>SUM(Table1[[#This Row],[после Бег 3]],Table1[[#This Row],[Т1 3_]])</f>
        <v>3.8587962962962963E-2</v>
      </c>
      <c r="AJ49" s="1">
        <f>SUM(Table1[[#This Row],[после Т1 3]],Table1[[#This Row],[Вело 3_]])</f>
        <v>4.5740740740740742E-2</v>
      </c>
      <c r="AK49" s="1">
        <f>SUM(Table1[[#This Row],[после Вело 3]],Table1[[#This Row],[Т2 3_]])</f>
        <v>4.6608796296296294E-2</v>
      </c>
      <c r="AL49" s="1">
        <f>SUM(Table1[[#This Row],[после Т2 3]],Table1[[#This Row],[Плавание 3_]])</f>
        <v>5.0543981481481481E-2</v>
      </c>
      <c r="AM49" s="1">
        <f>Table1[[#This Row],[Старт_]]-Table1[[#Totals],[Старт_]]</f>
        <v>0</v>
      </c>
      <c r="AN49" s="1">
        <f>Table1[[#This Row],[после Вело 1]]-Table1[[#Totals],[после Вело 1]]</f>
        <v>1.4351851851851852E-3</v>
      </c>
      <c r="AO49" s="1">
        <f>Table1[[#This Row],[после Т1 1]]-Table1[[#Totals],[после Т1 1]]</f>
        <v>1.5740740740740741E-3</v>
      </c>
      <c r="AP49" s="1">
        <f>Table1[[#This Row],[после Бег 1]]-Table1[[#Totals],[после Бег 1]]</f>
        <v>3.2060185185185212E-3</v>
      </c>
      <c r="AQ49" s="1">
        <f>Table1[[#This Row],[после Т2 1]]-Table1[[#Totals],[после Т2 1]]</f>
        <v>3.6342592592592624E-3</v>
      </c>
      <c r="AR49" s="1">
        <f>Table1[[#This Row],[после Плавание 1]]-Table1[[#Totals],[после Плавание 1]]</f>
        <v>5.0462962962962987E-3</v>
      </c>
      <c r="AS49" s="1">
        <f>Table1[[#This Row],[после Плавание 2]]-Table1[[#Totals],[после Плавание 2]]</f>
        <v>6.5856481481481495E-3</v>
      </c>
      <c r="AT49" s="1">
        <f>Table1[[#This Row],[после Т1 2]]-Table1[[#Totals],[после Т1 2]]</f>
        <v>7.3148148148148174E-3</v>
      </c>
      <c r="AU49" s="1">
        <f>Table1[[#This Row],[после Вело 2]]-Table1[[#Totals],[после Вело 2]]</f>
        <v>8.5648148148148168E-3</v>
      </c>
      <c r="AV49" s="1">
        <f>Table1[[#This Row],[после Т2 2]]-Table1[[#Totals],[после Т2 2]]</f>
        <v>8.6689814814814824E-3</v>
      </c>
      <c r="AW49" s="1">
        <f>Table1[[#This Row],[после Бег 2]]-Table1[[#Totals],[после Бег 2]]</f>
        <v>1.0312499999999999E-2</v>
      </c>
      <c r="AX49" s="1">
        <f>Table1[[#This Row],[после Бег 3]]-Table1[[#Totals],[после Бег 3]]</f>
        <v>1.215277777777778E-2</v>
      </c>
      <c r="AY49" s="1">
        <f>Table1[[#This Row],[после Т1 3]]-Table1[[#Totals],[после Т1 3]]</f>
        <v>1.2314814814814817E-2</v>
      </c>
      <c r="AZ49" s="1">
        <f>Table1[[#This Row],[после Вело 3]]-Table1[[#Totals],[после Вело 3]]</f>
        <v>1.4178240740740741E-2</v>
      </c>
      <c r="BA49" s="1">
        <f>Table1[[#This Row],[после Т2 3]]-Table1[[#Totals],[после Т2 3]]</f>
        <v>1.4502314814814815E-2</v>
      </c>
      <c r="BB49" s="1">
        <f>Table1[[#This Row],[после Плавание 3]]-Table1[[#Totals],[после Плавание 3]]</f>
        <v>1.590277777777778E-2</v>
      </c>
      <c r="BC49" s="1">
        <f>SUM(Table1[[#This Row],[Плавание 1_]],Table1[[#This Row],[Плавание 2_]],Table1[[#This Row],[Плавание 3_]])</f>
        <v>1.1631944444444445E-2</v>
      </c>
      <c r="BD49" s="1">
        <f>SUM(Table1[[#This Row],[Вело 1_]],Table1[[#This Row],[Вело 2_]],Table1[[#This Row],[Вело 3_]])</f>
        <v>2.0092592592592592E-2</v>
      </c>
      <c r="BE49" s="1">
        <f>SUM(Table1[[#This Row],[Бег 1_]],Table1[[#This Row],[Бег 2_]],Table1[[#This Row],[Бег 3_]])</f>
        <v>1.4155092592592591E-2</v>
      </c>
      <c r="BF49" s="1">
        <f>SUM(Table1[[#This Row],[Т1 1_]],Table1[[#This Row],[Т2 1_]],Table1[[#This Row],[Т1 2_]],Table1[[#This Row],[Т2 2_]],Table1[[#This Row],[Т1 3_]],Table1[[#This Row],[Т2 3_]])</f>
        <v>4.6643518518518518E-3</v>
      </c>
    </row>
    <row r="50" spans="1:58" x14ac:dyDescent="0.2">
      <c r="A50" t="s">
        <v>46</v>
      </c>
      <c r="B50">
        <v>116</v>
      </c>
      <c r="C50" t="s">
        <v>115</v>
      </c>
      <c r="D50" s="1">
        <v>1.6006944444444445E-2</v>
      </c>
      <c r="E50" s="1">
        <v>5.8449074074074072E-3</v>
      </c>
      <c r="F50" s="1">
        <v>6.4814814814814813E-4</v>
      </c>
      <c r="G50" s="1">
        <v>3.8194444444444443E-3</v>
      </c>
      <c r="H50" s="1">
        <v>7.175925925925927E-4</v>
      </c>
      <c r="I50" s="1">
        <v>5.0000000000000001E-3</v>
      </c>
      <c r="J50" s="1">
        <v>1.7060185185185185E-2</v>
      </c>
      <c r="K50" s="1">
        <v>5.0000000000000001E-3</v>
      </c>
      <c r="L50" s="1">
        <v>9.8379629629629642E-4</v>
      </c>
      <c r="M50" s="1">
        <v>6.3194444444444444E-3</v>
      </c>
      <c r="N50" s="1">
        <v>5.3240740740740744E-4</v>
      </c>
      <c r="O50" s="1">
        <v>4.2592592592592595E-3</v>
      </c>
      <c r="P50" s="1">
        <v>1.7523148148148149E-2</v>
      </c>
      <c r="Q50" s="1">
        <v>4.5486111111111109E-3</v>
      </c>
      <c r="R50" s="1">
        <v>4.8611111111111104E-4</v>
      </c>
      <c r="S50" s="1">
        <v>6.4930555555555549E-3</v>
      </c>
      <c r="T50" s="1">
        <v>8.564814814814815E-4</v>
      </c>
      <c r="U50" s="1">
        <v>5.162037037037037E-3</v>
      </c>
      <c r="V50" s="1">
        <f>SUM(Table1[[#This Row],[Общее 1]],Table1[[#This Row],[Общее 2]],Table1[[#This Row],[Общее 3]])</f>
        <v>5.0590277777777776E-2</v>
      </c>
      <c r="W50" s="1">
        <v>0</v>
      </c>
      <c r="X50" s="1">
        <f>SUM(Table1[[#This Row],[Вело 1_]],Table1[[#This Row],[Старт_]])</f>
        <v>5.8449074074074072E-3</v>
      </c>
      <c r="Y50" s="1">
        <f>SUM(Table1[[#This Row],[после Вело 1]],Table1[[#This Row],[Т1 1_]])</f>
        <v>6.4930555555555557E-3</v>
      </c>
      <c r="Z50" s="1">
        <f>SUM(Table1[[#This Row],[после Т1 1]],Table1[[#This Row],[Бег 1_]])</f>
        <v>1.03125E-2</v>
      </c>
      <c r="AA50" s="1">
        <f>SUM(Table1[[#This Row],[после Бег 1]],Table1[[#This Row],[Т2 1_]])</f>
        <v>1.1030092592592593E-2</v>
      </c>
      <c r="AB50" s="1">
        <f>SUM(Table1[[#This Row],[после Т2 1]],Table1[[#This Row],[Плавание 1_]])</f>
        <v>1.6030092592592592E-2</v>
      </c>
      <c r="AC50" s="1">
        <f>SUM(Table1[[#This Row],[после Плавание 1]],Table1[[#This Row],[Плавание 2_]])</f>
        <v>2.1030092592592593E-2</v>
      </c>
      <c r="AD50" s="1">
        <f>SUM(Table1[[#This Row],[после Плавание 2]],Table1[[#This Row],[Т1 2_]])</f>
        <v>2.2013888888888888E-2</v>
      </c>
      <c r="AE50" s="1">
        <f>SUM(Table1[[#This Row],[после Т1 2]],Table1[[#This Row],[Вело 2_]])</f>
        <v>2.8333333333333332E-2</v>
      </c>
      <c r="AF50" s="1">
        <f>SUM(Table1[[#This Row],[после Вело 2]],Table1[[#This Row],[Т2 2_]])</f>
        <v>2.886574074074074E-2</v>
      </c>
      <c r="AG50" s="1">
        <f>SUM(Table1[[#This Row],[после Т2 2]],Table1[[#This Row],[Бег 2_]])</f>
        <v>3.3125000000000002E-2</v>
      </c>
      <c r="AH50" s="1">
        <f>SUM(Table1[[#This Row],[после Бег 2]],Table1[[#This Row],[Бег 3_]])</f>
        <v>3.7673611111111116E-2</v>
      </c>
      <c r="AI50" s="1">
        <f>SUM(Table1[[#This Row],[после Бег 3]],Table1[[#This Row],[Т1 3_]])</f>
        <v>3.8159722222222227E-2</v>
      </c>
      <c r="AJ50" s="1">
        <f>SUM(Table1[[#This Row],[после Т1 3]],Table1[[#This Row],[Вело 3_]])</f>
        <v>4.4652777777777784E-2</v>
      </c>
      <c r="AK50" s="1">
        <f>SUM(Table1[[#This Row],[после Вело 3]],Table1[[#This Row],[Т2 3_]])</f>
        <v>4.5509259259259263E-2</v>
      </c>
      <c r="AL50" s="1">
        <f>SUM(Table1[[#This Row],[после Т2 3]],Table1[[#This Row],[Плавание 3_]])</f>
        <v>5.0671296296296298E-2</v>
      </c>
      <c r="AM50" s="1">
        <f>Table1[[#This Row],[Старт_]]-Table1[[#Totals],[Старт_]]</f>
        <v>0</v>
      </c>
      <c r="AN50" s="1">
        <f>Table1[[#This Row],[после Вело 1]]-Table1[[#Totals],[после Вело 1]]</f>
        <v>1.006944444444444E-3</v>
      </c>
      <c r="AO50" s="1">
        <f>Table1[[#This Row],[после Т1 1]]-Table1[[#Totals],[после Т1 1]]</f>
        <v>1.3425925925925923E-3</v>
      </c>
      <c r="AP50" s="1">
        <f>Table1[[#This Row],[после Бег 1]]-Table1[[#Totals],[после Бег 1]]</f>
        <v>2.233796296296298E-3</v>
      </c>
      <c r="AQ50" s="1">
        <f>Table1[[#This Row],[после Т2 1]]-Table1[[#Totals],[после Т2 1]]</f>
        <v>2.4189814814814838E-3</v>
      </c>
      <c r="AR50" s="1">
        <f>Table1[[#This Row],[после Плавание 1]]-Table1[[#Totals],[после Плавание 1]]</f>
        <v>4.9652777777777803E-3</v>
      </c>
      <c r="AS50" s="1">
        <f>Table1[[#This Row],[после Плавание 2]]-Table1[[#Totals],[после Плавание 2]]</f>
        <v>7.6736111111111137E-3</v>
      </c>
      <c r="AT50" s="1">
        <f>Table1[[#This Row],[после Т1 2]]-Table1[[#Totals],[после Т1 2]]</f>
        <v>7.9629629629629651E-3</v>
      </c>
      <c r="AU50" s="1">
        <f>Table1[[#This Row],[после Вело 2]]-Table1[[#Totals],[после Вело 2]]</f>
        <v>8.86574074074074E-3</v>
      </c>
      <c r="AV50" s="1">
        <f>Table1[[#This Row],[после Т2 2]]-Table1[[#Totals],[после Т2 2]]</f>
        <v>9.0393518518518505E-3</v>
      </c>
      <c r="AW50" s="1">
        <f>Table1[[#This Row],[после Бег 2]]-Table1[[#Totals],[после Бег 2]]</f>
        <v>1.0243055555555557E-2</v>
      </c>
      <c r="AX50" s="1">
        <f>Table1[[#This Row],[после Бег 3]]-Table1[[#Totals],[после Бег 3]]</f>
        <v>1.1736111111111117E-2</v>
      </c>
      <c r="AY50" s="1">
        <f>Table1[[#This Row],[после Т1 3]]-Table1[[#Totals],[после Т1 3]]</f>
        <v>1.1886574074074081E-2</v>
      </c>
      <c r="AZ50" s="1">
        <f>Table1[[#This Row],[после Вело 3]]-Table1[[#Totals],[после Вело 3]]</f>
        <v>1.3090277777777784E-2</v>
      </c>
      <c r="BA50" s="1">
        <f>Table1[[#This Row],[после Т2 3]]-Table1[[#Totals],[после Т2 3]]</f>
        <v>1.3402777777777784E-2</v>
      </c>
      <c r="BB50" s="1">
        <f>Table1[[#This Row],[после Плавание 3]]-Table1[[#Totals],[после Плавание 3]]</f>
        <v>1.6030092592592596E-2</v>
      </c>
      <c r="BC50" s="1">
        <f>SUM(Table1[[#This Row],[Плавание 1_]],Table1[[#This Row],[Плавание 2_]],Table1[[#This Row],[Плавание 3_]])</f>
        <v>1.5162037037037036E-2</v>
      </c>
      <c r="BD50" s="1">
        <f>SUM(Table1[[#This Row],[Вело 1_]],Table1[[#This Row],[Вело 2_]],Table1[[#This Row],[Вело 3_]])</f>
        <v>1.8657407407407407E-2</v>
      </c>
      <c r="BE50" s="1">
        <f>SUM(Table1[[#This Row],[Бег 1_]],Table1[[#This Row],[Бег 2_]],Table1[[#This Row],[Бег 3_]])</f>
        <v>1.2627314814814815E-2</v>
      </c>
      <c r="BF50" s="1">
        <f>SUM(Table1[[#This Row],[Т1 1_]],Table1[[#This Row],[Т2 1_]],Table1[[#This Row],[Т1 2_]],Table1[[#This Row],[Т2 2_]],Table1[[#This Row],[Т1 3_]],Table1[[#This Row],[Т2 3_]])</f>
        <v>4.2245370370370371E-3</v>
      </c>
    </row>
    <row r="51" spans="1:58" x14ac:dyDescent="0.2">
      <c r="A51" t="s">
        <v>51</v>
      </c>
      <c r="B51">
        <v>123</v>
      </c>
      <c r="C51" t="s">
        <v>115</v>
      </c>
      <c r="D51" s="1">
        <v>1.6793981481481483E-2</v>
      </c>
      <c r="E51" s="1">
        <v>6.9444444444444441E-3</v>
      </c>
      <c r="F51" s="1">
        <v>4.0509259259259258E-4</v>
      </c>
      <c r="G51" s="1">
        <v>4.1203703703703706E-3</v>
      </c>
      <c r="H51" s="1">
        <v>7.175925925925927E-4</v>
      </c>
      <c r="I51" s="1">
        <v>4.6180555555555558E-3</v>
      </c>
      <c r="J51" s="1">
        <v>1.7118055555555556E-2</v>
      </c>
      <c r="K51" s="1">
        <v>4.6990740740740743E-3</v>
      </c>
      <c r="L51" s="1">
        <v>9.1435185185185185E-4</v>
      </c>
      <c r="M51" s="1">
        <v>6.9675925925925921E-3</v>
      </c>
      <c r="N51" s="1">
        <v>4.5138888888888892E-4</v>
      </c>
      <c r="O51" s="1">
        <v>4.108796296296297E-3</v>
      </c>
      <c r="P51" s="1">
        <v>1.7291666666666667E-2</v>
      </c>
      <c r="Q51" s="1">
        <v>4.363425925925926E-3</v>
      </c>
      <c r="R51" s="1">
        <v>4.3981481481481481E-4</v>
      </c>
      <c r="S51" s="1">
        <v>7.037037037037037E-3</v>
      </c>
      <c r="T51" s="1">
        <v>7.8703703703703705E-4</v>
      </c>
      <c r="U51" s="1">
        <v>4.6874999999999998E-3</v>
      </c>
      <c r="V51" s="1">
        <f>SUM(Table1[[#This Row],[Общее 1]],Table1[[#This Row],[Общее 2]],Table1[[#This Row],[Общее 3]])</f>
        <v>5.120370370370371E-2</v>
      </c>
      <c r="W51" s="1">
        <v>0</v>
      </c>
      <c r="X51" s="1">
        <f>SUM(Table1[[#This Row],[Вело 1_]],Table1[[#This Row],[Старт_]])</f>
        <v>6.9444444444444441E-3</v>
      </c>
      <c r="Y51" s="1">
        <f>SUM(Table1[[#This Row],[после Вело 1]],Table1[[#This Row],[Т1 1_]])</f>
        <v>7.3495370370370364E-3</v>
      </c>
      <c r="Z51" s="1">
        <f>SUM(Table1[[#This Row],[после Т1 1]],Table1[[#This Row],[Бег 1_]])</f>
        <v>1.1469907407407408E-2</v>
      </c>
      <c r="AA51" s="1">
        <f>SUM(Table1[[#This Row],[после Бег 1]],Table1[[#This Row],[Т2 1_]])</f>
        <v>1.21875E-2</v>
      </c>
      <c r="AB51" s="1">
        <f>SUM(Table1[[#This Row],[после Т2 1]],Table1[[#This Row],[Плавание 1_]])</f>
        <v>1.6805555555555556E-2</v>
      </c>
      <c r="AC51" s="1">
        <f>SUM(Table1[[#This Row],[после Плавание 1]],Table1[[#This Row],[Плавание 2_]])</f>
        <v>2.150462962962963E-2</v>
      </c>
      <c r="AD51" s="1">
        <f>SUM(Table1[[#This Row],[после Плавание 2]],Table1[[#This Row],[Т1 2_]])</f>
        <v>2.2418981481481481E-2</v>
      </c>
      <c r="AE51" s="1">
        <f>SUM(Table1[[#This Row],[после Т1 2]],Table1[[#This Row],[Вело 2_]])</f>
        <v>2.9386574074074072E-2</v>
      </c>
      <c r="AF51" s="1">
        <f>SUM(Table1[[#This Row],[после Вело 2]],Table1[[#This Row],[Т2 2_]])</f>
        <v>2.9837962962962962E-2</v>
      </c>
      <c r="AG51" s="1">
        <f>SUM(Table1[[#This Row],[после Т2 2]],Table1[[#This Row],[Бег 2_]])</f>
        <v>3.394675925925926E-2</v>
      </c>
      <c r="AH51" s="1">
        <f>SUM(Table1[[#This Row],[после Бег 2]],Table1[[#This Row],[Бег 3_]])</f>
        <v>3.8310185185185183E-2</v>
      </c>
      <c r="AI51" s="1">
        <f>SUM(Table1[[#This Row],[после Бег 3]],Table1[[#This Row],[Т1 3_]])</f>
        <v>3.875E-2</v>
      </c>
      <c r="AJ51" s="1">
        <f>SUM(Table1[[#This Row],[после Т1 3]],Table1[[#This Row],[Вело 3_]])</f>
        <v>4.5787037037037036E-2</v>
      </c>
      <c r="AK51" s="1">
        <f>SUM(Table1[[#This Row],[после Вело 3]],Table1[[#This Row],[Т2 3_]])</f>
        <v>4.6574074074074073E-2</v>
      </c>
      <c r="AL51" s="1">
        <f>SUM(Table1[[#This Row],[после Т2 3]],Table1[[#This Row],[Плавание 3_]])</f>
        <v>5.1261574074074071E-2</v>
      </c>
      <c r="AM51" s="1">
        <f>Table1[[#This Row],[Старт_]]-Table1[[#Totals],[Старт_]]</f>
        <v>0</v>
      </c>
      <c r="AN51" s="1">
        <f>Table1[[#This Row],[после Вело 1]]-Table1[[#Totals],[после Вело 1]]</f>
        <v>2.1064814814814809E-3</v>
      </c>
      <c r="AO51" s="1">
        <f>Table1[[#This Row],[после Т1 1]]-Table1[[#Totals],[после Т1 1]]</f>
        <v>2.1990740740740729E-3</v>
      </c>
      <c r="AP51" s="1">
        <f>Table1[[#This Row],[после Бег 1]]-Table1[[#Totals],[после Бег 1]]</f>
        <v>3.3912037037037053E-3</v>
      </c>
      <c r="AQ51" s="1">
        <f>Table1[[#This Row],[после Т2 1]]-Table1[[#Totals],[после Т2 1]]</f>
        <v>3.5763888888888911E-3</v>
      </c>
      <c r="AR51" s="1">
        <f>Table1[[#This Row],[после Плавание 1]]-Table1[[#Totals],[после Плавание 1]]</f>
        <v>5.7407407407407442E-3</v>
      </c>
      <c r="AS51" s="1">
        <f>Table1[[#This Row],[после Плавание 2]]-Table1[[#Totals],[после Плавание 2]]</f>
        <v>8.1481481481481509E-3</v>
      </c>
      <c r="AT51" s="1">
        <f>Table1[[#This Row],[после Т1 2]]-Table1[[#Totals],[после Т1 2]]</f>
        <v>8.3680555555555574E-3</v>
      </c>
      <c r="AU51" s="1">
        <f>Table1[[#This Row],[после Вело 2]]-Table1[[#Totals],[после Вело 2]]</f>
        <v>9.91898148148148E-3</v>
      </c>
      <c r="AV51" s="1">
        <f>Table1[[#This Row],[после Т2 2]]-Table1[[#Totals],[после Т2 2]]</f>
        <v>1.0011574074074072E-2</v>
      </c>
      <c r="AW51" s="1">
        <f>Table1[[#This Row],[после Бег 2]]-Table1[[#Totals],[после Бег 2]]</f>
        <v>1.1064814814814816E-2</v>
      </c>
      <c r="AX51" s="1">
        <f>Table1[[#This Row],[после Бег 3]]-Table1[[#Totals],[после Бег 3]]</f>
        <v>1.2372685185185184E-2</v>
      </c>
      <c r="AY51" s="1">
        <f>Table1[[#This Row],[после Т1 3]]-Table1[[#Totals],[после Т1 3]]</f>
        <v>1.2476851851851854E-2</v>
      </c>
      <c r="AZ51" s="1">
        <f>Table1[[#This Row],[после Вело 3]]-Table1[[#Totals],[после Вело 3]]</f>
        <v>1.4224537037037036E-2</v>
      </c>
      <c r="BA51" s="1">
        <f>Table1[[#This Row],[после Т2 3]]-Table1[[#Totals],[после Т2 3]]</f>
        <v>1.4467592592592594E-2</v>
      </c>
      <c r="BB51" s="1">
        <f>Table1[[#This Row],[после Плавание 3]]-Table1[[#Totals],[после Плавание 3]]</f>
        <v>1.6620370370370369E-2</v>
      </c>
      <c r="BC51" s="1">
        <f>SUM(Table1[[#This Row],[Плавание 1_]],Table1[[#This Row],[Плавание 2_]],Table1[[#This Row],[Плавание 3_]])</f>
        <v>1.4004629629629631E-2</v>
      </c>
      <c r="BD51" s="1">
        <f>SUM(Table1[[#This Row],[Вело 1_]],Table1[[#This Row],[Вело 2_]],Table1[[#This Row],[Вело 3_]])</f>
        <v>2.0949074074074071E-2</v>
      </c>
      <c r="BE51" s="1">
        <f>SUM(Table1[[#This Row],[Бег 1_]],Table1[[#This Row],[Бег 2_]],Table1[[#This Row],[Бег 3_]])</f>
        <v>1.2592592592592593E-2</v>
      </c>
      <c r="BF51" s="1">
        <f>SUM(Table1[[#This Row],[Т1 1_]],Table1[[#This Row],[Т2 1_]],Table1[[#This Row],[Т1 2_]],Table1[[#This Row],[Т2 2_]],Table1[[#This Row],[Т1 3_]],Table1[[#This Row],[Т2 3_]])</f>
        <v>3.7152777777777778E-3</v>
      </c>
    </row>
    <row r="52" spans="1:58" x14ac:dyDescent="0.2">
      <c r="A52" t="s">
        <v>44</v>
      </c>
      <c r="B52">
        <v>131</v>
      </c>
      <c r="C52" t="s">
        <v>115</v>
      </c>
      <c r="D52" s="1">
        <v>1.5821759259259261E-2</v>
      </c>
      <c r="E52" s="1">
        <v>6.215277777777777E-3</v>
      </c>
      <c r="F52" s="1">
        <v>4.0509259259259258E-4</v>
      </c>
      <c r="G52" s="1">
        <v>3.7500000000000003E-3</v>
      </c>
      <c r="H52" s="1">
        <v>7.8703703703703705E-4</v>
      </c>
      <c r="I52" s="1">
        <v>4.6874999999999998E-3</v>
      </c>
      <c r="J52" s="1">
        <v>1.8043981481481484E-2</v>
      </c>
      <c r="K52" s="1">
        <v>4.9074074074074072E-3</v>
      </c>
      <c r="L52" s="1">
        <v>1.5972222222222221E-3</v>
      </c>
      <c r="M52" s="1">
        <v>7.0023148148148154E-3</v>
      </c>
      <c r="N52" s="1">
        <v>4.0509259259259258E-4</v>
      </c>
      <c r="O52" s="1">
        <v>4.155092592592593E-3</v>
      </c>
      <c r="P52" s="1">
        <v>1.7337962962962961E-2</v>
      </c>
      <c r="Q52" s="1">
        <v>4.340277777777778E-3</v>
      </c>
      <c r="R52" s="1">
        <v>4.2824074074074075E-4</v>
      </c>
      <c r="S52" s="1">
        <v>7.0949074074074074E-3</v>
      </c>
      <c r="T52" s="1">
        <v>9.0277777777777784E-4</v>
      </c>
      <c r="U52" s="1">
        <v>4.5833333333333334E-3</v>
      </c>
      <c r="V52" s="1">
        <f>SUM(Table1[[#This Row],[Общее 1]],Table1[[#This Row],[Общее 2]],Table1[[#This Row],[Общее 3]])</f>
        <v>5.120370370370371E-2</v>
      </c>
      <c r="W52" s="1">
        <v>0</v>
      </c>
      <c r="X52" s="1">
        <f>SUM(Table1[[#This Row],[Вело 1_]],Table1[[#This Row],[Старт_]])</f>
        <v>6.215277777777777E-3</v>
      </c>
      <c r="Y52" s="1">
        <f>SUM(Table1[[#This Row],[после Вело 1]],Table1[[#This Row],[Т1 1_]])</f>
        <v>6.6203703703703693E-3</v>
      </c>
      <c r="Z52" s="1">
        <f>SUM(Table1[[#This Row],[после Т1 1]],Table1[[#This Row],[Бег 1_]])</f>
        <v>1.037037037037037E-2</v>
      </c>
      <c r="AA52" s="1">
        <f>SUM(Table1[[#This Row],[после Бег 1]],Table1[[#This Row],[Т2 1_]])</f>
        <v>1.1157407407407408E-2</v>
      </c>
      <c r="AB52" s="1">
        <f>SUM(Table1[[#This Row],[после Т2 1]],Table1[[#This Row],[Плавание 1_]])</f>
        <v>1.5844907407407408E-2</v>
      </c>
      <c r="AC52" s="1">
        <f>SUM(Table1[[#This Row],[после Плавание 1]],Table1[[#This Row],[Плавание 2_]])</f>
        <v>2.0752314814814814E-2</v>
      </c>
      <c r="AD52" s="1">
        <f>SUM(Table1[[#This Row],[после Плавание 2]],Table1[[#This Row],[Т1 2_]])</f>
        <v>2.2349537037037036E-2</v>
      </c>
      <c r="AE52" s="1">
        <f>SUM(Table1[[#This Row],[после Т1 2]],Table1[[#This Row],[Вело 2_]])</f>
        <v>2.9351851851851851E-2</v>
      </c>
      <c r="AF52" s="1">
        <f>SUM(Table1[[#This Row],[после Вело 2]],Table1[[#This Row],[Т2 2_]])</f>
        <v>2.9756944444444444E-2</v>
      </c>
      <c r="AG52" s="1">
        <f>SUM(Table1[[#This Row],[после Т2 2]],Table1[[#This Row],[Бег 2_]])</f>
        <v>3.3912037037037039E-2</v>
      </c>
      <c r="AH52" s="1">
        <f>SUM(Table1[[#This Row],[после Бег 2]],Table1[[#This Row],[Бег 3_]])</f>
        <v>3.8252314814814815E-2</v>
      </c>
      <c r="AI52" s="1">
        <f>SUM(Table1[[#This Row],[после Бег 3]],Table1[[#This Row],[Т1 3_]])</f>
        <v>3.8680555555555558E-2</v>
      </c>
      <c r="AJ52" s="1">
        <f>SUM(Table1[[#This Row],[после Т1 3]],Table1[[#This Row],[Вело 3_]])</f>
        <v>4.5775462962962962E-2</v>
      </c>
      <c r="AK52" s="1">
        <f>SUM(Table1[[#This Row],[после Вело 3]],Table1[[#This Row],[Т2 3_]])</f>
        <v>4.6678240740740742E-2</v>
      </c>
      <c r="AL52" s="1">
        <f>SUM(Table1[[#This Row],[после Т2 3]],Table1[[#This Row],[Плавание 3_]])</f>
        <v>5.1261574074074077E-2</v>
      </c>
      <c r="AM52" s="1">
        <f>Table1[[#This Row],[Старт_]]-Table1[[#Totals],[Старт_]]</f>
        <v>0</v>
      </c>
      <c r="AN52" s="1">
        <f>Table1[[#This Row],[после Вело 1]]-Table1[[#Totals],[после Вело 1]]</f>
        <v>1.3773148148148139E-3</v>
      </c>
      <c r="AO52" s="1">
        <f>Table1[[#This Row],[после Т1 1]]-Table1[[#Totals],[после Т1 1]]</f>
        <v>1.4699074074074059E-3</v>
      </c>
      <c r="AP52" s="1">
        <f>Table1[[#This Row],[после Бег 1]]-Table1[[#Totals],[после Бег 1]]</f>
        <v>2.2916666666666675E-3</v>
      </c>
      <c r="AQ52" s="1">
        <f>Table1[[#This Row],[после Т2 1]]-Table1[[#Totals],[после Т2 1]]</f>
        <v>2.5462962962962982E-3</v>
      </c>
      <c r="AR52" s="1">
        <f>Table1[[#This Row],[после Плавание 1]]-Table1[[#Totals],[после Плавание 1]]</f>
        <v>4.7800925925925962E-3</v>
      </c>
      <c r="AS52" s="1">
        <f>Table1[[#This Row],[после Плавание 2]]-Table1[[#Totals],[после Плавание 2]]</f>
        <v>7.3958333333333341E-3</v>
      </c>
      <c r="AT52" s="1">
        <f>Table1[[#This Row],[после Т1 2]]-Table1[[#Totals],[после Т1 2]]</f>
        <v>8.2986111111111125E-3</v>
      </c>
      <c r="AU52" s="1">
        <f>Table1[[#This Row],[после Вело 2]]-Table1[[#Totals],[после Вело 2]]</f>
        <v>9.8842592592592593E-3</v>
      </c>
      <c r="AV52" s="1">
        <f>Table1[[#This Row],[после Т2 2]]-Table1[[#Totals],[после Т2 2]]</f>
        <v>9.9305555555555536E-3</v>
      </c>
      <c r="AW52" s="1">
        <f>Table1[[#This Row],[после Бег 2]]-Table1[[#Totals],[после Бег 2]]</f>
        <v>1.1030092592592595E-2</v>
      </c>
      <c r="AX52" s="1">
        <f>Table1[[#This Row],[после Бег 3]]-Table1[[#Totals],[после Бег 3]]</f>
        <v>1.2314814814814817E-2</v>
      </c>
      <c r="AY52" s="1">
        <f>Table1[[#This Row],[после Т1 3]]-Table1[[#Totals],[после Т1 3]]</f>
        <v>1.2407407407407412E-2</v>
      </c>
      <c r="AZ52" s="1">
        <f>Table1[[#This Row],[после Вело 3]]-Table1[[#Totals],[после Вело 3]]</f>
        <v>1.4212962962962962E-2</v>
      </c>
      <c r="BA52" s="1">
        <f>Table1[[#This Row],[после Т2 3]]-Table1[[#Totals],[после Т2 3]]</f>
        <v>1.4571759259259263E-2</v>
      </c>
      <c r="BB52" s="1">
        <f>Table1[[#This Row],[после Плавание 3]]-Table1[[#Totals],[после Плавание 3]]</f>
        <v>1.6620370370370376E-2</v>
      </c>
      <c r="BC52" s="1">
        <f>SUM(Table1[[#This Row],[Плавание 1_]],Table1[[#This Row],[Плавание 2_]],Table1[[#This Row],[Плавание 3_]])</f>
        <v>1.417824074074074E-2</v>
      </c>
      <c r="BD52" s="1">
        <f>SUM(Table1[[#This Row],[Вело 1_]],Table1[[#This Row],[Вело 2_]],Table1[[#This Row],[Вело 3_]])</f>
        <v>2.0312500000000001E-2</v>
      </c>
      <c r="BE52" s="1">
        <f>SUM(Table1[[#This Row],[Бег 1_]],Table1[[#This Row],[Бег 2_]],Table1[[#This Row],[Бег 3_]])</f>
        <v>1.2245370370370372E-2</v>
      </c>
      <c r="BF52" s="1">
        <f>SUM(Table1[[#This Row],[Т1 1_]],Table1[[#This Row],[Т2 1_]],Table1[[#This Row],[Т1 2_]],Table1[[#This Row],[Т2 2_]],Table1[[#This Row],[Т1 3_]],Table1[[#This Row],[Т2 3_]])</f>
        <v>4.5254629629629629E-3</v>
      </c>
    </row>
    <row r="53" spans="1:58" x14ac:dyDescent="0.2">
      <c r="A53" t="s">
        <v>52</v>
      </c>
      <c r="B53">
        <v>113</v>
      </c>
      <c r="C53" t="s">
        <v>115</v>
      </c>
      <c r="D53" s="1">
        <v>1.7071759259259259E-2</v>
      </c>
      <c r="E53" s="1">
        <v>6.5162037037037037E-3</v>
      </c>
      <c r="F53" s="1">
        <v>1.1805555555555556E-3</v>
      </c>
      <c r="G53" s="1">
        <v>4.1435185185185186E-3</v>
      </c>
      <c r="H53" s="1">
        <v>1.0995370370370371E-3</v>
      </c>
      <c r="I53" s="1">
        <v>4.155092592592593E-3</v>
      </c>
      <c r="J53" s="1">
        <v>1.7962962962962962E-2</v>
      </c>
      <c r="K53" s="1">
        <v>4.1319444444444442E-3</v>
      </c>
      <c r="L53" s="1">
        <v>1.6782407407407406E-3</v>
      </c>
      <c r="M53" s="1">
        <v>7.0254629629629634E-3</v>
      </c>
      <c r="N53" s="1">
        <v>8.449074074074075E-4</v>
      </c>
      <c r="O53" s="1">
        <v>4.3055555555555555E-3</v>
      </c>
      <c r="P53" s="1">
        <v>1.7534722222222222E-2</v>
      </c>
      <c r="Q53" s="1">
        <v>4.8726851851851856E-3</v>
      </c>
      <c r="R53" s="1">
        <v>4.8611111111111104E-4</v>
      </c>
      <c r="S53" s="1">
        <v>7.1296296296296307E-3</v>
      </c>
      <c r="T53" s="1">
        <v>1.0416666666666667E-3</v>
      </c>
      <c r="U53" s="1">
        <v>4.0162037037037033E-3</v>
      </c>
      <c r="V53" s="1">
        <f>SUM(Table1[[#This Row],[Общее 1]],Table1[[#This Row],[Общее 2]],Table1[[#This Row],[Общее 3]])</f>
        <v>5.2569444444444439E-2</v>
      </c>
      <c r="W53" s="1">
        <v>0</v>
      </c>
      <c r="X53" s="1">
        <f>SUM(Table1[[#This Row],[Вело 1_]],Table1[[#This Row],[Старт_]])</f>
        <v>6.5162037037037037E-3</v>
      </c>
      <c r="Y53" s="1">
        <f>SUM(Table1[[#This Row],[после Вело 1]],Table1[[#This Row],[Т1 1_]])</f>
        <v>7.6967592592592591E-3</v>
      </c>
      <c r="Z53" s="1">
        <f>SUM(Table1[[#This Row],[после Т1 1]],Table1[[#This Row],[Бег 1_]])</f>
        <v>1.1840277777777778E-2</v>
      </c>
      <c r="AA53" s="1">
        <f>SUM(Table1[[#This Row],[после Бег 1]],Table1[[#This Row],[Т2 1_]])</f>
        <v>1.2939814814814815E-2</v>
      </c>
      <c r="AB53" s="1">
        <f>SUM(Table1[[#This Row],[после Т2 1]],Table1[[#This Row],[Плавание 1_]])</f>
        <v>1.7094907407407409E-2</v>
      </c>
      <c r="AC53" s="1">
        <f>SUM(Table1[[#This Row],[после Плавание 1]],Table1[[#This Row],[Плавание 2_]])</f>
        <v>2.1226851851851854E-2</v>
      </c>
      <c r="AD53" s="1">
        <f>SUM(Table1[[#This Row],[после Плавание 2]],Table1[[#This Row],[Т1 2_]])</f>
        <v>2.2905092592592595E-2</v>
      </c>
      <c r="AE53" s="1">
        <f>SUM(Table1[[#This Row],[после Т1 2]],Table1[[#This Row],[Вело 2_]])</f>
        <v>2.9930555555555557E-2</v>
      </c>
      <c r="AF53" s="1">
        <f>SUM(Table1[[#This Row],[после Вело 2]],Table1[[#This Row],[Т2 2_]])</f>
        <v>3.0775462962962966E-2</v>
      </c>
      <c r="AG53" s="1">
        <f>SUM(Table1[[#This Row],[после Т2 2]],Table1[[#This Row],[Бег 2_]])</f>
        <v>3.5081018518518525E-2</v>
      </c>
      <c r="AH53" s="1">
        <f>SUM(Table1[[#This Row],[после Бег 2]],Table1[[#This Row],[Бег 3_]])</f>
        <v>3.9953703703703713E-2</v>
      </c>
      <c r="AI53" s="1">
        <f>SUM(Table1[[#This Row],[после Бег 3]],Table1[[#This Row],[Т1 3_]])</f>
        <v>4.0439814814814824E-2</v>
      </c>
      <c r="AJ53" s="1">
        <f>SUM(Table1[[#This Row],[после Т1 3]],Table1[[#This Row],[Вело 3_]])</f>
        <v>4.7569444444444456E-2</v>
      </c>
      <c r="AK53" s="1">
        <f>SUM(Table1[[#This Row],[после Вело 3]],Table1[[#This Row],[Т2 3_]])</f>
        <v>4.8611111111111126E-2</v>
      </c>
      <c r="AL53" s="1">
        <f>SUM(Table1[[#This Row],[после Т2 3]],Table1[[#This Row],[Плавание 3_]])</f>
        <v>5.2627314814814828E-2</v>
      </c>
      <c r="AM53" s="1">
        <f>Table1[[#This Row],[Старт_]]-Table1[[#Totals],[Старт_]]</f>
        <v>0</v>
      </c>
      <c r="AN53" s="1">
        <f>Table1[[#This Row],[после Вело 1]]-Table1[[#Totals],[после Вело 1]]</f>
        <v>1.6782407407407406E-3</v>
      </c>
      <c r="AO53" s="1">
        <f>Table1[[#This Row],[после Т1 1]]-Table1[[#Totals],[после Т1 1]]</f>
        <v>2.5462962962962956E-3</v>
      </c>
      <c r="AP53" s="1">
        <f>Table1[[#This Row],[после Бег 1]]-Table1[[#Totals],[после Бег 1]]</f>
        <v>3.7615740740740752E-3</v>
      </c>
      <c r="AQ53" s="1">
        <f>Table1[[#This Row],[после Т2 1]]-Table1[[#Totals],[после Т2 1]]</f>
        <v>4.3287037037037061E-3</v>
      </c>
      <c r="AR53" s="1">
        <f>Table1[[#This Row],[после Плавание 1]]-Table1[[#Totals],[после Плавание 1]]</f>
        <v>6.0300925925925973E-3</v>
      </c>
      <c r="AS53" s="1">
        <f>Table1[[#This Row],[после Плавание 2]]-Table1[[#Totals],[после Плавание 2]]</f>
        <v>7.8703703703703748E-3</v>
      </c>
      <c r="AT53" s="1">
        <f>Table1[[#This Row],[после Т1 2]]-Table1[[#Totals],[после Т1 2]]</f>
        <v>8.8541666666666716E-3</v>
      </c>
      <c r="AU53" s="1">
        <f>Table1[[#This Row],[после Вело 2]]-Table1[[#Totals],[после Вело 2]]</f>
        <v>1.0462962962962966E-2</v>
      </c>
      <c r="AV53" s="1">
        <f>Table1[[#This Row],[после Т2 2]]-Table1[[#Totals],[после Т2 2]]</f>
        <v>1.0949074074074076E-2</v>
      </c>
      <c r="AW53" s="1">
        <f>Table1[[#This Row],[после Бег 2]]-Table1[[#Totals],[после Бег 2]]</f>
        <v>1.2199074074074081E-2</v>
      </c>
      <c r="AX53" s="1">
        <f>Table1[[#This Row],[после Бег 3]]-Table1[[#Totals],[после Бег 3]]</f>
        <v>1.4016203703703715E-2</v>
      </c>
      <c r="AY53" s="1">
        <f>Table1[[#This Row],[после Т1 3]]-Table1[[#Totals],[после Т1 3]]</f>
        <v>1.4166666666666678E-2</v>
      </c>
      <c r="AZ53" s="1">
        <f>Table1[[#This Row],[после Вело 3]]-Table1[[#Totals],[после Вело 3]]</f>
        <v>1.6006944444444456E-2</v>
      </c>
      <c r="BA53" s="1">
        <f>Table1[[#This Row],[после Т2 3]]-Table1[[#Totals],[после Т2 3]]</f>
        <v>1.6504629629629647E-2</v>
      </c>
      <c r="BB53" s="1">
        <f>Table1[[#This Row],[после Плавание 3]]-Table1[[#Totals],[после Плавание 3]]</f>
        <v>1.7986111111111126E-2</v>
      </c>
      <c r="BC53" s="1">
        <f>SUM(Table1[[#This Row],[Плавание 1_]],Table1[[#This Row],[Плавание 2_]],Table1[[#This Row],[Плавание 3_]])</f>
        <v>1.230324074074074E-2</v>
      </c>
      <c r="BD53" s="1">
        <f>SUM(Table1[[#This Row],[Вело 1_]],Table1[[#This Row],[Вело 2_]],Table1[[#This Row],[Вело 3_]])</f>
        <v>2.0671296296296299E-2</v>
      </c>
      <c r="BE53" s="1">
        <f>SUM(Table1[[#This Row],[Бег 1_]],Table1[[#This Row],[Бег 2_]],Table1[[#This Row],[Бег 3_]])</f>
        <v>1.3321759259259259E-2</v>
      </c>
      <c r="BF53" s="1">
        <f>SUM(Table1[[#This Row],[Т1 1_]],Table1[[#This Row],[Т2 1_]],Table1[[#This Row],[Т1 2_]],Table1[[#This Row],[Т2 2_]],Table1[[#This Row],[Т1 3_]],Table1[[#This Row],[Т2 3_]])</f>
        <v>6.3310185185185171E-3</v>
      </c>
    </row>
    <row r="54" spans="1:58" x14ac:dyDescent="0.2">
      <c r="A54" t="s">
        <v>50</v>
      </c>
      <c r="B54">
        <v>139</v>
      </c>
      <c r="C54" t="s">
        <v>115</v>
      </c>
      <c r="D54" s="1">
        <v>1.7002314814814814E-2</v>
      </c>
      <c r="E54" s="1">
        <v>6.5740740740740733E-3</v>
      </c>
      <c r="F54" s="1">
        <v>4.6296296296296293E-4</v>
      </c>
      <c r="G54" s="1">
        <v>4.3287037037037035E-3</v>
      </c>
      <c r="H54" s="1">
        <v>9.3750000000000007E-4</v>
      </c>
      <c r="I54" s="1">
        <v>4.7222222222222223E-3</v>
      </c>
      <c r="J54" s="1">
        <v>1.7638888888888888E-2</v>
      </c>
      <c r="K54" s="1">
        <v>4.5833333333333334E-3</v>
      </c>
      <c r="L54" s="1">
        <v>1.4930555555555556E-3</v>
      </c>
      <c r="M54" s="1">
        <v>6.828703703703704E-3</v>
      </c>
      <c r="N54" s="1">
        <v>4.6296296296296293E-4</v>
      </c>
      <c r="O54" s="1">
        <v>4.2939814814814811E-3</v>
      </c>
      <c r="P54" s="1">
        <v>1.8113425925925925E-2</v>
      </c>
      <c r="Q54" s="1">
        <v>4.6412037037037038E-3</v>
      </c>
      <c r="R54" s="1">
        <v>5.3240740740740744E-4</v>
      </c>
      <c r="S54" s="1">
        <v>7.2453703703703708E-3</v>
      </c>
      <c r="T54" s="1">
        <v>9.6064814814814808E-4</v>
      </c>
      <c r="U54" s="1">
        <v>4.7685185185185183E-3</v>
      </c>
      <c r="V54" s="1">
        <f>SUM(Table1[[#This Row],[Общее 1]],Table1[[#This Row],[Общее 2]],Table1[[#This Row],[Общее 3]])</f>
        <v>5.2754629629629624E-2</v>
      </c>
      <c r="W54" s="1">
        <v>0</v>
      </c>
      <c r="X54" s="1">
        <f>SUM(Table1[[#This Row],[Вело 1_]],Table1[[#This Row],[Старт_]])</f>
        <v>6.5740740740740733E-3</v>
      </c>
      <c r="Y54" s="1">
        <f>SUM(Table1[[#This Row],[после Вело 1]],Table1[[#This Row],[Т1 1_]])</f>
        <v>7.0370370370370361E-3</v>
      </c>
      <c r="Z54" s="1">
        <f>SUM(Table1[[#This Row],[после Т1 1]],Table1[[#This Row],[Бег 1_]])</f>
        <v>1.1365740740740739E-2</v>
      </c>
      <c r="AA54" s="1">
        <f>SUM(Table1[[#This Row],[после Бег 1]],Table1[[#This Row],[Т2 1_]])</f>
        <v>1.230324074074074E-2</v>
      </c>
      <c r="AB54" s="1">
        <f>SUM(Table1[[#This Row],[после Т2 1]],Table1[[#This Row],[Плавание 1_]])</f>
        <v>1.7025462962962961E-2</v>
      </c>
      <c r="AC54" s="1">
        <f>SUM(Table1[[#This Row],[после Плавание 1]],Table1[[#This Row],[Плавание 2_]])</f>
        <v>2.1608796296296293E-2</v>
      </c>
      <c r="AD54" s="1">
        <f>SUM(Table1[[#This Row],[после Плавание 2]],Table1[[#This Row],[Т1 2_]])</f>
        <v>2.3101851851851849E-2</v>
      </c>
      <c r="AE54" s="1">
        <f>SUM(Table1[[#This Row],[после Т1 2]],Table1[[#This Row],[Вело 2_]])</f>
        <v>2.9930555555555554E-2</v>
      </c>
      <c r="AF54" s="1">
        <f>SUM(Table1[[#This Row],[после Вело 2]],Table1[[#This Row],[Т2 2_]])</f>
        <v>3.0393518518518518E-2</v>
      </c>
      <c r="AG54" s="1">
        <f>SUM(Table1[[#This Row],[после Т2 2]],Table1[[#This Row],[Бег 2_]])</f>
        <v>3.4687499999999996E-2</v>
      </c>
      <c r="AH54" s="1">
        <f>SUM(Table1[[#This Row],[после Бег 2]],Table1[[#This Row],[Бег 3_]])</f>
        <v>3.9328703703703699E-2</v>
      </c>
      <c r="AI54" s="1">
        <f>SUM(Table1[[#This Row],[после Бег 3]],Table1[[#This Row],[Т1 3_]])</f>
        <v>3.9861111111111104E-2</v>
      </c>
      <c r="AJ54" s="1">
        <f>SUM(Table1[[#This Row],[после Т1 3]],Table1[[#This Row],[Вело 3_]])</f>
        <v>4.7106481481481471E-2</v>
      </c>
      <c r="AK54" s="1">
        <f>SUM(Table1[[#This Row],[после Вело 3]],Table1[[#This Row],[Т2 3_]])</f>
        <v>4.8067129629629619E-2</v>
      </c>
      <c r="AL54" s="1">
        <f>SUM(Table1[[#This Row],[после Т2 3]],Table1[[#This Row],[Плавание 3_]])</f>
        <v>5.2835648148148139E-2</v>
      </c>
      <c r="AM54" s="1">
        <f>Table1[[#This Row],[Старт_]]-Table1[[#Totals],[Старт_]]</f>
        <v>0</v>
      </c>
      <c r="AN54" s="1">
        <f>Table1[[#This Row],[после Вело 1]]-Table1[[#Totals],[после Вело 1]]</f>
        <v>1.7361111111111101E-3</v>
      </c>
      <c r="AO54" s="1">
        <f>Table1[[#This Row],[после Т1 1]]-Table1[[#Totals],[после Т1 1]]</f>
        <v>1.8865740740740726E-3</v>
      </c>
      <c r="AP54" s="1">
        <f>Table1[[#This Row],[после Бег 1]]-Table1[[#Totals],[после Бег 1]]</f>
        <v>3.2870370370370362E-3</v>
      </c>
      <c r="AQ54" s="1">
        <f>Table1[[#This Row],[после Т2 1]]-Table1[[#Totals],[после Т2 1]]</f>
        <v>3.6921296296296303E-3</v>
      </c>
      <c r="AR54" s="1">
        <f>Table1[[#This Row],[после Плавание 1]]-Table1[[#Totals],[после Плавание 1]]</f>
        <v>5.9606481481481489E-3</v>
      </c>
      <c r="AS54" s="1">
        <f>Table1[[#This Row],[после Плавание 2]]-Table1[[#Totals],[после Плавание 2]]</f>
        <v>8.252314814814813E-3</v>
      </c>
      <c r="AT54" s="1">
        <f>Table1[[#This Row],[после Т1 2]]-Table1[[#Totals],[после Т1 2]]</f>
        <v>9.0509259259259258E-3</v>
      </c>
      <c r="AU54" s="1">
        <f>Table1[[#This Row],[после Вело 2]]-Table1[[#Totals],[после Вело 2]]</f>
        <v>1.0462962962962962E-2</v>
      </c>
      <c r="AV54" s="1">
        <f>Table1[[#This Row],[после Т2 2]]-Table1[[#Totals],[после Т2 2]]</f>
        <v>1.0567129629629628E-2</v>
      </c>
      <c r="AW54" s="1">
        <f>Table1[[#This Row],[после Бег 2]]-Table1[[#Totals],[после Бег 2]]</f>
        <v>1.1805555555555552E-2</v>
      </c>
      <c r="AX54" s="1">
        <f>Table1[[#This Row],[после Бег 3]]-Table1[[#Totals],[после Бег 3]]</f>
        <v>1.33912037037037E-2</v>
      </c>
      <c r="AY54" s="1">
        <f>Table1[[#This Row],[после Т1 3]]-Table1[[#Totals],[после Т1 3]]</f>
        <v>1.3587962962962958E-2</v>
      </c>
      <c r="AZ54" s="1">
        <f>Table1[[#This Row],[после Вело 3]]-Table1[[#Totals],[после Вело 3]]</f>
        <v>1.5543981481481471E-2</v>
      </c>
      <c r="BA54" s="1">
        <f>Table1[[#This Row],[после Т2 3]]-Table1[[#Totals],[после Т2 3]]</f>
        <v>1.596064814814814E-2</v>
      </c>
      <c r="BB54" s="1">
        <f>Table1[[#This Row],[после Плавание 3]]-Table1[[#Totals],[после Плавание 3]]</f>
        <v>1.8194444444444437E-2</v>
      </c>
      <c r="BC54" s="1">
        <f>SUM(Table1[[#This Row],[Плавание 1_]],Table1[[#This Row],[Плавание 2_]],Table1[[#This Row],[Плавание 3_]])</f>
        <v>1.4074074074074076E-2</v>
      </c>
      <c r="BD54" s="1">
        <f>SUM(Table1[[#This Row],[Вело 1_]],Table1[[#This Row],[Вело 2_]],Table1[[#This Row],[Вело 3_]])</f>
        <v>2.0648148148148148E-2</v>
      </c>
      <c r="BE54" s="1">
        <f>SUM(Table1[[#This Row],[Бег 1_]],Table1[[#This Row],[Бег 2_]],Table1[[#This Row],[Бег 3_]])</f>
        <v>1.3263888888888888E-2</v>
      </c>
      <c r="BF54" s="1">
        <f>SUM(Table1[[#This Row],[Т1 1_]],Table1[[#This Row],[Т2 1_]],Table1[[#This Row],[Т1 2_]],Table1[[#This Row],[Т2 2_]],Table1[[#This Row],[Т1 3_]],Table1[[#This Row],[Т2 3_]])</f>
        <v>4.8495370370370368E-3</v>
      </c>
    </row>
    <row r="55" spans="1:58" x14ac:dyDescent="0.2">
      <c r="A55" t="s">
        <v>50</v>
      </c>
      <c r="B55">
        <v>135</v>
      </c>
      <c r="C55" t="s">
        <v>115</v>
      </c>
      <c r="D55" s="1">
        <v>1.6608796296296299E-2</v>
      </c>
      <c r="E55" s="1">
        <v>6.1805555555555563E-3</v>
      </c>
      <c r="F55" s="1">
        <v>6.8287037037037025E-4</v>
      </c>
      <c r="G55" s="1">
        <v>5.1041666666666666E-3</v>
      </c>
      <c r="H55" s="1">
        <v>9.3750000000000007E-4</v>
      </c>
      <c r="I55" s="1">
        <v>3.7037037037037034E-3</v>
      </c>
      <c r="J55" s="1">
        <v>1.8043981481481484E-2</v>
      </c>
      <c r="K55" s="1">
        <v>3.7500000000000003E-3</v>
      </c>
      <c r="L55" s="1">
        <v>1.261574074074074E-3</v>
      </c>
      <c r="M55" s="1">
        <v>7.083333333333333E-3</v>
      </c>
      <c r="N55" s="1">
        <v>7.291666666666667E-4</v>
      </c>
      <c r="O55" s="1">
        <v>5.2430555555555555E-3</v>
      </c>
      <c r="P55" s="1">
        <v>1.8275462962962962E-2</v>
      </c>
      <c r="Q55" s="1">
        <v>5.8680555555555543E-3</v>
      </c>
      <c r="R55" s="1">
        <v>8.6805555555555551E-4</v>
      </c>
      <c r="S55" s="1">
        <v>6.8981481481481489E-3</v>
      </c>
      <c r="T55" s="1">
        <v>8.7962962962962962E-4</v>
      </c>
      <c r="U55" s="1">
        <v>3.7847222222222223E-3</v>
      </c>
      <c r="V55" s="1">
        <f>SUM(Table1[[#This Row],[Общее 1]],Table1[[#This Row],[Общее 2]],Table1[[#This Row],[Общее 3]])</f>
        <v>5.2928240740740748E-2</v>
      </c>
      <c r="W55" s="1">
        <v>0</v>
      </c>
      <c r="X55" s="1">
        <f>SUM(Table1[[#This Row],[Вело 1_]],Table1[[#This Row],[Старт_]])</f>
        <v>6.1805555555555563E-3</v>
      </c>
      <c r="Y55" s="1">
        <f>SUM(Table1[[#This Row],[после Вело 1]],Table1[[#This Row],[Т1 1_]])</f>
        <v>6.8634259259259265E-3</v>
      </c>
      <c r="Z55" s="1">
        <f>SUM(Table1[[#This Row],[после Т1 1]],Table1[[#This Row],[Бег 1_]])</f>
        <v>1.1967592592592592E-2</v>
      </c>
      <c r="AA55" s="1">
        <f>SUM(Table1[[#This Row],[после Бег 1]],Table1[[#This Row],[Т2 1_]])</f>
        <v>1.2905092592592593E-2</v>
      </c>
      <c r="AB55" s="1">
        <f>SUM(Table1[[#This Row],[после Т2 1]],Table1[[#This Row],[Плавание 1_]])</f>
        <v>1.6608796296296295E-2</v>
      </c>
      <c r="AC55" s="1">
        <f>SUM(Table1[[#This Row],[после Плавание 1]],Table1[[#This Row],[Плавание 2_]])</f>
        <v>2.0358796296296295E-2</v>
      </c>
      <c r="AD55" s="1">
        <f>SUM(Table1[[#This Row],[после Плавание 2]],Table1[[#This Row],[Т1 2_]])</f>
        <v>2.162037037037037E-2</v>
      </c>
      <c r="AE55" s="1">
        <f>SUM(Table1[[#This Row],[после Т1 2]],Table1[[#This Row],[Вело 2_]])</f>
        <v>2.8703703703703703E-2</v>
      </c>
      <c r="AF55" s="1">
        <f>SUM(Table1[[#This Row],[после Вело 2]],Table1[[#This Row],[Т2 2_]])</f>
        <v>2.943287037037037E-2</v>
      </c>
      <c r="AG55" s="1">
        <f>SUM(Table1[[#This Row],[после Т2 2]],Table1[[#This Row],[Бег 2_]])</f>
        <v>3.4675925925925923E-2</v>
      </c>
      <c r="AH55" s="1">
        <f>SUM(Table1[[#This Row],[после Бег 2]],Table1[[#This Row],[Бег 3_]])</f>
        <v>4.0543981481481479E-2</v>
      </c>
      <c r="AI55" s="1">
        <f>SUM(Table1[[#This Row],[после Бег 3]],Table1[[#This Row],[Т1 3_]])</f>
        <v>4.1412037037037032E-2</v>
      </c>
      <c r="AJ55" s="1">
        <f>SUM(Table1[[#This Row],[после Т1 3]],Table1[[#This Row],[Вело 3_]])</f>
        <v>4.8310185185185178E-2</v>
      </c>
      <c r="AK55" s="1">
        <f>SUM(Table1[[#This Row],[после Вело 3]],Table1[[#This Row],[Т2 3_]])</f>
        <v>4.9189814814814811E-2</v>
      </c>
      <c r="AL55" s="1">
        <f>SUM(Table1[[#This Row],[после Т2 3]],Table1[[#This Row],[Плавание 3_]])</f>
        <v>5.2974537037037035E-2</v>
      </c>
      <c r="AM55" s="1">
        <f>Table1[[#This Row],[Старт_]]-Table1[[#Totals],[Старт_]]</f>
        <v>0</v>
      </c>
      <c r="AN55" s="1">
        <f>Table1[[#This Row],[после Вело 1]]-Table1[[#Totals],[после Вело 1]]</f>
        <v>1.3425925925925931E-3</v>
      </c>
      <c r="AO55" s="1">
        <f>Table1[[#This Row],[после Т1 1]]-Table1[[#Totals],[после Т1 1]]</f>
        <v>1.712962962962963E-3</v>
      </c>
      <c r="AP55" s="1">
        <f>Table1[[#This Row],[после Бег 1]]-Table1[[#Totals],[после Бег 1]]</f>
        <v>3.8888888888888896E-3</v>
      </c>
      <c r="AQ55" s="1">
        <f>Table1[[#This Row],[после Т2 1]]-Table1[[#Totals],[после Т2 1]]</f>
        <v>4.2939814814814837E-3</v>
      </c>
      <c r="AR55" s="1">
        <f>Table1[[#This Row],[после Плавание 1]]-Table1[[#Totals],[после Плавание 1]]</f>
        <v>5.5439814814814831E-3</v>
      </c>
      <c r="AS55" s="1">
        <f>Table1[[#This Row],[после Плавание 2]]-Table1[[#Totals],[после Плавание 2]]</f>
        <v>7.0023148148148154E-3</v>
      </c>
      <c r="AT55" s="1">
        <f>Table1[[#This Row],[после Т1 2]]-Table1[[#Totals],[после Т1 2]]</f>
        <v>7.5694444444444463E-3</v>
      </c>
      <c r="AU55" s="1">
        <f>Table1[[#This Row],[после Вело 2]]-Table1[[#Totals],[после Вело 2]]</f>
        <v>9.2361111111111116E-3</v>
      </c>
      <c r="AV55" s="1">
        <f>Table1[[#This Row],[после Т2 2]]-Table1[[#Totals],[после Т2 2]]</f>
        <v>9.6064814814814797E-3</v>
      </c>
      <c r="AW55" s="1">
        <f>Table1[[#This Row],[после Бег 2]]-Table1[[#Totals],[после Бег 2]]</f>
        <v>1.1793981481481478E-2</v>
      </c>
      <c r="AX55" s="1">
        <f>Table1[[#This Row],[после Бег 3]]-Table1[[#Totals],[после Бег 3]]</f>
        <v>1.4606481481481481E-2</v>
      </c>
      <c r="AY55" s="1">
        <f>Table1[[#This Row],[после Т1 3]]-Table1[[#Totals],[после Т1 3]]</f>
        <v>1.5138888888888886E-2</v>
      </c>
      <c r="AZ55" s="1">
        <f>Table1[[#This Row],[после Вело 3]]-Table1[[#Totals],[после Вело 3]]</f>
        <v>1.6747685185185178E-2</v>
      </c>
      <c r="BA55" s="1">
        <f>Table1[[#This Row],[после Т2 3]]-Table1[[#Totals],[после Т2 3]]</f>
        <v>1.7083333333333332E-2</v>
      </c>
      <c r="BB55" s="1">
        <f>Table1[[#This Row],[после Плавание 3]]-Table1[[#Totals],[после Плавание 3]]</f>
        <v>1.8333333333333333E-2</v>
      </c>
      <c r="BC55" s="1">
        <f>SUM(Table1[[#This Row],[Плавание 1_]],Table1[[#This Row],[Плавание 2_]],Table1[[#This Row],[Плавание 3_]])</f>
        <v>1.1238425925925926E-2</v>
      </c>
      <c r="BD55" s="1">
        <f>SUM(Table1[[#This Row],[Вело 1_]],Table1[[#This Row],[Вело 2_]],Table1[[#This Row],[Вело 3_]])</f>
        <v>2.0162037037037037E-2</v>
      </c>
      <c r="BE55" s="1">
        <f>SUM(Table1[[#This Row],[Бег 1_]],Table1[[#This Row],[Бег 2_]],Table1[[#This Row],[Бег 3_]])</f>
        <v>1.6215277777777776E-2</v>
      </c>
      <c r="BF55" s="1">
        <f>SUM(Table1[[#This Row],[Т1 1_]],Table1[[#This Row],[Т2 1_]],Table1[[#This Row],[Т1 2_]],Table1[[#This Row],[Т2 2_]],Table1[[#This Row],[Т1 3_]],Table1[[#This Row],[Т2 3_]])</f>
        <v>5.3587962962962955E-3</v>
      </c>
    </row>
    <row r="56" spans="1:58" x14ac:dyDescent="0.2">
      <c r="A56" t="s">
        <v>53</v>
      </c>
      <c r="B56">
        <v>137</v>
      </c>
      <c r="C56" t="s">
        <v>115</v>
      </c>
      <c r="D56" s="1">
        <v>1.7546296296296296E-2</v>
      </c>
      <c r="E56" s="1">
        <v>6.6203703703703702E-3</v>
      </c>
      <c r="F56" s="1">
        <v>4.8611111111111104E-4</v>
      </c>
      <c r="G56" s="1">
        <v>4.7569444444444447E-3</v>
      </c>
      <c r="H56" s="1">
        <v>9.8379629629629642E-4</v>
      </c>
      <c r="I56" s="1">
        <v>4.7222222222222223E-3</v>
      </c>
      <c r="J56" s="1">
        <v>1.7986111111111109E-2</v>
      </c>
      <c r="K56" s="1">
        <v>4.5370370370370365E-3</v>
      </c>
      <c r="L56" s="1">
        <v>1.0185185185185186E-3</v>
      </c>
      <c r="M56" s="1">
        <v>7.013888888888889E-3</v>
      </c>
      <c r="N56" s="1">
        <v>5.0925925925925921E-4</v>
      </c>
      <c r="O56" s="1">
        <v>4.9305555555555552E-3</v>
      </c>
      <c r="P56" s="1">
        <v>1.9212962962962963E-2</v>
      </c>
      <c r="Q56" s="1">
        <v>5.4745370370370373E-3</v>
      </c>
      <c r="R56" s="1">
        <v>5.0925925925925921E-4</v>
      </c>
      <c r="S56" s="1">
        <v>7.5462962962962966E-3</v>
      </c>
      <c r="T56" s="1">
        <v>9.4907407407407408E-4</v>
      </c>
      <c r="U56" s="1">
        <v>4.7569444444444447E-3</v>
      </c>
      <c r="V56" s="1">
        <f>SUM(Table1[[#This Row],[Общее 1]],Table1[[#This Row],[Общее 2]],Table1[[#This Row],[Общее 3]])</f>
        <v>5.4745370370370361E-2</v>
      </c>
      <c r="W56" s="1">
        <v>0</v>
      </c>
      <c r="X56" s="1">
        <f>SUM(Table1[[#This Row],[Вело 1_]],Table1[[#This Row],[Старт_]])</f>
        <v>6.6203703703703702E-3</v>
      </c>
      <c r="Y56" s="1">
        <f>SUM(Table1[[#This Row],[после Вело 1]],Table1[[#This Row],[Т1 1_]])</f>
        <v>7.106481481481481E-3</v>
      </c>
      <c r="Z56" s="1">
        <f>SUM(Table1[[#This Row],[после Т1 1]],Table1[[#This Row],[Бег 1_]])</f>
        <v>1.1863425925925927E-2</v>
      </c>
      <c r="AA56" s="1">
        <f>SUM(Table1[[#This Row],[после Бег 1]],Table1[[#This Row],[Т2 1_]])</f>
        <v>1.2847222222222223E-2</v>
      </c>
      <c r="AB56" s="1">
        <f>SUM(Table1[[#This Row],[после Т2 1]],Table1[[#This Row],[Плавание 1_]])</f>
        <v>1.7569444444444447E-2</v>
      </c>
      <c r="AC56" s="1">
        <f>SUM(Table1[[#This Row],[после Плавание 1]],Table1[[#This Row],[Плавание 2_]])</f>
        <v>2.2106481481481484E-2</v>
      </c>
      <c r="AD56" s="1">
        <f>SUM(Table1[[#This Row],[после Плавание 2]],Table1[[#This Row],[Т1 2_]])</f>
        <v>2.3125000000000003E-2</v>
      </c>
      <c r="AE56" s="1">
        <f>SUM(Table1[[#This Row],[после Т1 2]],Table1[[#This Row],[Вело 2_]])</f>
        <v>3.0138888888888892E-2</v>
      </c>
      <c r="AF56" s="1">
        <f>SUM(Table1[[#This Row],[после Вело 2]],Table1[[#This Row],[Т2 2_]])</f>
        <v>3.064814814814815E-2</v>
      </c>
      <c r="AG56" s="1">
        <f>SUM(Table1[[#This Row],[после Т2 2]],Table1[[#This Row],[Бег 2_]])</f>
        <v>3.5578703703703703E-2</v>
      </c>
      <c r="AH56" s="1">
        <f>SUM(Table1[[#This Row],[после Бег 2]],Table1[[#This Row],[Бег 3_]])</f>
        <v>4.1053240740740737E-2</v>
      </c>
      <c r="AI56" s="1">
        <f>SUM(Table1[[#This Row],[после Бег 3]],Table1[[#This Row],[Т1 3_]])</f>
        <v>4.1562499999999995E-2</v>
      </c>
      <c r="AJ56" s="1">
        <f>SUM(Table1[[#This Row],[после Т1 3]],Table1[[#This Row],[Вело 3_]])</f>
        <v>4.9108796296296289E-2</v>
      </c>
      <c r="AK56" s="1">
        <f>SUM(Table1[[#This Row],[после Вело 3]],Table1[[#This Row],[Т2 3_]])</f>
        <v>5.0057870370370364E-2</v>
      </c>
      <c r="AL56" s="1">
        <f>SUM(Table1[[#This Row],[после Т2 3]],Table1[[#This Row],[Плавание 3_]])</f>
        <v>5.4814814814814809E-2</v>
      </c>
      <c r="AM56" s="1">
        <f>Table1[[#This Row],[Старт_]]-Table1[[#Totals],[Старт_]]</f>
        <v>0</v>
      </c>
      <c r="AN56" s="1">
        <f>Table1[[#This Row],[после Вело 1]]-Table1[[#Totals],[после Вело 1]]</f>
        <v>1.782407407407407E-3</v>
      </c>
      <c r="AO56" s="1">
        <f>Table1[[#This Row],[после Т1 1]]-Table1[[#Totals],[после Т1 1]]</f>
        <v>1.9560185185185175E-3</v>
      </c>
      <c r="AP56" s="1">
        <f>Table1[[#This Row],[после Бег 1]]-Table1[[#Totals],[после Бег 1]]</f>
        <v>3.784722222222224E-3</v>
      </c>
      <c r="AQ56" s="1">
        <f>Table1[[#This Row],[после Т2 1]]-Table1[[#Totals],[после Т2 1]]</f>
        <v>4.2361111111111141E-3</v>
      </c>
      <c r="AR56" s="1">
        <f>Table1[[#This Row],[после Плавание 1]]-Table1[[#Totals],[после Плавание 1]]</f>
        <v>6.5046296296296345E-3</v>
      </c>
      <c r="AS56" s="1">
        <f>Table1[[#This Row],[после Плавание 2]]-Table1[[#Totals],[после Плавание 2]]</f>
        <v>8.7500000000000043E-3</v>
      </c>
      <c r="AT56" s="1">
        <f>Table1[[#This Row],[после Т1 2]]-Table1[[#Totals],[после Т1 2]]</f>
        <v>9.0740740740740799E-3</v>
      </c>
      <c r="AU56" s="1">
        <f>Table1[[#This Row],[после Вело 2]]-Table1[[#Totals],[после Вело 2]]</f>
        <v>1.06712962962963E-2</v>
      </c>
      <c r="AV56" s="1">
        <f>Table1[[#This Row],[после Т2 2]]-Table1[[#Totals],[после Т2 2]]</f>
        <v>1.082175925925926E-2</v>
      </c>
      <c r="AW56" s="1">
        <f>Table1[[#This Row],[после Бег 2]]-Table1[[#Totals],[после Бег 2]]</f>
        <v>1.2696759259259258E-2</v>
      </c>
      <c r="AX56" s="1">
        <f>Table1[[#This Row],[после Бег 3]]-Table1[[#Totals],[после Бег 3]]</f>
        <v>1.5115740740740739E-2</v>
      </c>
      <c r="AY56" s="1">
        <f>Table1[[#This Row],[после Т1 3]]-Table1[[#Totals],[после Т1 3]]</f>
        <v>1.5289351851851849E-2</v>
      </c>
      <c r="AZ56" s="1">
        <f>Table1[[#This Row],[после Вело 3]]-Table1[[#Totals],[после Вело 3]]</f>
        <v>1.7546296296296289E-2</v>
      </c>
      <c r="BA56" s="1">
        <f>Table1[[#This Row],[после Т2 3]]-Table1[[#Totals],[после Т2 3]]</f>
        <v>1.7951388888888885E-2</v>
      </c>
      <c r="BB56" s="1">
        <f>Table1[[#This Row],[после Плавание 3]]-Table1[[#Totals],[после Плавание 3]]</f>
        <v>2.0173611111111107E-2</v>
      </c>
      <c r="BC56" s="1">
        <f>SUM(Table1[[#This Row],[Плавание 1_]],Table1[[#This Row],[Плавание 2_]],Table1[[#This Row],[Плавание 3_]])</f>
        <v>1.4016203703703704E-2</v>
      </c>
      <c r="BD56" s="1">
        <f>SUM(Table1[[#This Row],[Вело 1_]],Table1[[#This Row],[Вело 2_]],Table1[[#This Row],[Вело 3_]])</f>
        <v>2.1180555555555557E-2</v>
      </c>
      <c r="BE56" s="1">
        <f>SUM(Table1[[#This Row],[Бег 1_]],Table1[[#This Row],[Бег 2_]],Table1[[#This Row],[Бег 3_]])</f>
        <v>1.5162037037037036E-2</v>
      </c>
      <c r="BF56" s="1">
        <f>SUM(Table1[[#This Row],[Т1 1_]],Table1[[#This Row],[Т2 1_]],Table1[[#This Row],[Т1 2_]],Table1[[#This Row],[Т2 2_]],Table1[[#This Row],[Т1 3_]],Table1[[#This Row],[Т2 3_]])</f>
        <v>4.4560185185185189E-3</v>
      </c>
    </row>
    <row r="57" spans="1:58" x14ac:dyDescent="0.2">
      <c r="A57" t="s">
        <v>54</v>
      </c>
      <c r="B57">
        <v>129</v>
      </c>
      <c r="C57" t="s">
        <v>115</v>
      </c>
      <c r="D57" s="1">
        <v>2.0173611111111111E-2</v>
      </c>
      <c r="E57" s="1">
        <v>8.4837962962962966E-3</v>
      </c>
      <c r="F57" s="1">
        <v>4.2824074074074075E-4</v>
      </c>
      <c r="G57" s="1">
        <v>4.8148148148148152E-3</v>
      </c>
      <c r="H57" s="1">
        <v>7.0601851851851847E-4</v>
      </c>
      <c r="I57" s="1">
        <v>5.7638888888888887E-3</v>
      </c>
      <c r="J57" s="1">
        <v>2.2442129629629631E-2</v>
      </c>
      <c r="K57" s="1">
        <v>5.6365740740740742E-3</v>
      </c>
      <c r="L57" s="1">
        <v>1.4930555555555556E-3</v>
      </c>
      <c r="M57" s="1">
        <v>9.7106481481481471E-3</v>
      </c>
      <c r="N57" s="1">
        <v>4.7453703703703704E-4</v>
      </c>
      <c r="O57" s="1">
        <v>5.1504629629629635E-3</v>
      </c>
      <c r="P57" s="1">
        <v>2.2800925925925929E-2</v>
      </c>
      <c r="Q57" s="1">
        <v>5.1967592592592595E-3</v>
      </c>
      <c r="R57" s="1">
        <v>8.9120370370370362E-4</v>
      </c>
      <c r="S57" s="1">
        <v>1.03125E-2</v>
      </c>
      <c r="T57" s="1">
        <v>1.0185185185185186E-3</v>
      </c>
      <c r="U57" s="1">
        <v>5.4166666666666669E-3</v>
      </c>
      <c r="V57" s="1">
        <f>SUM(Table1[[#This Row],[Общее 1]],Table1[[#This Row],[Общее 2]],Table1[[#This Row],[Общее 3]])</f>
        <v>6.5416666666666679E-2</v>
      </c>
      <c r="W57" s="1">
        <v>0</v>
      </c>
      <c r="X57" s="1">
        <f>SUM(Table1[[#This Row],[Вело 1_]],Table1[[#This Row],[Старт_]])</f>
        <v>8.4837962962962966E-3</v>
      </c>
      <c r="Y57" s="1">
        <f>SUM(Table1[[#This Row],[после Вело 1]],Table1[[#This Row],[Т1 1_]])</f>
        <v>8.9120370370370378E-3</v>
      </c>
      <c r="Z57" s="1">
        <f>SUM(Table1[[#This Row],[после Т1 1]],Table1[[#This Row],[Бег 1_]])</f>
        <v>1.3726851851851853E-2</v>
      </c>
      <c r="AA57" s="1">
        <f>SUM(Table1[[#This Row],[после Бег 1]],Table1[[#This Row],[Т2 1_]])</f>
        <v>1.4432870370370372E-2</v>
      </c>
      <c r="AB57" s="1">
        <f>SUM(Table1[[#This Row],[после Т2 1]],Table1[[#This Row],[Плавание 1_]])</f>
        <v>2.0196759259259262E-2</v>
      </c>
      <c r="AC57" s="1">
        <f>SUM(Table1[[#This Row],[после Плавание 1]],Table1[[#This Row],[Плавание 2_]])</f>
        <v>2.5833333333333337E-2</v>
      </c>
      <c r="AD57" s="1">
        <f>SUM(Table1[[#This Row],[после Плавание 2]],Table1[[#This Row],[Т1 2_]])</f>
        <v>2.7326388888888893E-2</v>
      </c>
      <c r="AE57" s="1">
        <f>SUM(Table1[[#This Row],[после Т1 2]],Table1[[#This Row],[Вело 2_]])</f>
        <v>3.7037037037037042E-2</v>
      </c>
      <c r="AF57" s="1">
        <f>SUM(Table1[[#This Row],[после Вело 2]],Table1[[#This Row],[Т2 2_]])</f>
        <v>3.7511574074074079E-2</v>
      </c>
      <c r="AG57" s="1">
        <f>SUM(Table1[[#This Row],[после Т2 2]],Table1[[#This Row],[Бег 2_]])</f>
        <v>4.266203703703704E-2</v>
      </c>
      <c r="AH57" s="1">
        <f>SUM(Table1[[#This Row],[после Бег 2]],Table1[[#This Row],[Бег 3_]])</f>
        <v>4.7858796296296302E-2</v>
      </c>
      <c r="AI57" s="1">
        <f>SUM(Table1[[#This Row],[после Бег 3]],Table1[[#This Row],[Т1 3_]])</f>
        <v>4.8750000000000009E-2</v>
      </c>
      <c r="AJ57" s="1">
        <f>SUM(Table1[[#This Row],[после Т1 3]],Table1[[#This Row],[Вело 3_]])</f>
        <v>5.9062500000000011E-2</v>
      </c>
      <c r="AK57" s="1">
        <f>SUM(Table1[[#This Row],[после Вело 3]],Table1[[#This Row],[Т2 3_]])</f>
        <v>6.0081018518518527E-2</v>
      </c>
      <c r="AL57" s="1">
        <f>SUM(Table1[[#This Row],[после Т2 3]],Table1[[#This Row],[Плавание 3_]])</f>
        <v>6.54976851851852E-2</v>
      </c>
      <c r="AM57" s="1">
        <f>Table1[[#This Row],[Старт_]]-Table1[[#Totals],[Старт_]]</f>
        <v>0</v>
      </c>
      <c r="AN57" s="1">
        <f>Table1[[#This Row],[после Вело 1]]-Table1[[#Totals],[после Вело 1]]</f>
        <v>3.6458333333333334E-3</v>
      </c>
      <c r="AO57" s="1">
        <f>Table1[[#This Row],[после Т1 1]]-Table1[[#Totals],[после Т1 1]]</f>
        <v>3.7615740740740743E-3</v>
      </c>
      <c r="AP57" s="1">
        <f>Table1[[#This Row],[после Бег 1]]-Table1[[#Totals],[после Бег 1]]</f>
        <v>5.6481481481481504E-3</v>
      </c>
      <c r="AQ57" s="1">
        <f>Table1[[#This Row],[после Т2 1]]-Table1[[#Totals],[после Т2 1]]</f>
        <v>5.8217592592592626E-3</v>
      </c>
      <c r="AR57" s="1">
        <f>Table1[[#This Row],[после Плавание 1]]-Table1[[#Totals],[после Плавание 1]]</f>
        <v>9.1319444444444495E-3</v>
      </c>
      <c r="AS57" s="1">
        <f>Table1[[#This Row],[после Плавание 2]]-Table1[[#Totals],[после Плавание 2]]</f>
        <v>1.2476851851851857E-2</v>
      </c>
      <c r="AT57" s="1">
        <f>Table1[[#This Row],[после Т1 2]]-Table1[[#Totals],[после Т1 2]]</f>
        <v>1.327546296296297E-2</v>
      </c>
      <c r="AU57" s="1">
        <f>Table1[[#This Row],[после Вело 2]]-Table1[[#Totals],[после Вело 2]]</f>
        <v>1.756944444444445E-2</v>
      </c>
      <c r="AV57" s="1">
        <f>Table1[[#This Row],[после Т2 2]]-Table1[[#Totals],[после Т2 2]]</f>
        <v>1.7685185185185189E-2</v>
      </c>
      <c r="AW57" s="1">
        <f>Table1[[#This Row],[после Бег 2]]-Table1[[#Totals],[после Бег 2]]</f>
        <v>1.9780092592592596E-2</v>
      </c>
      <c r="AX57" s="1">
        <f>Table1[[#This Row],[после Бег 3]]-Table1[[#Totals],[после Бег 3]]</f>
        <v>2.1921296296296303E-2</v>
      </c>
      <c r="AY57" s="1">
        <f>Table1[[#This Row],[после Т1 3]]-Table1[[#Totals],[после Т1 3]]</f>
        <v>2.2476851851851862E-2</v>
      </c>
      <c r="AZ57" s="1">
        <f>Table1[[#This Row],[после Вело 3]]-Table1[[#Totals],[после Вело 3]]</f>
        <v>2.7500000000000011E-2</v>
      </c>
      <c r="BA57" s="1">
        <f>Table1[[#This Row],[после Т2 3]]-Table1[[#Totals],[после Т2 3]]</f>
        <v>2.7974537037037048E-2</v>
      </c>
      <c r="BB57" s="1">
        <f>Table1[[#This Row],[после Плавание 3]]-Table1[[#Totals],[после Плавание 3]]</f>
        <v>3.0856481481481499E-2</v>
      </c>
      <c r="BC57" s="1">
        <f>SUM(Table1[[#This Row],[Плавание 1_]],Table1[[#This Row],[Плавание 2_]],Table1[[#This Row],[Плавание 3_]])</f>
        <v>1.681712962962963E-2</v>
      </c>
      <c r="BD57" s="1">
        <f>SUM(Table1[[#This Row],[Вело 1_]],Table1[[#This Row],[Вело 2_]],Table1[[#This Row],[Вело 3_]])</f>
        <v>2.8506944444444446E-2</v>
      </c>
      <c r="BE57" s="1">
        <f>SUM(Table1[[#This Row],[Бег 1_]],Table1[[#This Row],[Бег 2_]],Table1[[#This Row],[Бег 3_]])</f>
        <v>1.5162037037037036E-2</v>
      </c>
      <c r="BF57" s="1">
        <f>SUM(Table1[[#This Row],[Т1 1_]],Table1[[#This Row],[Т2 1_]],Table1[[#This Row],[Т1 2_]],Table1[[#This Row],[Т2 2_]],Table1[[#This Row],[Т1 3_]],Table1[[#This Row],[Т2 3_]])</f>
        <v>5.0115740740740745E-3</v>
      </c>
    </row>
    <row r="58" spans="1:58" x14ac:dyDescent="0.2">
      <c r="A58" t="s">
        <v>56</v>
      </c>
      <c r="B58">
        <v>142</v>
      </c>
      <c r="C58" t="s">
        <v>115</v>
      </c>
      <c r="D58" s="1">
        <v>2.1770833333333336E-2</v>
      </c>
      <c r="E58" s="1">
        <v>8.7384259259259255E-3</v>
      </c>
      <c r="F58" s="1">
        <v>8.3333333333333339E-4</v>
      </c>
      <c r="G58" s="1">
        <v>4.6527777777777774E-3</v>
      </c>
      <c r="H58" s="1">
        <v>1.3888888888888889E-3</v>
      </c>
      <c r="I58" s="1">
        <v>6.1805555555555563E-3</v>
      </c>
      <c r="J58" s="1">
        <v>2.210648148148148E-2</v>
      </c>
      <c r="K58" s="1">
        <v>5.7638888888888887E-3</v>
      </c>
      <c r="L58" s="1">
        <v>1.4814814814814814E-3</v>
      </c>
      <c r="M58" s="1">
        <v>9.386574074074075E-3</v>
      </c>
      <c r="N58" s="1">
        <v>5.9027777777777778E-4</v>
      </c>
      <c r="O58" s="1">
        <v>4.9189814814814816E-3</v>
      </c>
      <c r="P58" s="1">
        <v>2.2766203703703702E-2</v>
      </c>
      <c r="Q58" s="1">
        <v>5.0925925925925921E-3</v>
      </c>
      <c r="R58" s="1">
        <v>8.449074074074075E-4</v>
      </c>
      <c r="S58" s="1">
        <v>9.4097222222222238E-3</v>
      </c>
      <c r="T58" s="1">
        <v>1.4699074074074074E-3</v>
      </c>
      <c r="U58" s="1">
        <v>5.9837962962962961E-3</v>
      </c>
      <c r="V58" s="1">
        <f>SUM(Table1[[#This Row],[Общее 1]],Table1[[#This Row],[Общее 2]],Table1[[#This Row],[Общее 3]])</f>
        <v>6.6643518518518519E-2</v>
      </c>
      <c r="W58" s="1">
        <v>0</v>
      </c>
      <c r="X58" s="1">
        <f>SUM(Table1[[#This Row],[Вело 1_]],Table1[[#This Row],[Старт_]])</f>
        <v>8.7384259259259255E-3</v>
      </c>
      <c r="Y58" s="1">
        <f>SUM(Table1[[#This Row],[после Вело 1]],Table1[[#This Row],[Т1 1_]])</f>
        <v>9.571759259259259E-3</v>
      </c>
      <c r="Z58" s="1">
        <f>SUM(Table1[[#This Row],[после Т1 1]],Table1[[#This Row],[Бег 1_]])</f>
        <v>1.4224537037037036E-2</v>
      </c>
      <c r="AA58" s="1">
        <f>SUM(Table1[[#This Row],[после Бег 1]],Table1[[#This Row],[Т2 1_]])</f>
        <v>1.5613425925925925E-2</v>
      </c>
      <c r="AB58" s="1">
        <f>SUM(Table1[[#This Row],[после Т2 1]],Table1[[#This Row],[Плавание 1_]])</f>
        <v>2.179398148148148E-2</v>
      </c>
      <c r="AC58" s="1">
        <f>SUM(Table1[[#This Row],[после Плавание 1]],Table1[[#This Row],[Плавание 2_]])</f>
        <v>2.7557870370370368E-2</v>
      </c>
      <c r="AD58" s="1">
        <f>SUM(Table1[[#This Row],[после Плавание 2]],Table1[[#This Row],[Т1 2_]])</f>
        <v>2.9039351851851851E-2</v>
      </c>
      <c r="AE58" s="1">
        <f>SUM(Table1[[#This Row],[после Т1 2]],Table1[[#This Row],[Вело 2_]])</f>
        <v>3.8425925925925926E-2</v>
      </c>
      <c r="AF58" s="1">
        <f>SUM(Table1[[#This Row],[после Вело 2]],Table1[[#This Row],[Т2 2_]])</f>
        <v>3.9016203703703706E-2</v>
      </c>
      <c r="AG58" s="1">
        <f>SUM(Table1[[#This Row],[после Т2 2]],Table1[[#This Row],[Бег 2_]])</f>
        <v>4.3935185185185188E-2</v>
      </c>
      <c r="AH58" s="1">
        <f>SUM(Table1[[#This Row],[после Бег 2]],Table1[[#This Row],[Бег 3_]])</f>
        <v>4.9027777777777781E-2</v>
      </c>
      <c r="AI58" s="1">
        <f>SUM(Table1[[#This Row],[после Бег 3]],Table1[[#This Row],[Т1 3_]])</f>
        <v>4.9872685185185187E-2</v>
      </c>
      <c r="AJ58" s="1">
        <f>SUM(Table1[[#This Row],[после Т1 3]],Table1[[#This Row],[Вело 3_]])</f>
        <v>5.9282407407407409E-2</v>
      </c>
      <c r="AK58" s="1">
        <f>SUM(Table1[[#This Row],[после Вело 3]],Table1[[#This Row],[Т2 3_]])</f>
        <v>6.0752314814814815E-2</v>
      </c>
      <c r="AL58" s="1">
        <f>SUM(Table1[[#This Row],[после Т2 3]],Table1[[#This Row],[Плавание 3_]])</f>
        <v>6.6736111111111107E-2</v>
      </c>
      <c r="AM58" s="1">
        <f>Table1[[#This Row],[Старт_]]-Table1[[#Totals],[Старт_]]</f>
        <v>0</v>
      </c>
      <c r="AN58" s="1">
        <f>Table1[[#This Row],[после Вело 1]]-Table1[[#Totals],[после Вело 1]]</f>
        <v>3.9004629629629623E-3</v>
      </c>
      <c r="AO58" s="1">
        <f>Table1[[#This Row],[после Т1 1]]-Table1[[#Totals],[после Т1 1]]</f>
        <v>4.4212962962962956E-3</v>
      </c>
      <c r="AP58" s="1">
        <f>Table1[[#This Row],[после Бег 1]]-Table1[[#Totals],[после Бег 1]]</f>
        <v>6.145833333333333E-3</v>
      </c>
      <c r="AQ58" s="1">
        <f>Table1[[#This Row],[после Т2 1]]-Table1[[#Totals],[после Т2 1]]</f>
        <v>7.0023148148148154E-3</v>
      </c>
      <c r="AR58" s="1">
        <f>Table1[[#This Row],[после Плавание 1]]-Table1[[#Totals],[после Плавание 1]]</f>
        <v>1.0729166666666668E-2</v>
      </c>
      <c r="AS58" s="1">
        <f>Table1[[#This Row],[после Плавание 2]]-Table1[[#Totals],[после Плавание 2]]</f>
        <v>1.4201388888888888E-2</v>
      </c>
      <c r="AT58" s="1">
        <f>Table1[[#This Row],[после Т1 2]]-Table1[[#Totals],[после Т1 2]]</f>
        <v>1.4988425925925928E-2</v>
      </c>
      <c r="AU58" s="1">
        <f>Table1[[#This Row],[после Вело 2]]-Table1[[#Totals],[после Вело 2]]</f>
        <v>1.8958333333333334E-2</v>
      </c>
      <c r="AV58" s="1">
        <f>Table1[[#This Row],[после Т2 2]]-Table1[[#Totals],[после Т2 2]]</f>
        <v>1.9189814814814816E-2</v>
      </c>
      <c r="AW58" s="1">
        <f>Table1[[#This Row],[после Бег 2]]-Table1[[#Totals],[после Бег 2]]</f>
        <v>2.1053240740740744E-2</v>
      </c>
      <c r="AX58" s="1">
        <f>Table1[[#This Row],[после Бег 3]]-Table1[[#Totals],[после Бег 3]]</f>
        <v>2.3090277777777782E-2</v>
      </c>
      <c r="AY58" s="1">
        <f>Table1[[#This Row],[после Т1 3]]-Table1[[#Totals],[после Т1 3]]</f>
        <v>2.359953703703704E-2</v>
      </c>
      <c r="AZ58" s="1">
        <f>Table1[[#This Row],[после Вело 3]]-Table1[[#Totals],[после Вело 3]]</f>
        <v>2.7719907407407408E-2</v>
      </c>
      <c r="BA58" s="1">
        <f>Table1[[#This Row],[после Т2 3]]-Table1[[#Totals],[после Т2 3]]</f>
        <v>2.8645833333333336E-2</v>
      </c>
      <c r="BB58" s="1">
        <f>Table1[[#This Row],[после Плавание 3]]-Table1[[#Totals],[после Плавание 3]]</f>
        <v>3.2094907407407405E-2</v>
      </c>
      <c r="BC58" s="1">
        <f>SUM(Table1[[#This Row],[Плавание 1_]],Table1[[#This Row],[Плавание 2_]],Table1[[#This Row],[Плавание 3_]])</f>
        <v>1.7928240740740741E-2</v>
      </c>
      <c r="BD58" s="1">
        <f>SUM(Table1[[#This Row],[Вело 1_]],Table1[[#This Row],[Вело 2_]],Table1[[#This Row],[Вело 3_]])</f>
        <v>2.7534722222222224E-2</v>
      </c>
      <c r="BE58" s="1">
        <f>SUM(Table1[[#This Row],[Бег 1_]],Table1[[#This Row],[Бег 2_]],Table1[[#This Row],[Бег 3_]])</f>
        <v>1.4664351851851852E-2</v>
      </c>
      <c r="BF58" s="1">
        <f>SUM(Table1[[#This Row],[Т1 1_]],Table1[[#This Row],[Т2 1_]],Table1[[#This Row],[Т1 2_]],Table1[[#This Row],[Т2 2_]],Table1[[#This Row],[Т1 3_]],Table1[[#This Row],[Т2 3_]])</f>
        <v>6.6087962962962966E-3</v>
      </c>
    </row>
    <row r="59" spans="1:58" x14ac:dyDescent="0.2">
      <c r="A59" t="s">
        <v>57</v>
      </c>
      <c r="B59">
        <v>138</v>
      </c>
      <c r="C59" t="s">
        <v>115</v>
      </c>
      <c r="D59" s="1">
        <v>2.2673611111111113E-2</v>
      </c>
      <c r="E59" s="1">
        <v>7.3842592592592597E-3</v>
      </c>
      <c r="F59" s="1">
        <v>6.7129629629629625E-4</v>
      </c>
      <c r="G59" s="1">
        <v>6.6782407407407415E-3</v>
      </c>
      <c r="H59" s="1">
        <v>1.0416666666666667E-3</v>
      </c>
      <c r="I59" s="1">
        <v>6.9212962962962969E-3</v>
      </c>
      <c r="J59" s="1">
        <v>2.4062500000000001E-2</v>
      </c>
      <c r="K59" s="1">
        <v>6.828703703703704E-3</v>
      </c>
      <c r="L59" s="1">
        <v>1.3541666666666667E-3</v>
      </c>
      <c r="M59" s="1">
        <v>7.9166666666666673E-3</v>
      </c>
      <c r="N59" s="1">
        <v>6.2500000000000001E-4</v>
      </c>
      <c r="O59" s="1">
        <v>7.3726851851851861E-3</v>
      </c>
      <c r="P59" s="1">
        <v>2.613425925925926E-2</v>
      </c>
      <c r="Q59" s="1">
        <v>8.1481481481481474E-3</v>
      </c>
      <c r="R59" s="1">
        <v>6.7129629629629625E-4</v>
      </c>
      <c r="S59" s="1">
        <v>8.4606481481481494E-3</v>
      </c>
      <c r="T59" s="1">
        <v>1.4120370370370369E-3</v>
      </c>
      <c r="U59" s="1">
        <v>7.4537037037037028E-3</v>
      </c>
      <c r="V59" s="1">
        <f>SUM(Table1[[#This Row],[Общее 1]],Table1[[#This Row],[Общее 2]],Table1[[#This Row],[Общее 3]])</f>
        <v>7.2870370370370377E-2</v>
      </c>
      <c r="W59" s="1">
        <v>0</v>
      </c>
      <c r="X59" s="1">
        <f>SUM(Table1[[#This Row],[Вело 1_]],Table1[[#This Row],[Старт_]])</f>
        <v>7.3842592592592597E-3</v>
      </c>
      <c r="Y59" s="1">
        <f>SUM(Table1[[#This Row],[после Вело 1]],Table1[[#This Row],[Т1 1_]])</f>
        <v>8.0555555555555554E-3</v>
      </c>
      <c r="Z59" s="1">
        <f>SUM(Table1[[#This Row],[после Т1 1]],Table1[[#This Row],[Бег 1_]])</f>
        <v>1.4733796296296297E-2</v>
      </c>
      <c r="AA59" s="1">
        <f>SUM(Table1[[#This Row],[после Бег 1]],Table1[[#This Row],[Т2 1_]])</f>
        <v>1.5775462962962963E-2</v>
      </c>
      <c r="AB59" s="1">
        <f>SUM(Table1[[#This Row],[после Т2 1]],Table1[[#This Row],[Плавание 1_]])</f>
        <v>2.269675925925926E-2</v>
      </c>
      <c r="AC59" s="1">
        <f>SUM(Table1[[#This Row],[после Плавание 1]],Table1[[#This Row],[Плавание 2_]])</f>
        <v>2.9525462962962965E-2</v>
      </c>
      <c r="AD59" s="1">
        <f>SUM(Table1[[#This Row],[после Плавание 2]],Table1[[#This Row],[Т1 2_]])</f>
        <v>3.0879629629629632E-2</v>
      </c>
      <c r="AE59" s="1">
        <f>SUM(Table1[[#This Row],[после Т1 2]],Table1[[#This Row],[Вело 2_]])</f>
        <v>3.8796296296296301E-2</v>
      </c>
      <c r="AF59" s="1">
        <f>SUM(Table1[[#This Row],[после Вело 2]],Table1[[#This Row],[Т2 2_]])</f>
        <v>3.9421296296296301E-2</v>
      </c>
      <c r="AG59" s="1">
        <f>SUM(Table1[[#This Row],[после Т2 2]],Table1[[#This Row],[Бег 2_]])</f>
        <v>4.6793981481481485E-2</v>
      </c>
      <c r="AH59" s="1">
        <f>SUM(Table1[[#This Row],[после Бег 2]],Table1[[#This Row],[Бег 3_]])</f>
        <v>5.4942129629629632E-2</v>
      </c>
      <c r="AI59" s="1">
        <f>SUM(Table1[[#This Row],[после Бег 3]],Table1[[#This Row],[Т1 3_]])</f>
        <v>5.5613425925925927E-2</v>
      </c>
      <c r="AJ59" s="1">
        <f>SUM(Table1[[#This Row],[после Т1 3]],Table1[[#This Row],[Вело 3_]])</f>
        <v>6.4074074074074075E-2</v>
      </c>
      <c r="AK59" s="1">
        <f>SUM(Table1[[#This Row],[после Вело 3]],Table1[[#This Row],[Т2 3_]])</f>
        <v>6.5486111111111106E-2</v>
      </c>
      <c r="AL59" s="1">
        <f>SUM(Table1[[#This Row],[после Т2 3]],Table1[[#This Row],[Плавание 3_]])</f>
        <v>7.2939814814814805E-2</v>
      </c>
      <c r="AM59" s="1">
        <f>Table1[[#This Row],[Старт_]]-Table1[[#Totals],[Старт_]]</f>
        <v>0</v>
      </c>
      <c r="AN59" s="1">
        <f>Table1[[#This Row],[после Вело 1]]-Table1[[#Totals],[после Вело 1]]</f>
        <v>2.5462962962962965E-3</v>
      </c>
      <c r="AO59" s="1">
        <f>Table1[[#This Row],[после Т1 1]]-Table1[[#Totals],[после Т1 1]]</f>
        <v>2.9050925925925919E-3</v>
      </c>
      <c r="AP59" s="1">
        <f>Table1[[#This Row],[после Бег 1]]-Table1[[#Totals],[после Бег 1]]</f>
        <v>6.6550925925925944E-3</v>
      </c>
      <c r="AQ59" s="1">
        <f>Table1[[#This Row],[после Т2 1]]-Table1[[#Totals],[после Т2 1]]</f>
        <v>7.164351851851854E-3</v>
      </c>
      <c r="AR59" s="1">
        <f>Table1[[#This Row],[после Плавание 1]]-Table1[[#Totals],[после Плавание 1]]</f>
        <v>1.1631944444444448E-2</v>
      </c>
      <c r="AS59" s="1">
        <f>Table1[[#This Row],[после Плавание 2]]-Table1[[#Totals],[после Плавание 2]]</f>
        <v>1.6168981481481486E-2</v>
      </c>
      <c r="AT59" s="1">
        <f>Table1[[#This Row],[после Т1 2]]-Table1[[#Totals],[после Т1 2]]</f>
        <v>1.6828703703703707E-2</v>
      </c>
      <c r="AU59" s="1">
        <f>Table1[[#This Row],[после Вело 2]]-Table1[[#Totals],[после Вело 2]]</f>
        <v>1.9328703703703709E-2</v>
      </c>
      <c r="AV59" s="1">
        <f>Table1[[#This Row],[после Т2 2]]-Table1[[#Totals],[после Т2 2]]</f>
        <v>1.9594907407407412E-2</v>
      </c>
      <c r="AW59" s="1">
        <f>Table1[[#This Row],[после Бег 2]]-Table1[[#Totals],[после Бег 2]]</f>
        <v>2.3912037037037041E-2</v>
      </c>
      <c r="AX59" s="1">
        <f>Table1[[#This Row],[после Бег 3]]-Table1[[#Totals],[после Бег 3]]</f>
        <v>2.9004629629629634E-2</v>
      </c>
      <c r="AY59" s="1">
        <f>Table1[[#This Row],[после Т1 3]]-Table1[[#Totals],[после Т1 3]]</f>
        <v>2.9340277777777781E-2</v>
      </c>
      <c r="AZ59" s="1">
        <f>Table1[[#This Row],[после Вело 3]]-Table1[[#Totals],[после Вело 3]]</f>
        <v>3.2511574074074075E-2</v>
      </c>
      <c r="BA59" s="1">
        <f>Table1[[#This Row],[после Т2 3]]-Table1[[#Totals],[после Т2 3]]</f>
        <v>3.3379629629629627E-2</v>
      </c>
      <c r="BB59" s="1">
        <f>Table1[[#This Row],[после Плавание 3]]-Table1[[#Totals],[после Плавание 3]]</f>
        <v>3.8298611111111103E-2</v>
      </c>
      <c r="BC59" s="1">
        <f>SUM(Table1[[#This Row],[Плавание 1_]],Table1[[#This Row],[Плавание 2_]],Table1[[#This Row],[Плавание 3_]])</f>
        <v>2.1203703703703704E-2</v>
      </c>
      <c r="BD59" s="1">
        <f>SUM(Table1[[#This Row],[Вело 1_]],Table1[[#This Row],[Вело 2_]],Table1[[#This Row],[Вело 3_]])</f>
        <v>2.3761574074074074E-2</v>
      </c>
      <c r="BE59" s="1">
        <f>SUM(Table1[[#This Row],[Бег 1_]],Table1[[#This Row],[Бег 2_]],Table1[[#This Row],[Бег 3_]])</f>
        <v>2.2199074074074076E-2</v>
      </c>
      <c r="BF59" s="1">
        <f>SUM(Table1[[#This Row],[Т1 1_]],Table1[[#This Row],[Т2 1_]],Table1[[#This Row],[Т1 2_]],Table1[[#This Row],[Т2 2_]],Table1[[#This Row],[Т1 3_]],Table1[[#This Row],[Т2 3_]])</f>
        <v>5.7754629629629631E-3</v>
      </c>
    </row>
    <row r="60" spans="1:58" x14ac:dyDescent="0.2">
      <c r="A60" t="s">
        <v>98</v>
      </c>
      <c r="C60"/>
      <c r="D60" s="1">
        <f>SUBTOTAL(105,Table1[Общее 1])</f>
        <v>1.1041666666666667E-2</v>
      </c>
      <c r="E60" s="1">
        <f>SUBTOTAL(105,Table1[Вело 1_])</f>
        <v>4.8379629629629632E-3</v>
      </c>
      <c r="F60" s="1">
        <f>SUBTOTAL(105,Table1[Т1 1_])</f>
        <v>3.0092592592592595E-4</v>
      </c>
      <c r="G60" s="1">
        <f>SUBTOTAL(105,Table1[Бег 1_])</f>
        <v>2.8356481481481479E-3</v>
      </c>
      <c r="H60" s="1">
        <f>SUBTOTAL(105,Table1[Т2 1_])</f>
        <v>5.3240740740740744E-4</v>
      </c>
      <c r="I60" s="1">
        <f>SUBTOTAL(105,Table1[Плавание 1_])</f>
        <v>2.4537037037037036E-3</v>
      </c>
      <c r="J60" s="1">
        <f>SUBTOTAL(105,Table1[Общее 2])</f>
        <v>1.1805555555555555E-2</v>
      </c>
      <c r="K60" s="1">
        <f>SUBTOTAL(105,Table1[Плавание 2_])</f>
        <v>2.2916666666666667E-3</v>
      </c>
      <c r="L60" s="1">
        <f>SUBTOTAL(105,Table1[Т1 2_])</f>
        <v>5.9027777777777778E-4</v>
      </c>
      <c r="M60" s="1">
        <f>SUBTOTAL(105,Table1[Вело 2_])</f>
        <v>5.4166666666666669E-3</v>
      </c>
      <c r="N60" s="1">
        <f>SUBTOTAL(105,Table1[Т2 2_])</f>
        <v>2.8935185185185189E-4</v>
      </c>
      <c r="O60" s="1">
        <f>SUBTOTAL(105,Table1[Бег 2_])</f>
        <v>3.0208333333333333E-3</v>
      </c>
      <c r="P60" s="1">
        <f>SUBTOTAL(105,Table1[Общее 3])</f>
        <v>1.1736111111111109E-2</v>
      </c>
      <c r="Q60" s="1">
        <f>SUBTOTAL(105,Table1[Бег 3_])</f>
        <v>3.0555555555555557E-3</v>
      </c>
      <c r="R60" s="1">
        <f>SUBTOTAL(105,Table1[Т1 3_])</f>
        <v>3.2407407407407406E-4</v>
      </c>
      <c r="S60" s="1">
        <f>SUBTOTAL(105,Table1[Вело 3_])</f>
        <v>5.2893518518518515E-3</v>
      </c>
      <c r="T60" s="1">
        <f>SUBTOTAL(105,Table1[Т2 3_])</f>
        <v>5.4398148148148144E-4</v>
      </c>
      <c r="U60" s="1">
        <f>SUBTOTAL(105,Table1[Плавание 3_])</f>
        <v>2.5347222222222221E-3</v>
      </c>
      <c r="V60" s="1">
        <f>SUBTOTAL(105,Table1[Общее])</f>
        <v>3.4583333333333327E-2</v>
      </c>
      <c r="W60" s="1">
        <f>SUBTOTAL(105,Table1[Старт_])</f>
        <v>0</v>
      </c>
      <c r="X60" s="1">
        <f>SUBTOTAL(105,Table1[после Вело 1])</f>
        <v>4.8379629629629632E-3</v>
      </c>
      <c r="Y60" s="1">
        <f>SUBTOTAL(105,Table1[после Т1 1])</f>
        <v>5.1504629629629635E-3</v>
      </c>
      <c r="Z60" s="1">
        <f>SUBTOTAL(105,Table1[после Бег 1])</f>
        <v>8.0787037037037025E-3</v>
      </c>
      <c r="AA60" s="1">
        <f>SUBTOTAL(105,Table1[после Т2 1])</f>
        <v>8.6111111111111093E-3</v>
      </c>
      <c r="AB60" s="1">
        <f>SUBTOTAL(105,Table1[после Плавание 1])</f>
        <v>1.1064814814814812E-2</v>
      </c>
      <c r="AC60" s="1">
        <f>SUBTOTAL(105,Table1[после Плавание 2])</f>
        <v>1.335648148148148E-2</v>
      </c>
      <c r="AD60" s="1">
        <f>SUBTOTAL(105,Table1[после Т1 2])</f>
        <v>1.4050925925925923E-2</v>
      </c>
      <c r="AE60" s="1">
        <f>SUBTOTAL(105,Table1[после Вело 2])</f>
        <v>1.9467592592592592E-2</v>
      </c>
      <c r="AF60" s="1">
        <f>SUBTOTAL(105,Table1[после Т2 2])</f>
        <v>1.982638888888889E-2</v>
      </c>
      <c r="AG60" s="1">
        <f>SUBTOTAL(105,Table1[после Бег 2])</f>
        <v>2.2881944444444444E-2</v>
      </c>
      <c r="AH60" s="1">
        <f>SUBTOTAL(105,Table1[после Бег 3])</f>
        <v>2.5937499999999999E-2</v>
      </c>
      <c r="AI60" s="1">
        <f>SUBTOTAL(105,Table1[после Т1 3])</f>
        <v>2.6273148148148146E-2</v>
      </c>
      <c r="AJ60" s="1">
        <f>SUBTOTAL(105,Table1[после Вело 3])</f>
        <v>3.15625E-2</v>
      </c>
      <c r="AK60" s="1">
        <f>SUBTOTAL(105,Table1[после Т2 3])</f>
        <v>3.2106481481481479E-2</v>
      </c>
      <c r="AL60" s="1">
        <f>SUBTOTAL(105,Table1[после Плавание 3])</f>
        <v>3.4641203703703702E-2</v>
      </c>
      <c r="BC60" s="1">
        <f>SUBTOTAL(105,Table1[Плавание сумма])</f>
        <v>7.2800925925925923E-3</v>
      </c>
      <c r="BD60" s="1">
        <f>SUBTOTAL(105,Table1[Вело сумма])</f>
        <v>1.5601851851851849E-2</v>
      </c>
      <c r="BE60" s="1">
        <f>SUBTOTAL(105,Table1[Бег сумма])</f>
        <v>8.9467592592592602E-3</v>
      </c>
      <c r="BF60" s="1">
        <f>SUBTOTAL(105,Table1[Т сумма])</f>
        <v>2.7430555555555559E-3</v>
      </c>
    </row>
    <row r="62" spans="1:58" x14ac:dyDescent="0.2">
      <c r="B62" s="1"/>
    </row>
    <row r="63" spans="1:58" x14ac:dyDescent="0.2">
      <c r="B63" s="1"/>
      <c r="C63" s="2"/>
    </row>
    <row r="64" spans="1:58" x14ac:dyDescent="0.2">
      <c r="B64" s="1"/>
    </row>
    <row r="65" spans="2:3" x14ac:dyDescent="0.2">
      <c r="B65" s="1"/>
      <c r="C65" s="2"/>
    </row>
  </sheetData>
  <phoneticPr fontId="1" type="noConversion"/>
  <pageMargins left="0.7" right="0.7" top="0.75" bottom="0.75" header="0.3" footer="0.3"/>
  <pageSetup paperSize="9" orientation="portrait" horizontalDpi="0" verticalDpi="0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Race1</vt:lpstr>
      <vt:lpstr>Race2</vt:lpstr>
      <vt:lpstr>Race3</vt:lpstr>
      <vt:lpstr>Race</vt:lpstr>
      <vt:lpstr>Race1!race1</vt:lpstr>
      <vt:lpstr>Race2!race2</vt:lpstr>
      <vt:lpstr>Race3!race3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2023-07-04T13:07:29Z</dcterms:created>
  <dcterms:modified xsi:type="dcterms:W3CDTF">2023-07-05T19:42:31Z</dcterms:modified>
</cp:coreProperties>
</file>